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/>
  <bookViews>
    <workbookView xWindow="65416" yWindow="65416" windowWidth="29040" windowHeight="15840" activeTab="0"/>
  </bookViews>
  <sheets>
    <sheet name="Rekapitulace stavby" sheetId="1" r:id="rId1"/>
    <sheet name="0106ASŘ - Nemocnice Nymbu..." sheetId="2" r:id="rId2"/>
    <sheet name="0106ZTI - Nemocnice Nymbu..." sheetId="3" r:id="rId3"/>
    <sheet name="0106VYT - Nemocnice Nymbu..." sheetId="4" r:id="rId4"/>
    <sheet name="0106VZT - Nemocnice Nymbu..." sheetId="5" r:id="rId5"/>
    <sheet name="0106EL - Nemocnice Nymbur..." sheetId="6" r:id="rId6"/>
    <sheet name="0106VRN - Nemocnice Nymbu..." sheetId="7" r:id="rId7"/>
  </sheets>
  <definedNames>
    <definedName name="_xlnm._FilterDatabase" localSheetId="1" hidden="1">'0106ASŘ - Nemocnice Nymbu...'!$C$96:$K$552</definedName>
    <definedName name="_xlnm._FilterDatabase" localSheetId="5" hidden="1">'0106EL - Nemocnice Nymbur...'!$C$81:$K$191</definedName>
    <definedName name="_xlnm._FilterDatabase" localSheetId="6" hidden="1">'0106VRN - Nemocnice Nymbu...'!$C$83:$K$109</definedName>
    <definedName name="_xlnm._FilterDatabase" localSheetId="3" hidden="1">'0106VYT - Nemocnice Nymbu...'!$C$83:$K$152</definedName>
    <definedName name="_xlnm._FilterDatabase" localSheetId="4" hidden="1">'0106VZT - Nemocnice Nymbu...'!$C$80:$K$128</definedName>
    <definedName name="_xlnm._FilterDatabase" localSheetId="2" hidden="1">'0106ZTI - Nemocnice Nymbu...'!$C$87:$K$277</definedName>
    <definedName name="_xlnm.Print_Area" localSheetId="1">'0106ASŘ - Nemocnice Nymbu...'!$C$4:$J$39,'0106ASŘ - Nemocnice Nymbu...'!$C$45:$J$78,'0106ASŘ - Nemocnice Nymbu...'!$C$84:$K$552</definedName>
    <definedName name="_xlnm.Print_Area" localSheetId="5">'0106EL - Nemocnice Nymbur...'!$C$4:$J$39,'0106EL - Nemocnice Nymbur...'!$C$45:$J$63,'0106EL - Nemocnice Nymbur...'!$C$69:$K$191</definedName>
    <definedName name="_xlnm.Print_Area" localSheetId="6">'0106VRN - Nemocnice Nymbu...'!$C$4:$J$39,'0106VRN - Nemocnice Nymbu...'!$C$45:$J$65,'0106VRN - Nemocnice Nymbu...'!$C$71:$K$109</definedName>
    <definedName name="_xlnm.Print_Area" localSheetId="3">'0106VYT - Nemocnice Nymbu...'!$C$4:$J$39,'0106VYT - Nemocnice Nymbu...'!$C$45:$J$65,'0106VYT - Nemocnice Nymbu...'!$C$71:$K$152</definedName>
    <definedName name="_xlnm.Print_Area" localSheetId="4">'0106VZT - Nemocnice Nymbu...'!$C$4:$J$39,'0106VZT - Nemocnice Nymbu...'!$C$45:$J$62,'0106VZT - Nemocnice Nymbu...'!$C$68:$K$128</definedName>
    <definedName name="_xlnm.Print_Area" localSheetId="2">'0106ZTI - Nemocnice Nymbu...'!$C$4:$J$39,'0106ZTI - Nemocnice Nymbu...'!$C$45:$J$69,'0106ZTI - Nemocnice Nymbu...'!$C$75:$K$277</definedName>
    <definedName name="_xlnm.Print_Area" localSheetId="0">'Rekapitulace stavby'!$D$4:$AO$36,'Rekapitulace stavby'!$C$42:$AQ$61</definedName>
    <definedName name="_xlnm.Print_Titles" localSheetId="0">'Rekapitulace stavby'!$52:$52</definedName>
    <definedName name="_xlnm.Print_Titles" localSheetId="1">'0106ASŘ - Nemocnice Nymbu...'!$96:$96</definedName>
    <definedName name="_xlnm.Print_Titles" localSheetId="2">'0106ZTI - Nemocnice Nymbu...'!$87:$87</definedName>
    <definedName name="_xlnm.Print_Titles" localSheetId="3">'0106VYT - Nemocnice Nymbu...'!$83:$83</definedName>
    <definedName name="_xlnm.Print_Titles" localSheetId="4">'0106VZT - Nemocnice Nymbu...'!$80:$80</definedName>
    <definedName name="_xlnm.Print_Titles" localSheetId="5">'0106EL - Nemocnice Nymbur...'!$81:$81</definedName>
    <definedName name="_xlnm.Print_Titles" localSheetId="6">'0106VRN - Nemocnice Nymbu...'!$83:$83</definedName>
  </definedNames>
  <calcPr calcId="181029"/>
  <extLst/>
</workbook>
</file>

<file path=xl/sharedStrings.xml><?xml version="1.0" encoding="utf-8"?>
<sst xmlns="http://schemas.openxmlformats.org/spreadsheetml/2006/main" count="8897" uniqueCount="1580">
  <si>
    <t>Export Komplet</t>
  </si>
  <si>
    <t/>
  </si>
  <si>
    <t>2.0</t>
  </si>
  <si>
    <t>ZAMOK</t>
  </si>
  <si>
    <t>False</t>
  </si>
  <si>
    <t>{5b7c604f-7b66-4788-acab-e5995cc4a249}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</si>
  <si>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</si>
  <si>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</si>
  <si>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</si>
  <si>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</si>
  <si>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</si>
  <si>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</si>
  <si>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</si>
  <si>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</si>
  <si>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01062022</t>
  </si>
  <si>
    <t>Stavba:</t>
  </si>
  <si>
    <t>Vestavba a stavební úpravy objektu stávajících podzemních garáží v areálu Nemocnice Nymburk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</si>
  <si>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</si>
  <si>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</si>
  <si>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</si>
  <si>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</si>
  <si>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</si>
  <si>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</si>
  <si>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</si>
  <si>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</si>
  <si>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</si>
  <si>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</si>
  <si>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</si>
  <si>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</si>
  <si>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</si>
  <si>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</si>
  <si>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</si>
  <si>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</si>
  <si>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</si>
  <si>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</si>
  <si>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</si>
  <si>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</si>
  <si>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</si>
  <si>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</si>
  <si>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</si>
  <si>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</si>
  <si>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</si>
  <si>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</si>
  <si>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</si>
  <si>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</si>
  <si>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</si>
  <si>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</si>
  <si>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</si>
  <si>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</si>
  <si>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</si>
  <si>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</si>
  <si>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</si>
  <si>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</si>
  <si>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</si>
  <si>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</si>
  <si>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</si>
  <si>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</si>
  <si>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</si>
  <si>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</si>
  <si>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</si>
  <si>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</si>
  <si>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</si>
  <si>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</si>
  <si>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</si>
  <si>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</si>
  <si>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</si>
  <si>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</si>
  <si>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</si>
  <si>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</si>
  <si>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</si>
  <si>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0106ASŘ</t>
  </si>
  <si>
    <t>Nemocnice Nymburk - architektonicko stavební řešení</t>
  </si>
  <si>
    <t>STA</t>
  </si>
  <si>
    <t>1</t>
  </si>
  <si>
    <t>{9f48185a-851f-48cb-b322-3b84eacdfd38}</t>
  </si>
  <si>
    <t>2</t>
  </si>
  <si>
    <t>0106ZTI</t>
  </si>
  <si>
    <t>Nemocnice Nymburk - zdravotně technické instalace</t>
  </si>
  <si>
    <t>{8e8c5180-cddd-4ab0-a5dd-cf95a37d4497}</t>
  </si>
  <si>
    <t>0106VYT</t>
  </si>
  <si>
    <t>Nemocnice Nymburk - vytápění</t>
  </si>
  <si>
    <t>{687ebe0e-ef70-4e5d-b0c8-717e952797fe}</t>
  </si>
  <si>
    <t>0106VZT</t>
  </si>
  <si>
    <t>Nemocnice Nymburk - vzduchotechnika</t>
  </si>
  <si>
    <t>{4cca2874-fea2-4458-8af3-7ceca15d2523}</t>
  </si>
  <si>
    <t>0106EL</t>
  </si>
  <si>
    <t>Nemocnice Nymburk - elektroinstalace</t>
  </si>
  <si>
    <t>{a355624b-355f-4276-9cbd-1d45ed9da99e}</t>
  </si>
  <si>
    <t>0106VRN</t>
  </si>
  <si>
    <t>Nemocnice Nymburk - vedlejší rozpočtové náklady</t>
  </si>
  <si>
    <t>{b904f357-a4d9-4b71-aa07-fb77c2660a57}</t>
  </si>
  <si>
    <t>KRYCÍ LIST SOUPISU PRACÍ</t>
  </si>
  <si>
    <t>Objekt:</t>
  </si>
  <si>
    <t>0106ASŘ - Nemocnice Nymburk - architektonicko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</si>
  <si>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</si>
  <si>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</si>
  <si>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</si>
  <si>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</si>
  <si>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</si>
  <si>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</si>
  <si>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</si>
  <si>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</si>
  <si>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</si>
  <si>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</si>
  <si>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</si>
  <si>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</si>
  <si>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</si>
  <si>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</si>
  <si>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</si>
  <si>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</si>
  <si>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</si>
  <si>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</si>
  <si>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</si>
  <si>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</si>
  <si>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</si>
  <si>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</si>
  <si>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</si>
  <si>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</si>
  <si>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</si>
  <si>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</si>
  <si>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</si>
  <si>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</si>
  <si>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</si>
  <si>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</si>
  <si>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</si>
  <si>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</si>
  <si>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</si>
  <si>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</si>
  <si>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</si>
  <si>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</si>
  <si>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</si>
  <si>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</si>
  <si>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</si>
  <si>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</si>
  <si>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104</t>
  </si>
  <si>
    <t>K</t>
  </si>
  <si>
    <t>122201101</t>
  </si>
  <si>
    <t>Odkopávky a prokopávky nezapažené v hornině tř. 3 objem do 100 m3</t>
  </si>
  <si>
    <t>m3</t>
  </si>
  <si>
    <t>CS ÚRS 2019 01</t>
  </si>
  <si>
    <t>4</t>
  </si>
  <si>
    <t>2098412675</t>
  </si>
  <si>
    <t>PP</t>
  </si>
  <si>
    <t>Odkopávky a prokopávky nezapažené  s přehozením výkopku na vzdálenost do 3 m nebo s naložením na dopravní prostředek v hornině tř. 3 do 100 m3</t>
  </si>
  <si>
    <t>VV</t>
  </si>
  <si>
    <t>(19,6+13,2+6,5+7,5+6,5)*1,0*0,3</t>
  </si>
  <si>
    <t>105</t>
  </si>
  <si>
    <t>122201109</t>
  </si>
  <si>
    <t>Příplatek za lepivost u odkopávek v hornině tř. 1 až 3</t>
  </si>
  <si>
    <t>1244479372</t>
  </si>
  <si>
    <t>Odkopávky a prokopávky nezapažené  s přehozením výkopku na vzdálenost do 3 m nebo s naložením na dopravní prostředek v hornině tř. 3 Příplatek k cenám za lepivost horniny tř. 3</t>
  </si>
  <si>
    <t>106</t>
  </si>
  <si>
    <t>175101201</t>
  </si>
  <si>
    <t>Obsypání objektu nad přilehlým původním terénem sypaninou bez prohození sítem, uloženou do 3 m</t>
  </si>
  <si>
    <t>1217083570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</si>
  <si>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</si>
  <si>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Zakládání</t>
  </si>
  <si>
    <t>108</t>
  </si>
  <si>
    <t>213141111</t>
  </si>
  <si>
    <t>Zřízení vrstvy z geotextilie v rovině nebo ve sklonu do 1:5 š do 3 m</t>
  </si>
  <si>
    <t>m2</t>
  </si>
  <si>
    <t>1854906311</t>
  </si>
  <si>
    <t>Zřízení vrstvy z geotextilie  filtrační, separační, odvodňovací, ochranné, výztužné nebo protierozní v rovině nebo ve sklonu do 1:5, šířky do 3 m</t>
  </si>
  <si>
    <t>109</t>
  </si>
  <si>
    <t>M</t>
  </si>
  <si>
    <t>69311033</t>
  </si>
  <si>
    <t>geotextilie tkaná separační, filtrační, výztužná PP pevnost v tahu 20kN/m</t>
  </si>
  <si>
    <t>8</t>
  </si>
  <si>
    <t>1226782493</t>
  </si>
  <si>
    <t>15,99*1,15 'Přepočtené koeficientem množství</t>
  </si>
  <si>
    <t>3</t>
  </si>
  <si>
    <t>Svislé a kompletní konstrukce</t>
  </si>
  <si>
    <t>18</t>
  </si>
  <si>
    <t>311272031</t>
  </si>
  <si>
    <t>Zdivo z pórobetonových tvárnic hladkých přes P2 do P4 přes 450 do 600 kg/m3 na tenkovrstvou maltu tl 200 mm</t>
  </si>
  <si>
    <t>470099238</t>
  </si>
  <si>
    <t>Zdivo z pórobetonových tvárnic na tenké maltové lože, tl. zdiva 200 mm pevnost tvárnic přes P2 do P4, objemová hmotnost přes 450 do 600 kg/m3 hladkých</t>
  </si>
  <si>
    <t>0,71*(7,4-4+4,8-1,5+5,3-4,77)</t>
  </si>
  <si>
    <t>1,6*(5,5-1,5+1,9-1,5)</t>
  </si>
  <si>
    <t>2,65*(6,2)-3*2,4</t>
  </si>
  <si>
    <t>2,65*5,63-0,9*2*2</t>
  </si>
  <si>
    <t>2,65*4,96</t>
  </si>
  <si>
    <t>Součet</t>
  </si>
  <si>
    <t>17</t>
  </si>
  <si>
    <t>342272215</t>
  </si>
  <si>
    <t>Příčka z pórobetonových hladkých tvárnic na tenkovrstvou maltu tl 75 mm</t>
  </si>
  <si>
    <t>-958444621</t>
  </si>
  <si>
    <t>Příčky z pórobetonových tvárnic hladkých na tenké maltové lože objemová hmotnost do 500 kg/m3, tloušťka příčky 75 mm</t>
  </si>
  <si>
    <t>2,65*(0,5+0,6)</t>
  </si>
  <si>
    <t>16</t>
  </si>
  <si>
    <t>342272225</t>
  </si>
  <si>
    <t>Příčka z pórobetonových hladkých tvárnic na tenkovrstvou maltu tl 100 mm</t>
  </si>
  <si>
    <t>1078586889</t>
  </si>
  <si>
    <t>Příčky z pórobetonových tvárnic hladkých na tenké maltové lože objemová hmotnost do 500 kg/m3, tloušťka příčky 100 mm</t>
  </si>
  <si>
    <t>2,65*(2,6+1,2+1,9+1,9+1,98)</t>
  </si>
  <si>
    <t>342272235</t>
  </si>
  <si>
    <t>Příčka z pórobetonových hladkých tvárnic na tenkovrstvou maltu tl 125 mm</t>
  </si>
  <si>
    <t>2065870551</t>
  </si>
  <si>
    <t>Příčky z pórobetonových tvárnic hladkých na tenké maltové lože objemová hmotnost do 500 kg/m3, tloušťka příčky 125 mm</t>
  </si>
  <si>
    <t>2,65*4,92-0,9*2</t>
  </si>
  <si>
    <t>14</t>
  </si>
  <si>
    <t>342272245</t>
  </si>
  <si>
    <t>Příčka z pórobetonových hladkých tvárnic na tenkovrstvou maltu tl 150 mm</t>
  </si>
  <si>
    <t>-1324150805</t>
  </si>
  <si>
    <t>Příčky z pórobetonových tvárnic hladkých na tenké maltové lože objemová hmotnost do 500 kg/m3, tloušťka příčky 150 mm</t>
  </si>
  <si>
    <t>2,65*7,3-2,5*2,25</t>
  </si>
  <si>
    <t>2,65*4,6-0,9*2</t>
  </si>
  <si>
    <t>2,65*4,81-0,9*2</t>
  </si>
  <si>
    <t>2,65*6,9-1*2</t>
  </si>
  <si>
    <t>2,65*2,15-1*2</t>
  </si>
  <si>
    <t>94</t>
  </si>
  <si>
    <t>342291112</t>
  </si>
  <si>
    <t>Ukotvení příček montážní polyuretanovou pěnou tl příčky přes 100 mm</t>
  </si>
  <si>
    <t>m</t>
  </si>
  <si>
    <t>-1161840014</t>
  </si>
  <si>
    <t>Ukotvení příček  polyuretanovou pěnou, tl. příčky přes 100 mm</t>
  </si>
  <si>
    <t>2,65*2+(0,5+0,6)</t>
  </si>
  <si>
    <t>2,65*2+(2,6+1,2+1,9+1,9+1,98)</t>
  </si>
  <si>
    <t>2,65*2+4,92</t>
  </si>
  <si>
    <t>2,65*2+7,3</t>
  </si>
  <si>
    <t>2,65*2+4,6</t>
  </si>
  <si>
    <t>2,65*2+4,81</t>
  </si>
  <si>
    <t>2,65*2+6,9</t>
  </si>
  <si>
    <t>2,65*2+2,15</t>
  </si>
  <si>
    <t>95</t>
  </si>
  <si>
    <t>342291131</t>
  </si>
  <si>
    <t>Ukotvení příček k betonovým konstrukcím plochými kotvami</t>
  </si>
  <si>
    <t>-290393584</t>
  </si>
  <si>
    <t>Ukotvení příček  plochými kotvami, do konstrukce betonové</t>
  </si>
  <si>
    <t>13</t>
  </si>
  <si>
    <t>346272216</t>
  </si>
  <si>
    <t>Přizdívka z pórobetonových tvárnic tl 50 mm</t>
  </si>
  <si>
    <t>-1596575387</t>
  </si>
  <si>
    <t>Přizdívky z pórobetonových tvárnic objemová hmotnost do 500 kg/m3, na tenké maltové lože, tloušťka přizdívky 50 mm</t>
  </si>
  <si>
    <t>izolační přizdívka před minerální izolaci</t>
  </si>
  <si>
    <t>2,65*(16,5+7,31+4,8+23,2)</t>
  </si>
  <si>
    <t>6</t>
  </si>
  <si>
    <t>Úpravy povrchů, podlahy a osazování výplní</t>
  </si>
  <si>
    <t>52</t>
  </si>
  <si>
    <t>611142001</t>
  </si>
  <si>
    <t>Potažení vnitřních stropů sklovláknitým pletivem vtlačeným do tenkovrstvé hmoty</t>
  </si>
  <si>
    <t>1155614227</t>
  </si>
  <si>
    <t>Potažení vnitřních ploch pletivem  v ploše nebo pruzích, na plném podkladu sklovláknitým vtlačením do tmelu stropů</t>
  </si>
  <si>
    <t>256</t>
  </si>
  <si>
    <t>54</t>
  </si>
  <si>
    <t>611311131</t>
  </si>
  <si>
    <t>Potažení vnitřních rovných stropů vápenným štukem tloušťky do 3 mm</t>
  </si>
  <si>
    <t>293975094</t>
  </si>
  <si>
    <t>Potažení vnitřních ploch štukem tloušťky do 3 mm vodorovných konstrukcí stropů rovných</t>
  </si>
  <si>
    <t>116</t>
  </si>
  <si>
    <t>612135101</t>
  </si>
  <si>
    <t>Hrubá výplň rýh ve stěnách maltou jakékoli šířky rýhy</t>
  </si>
  <si>
    <t>131073154</t>
  </si>
  <si>
    <t>Hrubá výplň rýh maltou  jakékoli šířky rýhy ve stěnách</t>
  </si>
  <si>
    <t>(36,6+129,2)*0,3</t>
  </si>
  <si>
    <t>(360+312+112)*0,2</t>
  </si>
  <si>
    <t>53</t>
  </si>
  <si>
    <t>612142001</t>
  </si>
  <si>
    <t>Potažení vnitřních stěn sklovláknitým pletivem vtlačeným do tenkovrstvé hmoty</t>
  </si>
  <si>
    <t>429048526</t>
  </si>
  <si>
    <t>Potažení vnitřních ploch pletivem  v ploše nebo pruzích, na plném podkladu sklovláknitým vtlačením do tmelu stěn</t>
  </si>
  <si>
    <t>"75"2,65*(0,5+0,6+1)*2</t>
  </si>
  <si>
    <t>"100"2,65*(2,6+1,2+1,9+1,9+1,98*2)</t>
  </si>
  <si>
    <t>"125"(2,65*4,92-0,9*2)*2</t>
  </si>
  <si>
    <t>"150"(2,65*7,3-2,5*2,25)*2</t>
  </si>
  <si>
    <t>"150"(2,65*4,6-0,9*2)*2</t>
  </si>
  <si>
    <t>"150"(2,65*4,81-0,9*2)*2</t>
  </si>
  <si>
    <t>"150"(2,65*6,9-1*2)*2</t>
  </si>
  <si>
    <t>"150"(2,65*2,15-1*2)*2</t>
  </si>
  <si>
    <t>"50"2,65*(16,5+7,31+4,8+23,2)</t>
  </si>
  <si>
    <t>"200"45,867*2</t>
  </si>
  <si>
    <t>55</t>
  </si>
  <si>
    <t>612311131</t>
  </si>
  <si>
    <t>Potažení vnitřních stěn vápenným štukem tloušťky do 3 mm</t>
  </si>
  <si>
    <t>250624558</t>
  </si>
  <si>
    <t>Potažení vnitřních ploch štukem tloušťky do 3 mm svislých konstrukcí stěn</t>
  </si>
  <si>
    <t>403,349</t>
  </si>
  <si>
    <t>621221041</t>
  </si>
  <si>
    <t>Montáž kontaktního zateplení vnějších podhledů z minerální vlny s podélnou orientací tl přes 160 mm</t>
  </si>
  <si>
    <t>998060824</t>
  </si>
  <si>
    <t>Montáž kontaktního zateplení  z desek z minerální vlny s podélnou orientací vláken na vnější podhledy, tloušťky desek přes 160 mm</t>
  </si>
  <si>
    <t>22</t>
  </si>
  <si>
    <t>63151540</t>
  </si>
  <si>
    <t>deska tepelně izolační minerální kontaktních fasád podélné vlákno λ=0,036-0,037 tl 200mm</t>
  </si>
  <si>
    <t>1165667276</t>
  </si>
  <si>
    <t>256*1,02 'Přepočtené koeficientem množství</t>
  </si>
  <si>
    <t>19</t>
  </si>
  <si>
    <t>622221041</t>
  </si>
  <si>
    <t>Montáž kontaktního zateplení vnějších stěn z minerální vlny s podélnou orientací tl přes 160 mm</t>
  </si>
  <si>
    <t>1516774993</t>
  </si>
  <si>
    <t>Montáž kontaktního zateplení  z desek z minerální vlny s podélnou orientací vláken na vnější stěny, tloušťky desek přes 160 mm</t>
  </si>
  <si>
    <t>2,65*(16,5+7,31+4,8+23,2+2,3+1,9)</t>
  </si>
  <si>
    <t>20</t>
  </si>
  <si>
    <t>-1531490603</t>
  </si>
  <si>
    <t>148,427*1,02 'Přepočtené koeficientem množství</t>
  </si>
  <si>
    <t>10</t>
  </si>
  <si>
    <t>632451441</t>
  </si>
  <si>
    <t>Doplnění cementového potěru hlazeného pl do 1 m2 tl do 40 mm</t>
  </si>
  <si>
    <t>1926587192</t>
  </si>
  <si>
    <t>Doplnění cementového potěru na mazaninách a betonových podkladech  (s dodáním hmot), hlazeného dřevěným nebo ocelovým hladítkem, plochy jednotlivě do 1 m2 a tl. přes 30 do 40 mm</t>
  </si>
  <si>
    <t>256,000*0,25</t>
  </si>
  <si>
    <t>9</t>
  </si>
  <si>
    <t>633992111</t>
  </si>
  <si>
    <t>Odmaštění betonových podlah od olejových nánosů</t>
  </si>
  <si>
    <t>-520169775</t>
  </si>
  <si>
    <t>stávající podlaha</t>
  </si>
  <si>
    <t>107</t>
  </si>
  <si>
    <t>637121111</t>
  </si>
  <si>
    <t>Okapový chodník z kačírku tl 100 mm s udusáním</t>
  </si>
  <si>
    <t>-1383751872</t>
  </si>
  <si>
    <t>Okapový chodník z kameniva  s udusáním a urovnáním povrchu z kačírku tl. 100 mm</t>
  </si>
  <si>
    <t>(19,6+13,2+6,5+7,5+6,5)*0,3</t>
  </si>
  <si>
    <t>Ostatní konstrukce a práce, bourání</t>
  </si>
  <si>
    <t>11</t>
  </si>
  <si>
    <t>965046111</t>
  </si>
  <si>
    <t>Broušení stávajících betonových podlah úběr do 3 mm</t>
  </si>
  <si>
    <t>-1533386456</t>
  </si>
  <si>
    <t>broušení stávající podlahy</t>
  </si>
  <si>
    <t>110</t>
  </si>
  <si>
    <t>965046119</t>
  </si>
  <si>
    <t>Příplatek k broušení stávajících betonových podlah za každý další 1 mm úběru</t>
  </si>
  <si>
    <t>167329</t>
  </si>
  <si>
    <t>Broušení stávajících betonových podlah Příplatek k ceně za každý další 1 mm úběru</t>
  </si>
  <si>
    <t>265*5 'Přepočtené koeficientem množství</t>
  </si>
  <si>
    <t>12</t>
  </si>
  <si>
    <t>968062456</t>
  </si>
  <si>
    <t>Vybourání dřevěných dveřních zárubní pl přes 2 m2</t>
  </si>
  <si>
    <t>663184359</t>
  </si>
  <si>
    <t>Vybourání dřevěných rámů oken s křídly, dveřních zárubní, vrat, stěn, ostění nebo obkladů  dveřních zárubní, plochy přes 2 m2</t>
  </si>
  <si>
    <t>114</t>
  </si>
  <si>
    <t>971033251</t>
  </si>
  <si>
    <t>Vybourání otvorů ve zdivu cihelném pl do 0,0225 m2 na MVC nebo MV tl do 450 mm</t>
  </si>
  <si>
    <t>kus</t>
  </si>
  <si>
    <t>-2106652962</t>
  </si>
  <si>
    <t>Vybourání otvorů ve zdivu základovém nebo nadzákladovém z cihel, tvárnic, příčkovek  z cihel pálených na maltu vápennou nebo vápenocementovou plochy do 0,0225 m2, tl. do 450 mm</t>
  </si>
  <si>
    <t>36</t>
  </si>
  <si>
    <t>45</t>
  </si>
  <si>
    <t>971034371-P</t>
  </si>
  <si>
    <t>Vybourání otvorů pro profese PP</t>
  </si>
  <si>
    <t>1641543163</t>
  </si>
  <si>
    <t>113</t>
  </si>
  <si>
    <t>974031133</t>
  </si>
  <si>
    <t>Vysekání rýh ve zdivu cihelném hl do 50 mm š do 100 mm</t>
  </si>
  <si>
    <t>2123295536</t>
  </si>
  <si>
    <t>Vysekání rýh ve zdivu cihelném na maltu vápennou nebo vápenocementovou  do hl. 50 mm a šířky do 100 mm</t>
  </si>
  <si>
    <t>36,6+129,2</t>
  </si>
  <si>
    <t>112</t>
  </si>
  <si>
    <t>974082113</t>
  </si>
  <si>
    <t>Vysekání rýh pro vodiče v omítce MV nebo MVC stěn š do 50 mm</t>
  </si>
  <si>
    <t>695606755</t>
  </si>
  <si>
    <t>Vysekání rýh pro vodiče  v omítce vápenné nebo vápenocementové stěn, šířky do 50 mm</t>
  </si>
  <si>
    <t>360+312+112</t>
  </si>
  <si>
    <t>985131111</t>
  </si>
  <si>
    <t>Očištění ploch stěn, rubu kleneb a podlah tlakovou vodou</t>
  </si>
  <si>
    <t>-2082648625</t>
  </si>
  <si>
    <t>úprava stávajícího podkladu</t>
  </si>
  <si>
    <t>2,63*(65,424+4*0,4*6+2*0,4+2*1,2)</t>
  </si>
  <si>
    <t>5</t>
  </si>
  <si>
    <t>985141211</t>
  </si>
  <si>
    <t>Vyčištění trhlin a dutin ve zdivu š do 50 mm hl do 150 mm</t>
  </si>
  <si>
    <t>1061897650</t>
  </si>
  <si>
    <t>Vyčištění trhlin nebo dutin ve zdivu šířky přes 30 do 50 mm, hloubky do 150 mm</t>
  </si>
  <si>
    <t>461,729*0,1</t>
  </si>
  <si>
    <t>985311116</t>
  </si>
  <si>
    <t>Reprofilace stěn cementovými sanačními maltami tl 60 mm</t>
  </si>
  <si>
    <t>2106157825</t>
  </si>
  <si>
    <t>Reprofilace betonu sanačními maltami na cementové bázi ručně stěn, tloušťky přes 50 do 60 mm</t>
  </si>
  <si>
    <t>46,173*0,1</t>
  </si>
  <si>
    <t>7</t>
  </si>
  <si>
    <t>985312111</t>
  </si>
  <si>
    <t>Stěrka k vyrovnání betonových ploch stěn tl 2 mm</t>
  </si>
  <si>
    <t>1060025514</t>
  </si>
  <si>
    <t>Stěrka k vyrovnání ploch reprofilovaného betonu stěn, tloušťky do 2 mm</t>
  </si>
  <si>
    <t>461,729</t>
  </si>
  <si>
    <t>985324111</t>
  </si>
  <si>
    <t>Impregnační nátěr betonu dvojnásobný (OS-A)</t>
  </si>
  <si>
    <t>-1095480547</t>
  </si>
  <si>
    <t>Ochranný nátěr betonu na bázi silanu impregnační dvojnásobný (OS-A)</t>
  </si>
  <si>
    <t>997</t>
  </si>
  <si>
    <t>Přesun sutě</t>
  </si>
  <si>
    <t>46</t>
  </si>
  <si>
    <t>997013111</t>
  </si>
  <si>
    <t>Vnitrostaveništní doprava suti a vybouraných hmot pro budovy v do 6 m s použitím mechanizace</t>
  </si>
  <si>
    <t>t</t>
  </si>
  <si>
    <t>870572508</t>
  </si>
  <si>
    <t>Vnitrostaveništní doprava suti a vybouraných hmot  vodorovně do 50 m svisle s použitím mechanizace pro budovy a haly výšky do 6 m</t>
  </si>
  <si>
    <t>47</t>
  </si>
  <si>
    <t>997013151</t>
  </si>
  <si>
    <t>Vnitrostaveništní doprava suti a vybouraných hmot pro budovy v do 6 m s omezením mechanizace</t>
  </si>
  <si>
    <t>-2079250457</t>
  </si>
  <si>
    <t>Vnitrostaveništní doprava suti a vybouraných hmot  vodorovně do 50 m svisle s omezením mechanizace pro budovy a haly výšky do 6 m</t>
  </si>
  <si>
    <t>48</t>
  </si>
  <si>
    <t>997013219</t>
  </si>
  <si>
    <t>Příplatek k vnitrostaveništní dopravě suti a vybouraných hmot za zvětšenou dopravu suti ZKD 10 m</t>
  </si>
  <si>
    <t>-1217851477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</si>
  <si>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</si>
  <si>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8,247*10 'Přepočtené koeficientem množství</t>
  </si>
  <si>
    <t>49</t>
  </si>
  <si>
    <t>997013501</t>
  </si>
  <si>
    <t>Odvoz suti a vybouraných hmot na skládku nebo meziskládku do 1 km se složením</t>
  </si>
  <si>
    <t>-719037546</t>
  </si>
  <si>
    <t>Odvoz suti a vybouraných hmot na skládku nebo meziskládku  se složením, na vzdálenost do 1 km</t>
  </si>
  <si>
    <t>50</t>
  </si>
  <si>
    <t>997013509</t>
  </si>
  <si>
    <t>Příplatek k odvozu suti a vybouraných hmot na skládku ZKD 1 km přes 1 km</t>
  </si>
  <si>
    <t>1742440852</t>
  </si>
  <si>
    <t>Odvoz suti a vybouraných hmot na skládku nebo meziskládku  se složením, na vzdálenost Příplatek k ceně za každý další i započatý 1 km přes 1 km</t>
  </si>
  <si>
    <t>8,247*25 'Přepočtené koeficientem množství</t>
  </si>
  <si>
    <t>51</t>
  </si>
  <si>
    <t>997013831</t>
  </si>
  <si>
    <t>Poplatek za uložení na skládce (skládkovné) stavebního odpadu směsného kód odpadu 170 904</t>
  </si>
  <si>
    <t>-149108372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</si>
  <si>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</si>
  <si>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</si>
  <si>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</si>
  <si>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97</t>
  </si>
  <si>
    <t>998017001</t>
  </si>
  <si>
    <t>Přesun hmot s omezením mechanizace pro budovy v do 6 m</t>
  </si>
  <si>
    <t>521144952</t>
  </si>
  <si>
    <t>Přesun hmot pro budovy občanské výstavby, bydlení, výrobu a služby  s omezením mechanizace vodorovná dopravní vzdálenost do 100 m pro budovy s jakoukoliv nosnou konstrukcí výšky do 6 m</t>
  </si>
  <si>
    <t>98</t>
  </si>
  <si>
    <t>998018011</t>
  </si>
  <si>
    <t>Příplatek k ručnímu přesunu hmot pro budovy zděné za zvětšený přesun ZKD 100 m</t>
  </si>
  <si>
    <t>848382783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</si>
  <si>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</si>
  <si>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58,707*5 'Přepočtené koeficientem množství</t>
  </si>
  <si>
    <t>PSV</t>
  </si>
  <si>
    <t>Práce a dodávky PSV</t>
  </si>
  <si>
    <t>711</t>
  </si>
  <si>
    <t>Izolace proti vodě, vlhkosti a plynům</t>
  </si>
  <si>
    <t>99</t>
  </si>
  <si>
    <t>711161115</t>
  </si>
  <si>
    <t>Izolace proti zemní vlhkosti nopovou fólií vodorovná, nopek v 20,0 mm, tl do 1,0 mm</t>
  </si>
  <si>
    <t>-751732850</t>
  </si>
  <si>
    <t>Izolace proti zemní vlhkosti a beztlakové vodě nopovými fóliemi na ploše vodorovné V vrstva ochranná, odvětrávací a drenážní výška nopku 20,0 mm, tl. fólie do 1,0 mm</t>
  </si>
  <si>
    <t>(19,6+13,2+6,5+7,5+6,5)*1</t>
  </si>
  <si>
    <t>103</t>
  </si>
  <si>
    <t>711193131</t>
  </si>
  <si>
    <t>Izolace proti vlhkosti na svislé ploše těsnicí kaší minerální minerální na bázi cementu a disperze dvousložková</t>
  </si>
  <si>
    <t>-1556763191</t>
  </si>
  <si>
    <t>Izolace proti zemní vlhkosti ostatní těsnicí hmotou dvousložkovou na bázi cementu na ploše svislé S</t>
  </si>
  <si>
    <t>(19,6+13,2+6,5+7,5+6,5)*1,5</t>
  </si>
  <si>
    <t>100</t>
  </si>
  <si>
    <t>998711101</t>
  </si>
  <si>
    <t>Přesun hmot tonážní pro izolace proti vodě, vlhkosti a plynům v objektech výšky do 6 m</t>
  </si>
  <si>
    <t>-747548808</t>
  </si>
  <si>
    <t>Přesun hmot pro izolace proti vodě, vlhkosti a plynům  stanovený z hmotnosti přesunovaného materiálu vodorovná dopravní vzdálenost do 50 m v objektech výšky do 6 m</t>
  </si>
  <si>
    <t>101</t>
  </si>
  <si>
    <t>998711181</t>
  </si>
  <si>
    <t>Příplatek k přesunu hmot tonážní 711 prováděný bez použití mechanizace</t>
  </si>
  <si>
    <t>655298124</t>
  </si>
  <si>
    <t>Přesun hmot pro izolace proti vodě, vlhkosti a plynům  stanovený z hmotnosti přesunovaného materiálu Příplatek k cenám za přesun prováděný bez použití mechanizace pro jakoukoliv výšku objektu</t>
  </si>
  <si>
    <t>102</t>
  </si>
  <si>
    <t>998711193</t>
  </si>
  <si>
    <t>Příplatek k přesunu hmot tonážní 711 za zvětšený přesun do 500 m</t>
  </si>
  <si>
    <t>1814372722</t>
  </si>
  <si>
    <t>Přesun hmot pro izolace proti vodě, vlhkosti a plynům  stanovený z hmotnosti přesunovaného materiálu Příplatek k cenám za zvětšený přesun přes vymezenou největší dopravní vzdálenost do 500 m</t>
  </si>
  <si>
    <t>727</t>
  </si>
  <si>
    <t>Zdravotechnika - požární ochrana</t>
  </si>
  <si>
    <t>115</t>
  </si>
  <si>
    <t>727111124</t>
  </si>
  <si>
    <t>Prostup předizolovaného kovového potrubí D 50 mm stěnou tl 10 cm požární odolnost EI 90</t>
  </si>
  <si>
    <t>235631838</t>
  </si>
  <si>
    <t>Protipožární trubní ucpávky předizolované kovové potrubí prostup stěnou tloušťky 100 mm požární odolnost EI 90 D 50</t>
  </si>
  <si>
    <t>763</t>
  </si>
  <si>
    <t>Konstrukce suché výstavby</t>
  </si>
  <si>
    <t>90</t>
  </si>
  <si>
    <t>763164141</t>
  </si>
  <si>
    <t>SDK obklad dřevěných kcí tvaru L š do 0,8 m desky 1xH2 12,5</t>
  </si>
  <si>
    <t>-1609484610</t>
  </si>
  <si>
    <t>Obklad ze sádrokartonových desek konstrukcí dřevěných včetně ochranných úhelníků ve tvaru L rozvinuté šíře přes 0,4 do 0,8 m, opláštěný deskou impregnovanou H2, tl. 12,5 mm</t>
  </si>
  <si>
    <t>2,6*2</t>
  </si>
  <si>
    <t>91</t>
  </si>
  <si>
    <t>998763301</t>
  </si>
  <si>
    <t>Přesun hmot tonážní pro sádrokartonové konstrukce v objektech v do 6 m</t>
  </si>
  <si>
    <t>-980480528</t>
  </si>
  <si>
    <t>Přesun hmot pro konstrukce montované z desek  sádrokartonových, sádrovláknitých, cementovláknitých nebo cementových stanovený z hmotnosti přesunovaného materiálu vodorovná dopravní vzdálenost do 50 m v objektech výšky do 6 m</t>
  </si>
  <si>
    <t>92</t>
  </si>
  <si>
    <t>998763381</t>
  </si>
  <si>
    <t>Příplatek k přesunu hmot tonážní 763 SDK prováděný bez použití mechanizace</t>
  </si>
  <si>
    <t>-1670896341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</si>
  <si>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</si>
  <si>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93</t>
  </si>
  <si>
    <t>998763392</t>
  </si>
  <si>
    <t>Příplatek k přesunu hmot tonážní 763 SDK za zvětšený přesun do 500 m</t>
  </si>
  <si>
    <t>1657886467</t>
  </si>
  <si>
    <t>Přesun hmot pro konstrukce montované z desek  sádrokartonových, sádrovláknitých, cementovláknitých nebo cementových Příplatek k cenám za zvětšený přesun přes vymezenou dopravní vzdálenost do 500 m</t>
  </si>
  <si>
    <t>766</t>
  </si>
  <si>
    <t>Konstrukce truhlářské</t>
  </si>
  <si>
    <t>111</t>
  </si>
  <si>
    <t>766811111R</t>
  </si>
  <si>
    <t>Montáž a dodávka kuchyňské linky v délce 3000m</t>
  </si>
  <si>
    <t>802733905</t>
  </si>
  <si>
    <t>Kuchyňská linka spodní skříňka a vrchní skříňka, deska lamino tl. 40mm barva imitace dubu, korpus a dvířka lamino 18mm, hrany ABS 2mm, barva bílá, dřez s odkapovou plochou včetě stojánkové baterie s otočným ramenem a zápachovou armaturou.</t>
  </si>
  <si>
    <t>74</t>
  </si>
  <si>
    <t>766-D1</t>
  </si>
  <si>
    <t>Montáž a dodávka položky D1</t>
  </si>
  <si>
    <t>ks</t>
  </si>
  <si>
    <t>1935223483</t>
  </si>
  <si>
    <t>Specifikace dle tabulky dveří položka D1, v ceně je kompletní popis položky v tabulce a poznámce</t>
  </si>
  <si>
    <t>P</t>
  </si>
  <si>
    <t>Poznámka k položce:
Garážová vrata s integrovanými dveřmi
 - dvoukřídlá otevíravá
 - prosklení křídel
průchozí rozměry: 3,0 x 2,4 m
velikost stavebního otvoru: 3,16 x 2,5 m
průchozí rozměr integrovaných dveří: 0,9 x 2,0 m
- bezprahové řešení
materiál: hliníkové profily + výplň z tepelně izolovaných sendvičových panelů
barva: šedá
závěsy: bezpečnostní závěsy
kování: bezpečnostní klika-klika, 
 zámek s cylindrickou vložkou</t>
  </si>
  <si>
    <t>75</t>
  </si>
  <si>
    <t>766-D2</t>
  </si>
  <si>
    <t>Montáž a dodávka položky D2</t>
  </si>
  <si>
    <t>1362381460</t>
  </si>
  <si>
    <t>Specifikace dle tabulky dveří položka D2 v ceně je kompletní popis položky v tabulce a poznámce</t>
  </si>
  <si>
    <t>Poznámka k položce:
Interiérová sekční garážová vrata s integrovanými dveřmi
 - plné, bez prosklení
průchozí rozměry: 2,5 x 2,25 m
průchozí rozměr integrovaných dveří: 0,9 x 2,0 m
- bezprahové řešení
Doplňky: motorový pohon</t>
  </si>
  <si>
    <t>77</t>
  </si>
  <si>
    <t>766-D3</t>
  </si>
  <si>
    <t>Montáž a dodávka položky D3</t>
  </si>
  <si>
    <t>1713160724</t>
  </si>
  <si>
    <t>Specifikace dle tabulky dveří položka D3 v ceně je kompletní popis položky v tabulce a poznámce</t>
  </si>
  <si>
    <t>Poznámka k položce:
Interiérové dveře
plné (bez prosklení)
průchozí rozměry: 0,8 x 1,97 m
materiál: CLP laminát
barva: šedá
zárubně: běžné polodrážkové
závěsy: standardní závěsy
kování: klika-klika, dozický zámek
doplňky: okopový plech do výšky cca 30 cm
místnost:  kuchyňka/šatna
 kychyňka/sklad 1</t>
  </si>
  <si>
    <t>78</t>
  </si>
  <si>
    <t>766-D4</t>
  </si>
  <si>
    <t>Montáž a dodávka položky D4</t>
  </si>
  <si>
    <t>1900752477</t>
  </si>
  <si>
    <t>Specifikace dle tabulky dveří položka D4 v ceně je kompletní popis položky v tabulce a poznámce</t>
  </si>
  <si>
    <t>Poznámka k položce:
Interiérové dveře
plné (bez prosklení)
průchozí rozměry: 0,9 x 1,97 m
materiál: CLP laminát
barva: šedá
zárubně: běžné polodrážkové
závěsy: standardní závěsy
kování: klika-klika, dozický zámek
doplňky: okopový plech do výšky cca 30 cm
místnost:  šatna/sklad 1</t>
  </si>
  <si>
    <t>76</t>
  </si>
  <si>
    <t>766-D5</t>
  </si>
  <si>
    <t>Montáž a dodávka položky D5</t>
  </si>
  <si>
    <t>1330558052</t>
  </si>
  <si>
    <t>Specifikace dle tabulky dveří položka D5 v ceně je kompletní popis položky v tabulce a poznámce</t>
  </si>
  <si>
    <t>Poznámka k položce:
Vchodové dveře
 - plné, jednokřídlé
 - požární odolnost: EI 30 DP3-C
rozměry: 0,9 x 2,0 m
velikost stavebního otvoru: 1,05 x 2,10 m
- materiál: plast
- Ucelk, min &lt; 1,2 W/m2K
- bezprahové řešení
materiál: CLP laminát
barva: šedá
zárubně: požární komplet s dveřmi
závěsy: bezpečnostní závěsy
kování: bezpečnostní klika-klika, 
 zámek s cylindrickou vložkou
doplňky: okopový plech do výšky cca 30 cm,
              samozavírač, dveřní zášlap
- místnost: zádveří/sklad</t>
  </si>
  <si>
    <t>79</t>
  </si>
  <si>
    <t>766-D6</t>
  </si>
  <si>
    <t>Montáž a dodávka položky D6 - laminátové dělící stěny včetně dveří</t>
  </si>
  <si>
    <t>-829256251</t>
  </si>
  <si>
    <t>Specifikace dle tabulky dveří položka D6 v ceně je kompletní popis položky v tabulce a poznámce</t>
  </si>
  <si>
    <t>2,4*(1,325+1,525+2,835)</t>
  </si>
  <si>
    <t>80</t>
  </si>
  <si>
    <t>766-D7</t>
  </si>
  <si>
    <t>Montáž a dodávka položky D7 - laminátové dělící stěny včetně dveří</t>
  </si>
  <si>
    <t>207665395</t>
  </si>
  <si>
    <t>Specifikace dle tabulky dveří položka D7 v ceně je kompletní popis položky v tabulce a poznámce</t>
  </si>
  <si>
    <t>2,4*(0,65)</t>
  </si>
  <si>
    <t>81</t>
  </si>
  <si>
    <t>766-D8</t>
  </si>
  <si>
    <t>Montáž a dodávka položky D8</t>
  </si>
  <si>
    <t>1029448602</t>
  </si>
  <si>
    <t>Specifikace dle tabulky dveří položka D8 v ceně je kompletní popis položky v tabulce a poznámce</t>
  </si>
  <si>
    <t>Poznámka k položce:
Interiérové posuvné dveře na stěnu
plné (bez prosklení)
průchozí rozměry: 0,8 x 1,97 m
materiál: CLP laminát
barva: šedá
zárubně: obložkové, polodrážkové
kování: kovová oválná úchytka
místnost:  kuchyňka/archiv</t>
  </si>
  <si>
    <t>82</t>
  </si>
  <si>
    <t>766-O1</t>
  </si>
  <si>
    <t>Montáž a dodávka položky O1</t>
  </si>
  <si>
    <t>-703348753</t>
  </si>
  <si>
    <t>Specifikace dle tabulky oken položka O1,  v ceně prvku je kompletní popis v poznámce a tabulce</t>
  </si>
  <si>
    <t>Poznámka k položce:
Dvoukřídlé okno
otevíravě sklopné + fixní
rozměry: 3,0 x 0,58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severozápadní</t>
  </si>
  <si>
    <t>3*0,58</t>
  </si>
  <si>
    <t>83</t>
  </si>
  <si>
    <t>766-O2</t>
  </si>
  <si>
    <t>Montáž a dodávka položky O2</t>
  </si>
  <si>
    <t>-2036367355</t>
  </si>
  <si>
    <t>Specifikace dle tabulky oken položka O2 v ceně prvku je kompletní popis v poznámce a tabulce</t>
  </si>
  <si>
    <t>Poznámka k položce:
Jednokřídlé okno
otevíravě sklopné
rozměry: 1,5 x 0,58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severozápadní</t>
  </si>
  <si>
    <t>1,5*0,58</t>
  </si>
  <si>
    <t>84</t>
  </si>
  <si>
    <t>766-O3</t>
  </si>
  <si>
    <t>Montáž a dodávka položky O3</t>
  </si>
  <si>
    <t>-1008355821</t>
  </si>
  <si>
    <t>Specifikace dle tabulky oken položka O3 v ceně prvku je kompletní popis v poznámce a tabulce</t>
  </si>
  <si>
    <t>Poznámka k položce:
Dvoukřídlé okno
sklopné + fix
rozměry: 4,77 x 0,58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severovýchodní</t>
  </si>
  <si>
    <t>4,77*0,58</t>
  </si>
  <si>
    <t>85</t>
  </si>
  <si>
    <t>766-O4</t>
  </si>
  <si>
    <t>Montáž a dodávka položky O4</t>
  </si>
  <si>
    <t>498342232</t>
  </si>
  <si>
    <t>Specifikace dle tabulky oken položka O4 v ceně prvku je kompletní popis v poznámce a tabulce</t>
  </si>
  <si>
    <t>Poznámka k položce:
Dvoukřídlé okno
otevíravě sklopné
rozměry: 1,5 x 1,5 m
- materiál: plast
- zasklení: izolační trojkslo, čiré sklo
- Ucelk, min &lt; 1,0 W/m2K
- profil: 5 komor
- rám osazený do vrstvy zateplení
- barva (vnitřek/vnějšek) - bílá/antracitová šeď, 
 integrovaný okapnicový plech - černé matné provedení
- Kování: celoobvodové systémové bezpečnostní kování 
 G - U klika + rozeta sytémová
- Parapet: 
     Vnitřní parapet: plastový komůrkový, šířka cca 230 mm
     Venkovní parapet: hliníkový tažený (extrudovaný), šířka cca 230 mm
- poloha ve fasádě: severovýchodní</t>
  </si>
  <si>
    <t>1,5*1,5</t>
  </si>
  <si>
    <t>86</t>
  </si>
  <si>
    <t>766-O5</t>
  </si>
  <si>
    <t>Montáž a dodávka položky O5</t>
  </si>
  <si>
    <t>1440579503</t>
  </si>
  <si>
    <t>Specifikace dle tabulky oken položka O5 v ceně prvku je kompletní popis v poznámce a tabulce</t>
  </si>
  <si>
    <t>Poznámka k položce:
Dvoukřídlé okno
fixní
- požární okno
  odolnost: EI 15 DP1
rozměry: 1,0 x 1,5 m
- materiál: plast
- zasklení: izolační trojkslo, čiré sklo
- Ucelk, min &lt; 1,0 W/m2K
- profil: 5 komor
- rám osazený do vrstvy zateplení
- barva (vnitřek/vnějšek) - bílá/antracitová šeď, 
 integrovaný okapnicový plech - černé matné provedení
- Parapet: 
     Vnitřní parapet: plastový komůrkový, šířka cca 230 mm
     Venkovní parapet: hliníkový tažený (extrudovaný), šířka cca 230 mm
- poloha ve fasádě: jihovýchodní</t>
  </si>
  <si>
    <t>1,0*1,5</t>
  </si>
  <si>
    <t>87</t>
  </si>
  <si>
    <t>998766101</t>
  </si>
  <si>
    <t>Přesun hmot tonážní pro konstrukce truhlářské v objektech v do 6 m</t>
  </si>
  <si>
    <t>1626360061</t>
  </si>
  <si>
    <t>Přesun hmot pro konstrukce truhlářské stanovený z hmotnosti přesunovaného materiálu vodorovná dopravní vzdálenost do 50 m v objektech výšky do 6 m</t>
  </si>
  <si>
    <t>88</t>
  </si>
  <si>
    <t>998766181</t>
  </si>
  <si>
    <t>Příplatek k přesunu hmot tonážní 766 prováděný bez použití mechanizace</t>
  </si>
  <si>
    <t>-1989450173</t>
  </si>
  <si>
    <t>Přesun hmot pro konstrukce truhlářské stanovený z hmotnosti přesunovaného materiálu Příplatek k ceně za přesun prováděný bez použití mechanizace pro jakoukoliv výšku objektu</t>
  </si>
  <si>
    <t>89</t>
  </si>
  <si>
    <t>998766193</t>
  </si>
  <si>
    <t>Příplatek k přesunu hmot tonážní 766 za zvětšený přesun do 500 m</t>
  </si>
  <si>
    <t>316675991</t>
  </si>
  <si>
    <t>Přesun hmot pro konstrukce truhlářské stanovený z hmotnosti přesunovaného materiálu Příplatek k ceně za zvětšený přesun přes vymezenou největší dopravní vzdálenost do 500 m</t>
  </si>
  <si>
    <t>771</t>
  </si>
  <si>
    <t>Podlahy z dlaždic</t>
  </si>
  <si>
    <t>30</t>
  </si>
  <si>
    <t>771111011</t>
  </si>
  <si>
    <t>Vysátí podkladu před pokládkou dlažby</t>
  </si>
  <si>
    <t>733418359</t>
  </si>
  <si>
    <t>Příprava podkladu před provedením dlažby vysátí podlah</t>
  </si>
  <si>
    <t>"003"4,8</t>
  </si>
  <si>
    <t>"004"17,58</t>
  </si>
  <si>
    <t>"005"12,37</t>
  </si>
  <si>
    <t>"006"13,47</t>
  </si>
  <si>
    <t>"007"4,63</t>
  </si>
  <si>
    <t>"008"2,78</t>
  </si>
  <si>
    <t>"009"1,3</t>
  </si>
  <si>
    <t>"010"6,38</t>
  </si>
  <si>
    <t>31</t>
  </si>
  <si>
    <t>771121011</t>
  </si>
  <si>
    <t>Nátěr penetrační na podlahu</t>
  </si>
  <si>
    <t>1404641222</t>
  </si>
  <si>
    <t>Příprava podkladu před provedením dlažby nátěr penetrační na podlahu</t>
  </si>
  <si>
    <t>33</t>
  </si>
  <si>
    <t>771151011</t>
  </si>
  <si>
    <t>Samonivelační stěrka podlah pevnosti 20 MPa tl 3 mm</t>
  </si>
  <si>
    <t>1477633562</t>
  </si>
  <si>
    <t>Příprava podkladu před provedením dlažby samonivelační stěrka min.pevnosti 20 MPa, tloušťky do 3 mm</t>
  </si>
  <si>
    <t>38</t>
  </si>
  <si>
    <t>771474113</t>
  </si>
  <si>
    <t>Montáž soklů z dlaždic keramických rovných flexibilní lepidlo v do 120 mm</t>
  </si>
  <si>
    <t>1406813912</t>
  </si>
  <si>
    <t>Montáž soklů z dlaždic keramických lepených flexibilním lepidlem rovných, výšky přes 90 do 120 mm</t>
  </si>
  <si>
    <t>"004"18,25</t>
  </si>
  <si>
    <t>"005"14,91</t>
  </si>
  <si>
    <t>"006"15,22</t>
  </si>
  <si>
    <t>39</t>
  </si>
  <si>
    <t>59761417</t>
  </si>
  <si>
    <t>sokl s položlábkem-dlažba keramická slinutá hladká do interiéru i exteriéru 200x90mm</t>
  </si>
  <si>
    <t>32</t>
  </si>
  <si>
    <t>-1548720336</t>
  </si>
  <si>
    <t>34</t>
  </si>
  <si>
    <t>771574266</t>
  </si>
  <si>
    <t>Montáž podlah keramických pro mechanické zatížení protiskluzných lepených flexibilním lepidlem do 25 ks/m2</t>
  </si>
  <si>
    <t>486446814</t>
  </si>
  <si>
    <t>Montáž podlah z dlaždic keramických lepených flexibilním lepidlem maloformátových pro vysoké mechanické zatížení protiskluzných nebo reliéfních (bezbariérových) přes 22 do 25 ks/m2</t>
  </si>
  <si>
    <t>35</t>
  </si>
  <si>
    <t>59761400</t>
  </si>
  <si>
    <t>dlažba keramická slinutá protiskluzná do interiéru přes 45 do 50 ks/m2</t>
  </si>
  <si>
    <t>792526677</t>
  </si>
  <si>
    <t>63,31*1,1 'Přepočtené koeficientem množství</t>
  </si>
  <si>
    <t>771577111</t>
  </si>
  <si>
    <t>Příplatek k montáž podlah keramických za plochu do 5 m2</t>
  </si>
  <si>
    <t>104579711</t>
  </si>
  <si>
    <t>Montáž podlah z dlaždic keramických lepených flexibilním lepidlem Příplatek k cenám za plochu do 5 m2 jednotlivě</t>
  </si>
  <si>
    <t>37</t>
  </si>
  <si>
    <t>771577114</t>
  </si>
  <si>
    <t>Příplatek k montáž podlah keramických za spárování tmelem dvousložkovým</t>
  </si>
  <si>
    <t>-83880964</t>
  </si>
  <si>
    <t>Montáž podlah z dlaždic keramických lepených flexibilním lepidlem Příplatek k cenám za dvousložkový spárovací tmel</t>
  </si>
  <si>
    <t>771591112</t>
  </si>
  <si>
    <t>Izolace pod dlažbu nátěrem nebo stěrkou ve dvou vrstvách</t>
  </si>
  <si>
    <t>-29508359</t>
  </si>
  <si>
    <t>Izolace podlahy pod dlažbu nátěrem nebo stěrkou ve dvou vrstvách</t>
  </si>
  <si>
    <t>41</t>
  </si>
  <si>
    <t>771591115</t>
  </si>
  <si>
    <t>Podlahy spárování silikonem</t>
  </si>
  <si>
    <t>1288835928</t>
  </si>
  <si>
    <t>Podlahy - dokončovací práce spárování silikonem</t>
  </si>
  <si>
    <t>48,38*4</t>
  </si>
  <si>
    <t>40</t>
  </si>
  <si>
    <t>771591191</t>
  </si>
  <si>
    <t>Příplatek k podlahám za diagonální kladení dlažby</t>
  </si>
  <si>
    <t>1783894190</t>
  </si>
  <si>
    <t>Podlahy - dokončovací práce Příplatek k cenám za diagonální kladení dlažby</t>
  </si>
  <si>
    <t>42</t>
  </si>
  <si>
    <t>998771101</t>
  </si>
  <si>
    <t>Přesun hmot tonážní pro podlahy z dlaždic v objektech v do 6 m</t>
  </si>
  <si>
    <t>-375902210</t>
  </si>
  <si>
    <t>Přesun hmot pro podlahy z dlaždic stanovený z hmotnosti přesunovaného materiálu vodorovná dopravní vzdálenost do 50 m v objektech výšky do 6 m</t>
  </si>
  <si>
    <t>43</t>
  </si>
  <si>
    <t>998771181</t>
  </si>
  <si>
    <t>Příplatek k přesunu hmot tonážní 771 prováděný bez použití mechanizace</t>
  </si>
  <si>
    <t>2004102119</t>
  </si>
  <si>
    <t>Přesun hmot pro podlahy z dlaždic stanovený z hmotnosti přesunovaného materiálu Příplatek k ceně za přesun prováděný bez použití mechanizace pro jakoukoliv výšku objektu</t>
  </si>
  <si>
    <t>44</t>
  </si>
  <si>
    <t>998771193</t>
  </si>
  <si>
    <t>Příplatek k přesunu hmot tonážní 771 za zvětšený přesun do 500 m</t>
  </si>
  <si>
    <t>1278890193</t>
  </si>
  <si>
    <t>Přesun hmot pro podlahy z dlaždic stanovený z hmotnosti přesunovaného materiálu Příplatek k ceně za zvětšený přesun přes vymezenou největší dopravní vzdálenost do 500 m</t>
  </si>
  <si>
    <t>777</t>
  </si>
  <si>
    <t>Podlahy lité</t>
  </si>
  <si>
    <t>29</t>
  </si>
  <si>
    <t>777131109</t>
  </si>
  <si>
    <t>Penetrační epoxidový nátěr podlahy na podklad znečištěný olejem</t>
  </si>
  <si>
    <t>-1348182185</t>
  </si>
  <si>
    <t>Penetrační nátěr podlahy epoxidový odolný proti vzlínání olejů</t>
  </si>
  <si>
    <t>"001"114,36</t>
  </si>
  <si>
    <t>"002"41,26</t>
  </si>
  <si>
    <t>23</t>
  </si>
  <si>
    <t>777511123</t>
  </si>
  <si>
    <t>Krycí epoxidová stěrka tloušťky přes 1 do 2 mm průmyslové lité podlahy</t>
  </si>
  <si>
    <t>773524228</t>
  </si>
  <si>
    <t>Krycí stěrka průmyslová epoxidová, tloušťky přes 1 do 2 mm</t>
  </si>
  <si>
    <t>24</t>
  </si>
  <si>
    <t>777611121</t>
  </si>
  <si>
    <t>Krycí epoxidový průmyslový nátěr podlahy</t>
  </si>
  <si>
    <t>-1318904648</t>
  </si>
  <si>
    <t>Krycí nátěr podlahy průmyslový epoxidový</t>
  </si>
  <si>
    <t>25</t>
  </si>
  <si>
    <t>777911113</t>
  </si>
  <si>
    <t>Pohyblivé napojení lité podlahy na stěnu nebo sokl</t>
  </si>
  <si>
    <t>-1001144447</t>
  </si>
  <si>
    <t>Napojení na stěnu nebo sokl fabionem z epoxidové stěrky plněné pískem a výplňovým spárovým profilem s trvale pružným tmelem pohyblivé</t>
  </si>
  <si>
    <t>"001"59,6</t>
  </si>
  <si>
    <t>"002"26</t>
  </si>
  <si>
    <t>26</t>
  </si>
  <si>
    <t>998777101</t>
  </si>
  <si>
    <t>Přesun hmot tonážní pro podlahy lité v objektech v do 6 m</t>
  </si>
  <si>
    <t>525561913</t>
  </si>
  <si>
    <t>Přesun hmot pro podlahy lité  stanovený z hmotnosti přesunovaného materiálu vodorovná dopravní vzdálenost do 50 m v objektech výšky do 6 m</t>
  </si>
  <si>
    <t>27</t>
  </si>
  <si>
    <t>998777181</t>
  </si>
  <si>
    <t>Příplatek k přesunu hmot tonážní 777 prováděný bez použití mechanizace</t>
  </si>
  <si>
    <t>-1817342455</t>
  </si>
  <si>
    <t>Přesun hmot pro podlahy lité  stanovený z hmotnosti přesunovaného materiálu Příplatek k cenám za přesun prováděný bez použití mechanizace pro jakoukoliv výšku objektu</t>
  </si>
  <si>
    <t>28</t>
  </si>
  <si>
    <t>998777193</t>
  </si>
  <si>
    <t>Příplatek k přesunu hmot tonážní 777 za zvětšený přesun do 500 m</t>
  </si>
  <si>
    <t>-901562513</t>
  </si>
  <si>
    <t>Přesun hmot pro podlahy lité  stanovený z hmotnosti přesunovaného materiálu Příplatek k cenám za zvětšený přesun přes vymezenou největší dopravní vzdálenost do 500 m</t>
  </si>
  <si>
    <t>781</t>
  </si>
  <si>
    <t>Dokončovací práce - obklady</t>
  </si>
  <si>
    <t>62</t>
  </si>
  <si>
    <t>781121011</t>
  </si>
  <si>
    <t>Nátěr penetrační na stěnu</t>
  </si>
  <si>
    <t>658997462</t>
  </si>
  <si>
    <t>Příprava podkladu před provedením obkladu nátěr penetrační na stěnu</t>
  </si>
  <si>
    <t>2,6*7,4</t>
  </si>
  <si>
    <t>65</t>
  </si>
  <si>
    <t>781131112</t>
  </si>
  <si>
    <t>Izolace pod obklad nátěrem nebo stěrkou ve dvou vrstvách</t>
  </si>
  <si>
    <t>1868680167</t>
  </si>
  <si>
    <t>Izolace stěny pod obklad izolace nátěrem nebo stěrkou ve dvou vrstvách</t>
  </si>
  <si>
    <t>67</t>
  </si>
  <si>
    <t>781131241</t>
  </si>
  <si>
    <t>Izolace pod obklad těsnícími pásy vnitřní kout</t>
  </si>
  <si>
    <t>1993123012</t>
  </si>
  <si>
    <t>Izolace stěny pod obklad izolace těsnícími izolačními pásy vnitřní kout</t>
  </si>
  <si>
    <t>4*2,6</t>
  </si>
  <si>
    <t>68</t>
  </si>
  <si>
    <t>781131242</t>
  </si>
  <si>
    <t>Izolace pod obklad těsnícími pásy vnější roh</t>
  </si>
  <si>
    <t>-776331845</t>
  </si>
  <si>
    <t>Izolace stěny pod obklad izolace těsnícími izolačními pásy vnější roh</t>
  </si>
  <si>
    <t>66</t>
  </si>
  <si>
    <t>781131264</t>
  </si>
  <si>
    <t>Izolace pod obklad těsnícími pásy mezi podlahou a stěnou</t>
  </si>
  <si>
    <t>-2141524874</t>
  </si>
  <si>
    <t>Izolace stěny pod obklad izolace těsnícími izolačními pásy mezi podlahou a stěnu</t>
  </si>
  <si>
    <t>7,4</t>
  </si>
  <si>
    <t>63</t>
  </si>
  <si>
    <t>781161021</t>
  </si>
  <si>
    <t>Montáž profilu ukončujícího pro plynulý přechod (dlažby s kobercem apod.)</t>
  </si>
  <si>
    <t>-1020171977</t>
  </si>
  <si>
    <t>Příprava podkladu před provedením obkladu montáž profilu ukončujícího profilu rohového, vanového</t>
  </si>
  <si>
    <t>2,6*8</t>
  </si>
  <si>
    <t>64</t>
  </si>
  <si>
    <t>28342001</t>
  </si>
  <si>
    <t>lišta ukončovací pro obklady profilovaná v barvě</t>
  </si>
  <si>
    <t>-2098978050</t>
  </si>
  <si>
    <t>20,8*1,1 'Přepočtené koeficientem množství</t>
  </si>
  <si>
    <t>69</t>
  </si>
  <si>
    <t>781474114</t>
  </si>
  <si>
    <t>Montáž obkladů vnitřních keramických hladkých do 22 ks/m2 lepených flexibilním lepidlem</t>
  </si>
  <si>
    <t>-1953134805</t>
  </si>
  <si>
    <t>Montáž obkladů vnitřních stěn z dlaždic keramických lepených flexibilním lepidlem maloformátových hladkých přes 19 do 22 ks/m2</t>
  </si>
  <si>
    <t>70</t>
  </si>
  <si>
    <t>59761040</t>
  </si>
  <si>
    <t>obklad keramický hladký přes 19 do 22ks/m2</t>
  </si>
  <si>
    <t>-813645716</t>
  </si>
  <si>
    <t>19,24*1,1 'Přepočtené koeficientem množství</t>
  </si>
  <si>
    <t>71</t>
  </si>
  <si>
    <t>998781101</t>
  </si>
  <si>
    <t>Přesun hmot tonážní pro obklady keramické v objektech v do 6 m</t>
  </si>
  <si>
    <t>405310261</t>
  </si>
  <si>
    <t>Přesun hmot pro obklady keramické  stanovený z hmotnosti přesunovaného materiálu vodorovná dopravní vzdálenost do 50 m v objektech výšky do 6 m</t>
  </si>
  <si>
    <t>72</t>
  </si>
  <si>
    <t>998781181</t>
  </si>
  <si>
    <t>Příplatek k přesunu hmot tonážní 781 prováděný bez použití mechanizace</t>
  </si>
  <si>
    <t>-259480596</t>
  </si>
  <si>
    <t>Přesun hmot pro obklady keramické  stanovený z hmotnosti přesunovaného materiálu Příplatek k cenám za přesun prováděný bez použití mechanizace pro jakoukoliv výšku objektu</t>
  </si>
  <si>
    <t>73</t>
  </si>
  <si>
    <t>998781193</t>
  </si>
  <si>
    <t>Příplatek k přesunu hmot tonážní 781 za zvětšený přesun do 500 m</t>
  </si>
  <si>
    <t>-595330885</t>
  </si>
  <si>
    <t>Přesun hmot pro obklady keramické  stanovený z hmotnosti přesunovaného materiálu Příplatek k cenám za zvětšený přesun přes vymezenou největší dopravní vzdálenost do 500 m</t>
  </si>
  <si>
    <t>783</t>
  </si>
  <si>
    <t>Dokončovací práce - nátěry</t>
  </si>
  <si>
    <t>61</t>
  </si>
  <si>
    <t>783827121</t>
  </si>
  <si>
    <t>Krycí jednonásobný akrylátový nátěr omítek stupně členitosti 1 a 2</t>
  </si>
  <si>
    <t>727976561</t>
  </si>
  <si>
    <t>Krycí (ochranný ) nátěr omítek jednonásobný hladkých omítek hladkých, zrnitých tenkovrstvých nebo štukových stupně členitosti 1 a 2 akrylátový</t>
  </si>
  <si>
    <t>"004"1,5*(0,6*2+3)</t>
  </si>
  <si>
    <t>"007,008,009,010"2,5*15,5</t>
  </si>
  <si>
    <t>784</t>
  </si>
  <si>
    <t>Dokončovací práce - malby a tapety</t>
  </si>
  <si>
    <t>784111031</t>
  </si>
  <si>
    <t>Omytí podkladu v místnostech výšky do 3,80 m</t>
  </si>
  <si>
    <t>-21748253</t>
  </si>
  <si>
    <t>Omytí podkladu omytí v místnostech výšky do 3,80 m</t>
  </si>
  <si>
    <t>784121001</t>
  </si>
  <si>
    <t>Oškrabání malby v mísnostech výšky do 3,80 m</t>
  </si>
  <si>
    <t>1465206993</t>
  </si>
  <si>
    <t>Oškrabání malby v místnostech výšky do 3,80 m</t>
  </si>
  <si>
    <t>784181121</t>
  </si>
  <si>
    <t>Hloubková jednonásobná penetrace podkladu v místnostech výšky do 3,80 m</t>
  </si>
  <si>
    <t>1179343988</t>
  </si>
  <si>
    <t>Penetrace podkladu jednonásobná hloubková v místnostech výšky do 3,80 m</t>
  </si>
  <si>
    <t>56</t>
  </si>
  <si>
    <t>-573089275</t>
  </si>
  <si>
    <t>"strop"256</t>
  </si>
  <si>
    <t>"stěny"403,349</t>
  </si>
  <si>
    <t>58</t>
  </si>
  <si>
    <t>784191001</t>
  </si>
  <si>
    <t>Čištění vnitřních ploch oken nebo balkonových dveří jednoduchých po provedení malířských prací</t>
  </si>
  <si>
    <t>931023721</t>
  </si>
  <si>
    <t>Čištění vnitřních ploch hrubý úklid po provedení malířských prací omytím oken nebo balkonových dveří jednoduchých</t>
  </si>
  <si>
    <t>3*0,6</t>
  </si>
  <si>
    <t>1,5*0,6</t>
  </si>
  <si>
    <t>4,77*0,6</t>
  </si>
  <si>
    <t>1*1,5</t>
  </si>
  <si>
    <t>59</t>
  </si>
  <si>
    <t>784191005</t>
  </si>
  <si>
    <t>Čištění vnitřních ploch dveří nebo vrat po provedení malířských prací</t>
  </si>
  <si>
    <t>819766702</t>
  </si>
  <si>
    <t>Čištění vnitřních ploch hrubý úklid po provedení malířských prací omytím dveří nebo vrat</t>
  </si>
  <si>
    <t>3,16*2,4*2</t>
  </si>
  <si>
    <t>0,9*2*5*2</t>
  </si>
  <si>
    <t>1*2*2*2</t>
  </si>
  <si>
    <t>2,5*2,25*2</t>
  </si>
  <si>
    <t>60</t>
  </si>
  <si>
    <t>784191007</t>
  </si>
  <si>
    <t>Čištění vnitřních ploch podlah po provedení malířských prací</t>
  </si>
  <si>
    <t>-677847200</t>
  </si>
  <si>
    <t>Čištění vnitřních ploch hrubý úklid po provedení malířských prací omytím podlah</t>
  </si>
  <si>
    <t>57</t>
  </si>
  <si>
    <t>784211101</t>
  </si>
  <si>
    <t>Dvojnásobné bílé malby ze směsí za mokra výborně otěruvzdorných v místnostech výšky do 3,80 m</t>
  </si>
  <si>
    <t>-125231532</t>
  </si>
  <si>
    <t>Malby z malířských směsí otěruvzdorných za mokra dvojnásobné, bílé za mokra otěruvzdorné výborně v místnostech výšky do 3,80 m</t>
  </si>
  <si>
    <t>0106ZTI - Nemocnice Nymburk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</si>
  <si>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</si>
  <si>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</si>
  <si>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</si>
  <si>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113106021</t>
  </si>
  <si>
    <t>Rozebrání dlažeb při překopech komunikací pro pěší z betonových dlaždic ručně</t>
  </si>
  <si>
    <t>621797485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</si>
  <si>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</si>
  <si>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0,500*3,5</t>
  </si>
  <si>
    <t>132201101</t>
  </si>
  <si>
    <t>Hloubení rýh š do 600 mm v hornině tř. 3 objemu do 100 m3</t>
  </si>
  <si>
    <t>34873347</t>
  </si>
  <si>
    <t>Hloubení zapažených i nezapažených rýh šířky do 600 mm  s urovnáním dna do předepsaného profilu a spádu v hornině tř. 3 do 100 m3</t>
  </si>
  <si>
    <t>4,2*2*0,6</t>
  </si>
  <si>
    <t>132201109</t>
  </si>
  <si>
    <t>Příplatek za lepivost k hloubení rýh š do 600 mm v hornině tř. 3</t>
  </si>
  <si>
    <t>-639324371</t>
  </si>
  <si>
    <t>Hloubení zapažených i nezapažených rýh šířky do 600 mm  s urovnáním dna do předepsaného profilu a spádu v hornině tř. 3 Příplatek k cenám za lepivost horniny tř. 3</t>
  </si>
  <si>
    <t>132201401</t>
  </si>
  <si>
    <t>Hloubená vykopávka pod základy v hornině tř. 3</t>
  </si>
  <si>
    <t>751529927</t>
  </si>
  <si>
    <t>Hloubená vykopávka pod základy ručně  s přehozením výkopku na vzdálenost 3 m nebo s naložením na ruční dopravní prostředek v hornině tř. 3</t>
  </si>
  <si>
    <t>1,5*1,5*2</t>
  </si>
  <si>
    <t>132212202</t>
  </si>
  <si>
    <t>Hloubení rýh š přes 600 do 2000 mm ručním nebo pneum nářadím v nesoudržných horninách tř. 3</t>
  </si>
  <si>
    <t>-559852978</t>
  </si>
  <si>
    <t>Hloubení zapažených i nezapažených rýh šířky přes 600 do 2 000 mm ručním nebo pneumatickým nářadím  s urovnáním dna do předepsaného profilu a spádu v horninách tř. 3 nesoudržných</t>
  </si>
  <si>
    <t>132212209</t>
  </si>
  <si>
    <t>Příplatek za lepivost u hloubení rýh š do 2000 mm ručním nebo pneum nářadím v hornině tř. 3</t>
  </si>
  <si>
    <t>-20490558</t>
  </si>
  <si>
    <t>Hloubení zapažených i nezapažených rýh šířky přes 600 do 2 000 mm ručním nebo pneumatickým nářadím  s urovnáním dna do předepsaného profilu a spádu v horninách tř. 3 Příplatek k cenám za lepivost horniny tř. 3</t>
  </si>
  <si>
    <t>151101102</t>
  </si>
  <si>
    <t>Zřízení příložného pažení a rozepření stěn rýh hl do 4 m</t>
  </si>
  <si>
    <t>-568792953</t>
  </si>
  <si>
    <t>Zřízení pažení a rozepření stěn rýh pro podzemní vedení pro všechny šířky rýhy  příložné pro jakoukoliv mezerovitost, hloubky do 4 m</t>
  </si>
  <si>
    <t>4,2*2*2</t>
  </si>
  <si>
    <t>151101112</t>
  </si>
  <si>
    <t>Odstranění příložného pažení a rozepření stěn rýh hl do 4 m</t>
  </si>
  <si>
    <t>817127014</t>
  </si>
  <si>
    <t>Odstranění pažení a rozepření stěn rýh pro podzemní vedení s uložením materiálu na vzdálenost do 3 m od kraje výkopu příložné, hloubky přes 2 do 4 m</t>
  </si>
  <si>
    <t>162301101</t>
  </si>
  <si>
    <t>Vodorovné přemístění do 500 m výkopku/sypaniny z horniny tř. 1 až 4</t>
  </si>
  <si>
    <t>1897361432</t>
  </si>
  <si>
    <t>Vodorovné přemístění výkopku nebo sypaniny po suchu  na obvyklém dopravním prostředku, bez naložení výkopku, avšak se složením bez rozhrnutí z horniny tř. 1 až 4 na vzdálenost přes 50 do 500 m</t>
  </si>
  <si>
    <t>162701109</t>
  </si>
  <si>
    <t>Příplatek k vodorovnému přemístění výkopku/sypaniny z horniny tř. 1 až 4 ZKD 1000 m přes 10000 m</t>
  </si>
  <si>
    <t>-360637722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</si>
  <si>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</si>
  <si>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4,2*0,5*0,6</t>
  </si>
  <si>
    <t>171201211</t>
  </si>
  <si>
    <t>Poplatek za uložení stavebního odpadu - zeminy a kameniva na skládce</t>
  </si>
  <si>
    <t>-489700130</t>
  </si>
  <si>
    <t>Poplatek za uložení stavebního odpadu na skládce (skládkovné) zeminy a kameniva zatříděného do Katalogu odpadů pod kódem 170 504</t>
  </si>
  <si>
    <t>1,26*2 'Přepočtené koeficientem množství</t>
  </si>
  <si>
    <t>174101101</t>
  </si>
  <si>
    <t>Zásyp jam, šachet rýh nebo kolem objektů sypaninou se zhutněním</t>
  </si>
  <si>
    <t>-275358023</t>
  </si>
  <si>
    <t>Zásyp sypaninou z jakékoliv horniny  s uložením výkopku ve vrstvách se zhutněním jam, šachet, rýh nebo kolem objektů v těchto vykopávkách</t>
  </si>
  <si>
    <t>4,2*1,4*0,6</t>
  </si>
  <si>
    <t>175111101</t>
  </si>
  <si>
    <t>Obsypání potrubí ručně sypaninou bez prohození sítem, uloženou do 3 m</t>
  </si>
  <si>
    <t>1731993158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</si>
  <si>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</si>
  <si>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58337303</t>
  </si>
  <si>
    <t>štěrkopísek frakce 0/8</t>
  </si>
  <si>
    <t>-910644298</t>
  </si>
  <si>
    <t>175111109</t>
  </si>
  <si>
    <t>Příplatek k obsypání potrubí za ruční prohození sypaninysítem, uložené do 3 m</t>
  </si>
  <si>
    <t>1716957573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</si>
  <si>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</si>
  <si>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181301101</t>
  </si>
  <si>
    <t>Rozprostření ornice tl vrstvy do 100 mm pl do 500 m2 v rovině nebo ve svahu do 1:5</t>
  </si>
  <si>
    <t>-96951876</t>
  </si>
  <si>
    <t>Rozprostření a urovnání ornice v rovině nebo ve svahu sklonu do 1:5 při souvislé ploše do 500 m2, tl. vrstvy do 100 mm</t>
  </si>
  <si>
    <t>4,2*0,6</t>
  </si>
  <si>
    <t>181411131</t>
  </si>
  <si>
    <t>Založení parkového trávníku výsevem plochy do 1000 m2 v rovině a ve svahu do 1:5</t>
  </si>
  <si>
    <t>-2138424427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</si>
  <si>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</si>
  <si>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</si>
  <si>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</si>
  <si>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</si>
  <si>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1057900445</t>
  </si>
  <si>
    <t>935932418R</t>
  </si>
  <si>
    <t>Odvodňovací plastový žlab pro zatížení D400 vnitřní š 150 mm s roštem můstkovým z litiny</t>
  </si>
  <si>
    <t>-1686230507</t>
  </si>
  <si>
    <t>Odvodňovací plastový žlab pro třídu zatížení D 400 vnitřní šířky 150 mm s krycím roštem můstkovým z litiny, včedtně napojení na stávající kanalizaci, včetně dořezání zámkové dlažby</t>
  </si>
  <si>
    <t>997221111</t>
  </si>
  <si>
    <t>Vodorovná doprava suti ze sypkých materiálů nošením do 50 m</t>
  </si>
  <si>
    <t>533241055</t>
  </si>
  <si>
    <t>Vodorovná doprava suti nošením s naložením a se složením ze sypkých materiálů, na vzdálenost do 50 m</t>
  </si>
  <si>
    <t>997221119</t>
  </si>
  <si>
    <t>Příplatek ZKD 10 m u vodorovné dopravy suti ze sypkých materiálů nošením</t>
  </si>
  <si>
    <t>-203657429</t>
  </si>
  <si>
    <t>Vodorovná doprava suti nošením s naložením a se složením ze sypkých materiálů, na vzdálenost Příplatek k ceně za každých dalších i započatých 10 m přes 50 m</t>
  </si>
  <si>
    <t>997221815</t>
  </si>
  <si>
    <t>Poplatek za uložení na skládce (skládkovné) stavebního odpadu betonového kód odpadu 170 101</t>
  </si>
  <si>
    <t>-1190100430</t>
  </si>
  <si>
    <t>Poplatek za uložení stavebního odpadu na skládce (skládkovné) z prostého betonu zatříděného do Katalogu odpadů pod kódem 170 101</t>
  </si>
  <si>
    <t>0,446</t>
  </si>
  <si>
    <t>998223011</t>
  </si>
  <si>
    <t>Přesun hmot pro pozemní komunikace s krytem dlážděným</t>
  </si>
  <si>
    <t>1453434646</t>
  </si>
  <si>
    <t>Přesun hmot pro pozemní komunikace s krytem dlážděným  dopravní vzdálenost do 200 m jakékoliv délky objektu</t>
  </si>
  <si>
    <t>998223091</t>
  </si>
  <si>
    <t>Příplatek k přesunu hmot pro pozemní komunikace s krytem dlážděným za zvětšený přesun do 1000 m</t>
  </si>
  <si>
    <t>1546874337</t>
  </si>
  <si>
    <t>Přesun hmot pro pozemní komunikace s krytem dlážděným  Příplatek k ceně za zvětšený přesun přes vymezenou největší dopravní vzdálenost do 1000 m</t>
  </si>
  <si>
    <t>721</t>
  </si>
  <si>
    <t>Zdravotechnika - vnitřní kanalizace</t>
  </si>
  <si>
    <t>721173401</t>
  </si>
  <si>
    <t>Potrubí kanalizační z PVC SN 4 svodné DN 110 včetně tvarovek</t>
  </si>
  <si>
    <t>1536635622</t>
  </si>
  <si>
    <t>Potrubí z plastových trub PVC SN4 svodné (ležaté) DN 110</t>
  </si>
  <si>
    <t>výkres kanalizace</t>
  </si>
  <si>
    <t>1,5+1,5+2,5</t>
  </si>
  <si>
    <t>721173402-P</t>
  </si>
  <si>
    <t>Potrubí kanalizační z PVC SN 4 svodné DN 125 včetně tvarovek</t>
  </si>
  <si>
    <t>-1263270989</t>
  </si>
  <si>
    <t>Potrubí z plastových trub PVC SN4 svodné (ležaté) DN 125</t>
  </si>
  <si>
    <t>721174004</t>
  </si>
  <si>
    <t>Potrubí kanalizační z PP svodné DN 75</t>
  </si>
  <si>
    <t>1309241787</t>
  </si>
  <si>
    <t>Potrubí z plastových trub polypropylenové svodné (ležaté) DN 75</t>
  </si>
  <si>
    <t>2,5+2,5+2,5+1,5</t>
  </si>
  <si>
    <t>721174043</t>
  </si>
  <si>
    <t>Potrubí kanalizační z PP připojovací DN 50</t>
  </si>
  <si>
    <t>-647346608</t>
  </si>
  <si>
    <t>Potrubí z plastových trub polypropylenové připojovací DN 50</t>
  </si>
  <si>
    <t>3,8+1+5,5+0,7+3,7</t>
  </si>
  <si>
    <t>721226511</t>
  </si>
  <si>
    <t>Zápachová uzávěrka podomítková pro pračku a myčku DN 40</t>
  </si>
  <si>
    <t>-280800349</t>
  </si>
  <si>
    <t>Zápachové uzávěrky podomítkové (Pe) s krycí deskou pro pračku a myčku DN 40</t>
  </si>
  <si>
    <t>pro kondenzát</t>
  </si>
  <si>
    <t>721274123</t>
  </si>
  <si>
    <t>Přivzdušňovací ventil vnitřní odpadních potrubí DN 100</t>
  </si>
  <si>
    <t>-1810380180</t>
  </si>
  <si>
    <t>Ventily přivzdušňovací odpadních potrubí vnitřní DN 100</t>
  </si>
  <si>
    <t>721290111</t>
  </si>
  <si>
    <t>Zkouška těsnosti potrubí kanalizace vodou do DN 125</t>
  </si>
  <si>
    <t>-626748764</t>
  </si>
  <si>
    <t>Zkouška těsnosti kanalizace  v objektech vodou do DN 125</t>
  </si>
  <si>
    <t>5,5+7,4+9+14,7</t>
  </si>
  <si>
    <t>998721101</t>
  </si>
  <si>
    <t>Přesun hmot tonážní pro vnitřní kanalizace v objektech v do 6 m</t>
  </si>
  <si>
    <t>830580510</t>
  </si>
  <si>
    <t>Přesun hmot pro vnitřní kanalizace  stanovený z hmotnosti přesunovaného materiálu vodorovná dopravní vzdálenost do 50 m v objektech výšky do 6 m</t>
  </si>
  <si>
    <t>998721181</t>
  </si>
  <si>
    <t>Příplatek k přesunu hmot tonážní 721 prováděný bez použití mechanizace</t>
  </si>
  <si>
    <t>-987281152</t>
  </si>
  <si>
    <t>Přesun hmot pro vnitřní kanalizace  stanovený z hmotnosti přesunovaného materiálu Příplatek k ceně za přesun prováděný bez použití mechanizace pro jakoukoliv výšku objektu</t>
  </si>
  <si>
    <t>998721193</t>
  </si>
  <si>
    <t>Příplatek k přesunu hmot tonážní 721 za zvětšený přesun do 500 m</t>
  </si>
  <si>
    <t>-175579188</t>
  </si>
  <si>
    <t>Přesun hmot pro vnitřní kanalizace  stanovený z hmotnosti přesunovaného materiálu Příplatek k ceně za zvětšený přesun přes vymezenou největší dopravní vzdálenost do 500 m</t>
  </si>
  <si>
    <t>722</t>
  </si>
  <si>
    <t>Zdravotechnika - vnitřní vodovod</t>
  </si>
  <si>
    <t>722174021</t>
  </si>
  <si>
    <t>Potrubí vodovodní plastové PPR svar polyfuze PN 20 D 16 x 2,7 mm</t>
  </si>
  <si>
    <t>-1160199836</t>
  </si>
  <si>
    <t>Potrubí z plastových trubek z polypropylenu (PPR) svařovaných polyfuzně PN 20 (SDR 6) D 16 x 2,7</t>
  </si>
  <si>
    <t>sv</t>
  </si>
  <si>
    <t>1,5*12</t>
  </si>
  <si>
    <t>tv</t>
  </si>
  <si>
    <t>1,5*9</t>
  </si>
  <si>
    <t>722174022</t>
  </si>
  <si>
    <t>Potrubí vodovodní plastové PPR svar polyfuze PN 20 D 20 x 3,4 mm</t>
  </si>
  <si>
    <t>1045922879</t>
  </si>
  <si>
    <t>Potrubí z plastových trubek z polypropylenu (PPR) svařovaných polyfuzně PN 20 (SDR 6) D 20 x 3,4</t>
  </si>
  <si>
    <t>cirkulace</t>
  </si>
  <si>
    <t>8,8+4,6</t>
  </si>
  <si>
    <t>5+1,2+1,2+11,2+2,2+2,2+2,5+1,2+2,7</t>
  </si>
  <si>
    <t>5+1,2+1,2+11,2+2,2+2,2+2,5+1,2+2,7+1,5+1,5</t>
  </si>
  <si>
    <t>722174023</t>
  </si>
  <si>
    <t>Potrubí vodovodní plastové PPR svar polyfuze PN 20 D 25 x 4,2 mm</t>
  </si>
  <si>
    <t>1635024362</t>
  </si>
  <si>
    <t>Potrubí z plastových trubek z polypropylenu (PPR) svařovaných polyfuzně PN 20 (SDR 6) D 25 x 4,2</t>
  </si>
  <si>
    <t>8,9</t>
  </si>
  <si>
    <t>13,6</t>
  </si>
  <si>
    <t>722179191</t>
  </si>
  <si>
    <t>Příplatek k rozvodu vody z plastů za malý rozsah prací na zakázce do 20 m</t>
  </si>
  <si>
    <t>soubor</t>
  </si>
  <si>
    <t>1352750369</t>
  </si>
  <si>
    <t>Příplatek k ceně rozvody vody z plastů  za práce malého rozsahu na zakázce do 20 m rozvodu</t>
  </si>
  <si>
    <t>722181251</t>
  </si>
  <si>
    <t>Ochrana vodovodního potrubí přilepenými termoizolačními trubicemi z PE tl do 25 mm DN do 22 mm</t>
  </si>
  <si>
    <t>-172101926</t>
  </si>
  <si>
    <t>Ochrana potrubí  termoizolačními trubicemi z pěnového polyetylenu PE přilepenými v příčných a podélných spojích, tloušťky izolace přes 20 do 25 mm, vnitřního průměru izolace DN do 22 mm</t>
  </si>
  <si>
    <t>31,5</t>
  </si>
  <si>
    <t>75,2</t>
  </si>
  <si>
    <t>722181252</t>
  </si>
  <si>
    <t>Ochrana vodovodního potrubí přilepenými termoizolačními trubicemi z PE tl do 25 mm DN do 45 mm</t>
  </si>
  <si>
    <t>-799526486</t>
  </si>
  <si>
    <t>Ochrana potrubí  termoizolačními trubicemi z pěnového polyetylenu PE přilepenými v příčných a podélných spojích, tloušťky izolace přes 20 do 25 mm, vnitřního průměru izolace DN přes 22 do 45 mm</t>
  </si>
  <si>
    <t>22,5</t>
  </si>
  <si>
    <t>722190401</t>
  </si>
  <si>
    <t>Vyvedení a upevnění výpustku do DN 25</t>
  </si>
  <si>
    <t>-18719897</t>
  </si>
  <si>
    <t>Zřízení přípojek na potrubí  vyvedení a upevnění výpustek do DN 25</t>
  </si>
  <si>
    <t>722190402</t>
  </si>
  <si>
    <t>Vyvedení a upevnění výpustku do DN 50</t>
  </si>
  <si>
    <t>56906992</t>
  </si>
  <si>
    <t>Zřízení přípojek na potrubí  vyvedení a upevnění výpustek přes 25 do DN 50</t>
  </si>
  <si>
    <t>722290215</t>
  </si>
  <si>
    <t>Zkouška těsnosti vodovodního potrubí hrdlového nebo přírubového do DN 100</t>
  </si>
  <si>
    <t>-1307833580</t>
  </si>
  <si>
    <t>Zkoušky, proplach a desinfekce vodovodního potrubí  zkoušky těsnosti vodovodního potrubí hrdlového nebo přírubového do DN 100</t>
  </si>
  <si>
    <t>106,7</t>
  </si>
  <si>
    <t>722290234</t>
  </si>
  <si>
    <t>Proplach a dezinfekce vodovodního potrubí do DN 80</t>
  </si>
  <si>
    <t>-512273313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</si>
  <si>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</si>
  <si>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</si>
  <si>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</si>
  <si>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691858958</t>
  </si>
  <si>
    <t>Přesun hmot pro vnitřní vodovod  stanovený z hmotnosti přesunovaného materiálu vodorovná dopravní vzdálenost do 50 m v objektech výšky do 6 m</t>
  </si>
  <si>
    <t>998722181</t>
  </si>
  <si>
    <t>Příplatek k přesunu hmot tonážní 722 prováděný bez použití mechanizace</t>
  </si>
  <si>
    <t>-1485492920</t>
  </si>
  <si>
    <t>Přesun hmot pro vnitřní vodovod  stanovený z hmotnosti přesunovaného materiálu Příplatek k ceně za přesun prováděný bez použití mechanizace pro jakoukoliv výšku objektu</t>
  </si>
  <si>
    <t>998722193</t>
  </si>
  <si>
    <t>Příplatek k přesunu hmot tonážní 722 za zvětšený přesun do 500 m</t>
  </si>
  <si>
    <t>-1490314028</t>
  </si>
  <si>
    <t>Přesun hmot pro vnitřní vodovod  stanovený z hmotnosti přesunovaného materiálu Příplatek k ceně za zvětšený přesun přes vymezenou největší dopravní vzdálenost do 500 m</t>
  </si>
  <si>
    <t>725</t>
  </si>
  <si>
    <t>Zdravotechnika - zařizovací předměty</t>
  </si>
  <si>
    <t>725112183</t>
  </si>
  <si>
    <t>Kombi klozet s úspornou armaturou odpad šikmý</t>
  </si>
  <si>
    <t>273441506</t>
  </si>
  <si>
    <t>Zařízení záchodů kombi klozety s úspornou armaturou odpad šikmý 76°</t>
  </si>
  <si>
    <t>725121521</t>
  </si>
  <si>
    <t>Pisoárový záchodek automatický s infračerveným senzorem</t>
  </si>
  <si>
    <t>2055137106</t>
  </si>
  <si>
    <t>Pisoárové záchodky keramické automatické s infračerveným senzorem</t>
  </si>
  <si>
    <t>725211661</t>
  </si>
  <si>
    <t>Umyvadlo keramické bílé zápustné šířky 560 mm připevněné do desky</t>
  </si>
  <si>
    <t>-317778944</t>
  </si>
  <si>
    <t>Umyvadla keramická bílá bez výtokových armatur do desky zápustná šířky 550 až 560 mm, deska součástí dodávky</t>
  </si>
  <si>
    <t>725241523</t>
  </si>
  <si>
    <t>Vanička sprchová keramická obdélníková 1000x900 mm</t>
  </si>
  <si>
    <t>-514861309</t>
  </si>
  <si>
    <t>Sprchové vaničky keramické obdélníkové 1000x900 mm</t>
  </si>
  <si>
    <t>725244103</t>
  </si>
  <si>
    <t>Dveře sprchové rámové se skleněnou výplní tl. 5 mm otvíravé jednokřídlové do niky na vaničku šířky 900 mm</t>
  </si>
  <si>
    <t>-1158555372</t>
  </si>
  <si>
    <t>Sprchové dveře a zástěny dveře sprchové do niky rámové se skleněnou výplní tl. 5 mm otvíravé jednokřídlové, na vaničku šířky 900 mm</t>
  </si>
  <si>
    <t>725311141</t>
  </si>
  <si>
    <t>Dřez dvojitý nerezový automatický se zápachovou uzávěrkou s vestavěným senzorem 870x450 mm</t>
  </si>
  <si>
    <t>840225786</t>
  </si>
  <si>
    <t>Dřezy bez výtokových armatur dvojité se zápachovou uzávěrkou automatické s vestavěným senzorem se zadní stěnou a připevněním na stěnu 870x450 mm</t>
  </si>
  <si>
    <t>725331111</t>
  </si>
  <si>
    <t>Výlevka bez výtokových armatur keramická se sklopnou plastovou mřížkou 500 mm</t>
  </si>
  <si>
    <t>1798666389</t>
  </si>
  <si>
    <t>Výlevky bez výtokových armatur a splachovací nádrže keramické se sklopnou plastovou mřížkou 425 mm</t>
  </si>
  <si>
    <t>725821312</t>
  </si>
  <si>
    <t>Baterie dřezová nástěnná páková s otáčivým kulatým ústím a délkou ramínka 300 mm</t>
  </si>
  <si>
    <t>1127129684</t>
  </si>
  <si>
    <t>Baterie dřezové nástěnné pákové s otáčivým kulatým ústím a délkou ramínka 300 mm</t>
  </si>
  <si>
    <t>725822612</t>
  </si>
  <si>
    <t>Baterie umyvadlová stojánková páková s výpustí</t>
  </si>
  <si>
    <t>-511712245</t>
  </si>
  <si>
    <t>Baterie umyvadlové stojánkové pákové s výpustí</t>
  </si>
  <si>
    <t>725841353</t>
  </si>
  <si>
    <t>Baterie sprchová automatická se směšovací baterií a sprchovou růžicí</t>
  </si>
  <si>
    <t>-1709691823</t>
  </si>
  <si>
    <t>Baterie sprchové automatické se směšovací baterií a sprchovou růžicí</t>
  </si>
  <si>
    <t>725861102</t>
  </si>
  <si>
    <t>Zápachová uzávěrka pro umyvadla DN 40</t>
  </si>
  <si>
    <t>-225403375</t>
  </si>
  <si>
    <t>Zápachové uzávěrky zařizovacích předmětů pro umyvadla DN 40</t>
  </si>
  <si>
    <t>725862103</t>
  </si>
  <si>
    <t>Zápachová uzávěrka pro dřezy DN 40/50</t>
  </si>
  <si>
    <t>1583534455</t>
  </si>
  <si>
    <t>Zápachové uzávěrky zařizovacích předmětů pro dřezy DN 40/50</t>
  </si>
  <si>
    <t>725862123</t>
  </si>
  <si>
    <t>Zápachová uzávěrka pro dvojdřezy s přípojkou pro pračku nebo myčku DN 40/50</t>
  </si>
  <si>
    <t>959674853</t>
  </si>
  <si>
    <t>Zápachové uzávěrky zařizovacích předmětů pro dvojdřezy s přípojkou pro pračku nebo myčku DN 40/50</t>
  </si>
  <si>
    <t>725865311</t>
  </si>
  <si>
    <t>Zápachová uzávěrka sprchových van DN 40/50 s kulovým kloubem na odtoku</t>
  </si>
  <si>
    <t>1494487995</t>
  </si>
  <si>
    <t>Zápachové uzávěrky zařizovacích předmětů pro vany sprchových koutů s kulovým kloubem na odtoku DN 40/50</t>
  </si>
  <si>
    <t>725865411</t>
  </si>
  <si>
    <t>Zápachová uzávěrka pisoárová DN 32/40</t>
  </si>
  <si>
    <t>1174960800</t>
  </si>
  <si>
    <t>Zápachové uzávěrky zařizovacích předmětů pro pisoáry DN 32/40</t>
  </si>
  <si>
    <t>725980123</t>
  </si>
  <si>
    <t>Dvířka 30/30</t>
  </si>
  <si>
    <t>-1354185698</t>
  </si>
  <si>
    <t>Dvířka  30/30</t>
  </si>
  <si>
    <t>998725101</t>
  </si>
  <si>
    <t>Přesun hmot tonážní pro zařizovací předměty v objektech v do 6 m</t>
  </si>
  <si>
    <t>566082951</t>
  </si>
  <si>
    <t>Přesun hmot pro zařizovací předměty  stanovený z hmotnosti přesunovaného materiálu vodorovná dopravní vzdálenost do 50 m v objektech výšky do 6 m</t>
  </si>
  <si>
    <t>998725181</t>
  </si>
  <si>
    <t>Příplatek k přesunu hmot tonážní 725 prováděný bez použití mechanizace</t>
  </si>
  <si>
    <t>2111330985</t>
  </si>
  <si>
    <t>Přesun hmot pro zařizovací předměty  stanovený z hmotnosti přesunovaného materiálu Příplatek k cenám za přesun prováděný bez použití mechanizace pro jakoukoliv výšku objektu</t>
  </si>
  <si>
    <t>998725193</t>
  </si>
  <si>
    <t>Příplatek k přesunu hmot tonážní 725 za zvětšený přesun do 500 m</t>
  </si>
  <si>
    <t>-1845401505</t>
  </si>
  <si>
    <t>Přesun hmot pro zařizovací předměty  stanovený z hmotnosti přesunovaného materiálu Příplatek k cenám za zvětšený přesun přes vymezenou největší dopravní vzdálenost do 500 m</t>
  </si>
  <si>
    <t>0106VYT - Nemocnice Nymburk - vytápění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</si>
  <si>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</si>
  <si>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</si>
  <si>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</si>
  <si>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</si>
  <si>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732</t>
  </si>
  <si>
    <t>Ústřední vytápění - strojovny</t>
  </si>
  <si>
    <t>732422221</t>
  </si>
  <si>
    <t>Čerpadlo teplovodní mokroběžné přírubové DN 50 výtlak do 4 m průtok 17 m3/h jednodílné pro vytápění</t>
  </si>
  <si>
    <t>2042465476</t>
  </si>
  <si>
    <t>Čerpadla teplovodní přírubová mokroběžná oběhová pro teplovodní vytápění PN 6/10, do 110°C jednodílná DN příruby/dopravní výška H (m) - čerpací výkon Q (m3/h) DN 50/ do 4,0 m / 17,0 m3/h</t>
  </si>
  <si>
    <t>998732101</t>
  </si>
  <si>
    <t>Přesun hmot tonážní pro strojovny v objektech v do 6 m</t>
  </si>
  <si>
    <t>-1802110516</t>
  </si>
  <si>
    <t>Přesun hmot pro strojovny  stanovený z hmotnosti přesunovaného materiálu vodorovná dopravní vzdálenost do 50 m v objektech výšky do 6 m</t>
  </si>
  <si>
    <t>998732181</t>
  </si>
  <si>
    <t>Příplatek k přesunu hmot tonážní 732 prováděný bez použití mechanizace</t>
  </si>
  <si>
    <t>1893286722</t>
  </si>
  <si>
    <t>Přesun hmot pro strojovny  stanovený z hmotnosti přesunovaného materiálu Příplatek k cenám za přesun prováděný bez použití mechanizace pro jakoukoliv výšku objektu</t>
  </si>
  <si>
    <t>998732193</t>
  </si>
  <si>
    <t>Příplatek k přesunu hmot tonážní 732 za zvětšený přesun do 500 m</t>
  </si>
  <si>
    <t>1782935946</t>
  </si>
  <si>
    <t>Přesun hmot pro strojovny  stanovený z hmotnosti přesunovaného materiálu Příplatek k cenám za zvětšený přesun přes vymezenou největší dopravní vzdálenost do 500 m</t>
  </si>
  <si>
    <t>733</t>
  </si>
  <si>
    <t>Ústřední vytápění - rozvodné potrubí</t>
  </si>
  <si>
    <t>733223301</t>
  </si>
  <si>
    <t>Potrubí měděné tvrdé spojované lisováním DN 12 ÚT</t>
  </si>
  <si>
    <t>1571930760</t>
  </si>
  <si>
    <t>Potrubí z trubek měděných tvrdých spojovaných lisováním DN 12, včetně tvarovek</t>
  </si>
  <si>
    <t>733223302</t>
  </si>
  <si>
    <t>Potrubí měděné tvrdé spojované lisováním DN 15 ÚT</t>
  </si>
  <si>
    <t>783715750</t>
  </si>
  <si>
    <t>Potrubí z trubek měděných tvrdých spojovaných lisováním DN 15 včetně tvarovek</t>
  </si>
  <si>
    <t>733223303</t>
  </si>
  <si>
    <t>Potrubí měděné tvrdé spojované lisováním DN 20 ÚT</t>
  </si>
  <si>
    <t>577802208</t>
  </si>
  <si>
    <t>Potrubí z trubek měděných tvrdých spojovaných lisováním DN 20 včetně tvarovek</t>
  </si>
  <si>
    <t>733223304</t>
  </si>
  <si>
    <t>Potrubí měděné tvrdé spojované lisováním DN 25 ÚT</t>
  </si>
  <si>
    <t>1885518648</t>
  </si>
  <si>
    <t>Potrubí z trubek měděných tvrdých spojovaných lisováním DN 25 včetně tvarovek</t>
  </si>
  <si>
    <t>733223305</t>
  </si>
  <si>
    <t>Potrubí měděné tvrdé spojované lisováním DN 32 ÚT</t>
  </si>
  <si>
    <t>-830931571</t>
  </si>
  <si>
    <t>Potrubí z trubek měděných tvrdých spojovaných lisováním DN 32 včetně tvarovek</t>
  </si>
  <si>
    <t>733223306</t>
  </si>
  <si>
    <t>Potrubí měděné tvrdé spojované lisováním DN 40 ÚT</t>
  </si>
  <si>
    <t>-837191249</t>
  </si>
  <si>
    <t>Potrubí z trubek měděných tvrdých spojovaných lisováním DN 40 včetně tvarovek</t>
  </si>
  <si>
    <t>733223307</t>
  </si>
  <si>
    <t>Potrubí měděné tvrdé spojované lisováním DN 50 ÚT</t>
  </si>
  <si>
    <t>908185964</t>
  </si>
  <si>
    <t>Potrubí z trubek měděných tvrdých spojovaných lisováním DN 50 včetně tvarovek</t>
  </si>
  <si>
    <t>19,75+18,21</t>
  </si>
  <si>
    <t>733291102</t>
  </si>
  <si>
    <t>Zkouška těsnosti potrubí měděné do D 64x2</t>
  </si>
  <si>
    <t>1295824315</t>
  </si>
  <si>
    <t>Zkoušky těsnosti potrubí z trubek měděných  Ø přes 35/1,5 do 64/2,0</t>
  </si>
  <si>
    <t>13,47+5+18,96+43,92+57,09+2,91+19,75+18,21</t>
  </si>
  <si>
    <t>998733101</t>
  </si>
  <si>
    <t>Přesun hmot tonážní pro rozvody potrubí v objektech v do 6 m</t>
  </si>
  <si>
    <t>-813118332</t>
  </si>
  <si>
    <t>Přesun hmot pro rozvody potrubí  stanovený z hmotnosti přesunovaného materiálu vodorovná dopravní vzdálenost do 50 m v objektech výšky do 6 m</t>
  </si>
  <si>
    <t>998733181</t>
  </si>
  <si>
    <t>Příplatek k přesunu hmot tonážní 733 prováděný bez použití mechanizace</t>
  </si>
  <si>
    <t>-758035954</t>
  </si>
  <si>
    <t>Přesun hmot pro rozvody potrubí  stanovený z hmotnosti přesunovaného materiálu Příplatek k cenám za přesun prováděný bez použití mechanizace pro jakoukoliv výšku objektu</t>
  </si>
  <si>
    <t>998733193</t>
  </si>
  <si>
    <t>Příplatek k přesunu hmot tonážní 733 za zvětšený přesun do 500 m</t>
  </si>
  <si>
    <t>-866879537</t>
  </si>
  <si>
    <t>Přesun hmot pro rozvody potrubí  stanovený z hmotnosti přesunovaného materiálu Příplatek k cenám za zvětšený přesun přes vymezenou největší dopravní vzdálenost do 500 m</t>
  </si>
  <si>
    <t>734</t>
  </si>
  <si>
    <t>Ústřední vytápění - armatury</t>
  </si>
  <si>
    <t>734211118</t>
  </si>
  <si>
    <t>Ventil závitový odvzdušňovací G 1/4 PN 14 do 120°C automatický</t>
  </si>
  <si>
    <t>-2059693407</t>
  </si>
  <si>
    <t>Ventily odvzdušňovací závitové automatické PN 14 do 120°C G 1/4</t>
  </si>
  <si>
    <t>734295014</t>
  </si>
  <si>
    <t>Směšovací armatura závitová trojcestná DN 40 s ručním ovládáním</t>
  </si>
  <si>
    <t>-2136058926</t>
  </si>
  <si>
    <t>Směšovací armatury  závitové trojcestné s ručním ovládáním DN 40</t>
  </si>
  <si>
    <t>Poznámka k položce:
Směšovací ventil osadit za připojením na stávajícím potrubí, tak aby si rozšíření otopného systému přibíralo pouze potřebné množství teplé vody.</t>
  </si>
  <si>
    <t>734411103</t>
  </si>
  <si>
    <t>Teploměr technický instalovaný za směšovací armaturu na rozšířený okruh otopného systému</t>
  </si>
  <si>
    <t>496288561</t>
  </si>
  <si>
    <t>Teploměr technický instalovaný za směšovací armaturu na rozšířený okruh otopného systému pro hlídání teploty v okruhu a možnosti nastavení směšovací armatury.</t>
  </si>
  <si>
    <t>998734101</t>
  </si>
  <si>
    <t>Přesun hmot tonážní pro armatury v objektech v do 6 m</t>
  </si>
  <si>
    <t>1579097845</t>
  </si>
  <si>
    <t>Přesun hmot pro armatury  stanovený z hmotnosti přesunovaného materiálu vodorovná dopravní vzdálenost do 50 m v objektech výšky do 6 m</t>
  </si>
  <si>
    <t>998734181</t>
  </si>
  <si>
    <t>Příplatek k přesunu hmot tonážní 734 prováděný bez použití mechanizace</t>
  </si>
  <si>
    <t>1093770317</t>
  </si>
  <si>
    <t>Přesun hmot pro armatury  stanovený z hmotnosti přesunovaného materiálu Příplatek k cenám za přesun prováděný bez použití mechanizace pro jakoukoliv výšku objektu</t>
  </si>
  <si>
    <t>998734193</t>
  </si>
  <si>
    <t>Příplatek k přesunu hmot tonážní 734 za zvětšený přesun do 500 m</t>
  </si>
  <si>
    <t>964648973</t>
  </si>
  <si>
    <t>Přesun hmot pro armatury  stanovený z hmotnosti přesunovaného materiálu Příplatek k cenám za zvětšený přesun přes vymezenou největší dopravní vzdálenost do 500 m</t>
  </si>
  <si>
    <t>735</t>
  </si>
  <si>
    <t>Ústřední vytápění - otopná tělesa</t>
  </si>
  <si>
    <t>735152499</t>
  </si>
  <si>
    <t>Otopné těleso panelové VK dvoudeskové 1 přídavná přestupní plocha výška/délka 900/1200mm výkon 2105W</t>
  </si>
  <si>
    <t>-131754082</t>
  </si>
  <si>
    <t>Otopná tělesa panelová VK dvoudesková PN 1,0 MPa, T do 110°C s jednou přídavnou přestupní plochou výšky tělesa 900 mm stavební délky / výkonu 1200 mm / 2105 W včetně napojovacích armatur a odvzdušňovacího ventilu, včetně termoregulační hlavice</t>
  </si>
  <si>
    <t>735152598</t>
  </si>
  <si>
    <t>Otopné těleso panelové VK dvoudeskové 2 přídavné přestupní plochy výška/délka 900/1100mm výkon 2544W</t>
  </si>
  <si>
    <t>-576841320</t>
  </si>
  <si>
    <t>Otopná tělesa panelová VK dvoudesková PN 1,0 MPa, T do 110°C se dvěma přídavnými přestupními plochami výšky tělesa 900 mm stavební délky / výkonu 1100 mm / 2544 W včetně napojovacích armatur a odvzdušňovacího ventilu, včetně termoregulační hlavice</t>
  </si>
  <si>
    <t>735152600</t>
  </si>
  <si>
    <t>Otopné těleso panelové VK dvoudeskové 2 přídavné přestupní plochy výška/délka 900/1400mm výkon 3238W</t>
  </si>
  <si>
    <t>-1557724511</t>
  </si>
  <si>
    <t>Otopná tělesa panelová VK dvoudesková PN 1,0 MPa, T do 110°C se dvěma přídavnými přestupními plochami výšky tělesa 900 mm stavební délky / výkonu 1400 mm / 3238 W včetně napojovacích armatur a odvzdušňovacího ventilu, včetně termoregulační hlavice</t>
  </si>
  <si>
    <t>735152601</t>
  </si>
  <si>
    <t>Otopné těleso panelové VK dvoudeskové 2 přídavné přestupní plochy výška/délka 900/1600mm výkon 3701W</t>
  </si>
  <si>
    <t>-1325739113</t>
  </si>
  <si>
    <t>Otopná tělesa panelová VK dvoudesková PN 1,0 MPa, T do 110°C se dvěma přídavnými přestupními plochami výšky tělesa 900 mm stavební délky / výkonu 1600 mm / 3701 W včetně napojovacích armatur a odvzdušňovacího ventilu, včetně termoregulační hlavice</t>
  </si>
  <si>
    <t>735152700</t>
  </si>
  <si>
    <t>Otopné těleso panelové VK třídeskové 3 přídavné přestupní plochy výška/délka 900/1400mm výkon 4659 W</t>
  </si>
  <si>
    <t>-1117225050</t>
  </si>
  <si>
    <t>Otopná tělesa panelová VK třídesková PN 1,0 MPa, T do 110°C se třemi přídavnými přestupními plochami výšky tělesa 900 mm stavební délky / výkonu 1400 mm / 4659 W včetně napojovacích armatur a odvzdušňovacího ventilu, včetně termoregulační hlavice</t>
  </si>
  <si>
    <t>735164273</t>
  </si>
  <si>
    <t>Otopné těleso trubkové  výška/délka 1820/750 mm barva bílá</t>
  </si>
  <si>
    <t>1545629369</t>
  </si>
  <si>
    <t>Otopné těleso trubkové  výška/délka 1820/750 mm barva bílá, včetně napojovacích armatur a odvzdušňovacího ventilu, včetně termoregulační hlavice</t>
  </si>
  <si>
    <t>998735101</t>
  </si>
  <si>
    <t>Přesun hmot tonážní pro otopná tělesa v objektech v do 6 m</t>
  </si>
  <si>
    <t>1158474609</t>
  </si>
  <si>
    <t>Přesun hmot pro otopná tělesa  stanovený z hmotnosti přesunovaného materiálu vodorovná dopravní vzdálenost do 50 m v objektech výšky do 6 m</t>
  </si>
  <si>
    <t>998735181</t>
  </si>
  <si>
    <t>Příplatek k přesunu hmot tonážní 735 prováděný bez použití mechanizace</t>
  </si>
  <si>
    <t>-860165558</t>
  </si>
  <si>
    <t>Přesun hmot pro otopná tělesa  stanovený z hmotnosti přesunovaného materiálu Příplatek k cenám za přesun prováděný bez použití mechanizace pro jakoukoliv výšku objektu</t>
  </si>
  <si>
    <t>998735193</t>
  </si>
  <si>
    <t>Příplatek k přesunu hmot tonážní 735 za zvětšený přesun do 500 m</t>
  </si>
  <si>
    <t>596821497</t>
  </si>
  <si>
    <t>Přesun hmot pro otopná tělesa  stanovený z hmotnosti přesunovaného materiálu Příplatek k cenám za zvětšený přesun přes vymezenou největší dopravní vzdálenost do 500 m</t>
  </si>
  <si>
    <t>0106VZT - Nemocnice Nymburk - vzduchotechnika</t>
  </si>
  <si>
    <t xml:space="preserve">    751 - Vzduchotechnika</t>
  </si>
  <si>
    <t>751</t>
  </si>
  <si>
    <t>Vzduchotechnika</t>
  </si>
  <si>
    <t>751322012</t>
  </si>
  <si>
    <t>Mtž talířového ventilu D do 200 mm</t>
  </si>
  <si>
    <t>-333613316</t>
  </si>
  <si>
    <t>Montáž talířových ventilů, anemostatů, dýz  talířového ventilu, průměru přes 100 do 200 mm</t>
  </si>
  <si>
    <t>751VZT4</t>
  </si>
  <si>
    <t>Talířový ventil přívodní 125</t>
  </si>
  <si>
    <t>-1307409249</t>
  </si>
  <si>
    <t>751VZT5</t>
  </si>
  <si>
    <t>Talířový ventil odvodní 125</t>
  </si>
  <si>
    <t>-2024610923</t>
  </si>
  <si>
    <t>751344112</t>
  </si>
  <si>
    <t>Mtž tlumiče hluku pro kruhové potrubí D do 200 mm</t>
  </si>
  <si>
    <t>64568073</t>
  </si>
  <si>
    <t>Montáž tlumičů  hluku pro kruhové potrubí, průměru přes 100 do 200 mm</t>
  </si>
  <si>
    <t>751VZT6</t>
  </si>
  <si>
    <t>Tlumič hluku do kruhového potrubí dn 200</t>
  </si>
  <si>
    <t>1208640626</t>
  </si>
  <si>
    <t>751355012</t>
  </si>
  <si>
    <t>Montáž ohřívače elektrického potrubí D do 400 mm</t>
  </si>
  <si>
    <t>-1165069435</t>
  </si>
  <si>
    <t>Montáž ohřívačů, chladičů, eliminátorů kapek  ohřívače elektrického, na potrubí průměru přes 200 do 400 mm</t>
  </si>
  <si>
    <t>751VZT8</t>
  </si>
  <si>
    <t>El. ohřev 4kW do kruhového potrubí dn 200</t>
  </si>
  <si>
    <t>-454456120</t>
  </si>
  <si>
    <t>751398041</t>
  </si>
  <si>
    <t>Mtž protidešťové žaluzie potrubí D do 300 mm</t>
  </si>
  <si>
    <t>486352763</t>
  </si>
  <si>
    <t>Montáž ostatních zařízení  protidešťové žaluzie nebo žaluziové klapky na kruhové potrubí, průměru do 300 mm</t>
  </si>
  <si>
    <t>751VZT7</t>
  </si>
  <si>
    <t>Protidešťová žaluzie kruhová DN 200</t>
  </si>
  <si>
    <t>1107628879</t>
  </si>
  <si>
    <t>751537131</t>
  </si>
  <si>
    <t>Mtž potrubí ohebného izol minerální vatou z Al folie D do 125mm</t>
  </si>
  <si>
    <t>985943152</t>
  </si>
  <si>
    <t>Montáž kruhového potrubí ohebného  izolovaného minerální vatou z Al folie, průměru do 100 mm</t>
  </si>
  <si>
    <t>7*1,2</t>
  </si>
  <si>
    <t>751VZT2</t>
  </si>
  <si>
    <t>VZT potrudí d 125mm</t>
  </si>
  <si>
    <t>286854158</t>
  </si>
  <si>
    <t>8,4*1,2 'Přepočtené koeficientem množství</t>
  </si>
  <si>
    <t>751537133</t>
  </si>
  <si>
    <t>Mtž potrubí ohebného izol minerální vatou z Al folie D do 300 mm</t>
  </si>
  <si>
    <t>-2021316247</t>
  </si>
  <si>
    <t>Montáž kruhového potrubí ohebného  izolovaného minerální vatou z Al folie, průměru přes 200 do 300 mm</t>
  </si>
  <si>
    <t>14,4+8,3+1,5</t>
  </si>
  <si>
    <t>1,5+8,6</t>
  </si>
  <si>
    <t>751VZT3</t>
  </si>
  <si>
    <t>VZT potrudí d 200mm</t>
  </si>
  <si>
    <t>-1993307355</t>
  </si>
  <si>
    <t>VZT potrudí d 100mm</t>
  </si>
  <si>
    <t>34,3*1,2 'Přepočtené koeficientem množství</t>
  </si>
  <si>
    <t>751572033</t>
  </si>
  <si>
    <t>Uchycení potrubí kruhového na konstrukci z nosníků kotvenou do betonu D do 300 mm</t>
  </si>
  <si>
    <t>1127495310</t>
  </si>
  <si>
    <t>Závěs kruhového potrubí na montovanou konstrukci z nosníku, kotvenou do betonu průměru potrubí přes 200 do 300 mm</t>
  </si>
  <si>
    <t>34,3+8,4</t>
  </si>
  <si>
    <t>751611121</t>
  </si>
  <si>
    <t>Montáž vzduchotechnické jednotky s rekuperací tepla podstropní s výměnou vzduchu do 1000 m3/h</t>
  </si>
  <si>
    <t>-484958212</t>
  </si>
  <si>
    <t>Montáž vzduchotechnické jednotky s rekuperací tepla podstropní s výměnou vzduchu do 1 000 m3/h</t>
  </si>
  <si>
    <t>751VZT1</t>
  </si>
  <si>
    <t>Vzduchotechnická jednotka s rekuperací 600m3/hod, účinnost rekuperace min. 75%</t>
  </si>
  <si>
    <t>-1548068208</t>
  </si>
  <si>
    <t>751691111</t>
  </si>
  <si>
    <t>Zaregulování systému vzduchotechnického zařízení - 1 koncový (distribuční) prvek</t>
  </si>
  <si>
    <t>371693113</t>
  </si>
  <si>
    <t>Zaregulování systému vzduchotechnického zařízení za 1 koncový (distribuční) prvek</t>
  </si>
  <si>
    <t>998751201</t>
  </si>
  <si>
    <t>Přesun hmot procentní pro vzduchotechniku v objektech v do 12 m</t>
  </si>
  <si>
    <t>%</t>
  </si>
  <si>
    <t>-1684872221</t>
  </si>
  <si>
    <t>Přesun hmot pro vzduchotechniku stanovený procentní sazbou (%) z ceny vodorovná dopravní vzdálenost do 50 m v objektech výšky do 12 m</t>
  </si>
  <si>
    <t>998751291</t>
  </si>
  <si>
    <t>Příplatek k přesunu hmot procentní 751 za zvětšený přesun do 500 m</t>
  </si>
  <si>
    <t>-992769588</t>
  </si>
  <si>
    <t>Přesun hmot pro vzduchotechniku stanovený procentní sazbou (%) z ceny Příplatek k cenám za zvětšený přesun přes vymezenou největší dopravní vzdálenost do 500 m</t>
  </si>
  <si>
    <t>0106EL - Nemocnice Nymburk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</si>
  <si>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</si>
  <si>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</si>
  <si>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</si>
  <si>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</si>
  <si>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741110142</t>
  </si>
  <si>
    <t>Montáž a dodávka trubka pancéřová kovová tuhá závitová D přes 16 do 29 mm uložená pevně</t>
  </si>
  <si>
    <t>788807058</t>
  </si>
  <si>
    <t>Montáž trubek pancéřových elektroinstalačních s nasunutím nebo našroubováním do krabic kovových tuhých závitových, uložených pevně, Ø přes 16 do 29 mm</t>
  </si>
  <si>
    <t>12,75*2+4,5*2+6,2+5,6*3+4,9*2+4,9*2+4,6*4</t>
  </si>
  <si>
    <t>741112001</t>
  </si>
  <si>
    <t>Montáž a dodávka  krabice zapuštěná plastová kruhová</t>
  </si>
  <si>
    <t>1073340160</t>
  </si>
  <si>
    <t>Montáž a dodávka  krabic elektroinstalačních bez napojení na trubky a lišty, demontáže a montáže víčka a přístroje protahovacích nebo odbočných zapuštěných plastových kruhových</t>
  </si>
  <si>
    <t>2*12</t>
  </si>
  <si>
    <t>741122015</t>
  </si>
  <si>
    <t>Montáž kabel Cu bez ukončení uložený pod omítku plný kulatý 3x1,5 mm2 (CYKY)</t>
  </si>
  <si>
    <t>-404426219</t>
  </si>
  <si>
    <t>Montáž kabelů měděných bez ukončení uložených pod omítku plných kulatých (CYKY), počtu a průřezu žil 3x1,5 mm2</t>
  </si>
  <si>
    <t>10,5*25</t>
  </si>
  <si>
    <t>6,5*15</t>
  </si>
  <si>
    <t>34111030</t>
  </si>
  <si>
    <t>kabel silový s Cu jádrem 1 kV 3x1,5mm2</t>
  </si>
  <si>
    <t>894742009</t>
  </si>
  <si>
    <t>360*1,2 'Přepočtené koeficientem množství</t>
  </si>
  <si>
    <t>741122016</t>
  </si>
  <si>
    <t>Montáž kabel Cu bez ukončení uložený pod omítku plný kulatý 3x2,5 až 6 mm2 (CYKY)</t>
  </si>
  <si>
    <t>50590906</t>
  </si>
  <si>
    <t>Montáž kabelů měděných bez ukončení uložených pod omítku plných kulatých (CYKY), počtu a průřezu žil 3x2,5 až 6 mm2</t>
  </si>
  <si>
    <t>25*12,5</t>
  </si>
  <si>
    <t>34111036</t>
  </si>
  <si>
    <t>kabel silový s Cu jádrem 1 kV 3x2,5mm2</t>
  </si>
  <si>
    <t>-1457207896</t>
  </si>
  <si>
    <t>312,5*1,2 'Přepočtené koeficientem množství</t>
  </si>
  <si>
    <t>741122022</t>
  </si>
  <si>
    <t>Montáž kabel Cu bez ukončení uložený pod omítku plný kulatý 4x2,5 až 4 mm2 (CYKY)</t>
  </si>
  <si>
    <t>-1724814839</t>
  </si>
  <si>
    <t>Montáž kabelů měděných bez ukončení uložených pod omítku plných kulatých (CYKY), počtu a průřezu žil 4x2,5 až 4 mm2</t>
  </si>
  <si>
    <t>34111064</t>
  </si>
  <si>
    <t>kabel silový s Cu jádrem 1 kV 4x2,5mm2</t>
  </si>
  <si>
    <t>171319710</t>
  </si>
  <si>
    <t>112*1,2 'Přepočtené koeficientem množství</t>
  </si>
  <si>
    <t>741122023</t>
  </si>
  <si>
    <t>Montáž kabel Cu bez ukončení uložený pod omítku plný kulatý 4x6 mm2 (CYKY)</t>
  </si>
  <si>
    <t>1697523305</t>
  </si>
  <si>
    <t>Montáž kabelů měděných bez ukončení uložených pod omítku plných kulatých (CYKY), počtu a průřezu žil 4x6 mm2</t>
  </si>
  <si>
    <t>34111072</t>
  </si>
  <si>
    <t>kabel silový s Cu jádrem 1 kV 4x6mm2</t>
  </si>
  <si>
    <t>1841199138</t>
  </si>
  <si>
    <t>25,6*1,2 'Přepočtené koeficientem množství</t>
  </si>
  <si>
    <t>741122122</t>
  </si>
  <si>
    <t>Montáž kabel Cu plný kulatý žíla 3x1,5 až 6 mm2 zatažený v trubkách (CYKY)</t>
  </si>
  <si>
    <t>-1865181940</t>
  </si>
  <si>
    <t>Montáž kabelů měděných bez ukončení uložených v trubkách zatažených plných kulatých nebo bezhalogenových (CYKY) počtu a průřezu žil 3x1,5 až 6 mm2</t>
  </si>
  <si>
    <t>-1557954738</t>
  </si>
  <si>
    <t>95,5*1,2 'Přepočtené koeficientem množství</t>
  </si>
  <si>
    <t>741210001</t>
  </si>
  <si>
    <t>Montáž a dodávka rozvodnice oceloplechová nebo plastová běžná do 20 kg</t>
  </si>
  <si>
    <t>606250167</t>
  </si>
  <si>
    <t>Montáž rozvodnic oceloplechových nebo plastových bez zapojení vodičů běžných, hmotnosti do 20 kg</t>
  </si>
  <si>
    <t>741310031</t>
  </si>
  <si>
    <t>Montáž vypínač nástěnný 1-jednopólový prostředí venkovní/mokré</t>
  </si>
  <si>
    <t>-1115443682</t>
  </si>
  <si>
    <t>Montáž spínačů jedno nebo dvoupólových nástěnných se zapojením vodičů, pro prostředí venkovní nebo mokré vypínačů, řazení 1-jednopólových</t>
  </si>
  <si>
    <t>34535512</t>
  </si>
  <si>
    <t>spínač jednopólový 10A bílý</t>
  </si>
  <si>
    <t>-769913324</t>
  </si>
  <si>
    <t>741310042</t>
  </si>
  <si>
    <t>Montáž přepínač nástěnný 6-střídavý prostředí venkovní/mokré</t>
  </si>
  <si>
    <t>-596495607</t>
  </si>
  <si>
    <t>Montáž spínačů jedno nebo dvoupólových nástěnných se zapojením vodičů, pro prostředí venkovní nebo mokré přepínačů, řazení 6-střídavých</t>
  </si>
  <si>
    <t>34535572</t>
  </si>
  <si>
    <t>spínač řazení 5 10A 3553-01289 bílý</t>
  </si>
  <si>
    <t>-1504825680</t>
  </si>
  <si>
    <t>741311004R</t>
  </si>
  <si>
    <t>Montáž a dodávka čidlo pohybu nástěnné se zapojením vodičů</t>
  </si>
  <si>
    <t>491663196</t>
  </si>
  <si>
    <t>Montáž spínačů speciálních se zapojením vodičů čidla pohybu nástěnného</t>
  </si>
  <si>
    <t>741313003</t>
  </si>
  <si>
    <t>Montáž zásuvka (polo)zapuštěná bezšroubové připojení 2x(2P+PE) dvojnásobná</t>
  </si>
  <si>
    <t>-422635159</t>
  </si>
  <si>
    <t>Montáž zásuvek domovních se zapojením vodičů bezšroubové připojení polozapuštěných nebo zapuštěných 10/16 A, provedení 2x (2P + PE) dvojnásobná</t>
  </si>
  <si>
    <t>34555101</t>
  </si>
  <si>
    <t>zásuvka 1násobná 16A bílý</t>
  </si>
  <si>
    <t>-1151391624</t>
  </si>
  <si>
    <t>741313051</t>
  </si>
  <si>
    <t>Montáž zásuvek nástěnných šroubové připojení 3P+PE se zapojením vodičů</t>
  </si>
  <si>
    <t>-517709422</t>
  </si>
  <si>
    <t>Montáž zásuvek domovních se zapojením vodičů šroubové připojení nástěnných do 25 A, provedení 3P + PE</t>
  </si>
  <si>
    <t>35811071</t>
  </si>
  <si>
    <t>zásuvka nepropustná nástěnná 16A 400 V 4pólová</t>
  </si>
  <si>
    <t>140971821</t>
  </si>
  <si>
    <t>741320115</t>
  </si>
  <si>
    <t>Montáž a dodávka jistič jednopólový nn do 63 A ve skříni</t>
  </si>
  <si>
    <t>1025871397</t>
  </si>
  <si>
    <t>Montáž jističů se zapojením vodičů jednopólových nn do 63 A ve skříni</t>
  </si>
  <si>
    <t>světelné okruhy</t>
  </si>
  <si>
    <t>zásuvkové okruhy</t>
  </si>
  <si>
    <t>741320165</t>
  </si>
  <si>
    <t>Montáž a dodávka jistič třípólový nn do 25 A ve skříni</t>
  </si>
  <si>
    <t>216457704</t>
  </si>
  <si>
    <t>Montáž jističů se zapojením vodičů třípólových nn do 25 A ve skříni</t>
  </si>
  <si>
    <t>741321003</t>
  </si>
  <si>
    <t>Montáž a dodávka proudových chráničů dvoupólových nn do 25 A ve skříni</t>
  </si>
  <si>
    <t>-1821183602</t>
  </si>
  <si>
    <t>Montáž proudových chráničů se zapojením vodičů dvoupólových nn do 25 A ve skříni</t>
  </si>
  <si>
    <t>741321043</t>
  </si>
  <si>
    <t>Montáž a dodávka proudových chráničů čtyřpólových nn do 63 A ve skříni</t>
  </si>
  <si>
    <t>-973556727</t>
  </si>
  <si>
    <t>Montáž proudových chráničů se zapojením vodičů čtyřpólových nn do 63 A ve skříni</t>
  </si>
  <si>
    <t>741372062</t>
  </si>
  <si>
    <t>Montáž a dodávka  svítidlo LED bytové přisazené stropní panelové do 0,36 m2</t>
  </si>
  <si>
    <t>-1701768558</t>
  </si>
  <si>
    <t>Montáž a dodávka svítidel LED se zapojením vodičů bytových nebo společenských místností přisazených stropních panelových, obsahu přes 0,09 do 0,36 m2 s parametry dle světelného výpočtu</t>
  </si>
  <si>
    <t>741410071</t>
  </si>
  <si>
    <t>Montáž a dodávka pospojování ochranné konstrukce ostatní vodičem do 16 mm2 uloženým volně nebo pod omítku</t>
  </si>
  <si>
    <t>-1450285311</t>
  </si>
  <si>
    <t>Montáž uzemňovacího vedení s upevněním, propojením a připojením pomocí svorek doplňků ostatních konstrukcí vodičem průřezu do 16 mm2, uloženým volně nebo pod omítkou</t>
  </si>
  <si>
    <t>741810002</t>
  </si>
  <si>
    <t>Celková prohlídka elektrického rozvodu a zařízení do 500 000,- Kč</t>
  </si>
  <si>
    <t>596596938</t>
  </si>
  <si>
    <t>Zkoušky a prohlídky elektrických rozvodů a zařízení celková prohlídka a vyhotovení revizní zprávy pro objem montážních prací přes 100 do 500 tis. Kč</t>
  </si>
  <si>
    <t>998741101</t>
  </si>
  <si>
    <t>Přesun hmot tonážní pro silnoproud v objektech v do 6 m</t>
  </si>
  <si>
    <t>595379834</t>
  </si>
  <si>
    <t>Přesun hmot pro silnoproud stanovený z hmotnosti přesunovaného materiálu vodorovná dopravní vzdálenost do 50 m v objektech výšky do 6 m</t>
  </si>
  <si>
    <t>998741181</t>
  </si>
  <si>
    <t>Příplatek k přesunu hmot tonážní 741 prováděný bez použití mechanizace</t>
  </si>
  <si>
    <t>-1816288560</t>
  </si>
  <si>
    <t>Přesun hmot pro silnoproud stanovený z hmotnosti přesunovaného materiálu Příplatek k ceně za přesun prováděný bez použití mechanizace pro jakoukoliv výšku objektu</t>
  </si>
  <si>
    <t>998741193</t>
  </si>
  <si>
    <t>Příplatek k přesunu hmot tonážní 741 za zvětšený přesun do 500 m</t>
  </si>
  <si>
    <t>-930351950</t>
  </si>
  <si>
    <t>Přesun hmot pro silnoproud stanovený z hmotnosti přesunovaného materiálu Příplatek k ceně za zvětšený přesun přes vymezenou největší dopravní vzdálenost do 500 m</t>
  </si>
  <si>
    <t>742</t>
  </si>
  <si>
    <t>Elektroinstalace - slaboproud</t>
  </si>
  <si>
    <t>742121001</t>
  </si>
  <si>
    <t>Montáž kabelů strukturované kabeláže včetně propojení v rozvaděči a v koncovém prvku</t>
  </si>
  <si>
    <t>-1463696868</t>
  </si>
  <si>
    <t>Montáž kabelů strukturované kabeláže</t>
  </si>
  <si>
    <t>56,5*2</t>
  </si>
  <si>
    <t>34121002</t>
  </si>
  <si>
    <t>kabel cat5</t>
  </si>
  <si>
    <t>-812294445</t>
  </si>
  <si>
    <t>113*1,2 'Přepočtené koeficientem množství</t>
  </si>
  <si>
    <t>742330042R</t>
  </si>
  <si>
    <t>Montáž a dodávka  datové dvouzásuvky</t>
  </si>
  <si>
    <t>65829855</t>
  </si>
  <si>
    <t>Montáž a dodávka strukturované kabeláže zásuvek datových pod omítku, do nábytku, do parapetního žlabu nebo podlahové krabice dvouzásuvky</t>
  </si>
  <si>
    <t>742330101</t>
  </si>
  <si>
    <t>Měření metalického segmentu s vyhotovením protokolu</t>
  </si>
  <si>
    <t>2078525503</t>
  </si>
  <si>
    <t>Montáž strukturované kabeláže měření segmentu metalického s vyhotovením protokolu</t>
  </si>
  <si>
    <t>998742101</t>
  </si>
  <si>
    <t>Přesun hmot tonážní pro slaboproud v objektech v do 6 m</t>
  </si>
  <si>
    <t>840690949</t>
  </si>
  <si>
    <t>Přesun hmot pro slaboproud stanovený z hmotnosti přesunovaného materiálu vodorovná dopravní vzdálenost do 50 m v objektech výšky do 6 m</t>
  </si>
  <si>
    <t>998742181</t>
  </si>
  <si>
    <t>Příplatek k přesunu hmot tonážní 742 prováděný bez použití mechanizace</t>
  </si>
  <si>
    <t>-1287124918</t>
  </si>
  <si>
    <t>Přesun hmot pro slaboproud stanovený z hmotnosti přesunovaného materiálu Příplatek k ceně za přesun prováděný bez použití mechanizace pro jakoukoliv výšku objektu</t>
  </si>
  <si>
    <t>998742193</t>
  </si>
  <si>
    <t>Příplatek k přesunu hmot tonážní 742 za zvětšený přesun do 500 m</t>
  </si>
  <si>
    <t>-334847135</t>
  </si>
  <si>
    <t>Přesun hmot pro slaboproud stanovený z hmotnosti přesunovaného materiálu Příplatek k ceně za zvětšený přesun přes vymezenou největší dopravní vzdálenost do 500 m</t>
  </si>
  <si>
    <t>0106VRN - Nemocnice Nymburk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</si>
  <si>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</si>
  <si>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</si>
  <si>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</si>
  <si>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</si>
  <si>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</si>
  <si>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</si>
  <si>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</si>
  <si>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</si>
  <si>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</si>
  <si>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</si>
  <si>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</si>
  <si>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</si>
  <si>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1061170919</t>
  </si>
  <si>
    <t>VRN3</t>
  </si>
  <si>
    <t>Zařízení staveniště</t>
  </si>
  <si>
    <t>032103000</t>
  </si>
  <si>
    <t>Náklady na stavební buňky</t>
  </si>
  <si>
    <t>-1867493233</t>
  </si>
  <si>
    <t>032803000</t>
  </si>
  <si>
    <t>Ostatní vybavení staveniště - WC</t>
  </si>
  <si>
    <t>-1351345436</t>
  </si>
  <si>
    <t>Ostatní vybavení staveniště</t>
  </si>
  <si>
    <t>034103000</t>
  </si>
  <si>
    <t>Oplocení staveniště</t>
  </si>
  <si>
    <t>bm</t>
  </si>
  <si>
    <t>-1966040767</t>
  </si>
  <si>
    <t>034303000</t>
  </si>
  <si>
    <t>Dopravní značení na staveništi</t>
  </si>
  <si>
    <t>-2102455517</t>
  </si>
  <si>
    <t>034503000</t>
  </si>
  <si>
    <t>Informační tabule na staveništi</t>
  </si>
  <si>
    <t>998547337</t>
  </si>
  <si>
    <t>039103000</t>
  </si>
  <si>
    <t>Rozebrání, bourání a odvoz zařízení staveniště</t>
  </si>
  <si>
    <t>1214232080</t>
  </si>
  <si>
    <t>039203000</t>
  </si>
  <si>
    <t>Úprava terénu po zrušení zařízení staveniště</t>
  </si>
  <si>
    <t>-1458558221</t>
  </si>
  <si>
    <t>VRN4</t>
  </si>
  <si>
    <t>Inženýrská činnost</t>
  </si>
  <si>
    <t>044003000</t>
  </si>
  <si>
    <t>Revize dočasných objektů nebo zařízení staveniště</t>
  </si>
  <si>
    <t>-942559871</t>
  </si>
  <si>
    <t>VRN7</t>
  </si>
  <si>
    <t>Provozní vlivy</t>
  </si>
  <si>
    <t>071103000</t>
  </si>
  <si>
    <t>Provoz investora - přirážka do provozní vlivy</t>
  </si>
  <si>
    <t>635417490</t>
  </si>
  <si>
    <t>Provoz investora</t>
  </si>
  <si>
    <t>Nemocnice Nymburk s.r.o.</t>
  </si>
  <si>
    <t>CZ28762886</t>
  </si>
  <si>
    <t xml:space="preserve">Měnit lze pouze buňky se žlutým podbarvením!
1) na prvním listu Rekapitulace stavby vyplňte v sestavě
    a) Souhrnný list
       - údaje o Zhotoviteli
         (přenesou se do ostatních sestav i v jiných listech)
2) na vybraných listech vyplňte v sestavě
    a) Krycí list
       - údaje o Zhotoviteli, pokud se liší od údajů o Zhotoviteli na Souhrnném listu
         (údaje se přenesou do ostatních sestav v daném listu)
       b) Celkové náklady za stavbu
       - ceny u položek
       - množství, pokud má žluté podbarvení
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</si>
</sst>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14" fontId="0" fillId="2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tabSelected="1" workbookViewId="0" topLeftCell="A10">
      <selection activeCell="BE5" sqref="BE5:BE3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65" t="s">
        <v>14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0"/>
      <c r="AQ5" s="20"/>
      <c r="AR5" s="18"/>
      <c r="BE5" s="272" t="s">
        <v>1579</v>
      </c>
      <c r="BS5" s="15" t="s">
        <v>6</v>
      </c>
    </row>
    <row r="6" spans="2:71" ht="36.95" customHeight="1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267" t="s">
        <v>16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0"/>
      <c r="AQ6" s="20"/>
      <c r="AR6" s="18"/>
      <c r="BE6" s="273"/>
      <c r="BS6" s="15" t="s">
        <v>6</v>
      </c>
    </row>
    <row r="7" spans="2:71" ht="12" customHeight="1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18</v>
      </c>
      <c r="AL7" s="20"/>
      <c r="AM7" s="20"/>
      <c r="AN7" s="25" t="s">
        <v>1</v>
      </c>
      <c r="AO7" s="20"/>
      <c r="AP7" s="20"/>
      <c r="AQ7" s="20"/>
      <c r="AR7" s="18"/>
      <c r="BE7" s="273"/>
      <c r="BS7" s="15" t="s">
        <v>6</v>
      </c>
    </row>
    <row r="8" spans="2:71" ht="12" customHeight="1">
      <c r="B8" s="19"/>
      <c r="C8" s="20"/>
      <c r="D8" s="27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21</v>
      </c>
      <c r="AL8" s="20"/>
      <c r="AM8" s="20"/>
      <c r="AN8" s="235"/>
      <c r="AO8" s="20"/>
      <c r="AP8" s="20"/>
      <c r="AQ8" s="20"/>
      <c r="AR8" s="18"/>
      <c r="BE8" s="273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73"/>
      <c r="BS9" s="15" t="s">
        <v>6</v>
      </c>
    </row>
    <row r="10" spans="2:71" ht="12" customHeight="1">
      <c r="B10" s="19"/>
      <c r="C10" s="20"/>
      <c r="D10" s="27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23</v>
      </c>
      <c r="AL10" s="20"/>
      <c r="AM10" s="20"/>
      <c r="AN10" s="25">
        <v>28762886</v>
      </c>
      <c r="AO10" s="20"/>
      <c r="AP10" s="20"/>
      <c r="AQ10" s="20"/>
      <c r="AR10" s="18"/>
      <c r="BE10" s="273"/>
      <c r="BS10" s="15" t="s">
        <v>6</v>
      </c>
    </row>
    <row r="11" spans="2:71" ht="18.4" customHeight="1">
      <c r="B11" s="19"/>
      <c r="C11" s="20"/>
      <c r="D11" s="20"/>
      <c r="E11" s="25" t="s">
        <v>1577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24</v>
      </c>
      <c r="AL11" s="20"/>
      <c r="AM11" s="20"/>
      <c r="AN11" s="25" t="s">
        <v>1578</v>
      </c>
      <c r="AO11" s="20"/>
      <c r="AP11" s="20"/>
      <c r="AQ11" s="20"/>
      <c r="AR11" s="18"/>
      <c r="BE11" s="273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73"/>
      <c r="BS12" s="15" t="s">
        <v>6</v>
      </c>
    </row>
    <row r="13" spans="2:71" ht="12" customHeight="1">
      <c r="B13" s="19"/>
      <c r="C13" s="20"/>
      <c r="D13" s="27" t="s">
        <v>25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23</v>
      </c>
      <c r="AL13" s="20"/>
      <c r="AM13" s="20"/>
      <c r="AN13" s="29" t="s">
        <v>26</v>
      </c>
      <c r="AO13" s="20"/>
      <c r="AP13" s="20"/>
      <c r="AQ13" s="20"/>
      <c r="AR13" s="18"/>
      <c r="BE13" s="273"/>
      <c r="BS13" s="15" t="s">
        <v>6</v>
      </c>
    </row>
    <row r="14" spans="2:71" ht="12">
      <c r="B14" s="19"/>
      <c r="C14" s="20"/>
      <c r="D14" s="20"/>
      <c r="E14" s="268" t="s">
        <v>26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7" t="s">
        <v>24</v>
      </c>
      <c r="AL14" s="20"/>
      <c r="AM14" s="20"/>
      <c r="AN14" s="29" t="s">
        <v>26</v>
      </c>
      <c r="AO14" s="20"/>
      <c r="AP14" s="20"/>
      <c r="AQ14" s="20"/>
      <c r="AR14" s="18"/>
      <c r="BE14" s="273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73"/>
      <c r="BS15" s="15" t="s">
        <v>4</v>
      </c>
    </row>
    <row r="16" spans="2:71" ht="12" customHeight="1">
      <c r="B16" s="19"/>
      <c r="C16" s="20"/>
      <c r="D16" s="27" t="s">
        <v>27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73"/>
      <c r="BS16" s="15" t="s">
        <v>4</v>
      </c>
    </row>
    <row r="17" spans="2:71" ht="18.4" customHeight="1">
      <c r="B17" s="19"/>
      <c r="C17" s="20"/>
      <c r="D17" s="20"/>
      <c r="E17" s="25" t="s">
        <v>20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24</v>
      </c>
      <c r="AL17" s="20"/>
      <c r="AM17" s="20"/>
      <c r="AN17" s="25" t="s">
        <v>1</v>
      </c>
      <c r="AO17" s="20"/>
      <c r="AP17" s="20"/>
      <c r="AQ17" s="20"/>
      <c r="AR17" s="18"/>
      <c r="BE17" s="273"/>
      <c r="BS17" s="15" t="s">
        <v>28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73"/>
      <c r="BS18" s="15" t="s">
        <v>6</v>
      </c>
    </row>
    <row r="19" spans="2:71" ht="12" customHeight="1">
      <c r="B19" s="19"/>
      <c r="C19" s="20"/>
      <c r="D19" s="27" t="s">
        <v>29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73"/>
      <c r="BS19" s="15" t="s">
        <v>6</v>
      </c>
    </row>
    <row r="20" spans="2:71" ht="18.4" customHeight="1">
      <c r="B20" s="19"/>
      <c r="C20" s="20"/>
      <c r="D20" s="20"/>
      <c r="E20" s="25" t="s">
        <v>20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24</v>
      </c>
      <c r="AL20" s="20"/>
      <c r="AM20" s="20"/>
      <c r="AN20" s="25" t="s">
        <v>1</v>
      </c>
      <c r="AO20" s="20"/>
      <c r="AP20" s="20"/>
      <c r="AQ20" s="20"/>
      <c r="AR20" s="18"/>
      <c r="BE20" s="273"/>
      <c r="BS20" s="15" t="s">
        <v>28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73"/>
    </row>
    <row r="22" spans="2:57" ht="12" customHeight="1">
      <c r="B22" s="19"/>
      <c r="C22" s="20"/>
      <c r="D22" s="27" t="s">
        <v>30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73"/>
    </row>
    <row r="23" spans="2:57" ht="16.5" customHeight="1">
      <c r="B23" s="19"/>
      <c r="C23" s="20"/>
      <c r="D23" s="20"/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0"/>
      <c r="AP23" s="20"/>
      <c r="AQ23" s="20"/>
      <c r="AR23" s="18"/>
      <c r="BE23" s="273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73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73"/>
    </row>
    <row r="26" spans="2:57" s="1" customFormat="1" ht="25.9" customHeight="1">
      <c r="B26" s="32"/>
      <c r="C26" s="33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74">
        <f>ROUND(AG54,2)</f>
        <v>0</v>
      </c>
      <c r="AL26" s="275"/>
      <c r="AM26" s="275"/>
      <c r="AN26" s="275"/>
      <c r="AO26" s="275"/>
      <c r="AP26" s="33"/>
      <c r="AQ26" s="33"/>
      <c r="AR26" s="36"/>
      <c r="BE26" s="273"/>
    </row>
    <row r="27" spans="2:57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73"/>
    </row>
    <row r="28" spans="2:57" s="1" customFormat="1" ht="12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71" t="s">
        <v>32</v>
      </c>
      <c r="M28" s="271"/>
      <c r="N28" s="271"/>
      <c r="O28" s="271"/>
      <c r="P28" s="271"/>
      <c r="Q28" s="33"/>
      <c r="R28" s="33"/>
      <c r="S28" s="33"/>
      <c r="T28" s="33"/>
      <c r="U28" s="33"/>
      <c r="V28" s="33"/>
      <c r="W28" s="271" t="s">
        <v>33</v>
      </c>
      <c r="X28" s="271"/>
      <c r="Y28" s="271"/>
      <c r="Z28" s="271"/>
      <c r="AA28" s="271"/>
      <c r="AB28" s="271"/>
      <c r="AC28" s="271"/>
      <c r="AD28" s="271"/>
      <c r="AE28" s="271"/>
      <c r="AF28" s="33"/>
      <c r="AG28" s="33"/>
      <c r="AH28" s="33"/>
      <c r="AI28" s="33"/>
      <c r="AJ28" s="33"/>
      <c r="AK28" s="271" t="s">
        <v>34</v>
      </c>
      <c r="AL28" s="271"/>
      <c r="AM28" s="271"/>
      <c r="AN28" s="271"/>
      <c r="AO28" s="271"/>
      <c r="AP28" s="33"/>
      <c r="AQ28" s="33"/>
      <c r="AR28" s="36"/>
      <c r="BE28" s="273"/>
    </row>
    <row r="29" spans="2:57" s="2" customFormat="1" ht="14.45" customHeight="1">
      <c r="B29" s="37"/>
      <c r="C29" s="38"/>
      <c r="D29" s="27" t="s">
        <v>35</v>
      </c>
      <c r="E29" s="38"/>
      <c r="F29" s="27" t="s">
        <v>36</v>
      </c>
      <c r="G29" s="38"/>
      <c r="H29" s="38"/>
      <c r="I29" s="38"/>
      <c r="J29" s="38"/>
      <c r="K29" s="38"/>
      <c r="L29" s="244">
        <v>0.21</v>
      </c>
      <c r="M29" s="245"/>
      <c r="N29" s="245"/>
      <c r="O29" s="245"/>
      <c r="P29" s="245"/>
      <c r="Q29" s="38"/>
      <c r="R29" s="38"/>
      <c r="S29" s="38"/>
      <c r="T29" s="38"/>
      <c r="U29" s="38"/>
      <c r="V29" s="38"/>
      <c r="W29" s="252">
        <f>ROUND(AZ54,2)</f>
        <v>0</v>
      </c>
      <c r="X29" s="245"/>
      <c r="Y29" s="245"/>
      <c r="Z29" s="245"/>
      <c r="AA29" s="245"/>
      <c r="AB29" s="245"/>
      <c r="AC29" s="245"/>
      <c r="AD29" s="245"/>
      <c r="AE29" s="245"/>
      <c r="AF29" s="38"/>
      <c r="AG29" s="38"/>
      <c r="AH29" s="38"/>
      <c r="AI29" s="38"/>
      <c r="AJ29" s="38"/>
      <c r="AK29" s="252">
        <f>ROUND(AV54,2)</f>
        <v>0</v>
      </c>
      <c r="AL29" s="245"/>
      <c r="AM29" s="245"/>
      <c r="AN29" s="245"/>
      <c r="AO29" s="245"/>
      <c r="AP29" s="38"/>
      <c r="AQ29" s="38"/>
      <c r="AR29" s="39"/>
      <c r="BE29" s="273"/>
    </row>
    <row r="30" spans="2:57" s="2" customFormat="1" ht="14.45" customHeight="1">
      <c r="B30" s="37"/>
      <c r="C30" s="38"/>
      <c r="D30" s="38"/>
      <c r="E30" s="38"/>
      <c r="F30" s="27" t="s">
        <v>37</v>
      </c>
      <c r="G30" s="38"/>
      <c r="H30" s="38"/>
      <c r="I30" s="38"/>
      <c r="J30" s="38"/>
      <c r="K30" s="38"/>
      <c r="L30" s="244">
        <v>0.15</v>
      </c>
      <c r="M30" s="245"/>
      <c r="N30" s="245"/>
      <c r="O30" s="245"/>
      <c r="P30" s="245"/>
      <c r="Q30" s="38"/>
      <c r="R30" s="38"/>
      <c r="S30" s="38"/>
      <c r="T30" s="38"/>
      <c r="U30" s="38"/>
      <c r="V30" s="38"/>
      <c r="W30" s="252">
        <f>ROUND(BA54,2)</f>
        <v>0</v>
      </c>
      <c r="X30" s="245"/>
      <c r="Y30" s="245"/>
      <c r="Z30" s="245"/>
      <c r="AA30" s="245"/>
      <c r="AB30" s="245"/>
      <c r="AC30" s="245"/>
      <c r="AD30" s="245"/>
      <c r="AE30" s="245"/>
      <c r="AF30" s="38"/>
      <c r="AG30" s="38"/>
      <c r="AH30" s="38"/>
      <c r="AI30" s="38"/>
      <c r="AJ30" s="38"/>
      <c r="AK30" s="252">
        <f>ROUND(AW54,2)</f>
        <v>0</v>
      </c>
      <c r="AL30" s="245"/>
      <c r="AM30" s="245"/>
      <c r="AN30" s="245"/>
      <c r="AO30" s="245"/>
      <c r="AP30" s="38"/>
      <c r="AQ30" s="38"/>
      <c r="AR30" s="39"/>
      <c r="BE30" s="273"/>
    </row>
    <row r="31" spans="2:57" s="2" customFormat="1" ht="14.45" customHeight="1" hidden="1">
      <c r="B31" s="37"/>
      <c r="C31" s="38"/>
      <c r="D31" s="38"/>
      <c r="E31" s="38"/>
      <c r="F31" s="27" t="s">
        <v>38</v>
      </c>
      <c r="G31" s="38"/>
      <c r="H31" s="38"/>
      <c r="I31" s="38"/>
      <c r="J31" s="38"/>
      <c r="K31" s="38"/>
      <c r="L31" s="244">
        <v>0.21</v>
      </c>
      <c r="M31" s="245"/>
      <c r="N31" s="245"/>
      <c r="O31" s="245"/>
      <c r="P31" s="245"/>
      <c r="Q31" s="38"/>
      <c r="R31" s="38"/>
      <c r="S31" s="38"/>
      <c r="T31" s="38"/>
      <c r="U31" s="38"/>
      <c r="V31" s="38"/>
      <c r="W31" s="252">
        <f>ROUND(BB54,2)</f>
        <v>0</v>
      </c>
      <c r="X31" s="245"/>
      <c r="Y31" s="245"/>
      <c r="Z31" s="245"/>
      <c r="AA31" s="245"/>
      <c r="AB31" s="245"/>
      <c r="AC31" s="245"/>
      <c r="AD31" s="245"/>
      <c r="AE31" s="245"/>
      <c r="AF31" s="38"/>
      <c r="AG31" s="38"/>
      <c r="AH31" s="38"/>
      <c r="AI31" s="38"/>
      <c r="AJ31" s="38"/>
      <c r="AK31" s="252">
        <v>0</v>
      </c>
      <c r="AL31" s="245"/>
      <c r="AM31" s="245"/>
      <c r="AN31" s="245"/>
      <c r="AO31" s="245"/>
      <c r="AP31" s="38"/>
      <c r="AQ31" s="38"/>
      <c r="AR31" s="39"/>
      <c r="BE31" s="273"/>
    </row>
    <row r="32" spans="2:57" s="2" customFormat="1" ht="14.45" customHeight="1" hidden="1">
      <c r="B32" s="37"/>
      <c r="C32" s="38"/>
      <c r="D32" s="38"/>
      <c r="E32" s="38"/>
      <c r="F32" s="27" t="s">
        <v>39</v>
      </c>
      <c r="G32" s="38"/>
      <c r="H32" s="38"/>
      <c r="I32" s="38"/>
      <c r="J32" s="38"/>
      <c r="K32" s="38"/>
      <c r="L32" s="244">
        <v>0.15</v>
      </c>
      <c r="M32" s="245"/>
      <c r="N32" s="245"/>
      <c r="O32" s="245"/>
      <c r="P32" s="245"/>
      <c r="Q32" s="38"/>
      <c r="R32" s="38"/>
      <c r="S32" s="38"/>
      <c r="T32" s="38"/>
      <c r="U32" s="38"/>
      <c r="V32" s="38"/>
      <c r="W32" s="252">
        <f>ROUND(BC54,2)</f>
        <v>0</v>
      </c>
      <c r="X32" s="245"/>
      <c r="Y32" s="245"/>
      <c r="Z32" s="245"/>
      <c r="AA32" s="245"/>
      <c r="AB32" s="245"/>
      <c r="AC32" s="245"/>
      <c r="AD32" s="245"/>
      <c r="AE32" s="245"/>
      <c r="AF32" s="38"/>
      <c r="AG32" s="38"/>
      <c r="AH32" s="38"/>
      <c r="AI32" s="38"/>
      <c r="AJ32" s="38"/>
      <c r="AK32" s="252">
        <v>0</v>
      </c>
      <c r="AL32" s="245"/>
      <c r="AM32" s="245"/>
      <c r="AN32" s="245"/>
      <c r="AO32" s="245"/>
      <c r="AP32" s="38"/>
      <c r="AQ32" s="38"/>
      <c r="AR32" s="39"/>
      <c r="BE32" s="273"/>
    </row>
    <row r="33" spans="2:57" s="2" customFormat="1" ht="14.45" customHeight="1" hidden="1">
      <c r="B33" s="37"/>
      <c r="C33" s="38"/>
      <c r="D33" s="38"/>
      <c r="E33" s="38"/>
      <c r="F33" s="27" t="s">
        <v>40</v>
      </c>
      <c r="G33" s="38"/>
      <c r="H33" s="38"/>
      <c r="I33" s="38"/>
      <c r="J33" s="38"/>
      <c r="K33" s="38"/>
      <c r="L33" s="244">
        <v>0</v>
      </c>
      <c r="M33" s="245"/>
      <c r="N33" s="245"/>
      <c r="O33" s="245"/>
      <c r="P33" s="245"/>
      <c r="Q33" s="38"/>
      <c r="R33" s="38"/>
      <c r="S33" s="38"/>
      <c r="T33" s="38"/>
      <c r="U33" s="38"/>
      <c r="V33" s="38"/>
      <c r="W33" s="252">
        <f>ROUND(BD54,2)</f>
        <v>0</v>
      </c>
      <c r="X33" s="245"/>
      <c r="Y33" s="245"/>
      <c r="Z33" s="245"/>
      <c r="AA33" s="245"/>
      <c r="AB33" s="245"/>
      <c r="AC33" s="245"/>
      <c r="AD33" s="245"/>
      <c r="AE33" s="245"/>
      <c r="AF33" s="38"/>
      <c r="AG33" s="38"/>
      <c r="AH33" s="38"/>
      <c r="AI33" s="38"/>
      <c r="AJ33" s="38"/>
      <c r="AK33" s="252">
        <v>0</v>
      </c>
      <c r="AL33" s="245"/>
      <c r="AM33" s="245"/>
      <c r="AN33" s="245"/>
      <c r="AO33" s="245"/>
      <c r="AP33" s="38"/>
      <c r="AQ33" s="38"/>
      <c r="AR33" s="39"/>
      <c r="BE33" s="273"/>
    </row>
    <row r="34" spans="2:57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73"/>
    </row>
    <row r="35" spans="2:44" s="1" customFormat="1" ht="25.9" customHeight="1">
      <c r="B35" s="32"/>
      <c r="C35" s="40"/>
      <c r="D35" s="41" t="s">
        <v>41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42</v>
      </c>
      <c r="U35" s="42"/>
      <c r="V35" s="42"/>
      <c r="W35" s="42"/>
      <c r="X35" s="248" t="s">
        <v>43</v>
      </c>
      <c r="Y35" s="249"/>
      <c r="Z35" s="249"/>
      <c r="AA35" s="249"/>
      <c r="AB35" s="249"/>
      <c r="AC35" s="42"/>
      <c r="AD35" s="42"/>
      <c r="AE35" s="42"/>
      <c r="AF35" s="42"/>
      <c r="AG35" s="42"/>
      <c r="AH35" s="42"/>
      <c r="AI35" s="42"/>
      <c r="AJ35" s="42"/>
      <c r="AK35" s="250">
        <f>SUM(AK26:AK33)</f>
        <v>0</v>
      </c>
      <c r="AL35" s="249"/>
      <c r="AM35" s="249"/>
      <c r="AN35" s="249"/>
      <c r="AO35" s="251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1" t="s">
        <v>44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7" t="s">
        <v>13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01062022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" customHeight="1">
      <c r="B45" s="48"/>
      <c r="C45" s="49" t="s">
        <v>15</v>
      </c>
      <c r="D45" s="50"/>
      <c r="E45" s="50"/>
      <c r="F45" s="50"/>
      <c r="G45" s="50"/>
      <c r="H45" s="50"/>
      <c r="I45" s="50"/>
      <c r="J45" s="50"/>
      <c r="K45" s="50"/>
      <c r="L45" s="262" t="str">
        <f>K6</f>
        <v>Vestavba a stavební úpravy objektu stávajících podzemních garáží v areálu Nemocnice Nymburk</v>
      </c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7" t="s">
        <v>19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7" t="s">
        <v>21</v>
      </c>
      <c r="AJ47" s="33"/>
      <c r="AK47" s="33"/>
      <c r="AL47" s="33"/>
      <c r="AM47" s="264" t="str">
        <f>IF(AN8="","",AN8)</f>
        <v/>
      </c>
      <c r="AN47" s="264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2:56" s="1" customFormat="1" ht="13.7" customHeight="1">
      <c r="B49" s="32"/>
      <c r="C49" s="27" t="s">
        <v>22</v>
      </c>
      <c r="D49" s="33"/>
      <c r="E49" s="33"/>
      <c r="F49" s="33"/>
      <c r="G49" s="33"/>
      <c r="H49" s="33"/>
      <c r="I49" s="33"/>
      <c r="J49" s="33"/>
      <c r="K49" s="33"/>
      <c r="L49" s="33" t="str">
        <f>IF(E11="","",E11)</f>
        <v>Nemocnice Nymburk s.r.o.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7" t="s">
        <v>27</v>
      </c>
      <c r="AJ49" s="33"/>
      <c r="AK49" s="33"/>
      <c r="AL49" s="33"/>
      <c r="AM49" s="260" t="str">
        <f>IF(E17="","",E17)</f>
        <v xml:space="preserve"> </v>
      </c>
      <c r="AN49" s="261"/>
      <c r="AO49" s="261"/>
      <c r="AP49" s="261"/>
      <c r="AQ49" s="33"/>
      <c r="AR49" s="36"/>
      <c r="AS49" s="254" t="s">
        <v>45</v>
      </c>
      <c r="AT49" s="255"/>
      <c r="AU49" s="54"/>
      <c r="AV49" s="54"/>
      <c r="AW49" s="54"/>
      <c r="AX49" s="54"/>
      <c r="AY49" s="54"/>
      <c r="AZ49" s="54"/>
      <c r="BA49" s="54"/>
      <c r="BB49" s="54"/>
      <c r="BC49" s="54"/>
      <c r="BD49" s="55"/>
    </row>
    <row r="50" spans="2:56" s="1" customFormat="1" ht="13.7" customHeight="1">
      <c r="B50" s="32"/>
      <c r="C50" s="27" t="s">
        <v>25</v>
      </c>
      <c r="D50" s="33"/>
      <c r="E50" s="33"/>
      <c r="F50" s="33"/>
      <c r="G50" s="33"/>
      <c r="H50" s="33"/>
      <c r="I50" s="33"/>
      <c r="J50" s="33"/>
      <c r="K50" s="33"/>
      <c r="L50" s="33" t="str">
        <f>IF(E14="Vyplň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7" t="s">
        <v>29</v>
      </c>
      <c r="AJ50" s="33"/>
      <c r="AK50" s="33"/>
      <c r="AL50" s="33"/>
      <c r="AM50" s="260" t="str">
        <f>IF(E20="","",E20)</f>
        <v xml:space="preserve"> </v>
      </c>
      <c r="AN50" s="261"/>
      <c r="AO50" s="261"/>
      <c r="AP50" s="261"/>
      <c r="AQ50" s="33"/>
      <c r="AR50" s="36"/>
      <c r="AS50" s="256"/>
      <c r="AT50" s="257"/>
      <c r="AU50" s="56"/>
      <c r="AV50" s="56"/>
      <c r="AW50" s="56"/>
      <c r="AX50" s="56"/>
      <c r="AY50" s="56"/>
      <c r="AZ50" s="56"/>
      <c r="BA50" s="56"/>
      <c r="BB50" s="56"/>
      <c r="BC50" s="56"/>
      <c r="BD50" s="57"/>
    </row>
    <row r="51" spans="2:56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258"/>
      <c r="AT51" s="259"/>
      <c r="AU51" s="58"/>
      <c r="AV51" s="58"/>
      <c r="AW51" s="58"/>
      <c r="AX51" s="58"/>
      <c r="AY51" s="58"/>
      <c r="AZ51" s="58"/>
      <c r="BA51" s="58"/>
      <c r="BB51" s="58"/>
      <c r="BC51" s="58"/>
      <c r="BD51" s="59"/>
    </row>
    <row r="52" spans="2:56" s="1" customFormat="1" ht="29.25" customHeight="1">
      <c r="B52" s="32"/>
      <c r="C52" s="239" t="s">
        <v>46</v>
      </c>
      <c r="D52" s="240"/>
      <c r="E52" s="240"/>
      <c r="F52" s="240"/>
      <c r="G52" s="240"/>
      <c r="H52" s="60"/>
      <c r="I52" s="241" t="s">
        <v>47</v>
      </c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7" t="s">
        <v>48</v>
      </c>
      <c r="AH52" s="240"/>
      <c r="AI52" s="240"/>
      <c r="AJ52" s="240"/>
      <c r="AK52" s="240"/>
      <c r="AL52" s="240"/>
      <c r="AM52" s="240"/>
      <c r="AN52" s="241" t="s">
        <v>49</v>
      </c>
      <c r="AO52" s="240"/>
      <c r="AP52" s="246"/>
      <c r="AQ52" s="61" t="s">
        <v>50</v>
      </c>
      <c r="AR52" s="36"/>
      <c r="AS52" s="62" t="s">
        <v>51</v>
      </c>
      <c r="AT52" s="63" t="s">
        <v>52</v>
      </c>
      <c r="AU52" s="63" t="s">
        <v>53</v>
      </c>
      <c r="AV52" s="63" t="s">
        <v>54</v>
      </c>
      <c r="AW52" s="63" t="s">
        <v>55</v>
      </c>
      <c r="AX52" s="63" t="s">
        <v>56</v>
      </c>
      <c r="AY52" s="63" t="s">
        <v>57</v>
      </c>
      <c r="AZ52" s="63" t="s">
        <v>58</v>
      </c>
      <c r="BA52" s="63" t="s">
        <v>59</v>
      </c>
      <c r="BB52" s="63" t="s">
        <v>60</v>
      </c>
      <c r="BC52" s="63" t="s">
        <v>61</v>
      </c>
      <c r="BD52" s="64" t="s">
        <v>62</v>
      </c>
    </row>
    <row r="53" spans="2:56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5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7"/>
    </row>
    <row r="54" spans="2:90" s="4" customFormat="1" ht="32.45" customHeight="1">
      <c r="B54" s="68"/>
      <c r="C54" s="69" t="s">
        <v>63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237">
        <f>ROUND(SUM(AG55:AG60),2)</f>
        <v>0</v>
      </c>
      <c r="AH54" s="237"/>
      <c r="AI54" s="237"/>
      <c r="AJ54" s="237"/>
      <c r="AK54" s="237"/>
      <c r="AL54" s="237"/>
      <c r="AM54" s="237"/>
      <c r="AN54" s="238">
        <f aca="true" t="shared" si="0" ref="AN54:AN60">SUM(AG54,AT54)</f>
        <v>0</v>
      </c>
      <c r="AO54" s="238"/>
      <c r="AP54" s="238"/>
      <c r="AQ54" s="72" t="s">
        <v>1</v>
      </c>
      <c r="AR54" s="73"/>
      <c r="AS54" s="74">
        <f>ROUND(SUM(AS55:AS60),2)</f>
        <v>0</v>
      </c>
      <c r="AT54" s="75">
        <f aca="true" t="shared" si="1" ref="AT54:AT60">ROUND(SUM(AV54:AW54),2)</f>
        <v>0</v>
      </c>
      <c r="AU54" s="76">
        <f>ROUND(SUM(AU55:AU60),5)</f>
        <v>0</v>
      </c>
      <c r="AV54" s="75">
        <f>ROUND(AZ54*L29,2)</f>
        <v>0</v>
      </c>
      <c r="AW54" s="75">
        <f>ROUND(BA54*L30,2)</f>
        <v>0</v>
      </c>
      <c r="AX54" s="75">
        <f>ROUND(BB54*L29,2)</f>
        <v>0</v>
      </c>
      <c r="AY54" s="75">
        <f>ROUND(BC54*L30,2)</f>
        <v>0</v>
      </c>
      <c r="AZ54" s="75">
        <f>ROUND(SUM(AZ55:AZ60),2)</f>
        <v>0</v>
      </c>
      <c r="BA54" s="75">
        <f>ROUND(SUM(BA55:BA60),2)</f>
        <v>0</v>
      </c>
      <c r="BB54" s="75">
        <f>ROUND(SUM(BB55:BB60),2)</f>
        <v>0</v>
      </c>
      <c r="BC54" s="75">
        <f>ROUND(SUM(BC55:BC60),2)</f>
        <v>0</v>
      </c>
      <c r="BD54" s="77">
        <f>ROUND(SUM(BD55:BD60),2)</f>
        <v>0</v>
      </c>
      <c r="BS54" s="78" t="s">
        <v>64</v>
      </c>
      <c r="BT54" s="78" t="s">
        <v>65</v>
      </c>
      <c r="BU54" s="79" t="s">
        <v>66</v>
      </c>
      <c r="BV54" s="78" t="s">
        <v>67</v>
      </c>
      <c r="BW54" s="78" t="s">
        <v>5</v>
      </c>
      <c r="BX54" s="78" t="s">
        <v>68</v>
      </c>
      <c r="CL54" s="78" t="s">
        <v>1</v>
      </c>
    </row>
    <row r="55" spans="1:91" s="5" customFormat="1" ht="27" customHeight="1">
      <c r="A55" s="80" t="s">
        <v>69</v>
      </c>
      <c r="B55" s="81"/>
      <c r="C55" s="82"/>
      <c r="D55" s="236" t="s">
        <v>70</v>
      </c>
      <c r="E55" s="236"/>
      <c r="F55" s="236"/>
      <c r="G55" s="236"/>
      <c r="H55" s="236"/>
      <c r="I55" s="83"/>
      <c r="J55" s="236" t="s">
        <v>71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42">
        <f>'0106ASŘ - Nemocnice Nymbu...'!J30</f>
        <v>0</v>
      </c>
      <c r="AH55" s="243"/>
      <c r="AI55" s="243"/>
      <c r="AJ55" s="243"/>
      <c r="AK55" s="243"/>
      <c r="AL55" s="243"/>
      <c r="AM55" s="243"/>
      <c r="AN55" s="242">
        <f t="shared" si="0"/>
        <v>0</v>
      </c>
      <c r="AO55" s="243"/>
      <c r="AP55" s="243"/>
      <c r="AQ55" s="84" t="s">
        <v>72</v>
      </c>
      <c r="AR55" s="85"/>
      <c r="AS55" s="86">
        <v>0</v>
      </c>
      <c r="AT55" s="87">
        <f t="shared" si="1"/>
        <v>0</v>
      </c>
      <c r="AU55" s="88">
        <f>'0106ASŘ - Nemocnice Nymbu...'!P97</f>
        <v>0</v>
      </c>
      <c r="AV55" s="87">
        <f>'0106ASŘ - Nemocnice Nymbu...'!J33</f>
        <v>0</v>
      </c>
      <c r="AW55" s="87">
        <f>'0106ASŘ - Nemocnice Nymbu...'!J34</f>
        <v>0</v>
      </c>
      <c r="AX55" s="87">
        <f>'0106ASŘ - Nemocnice Nymbu...'!J35</f>
        <v>0</v>
      </c>
      <c r="AY55" s="87">
        <f>'0106ASŘ - Nemocnice Nymbu...'!J36</f>
        <v>0</v>
      </c>
      <c r="AZ55" s="87">
        <f>'0106ASŘ - Nemocnice Nymbu...'!F33</f>
        <v>0</v>
      </c>
      <c r="BA55" s="87">
        <f>'0106ASŘ - Nemocnice Nymbu...'!F34</f>
        <v>0</v>
      </c>
      <c r="BB55" s="87">
        <f>'0106ASŘ - Nemocnice Nymbu...'!F35</f>
        <v>0</v>
      </c>
      <c r="BC55" s="87">
        <f>'0106ASŘ - Nemocnice Nymbu...'!F36</f>
        <v>0</v>
      </c>
      <c r="BD55" s="89">
        <f>'0106ASŘ - Nemocnice Nymbu...'!F37</f>
        <v>0</v>
      </c>
      <c r="BT55" s="90" t="s">
        <v>73</v>
      </c>
      <c r="BV55" s="90" t="s">
        <v>67</v>
      </c>
      <c r="BW55" s="90" t="s">
        <v>74</v>
      </c>
      <c r="BX55" s="90" t="s">
        <v>5</v>
      </c>
      <c r="CL55" s="90" t="s">
        <v>1</v>
      </c>
      <c r="CM55" s="90" t="s">
        <v>75</v>
      </c>
    </row>
    <row r="56" spans="1:91" s="5" customFormat="1" ht="27" customHeight="1">
      <c r="A56" s="80" t="s">
        <v>69</v>
      </c>
      <c r="B56" s="81"/>
      <c r="C56" s="82"/>
      <c r="D56" s="236" t="s">
        <v>76</v>
      </c>
      <c r="E56" s="236"/>
      <c r="F56" s="236"/>
      <c r="G56" s="236"/>
      <c r="H56" s="236"/>
      <c r="I56" s="83"/>
      <c r="J56" s="236" t="s">
        <v>77</v>
      </c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42">
        <f>'0106ZTI - Nemocnice Nymbu...'!J30</f>
        <v>0</v>
      </c>
      <c r="AH56" s="243"/>
      <c r="AI56" s="243"/>
      <c r="AJ56" s="243"/>
      <c r="AK56" s="243"/>
      <c r="AL56" s="243"/>
      <c r="AM56" s="243"/>
      <c r="AN56" s="242">
        <f t="shared" si="0"/>
        <v>0</v>
      </c>
      <c r="AO56" s="243"/>
      <c r="AP56" s="243"/>
      <c r="AQ56" s="84" t="s">
        <v>72</v>
      </c>
      <c r="AR56" s="85"/>
      <c r="AS56" s="86">
        <v>0</v>
      </c>
      <c r="AT56" s="87">
        <f t="shared" si="1"/>
        <v>0</v>
      </c>
      <c r="AU56" s="88">
        <f>'0106ZTI - Nemocnice Nymbu...'!P88</f>
        <v>0</v>
      </c>
      <c r="AV56" s="87">
        <f>'0106ZTI - Nemocnice Nymbu...'!J33</f>
        <v>0</v>
      </c>
      <c r="AW56" s="87">
        <f>'0106ZTI - Nemocnice Nymbu...'!J34</f>
        <v>0</v>
      </c>
      <c r="AX56" s="87">
        <f>'0106ZTI - Nemocnice Nymbu...'!J35</f>
        <v>0</v>
      </c>
      <c r="AY56" s="87">
        <f>'0106ZTI - Nemocnice Nymbu...'!J36</f>
        <v>0</v>
      </c>
      <c r="AZ56" s="87">
        <f>'0106ZTI - Nemocnice Nymbu...'!F33</f>
        <v>0</v>
      </c>
      <c r="BA56" s="87">
        <f>'0106ZTI - Nemocnice Nymbu...'!F34</f>
        <v>0</v>
      </c>
      <c r="BB56" s="87">
        <f>'0106ZTI - Nemocnice Nymbu...'!F35</f>
        <v>0</v>
      </c>
      <c r="BC56" s="87">
        <f>'0106ZTI - Nemocnice Nymbu...'!F36</f>
        <v>0</v>
      </c>
      <c r="BD56" s="89">
        <f>'0106ZTI - Nemocnice Nymbu...'!F37</f>
        <v>0</v>
      </c>
      <c r="BT56" s="90" t="s">
        <v>73</v>
      </c>
      <c r="BV56" s="90" t="s">
        <v>67</v>
      </c>
      <c r="BW56" s="90" t="s">
        <v>78</v>
      </c>
      <c r="BX56" s="90" t="s">
        <v>5</v>
      </c>
      <c r="CL56" s="90" t="s">
        <v>1</v>
      </c>
      <c r="CM56" s="90" t="s">
        <v>75</v>
      </c>
    </row>
    <row r="57" spans="1:91" s="5" customFormat="1" ht="27" customHeight="1">
      <c r="A57" s="80" t="s">
        <v>69</v>
      </c>
      <c r="B57" s="81"/>
      <c r="C57" s="82"/>
      <c r="D57" s="236" t="s">
        <v>79</v>
      </c>
      <c r="E57" s="236"/>
      <c r="F57" s="236"/>
      <c r="G57" s="236"/>
      <c r="H57" s="236"/>
      <c r="I57" s="83"/>
      <c r="J57" s="236" t="s">
        <v>80</v>
      </c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42">
        <f>'0106VYT - Nemocnice Nymbu...'!J30</f>
        <v>0</v>
      </c>
      <c r="AH57" s="243"/>
      <c r="AI57" s="243"/>
      <c r="AJ57" s="243"/>
      <c r="AK57" s="243"/>
      <c r="AL57" s="243"/>
      <c r="AM57" s="243"/>
      <c r="AN57" s="242">
        <f t="shared" si="0"/>
        <v>0</v>
      </c>
      <c r="AO57" s="243"/>
      <c r="AP57" s="243"/>
      <c r="AQ57" s="84" t="s">
        <v>72</v>
      </c>
      <c r="AR57" s="85"/>
      <c r="AS57" s="86">
        <v>0</v>
      </c>
      <c r="AT57" s="87">
        <f t="shared" si="1"/>
        <v>0</v>
      </c>
      <c r="AU57" s="88">
        <f>'0106VYT - Nemocnice Nymbu...'!P84</f>
        <v>0</v>
      </c>
      <c r="AV57" s="87">
        <f>'0106VYT - Nemocnice Nymbu...'!J33</f>
        <v>0</v>
      </c>
      <c r="AW57" s="87">
        <f>'0106VYT - Nemocnice Nymbu...'!J34</f>
        <v>0</v>
      </c>
      <c r="AX57" s="87">
        <f>'0106VYT - Nemocnice Nymbu...'!J35</f>
        <v>0</v>
      </c>
      <c r="AY57" s="87">
        <f>'0106VYT - Nemocnice Nymbu...'!J36</f>
        <v>0</v>
      </c>
      <c r="AZ57" s="87">
        <f>'0106VYT - Nemocnice Nymbu...'!F33</f>
        <v>0</v>
      </c>
      <c r="BA57" s="87">
        <f>'0106VYT - Nemocnice Nymbu...'!F34</f>
        <v>0</v>
      </c>
      <c r="BB57" s="87">
        <f>'0106VYT - Nemocnice Nymbu...'!F35</f>
        <v>0</v>
      </c>
      <c r="BC57" s="87">
        <f>'0106VYT - Nemocnice Nymbu...'!F36</f>
        <v>0</v>
      </c>
      <c r="BD57" s="89">
        <f>'0106VYT - Nemocnice Nymbu...'!F37</f>
        <v>0</v>
      </c>
      <c r="BT57" s="90" t="s">
        <v>73</v>
      </c>
      <c r="BV57" s="90" t="s">
        <v>67</v>
      </c>
      <c r="BW57" s="90" t="s">
        <v>81</v>
      </c>
      <c r="BX57" s="90" t="s">
        <v>5</v>
      </c>
      <c r="CL57" s="90" t="s">
        <v>1</v>
      </c>
      <c r="CM57" s="90" t="s">
        <v>75</v>
      </c>
    </row>
    <row r="58" spans="1:91" s="5" customFormat="1" ht="16.5" customHeight="1">
      <c r="A58" s="80" t="s">
        <v>69</v>
      </c>
      <c r="B58" s="81"/>
      <c r="C58" s="82"/>
      <c r="D58" s="236" t="s">
        <v>82</v>
      </c>
      <c r="E58" s="236"/>
      <c r="F58" s="236"/>
      <c r="G58" s="236"/>
      <c r="H58" s="236"/>
      <c r="I58" s="83"/>
      <c r="J58" s="236" t="s">
        <v>83</v>
      </c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42">
        <f>'0106VZT - Nemocnice Nymbu...'!J30</f>
        <v>0</v>
      </c>
      <c r="AH58" s="243"/>
      <c r="AI58" s="243"/>
      <c r="AJ58" s="243"/>
      <c r="AK58" s="243"/>
      <c r="AL58" s="243"/>
      <c r="AM58" s="243"/>
      <c r="AN58" s="242">
        <f t="shared" si="0"/>
        <v>0</v>
      </c>
      <c r="AO58" s="243"/>
      <c r="AP58" s="243"/>
      <c r="AQ58" s="84" t="s">
        <v>72</v>
      </c>
      <c r="AR58" s="85"/>
      <c r="AS58" s="86">
        <v>0</v>
      </c>
      <c r="AT58" s="87">
        <f t="shared" si="1"/>
        <v>0</v>
      </c>
      <c r="AU58" s="88">
        <f>'0106VZT - Nemocnice Nymbu...'!P81</f>
        <v>0</v>
      </c>
      <c r="AV58" s="87">
        <f>'0106VZT - Nemocnice Nymbu...'!J33</f>
        <v>0</v>
      </c>
      <c r="AW58" s="87">
        <f>'0106VZT - Nemocnice Nymbu...'!J34</f>
        <v>0</v>
      </c>
      <c r="AX58" s="87">
        <f>'0106VZT - Nemocnice Nymbu...'!J35</f>
        <v>0</v>
      </c>
      <c r="AY58" s="87">
        <f>'0106VZT - Nemocnice Nymbu...'!J36</f>
        <v>0</v>
      </c>
      <c r="AZ58" s="87">
        <f>'0106VZT - Nemocnice Nymbu...'!F33</f>
        <v>0</v>
      </c>
      <c r="BA58" s="87">
        <f>'0106VZT - Nemocnice Nymbu...'!F34</f>
        <v>0</v>
      </c>
      <c r="BB58" s="87">
        <f>'0106VZT - Nemocnice Nymbu...'!F35</f>
        <v>0</v>
      </c>
      <c r="BC58" s="87">
        <f>'0106VZT - Nemocnice Nymbu...'!F36</f>
        <v>0</v>
      </c>
      <c r="BD58" s="89">
        <f>'0106VZT - Nemocnice Nymbu...'!F37</f>
        <v>0</v>
      </c>
      <c r="BT58" s="90" t="s">
        <v>73</v>
      </c>
      <c r="BV58" s="90" t="s">
        <v>67</v>
      </c>
      <c r="BW58" s="90" t="s">
        <v>84</v>
      </c>
      <c r="BX58" s="90" t="s">
        <v>5</v>
      </c>
      <c r="CL58" s="90" t="s">
        <v>1</v>
      </c>
      <c r="CM58" s="90" t="s">
        <v>75</v>
      </c>
    </row>
    <row r="59" spans="1:91" s="5" customFormat="1" ht="16.5" customHeight="1">
      <c r="A59" s="80" t="s">
        <v>69</v>
      </c>
      <c r="B59" s="81"/>
      <c r="C59" s="82"/>
      <c r="D59" s="236" t="s">
        <v>85</v>
      </c>
      <c r="E59" s="236"/>
      <c r="F59" s="236"/>
      <c r="G59" s="236"/>
      <c r="H59" s="236"/>
      <c r="I59" s="83"/>
      <c r="J59" s="236" t="s">
        <v>86</v>
      </c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42">
        <f>'0106EL - Nemocnice Nymbur...'!J30</f>
        <v>0</v>
      </c>
      <c r="AH59" s="243"/>
      <c r="AI59" s="243"/>
      <c r="AJ59" s="243"/>
      <c r="AK59" s="243"/>
      <c r="AL59" s="243"/>
      <c r="AM59" s="243"/>
      <c r="AN59" s="242">
        <f t="shared" si="0"/>
        <v>0</v>
      </c>
      <c r="AO59" s="243"/>
      <c r="AP59" s="243"/>
      <c r="AQ59" s="84" t="s">
        <v>72</v>
      </c>
      <c r="AR59" s="85"/>
      <c r="AS59" s="86">
        <v>0</v>
      </c>
      <c r="AT59" s="87">
        <f t="shared" si="1"/>
        <v>0</v>
      </c>
      <c r="AU59" s="88">
        <f>'0106EL - Nemocnice Nymbur...'!P82</f>
        <v>0</v>
      </c>
      <c r="AV59" s="87">
        <f>'0106EL - Nemocnice Nymbur...'!J33</f>
        <v>0</v>
      </c>
      <c r="AW59" s="87">
        <f>'0106EL - Nemocnice Nymbur...'!J34</f>
        <v>0</v>
      </c>
      <c r="AX59" s="87">
        <f>'0106EL - Nemocnice Nymbur...'!J35</f>
        <v>0</v>
      </c>
      <c r="AY59" s="87">
        <f>'0106EL - Nemocnice Nymbur...'!J36</f>
        <v>0</v>
      </c>
      <c r="AZ59" s="87">
        <f>'0106EL - Nemocnice Nymbur...'!F33</f>
        <v>0</v>
      </c>
      <c r="BA59" s="87">
        <f>'0106EL - Nemocnice Nymbur...'!F34</f>
        <v>0</v>
      </c>
      <c r="BB59" s="87">
        <f>'0106EL - Nemocnice Nymbur...'!F35</f>
        <v>0</v>
      </c>
      <c r="BC59" s="87">
        <f>'0106EL - Nemocnice Nymbur...'!F36</f>
        <v>0</v>
      </c>
      <c r="BD59" s="89">
        <f>'0106EL - Nemocnice Nymbur...'!F37</f>
        <v>0</v>
      </c>
      <c r="BT59" s="90" t="s">
        <v>73</v>
      </c>
      <c r="BV59" s="90" t="s">
        <v>67</v>
      </c>
      <c r="BW59" s="90" t="s">
        <v>87</v>
      </c>
      <c r="BX59" s="90" t="s">
        <v>5</v>
      </c>
      <c r="CL59" s="90" t="s">
        <v>1</v>
      </c>
      <c r="CM59" s="90" t="s">
        <v>75</v>
      </c>
    </row>
    <row r="60" spans="1:91" s="5" customFormat="1" ht="27" customHeight="1">
      <c r="A60" s="80" t="s">
        <v>69</v>
      </c>
      <c r="B60" s="81"/>
      <c r="C60" s="82"/>
      <c r="D60" s="236" t="s">
        <v>88</v>
      </c>
      <c r="E60" s="236"/>
      <c r="F60" s="236"/>
      <c r="G60" s="236"/>
      <c r="H60" s="236"/>
      <c r="I60" s="83"/>
      <c r="J60" s="236" t="s">
        <v>89</v>
      </c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42">
        <f>'0106VRN - Nemocnice Nymbu...'!J30</f>
        <v>0</v>
      </c>
      <c r="AH60" s="243"/>
      <c r="AI60" s="243"/>
      <c r="AJ60" s="243"/>
      <c r="AK60" s="243"/>
      <c r="AL60" s="243"/>
      <c r="AM60" s="243"/>
      <c r="AN60" s="242">
        <f t="shared" si="0"/>
        <v>0</v>
      </c>
      <c r="AO60" s="243"/>
      <c r="AP60" s="243"/>
      <c r="AQ60" s="84" t="s">
        <v>72</v>
      </c>
      <c r="AR60" s="85"/>
      <c r="AS60" s="91">
        <v>0</v>
      </c>
      <c r="AT60" s="92">
        <f t="shared" si="1"/>
        <v>0</v>
      </c>
      <c r="AU60" s="93">
        <f>'0106VRN - Nemocnice Nymbu...'!P84</f>
        <v>0</v>
      </c>
      <c r="AV60" s="92">
        <f>'0106VRN - Nemocnice Nymbu...'!J33</f>
        <v>0</v>
      </c>
      <c r="AW60" s="92">
        <f>'0106VRN - Nemocnice Nymbu...'!J34</f>
        <v>0</v>
      </c>
      <c r="AX60" s="92">
        <f>'0106VRN - Nemocnice Nymbu...'!J35</f>
        <v>0</v>
      </c>
      <c r="AY60" s="92">
        <f>'0106VRN - Nemocnice Nymbu...'!J36</f>
        <v>0</v>
      </c>
      <c r="AZ60" s="92">
        <f>'0106VRN - Nemocnice Nymbu...'!F33</f>
        <v>0</v>
      </c>
      <c r="BA60" s="92">
        <f>'0106VRN - Nemocnice Nymbu...'!F34</f>
        <v>0</v>
      </c>
      <c r="BB60" s="92">
        <f>'0106VRN - Nemocnice Nymbu...'!F35</f>
        <v>0</v>
      </c>
      <c r="BC60" s="92">
        <f>'0106VRN - Nemocnice Nymbu...'!F36</f>
        <v>0</v>
      </c>
      <c r="BD60" s="94">
        <f>'0106VRN - Nemocnice Nymbu...'!F37</f>
        <v>0</v>
      </c>
      <c r="BT60" s="90" t="s">
        <v>73</v>
      </c>
      <c r="BV60" s="90" t="s">
        <v>67</v>
      </c>
      <c r="BW60" s="90" t="s">
        <v>90</v>
      </c>
      <c r="BX60" s="90" t="s">
        <v>5</v>
      </c>
      <c r="CL60" s="90" t="s">
        <v>1</v>
      </c>
      <c r="CM60" s="90" t="s">
        <v>75</v>
      </c>
    </row>
    <row r="61" spans="2:44" s="1" customFormat="1" ht="30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6"/>
    </row>
    <row r="62" spans="2:44" s="1" customFormat="1" ht="6.95" customHeight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36"/>
    </row>
  </sheetData>
  <sheetProtection algorithmName="SHA-512" hashValue="IbiCXJF6MjozQayBDNGZYpRDSh3ZNxvfB6b2cjVzmjrgDFKEhfcc7cutxYDw8QaxjpCgcv4r8fsmrVOqB6V08g==" saltValue="tYfCJ9fZbnXzPCrxqMs9zA==" spinCount="100000" sheet="1" formatColumns="0" formatRows="0"/>
  <mergeCells count="62">
    <mergeCell ref="AK33:AO33"/>
    <mergeCell ref="AK26:AO26"/>
    <mergeCell ref="W29:AE29"/>
    <mergeCell ref="AK29:AO29"/>
    <mergeCell ref="W30:AE30"/>
    <mergeCell ref="AK30:AO30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K31:AO31"/>
    <mergeCell ref="W32:AE32"/>
    <mergeCell ref="AK32:AO32"/>
    <mergeCell ref="W33:AE33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AN55:AP55"/>
    <mergeCell ref="AG55:AM55"/>
    <mergeCell ref="D59:H59"/>
    <mergeCell ref="J59:AF59"/>
    <mergeCell ref="D60:H60"/>
    <mergeCell ref="J60:AF60"/>
    <mergeCell ref="D56:H56"/>
    <mergeCell ref="J56:AF56"/>
    <mergeCell ref="D57:H57"/>
    <mergeCell ref="J57:AF57"/>
    <mergeCell ref="D58:H58"/>
    <mergeCell ref="J58:AF58"/>
  </mergeCells>
  <hyperlinks>
    <hyperlink ref="A55" location="'0106ASŘ - Nemocnice Nymbu...'!C2" display="/"/>
    <hyperlink ref="A56" location="'0106ZTI - Nemocnice Nymbu...'!C2" display="/"/>
    <hyperlink ref="A57" location="'0106VYT - Nemocnice Nymbu...'!C2" display="/"/>
    <hyperlink ref="A58" location="'0106VZT - Nemocnice Nymbu...'!C2" display="/"/>
    <hyperlink ref="A59" location="'0106EL - Nemocnice Nymbur...'!C2" display="/"/>
    <hyperlink ref="A60" location="'0106VRN - Nemocnice Nymb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53"/>
  <sheetViews>
    <sheetView showGridLines="0" workbookViewId="0" topLeftCell="A41">
      <selection activeCell="J99" sqref="J9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74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75</v>
      </c>
    </row>
    <row r="4" spans="2:46" ht="24.95" customHeight="1">
      <c r="B4" s="18"/>
      <c r="D4" s="99" t="s">
        <v>91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15</v>
      </c>
      <c r="L6" s="18"/>
    </row>
    <row r="7" spans="2:12" ht="16.5" customHeight="1">
      <c r="B7" s="18"/>
      <c r="E7" s="278" t="str">
        <f>'Rekapitulace stavby'!K6</f>
        <v>Vestavba a stavební úpravy objektu stávajících podzemních garáží v areálu Nemocnice Nymburk</v>
      </c>
      <c r="F7" s="279"/>
      <c r="G7" s="279"/>
      <c r="H7" s="279"/>
      <c r="L7" s="18"/>
    </row>
    <row r="8" spans="2:12" s="1" customFormat="1" ht="12" customHeight="1">
      <c r="B8" s="36"/>
      <c r="D8" s="100" t="s">
        <v>92</v>
      </c>
      <c r="I8" s="101"/>
      <c r="L8" s="36"/>
    </row>
    <row r="9" spans="2:12" s="1" customFormat="1" ht="36.95" customHeight="1">
      <c r="B9" s="36"/>
      <c r="E9" s="280" t="s">
        <v>93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17</v>
      </c>
      <c r="F11" s="15" t="s">
        <v>1</v>
      </c>
      <c r="I11" s="102" t="s">
        <v>18</v>
      </c>
      <c r="J11" s="15" t="s">
        <v>1</v>
      </c>
      <c r="L11" s="36"/>
    </row>
    <row r="12" spans="2:12" s="1" customFormat="1" ht="12" customHeight="1">
      <c r="B12" s="36"/>
      <c r="D12" s="100" t="s">
        <v>19</v>
      </c>
      <c r="F12" s="15" t="s">
        <v>20</v>
      </c>
      <c r="I12" s="102" t="s">
        <v>21</v>
      </c>
      <c r="J12" s="103">
        <f>'Rekapitulace stavby'!AN8</f>
        <v>0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22</v>
      </c>
      <c r="I14" s="102" t="s">
        <v>23</v>
      </c>
      <c r="J14" s="15">
        <f>IF('Rekapitulace stavby'!AN10="","",'Rekapitulace stavby'!AN10)</f>
        <v>28762886</v>
      </c>
      <c r="L14" s="36"/>
    </row>
    <row r="15" spans="2:12" s="1" customFormat="1" ht="18" customHeight="1">
      <c r="B15" s="36"/>
      <c r="E15" s="15" t="str">
        <f>IF('Rekapitulace stavby'!E11="","",'Rekapitulace stavby'!E11)</f>
        <v>Nemocnice Nymburk s.r.o.</v>
      </c>
      <c r="I15" s="102" t="s">
        <v>24</v>
      </c>
      <c r="J15" s="15" t="str">
        <f>IF('Rekapitulace stavby'!AN11="","",'Rekapitulace stavby'!AN11)</f>
        <v>CZ28762886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25</v>
      </c>
      <c r="I17" s="102" t="s">
        <v>23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24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27</v>
      </c>
      <c r="I20" s="102" t="s">
        <v>23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24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29</v>
      </c>
      <c r="I23" s="102" t="s">
        <v>23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24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30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31</v>
      </c>
      <c r="I30" s="101"/>
      <c r="J30" s="108">
        <f>ROUND(J97,2)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33</v>
      </c>
      <c r="I32" s="110" t="s">
        <v>32</v>
      </c>
      <c r="J32" s="109" t="s">
        <v>34</v>
      </c>
      <c r="L32" s="36"/>
    </row>
    <row r="33" spans="2:12" s="1" customFormat="1" ht="14.45" customHeight="1">
      <c r="B33" s="36"/>
      <c r="D33" s="100" t="s">
        <v>35</v>
      </c>
      <c r="E33" s="100" t="s">
        <v>36</v>
      </c>
      <c r="F33" s="111">
        <f>ROUND((SUM(BE97:BE552)),2)</f>
        <v>0</v>
      </c>
      <c r="I33" s="112">
        <v>0.21</v>
      </c>
      <c r="J33" s="111">
        <f>ROUND(((SUM(BE97:BE552))*I33),2)</f>
        <v>0</v>
      </c>
      <c r="L33" s="36"/>
    </row>
    <row r="34" spans="2:12" s="1" customFormat="1" ht="14.45" customHeight="1">
      <c r="B34" s="36"/>
      <c r="E34" s="100" t="s">
        <v>37</v>
      </c>
      <c r="F34" s="111">
        <f>ROUND((SUM(BF97:BF552)),2)</f>
        <v>0</v>
      </c>
      <c r="I34" s="112">
        <v>0.15</v>
      </c>
      <c r="J34" s="111">
        <f>ROUND(((SUM(BF97:BF552))*I34),2)</f>
        <v>0</v>
      </c>
      <c r="L34" s="36"/>
    </row>
    <row r="35" spans="2:12" s="1" customFormat="1" ht="14.45" customHeight="1" hidden="1">
      <c r="B35" s="36"/>
      <c r="E35" s="100" t="s">
        <v>38</v>
      </c>
      <c r="F35" s="111">
        <f>ROUND((SUM(BG97:BG552)),2)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39</v>
      </c>
      <c r="F36" s="111">
        <f>ROUND((SUM(BH97:BH552)),2)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40</v>
      </c>
      <c r="F37" s="111">
        <f>ROUND((SUM(BI97:BI552)),2)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94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15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Vestavba a stavební úpravy objektu stávajících podzemních garáží v areálu Nemocnice Nymburk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92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0106ASŘ - Nemocnice Nymburk - architektonicko stavební řešení</v>
      </c>
      <c r="F50" s="261"/>
      <c r="G50" s="261"/>
      <c r="H50" s="261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19</v>
      </c>
      <c r="D52" s="33"/>
      <c r="E52" s="33"/>
      <c r="F52" s="25" t="str">
        <f>F12</f>
        <v xml:space="preserve"> </v>
      </c>
      <c r="G52" s="33"/>
      <c r="H52" s="33"/>
      <c r="I52" s="102" t="s">
        <v>21</v>
      </c>
      <c r="J52" s="53">
        <f>IF(J12="","",J12)</f>
        <v>0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22</v>
      </c>
      <c r="D54" s="33"/>
      <c r="E54" s="33"/>
      <c r="F54" s="25" t="str">
        <f>E15</f>
        <v>Nemocnice Nymburk s.r.o.</v>
      </c>
      <c r="G54" s="33"/>
      <c r="H54" s="33"/>
      <c r="I54" s="102" t="s">
        <v>27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25</v>
      </c>
      <c r="D55" s="33"/>
      <c r="E55" s="33"/>
      <c r="F55" s="25" t="str">
        <f>IF(E18="","",E18)</f>
        <v>Vyplň údaj</v>
      </c>
      <c r="G55" s="33"/>
      <c r="H55" s="33"/>
      <c r="I55" s="102" t="s">
        <v>29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95</v>
      </c>
      <c r="D57" s="128"/>
      <c r="E57" s="128"/>
      <c r="F57" s="128"/>
      <c r="G57" s="128"/>
      <c r="H57" s="128"/>
      <c r="I57" s="129"/>
      <c r="J57" s="130" t="s">
        <v>96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97</v>
      </c>
      <c r="D59" s="33"/>
      <c r="E59" s="33"/>
      <c r="F59" s="33"/>
      <c r="G59" s="33"/>
      <c r="H59" s="33"/>
      <c r="I59" s="101"/>
      <c r="J59" s="71">
        <f>J97</f>
        <v>0</v>
      </c>
      <c r="K59" s="33"/>
      <c r="L59" s="36"/>
      <c r="AU59" s="15" t="s">
        <v>98</v>
      </c>
    </row>
    <row r="60" spans="2:12" s="7" customFormat="1" ht="24.95" customHeight="1">
      <c r="B60" s="132"/>
      <c r="C60" s="133"/>
      <c r="D60" s="134" t="s">
        <v>99</v>
      </c>
      <c r="E60" s="135"/>
      <c r="F60" s="135"/>
      <c r="G60" s="135"/>
      <c r="H60" s="135"/>
      <c r="I60" s="136"/>
      <c r="J60" s="137">
        <f>J98</f>
        <v>0</v>
      </c>
      <c r="K60" s="133"/>
      <c r="L60" s="138"/>
    </row>
    <row r="61" spans="2:12" s="8" customFormat="1" ht="19.9" customHeight="1">
      <c r="B61" s="139"/>
      <c r="C61" s="140"/>
      <c r="D61" s="141" t="s">
        <v>100</v>
      </c>
      <c r="E61" s="142"/>
      <c r="F61" s="142"/>
      <c r="G61" s="142"/>
      <c r="H61" s="142"/>
      <c r="I61" s="143"/>
      <c r="J61" s="144">
        <f>J99</f>
        <v>0</v>
      </c>
      <c r="K61" s="140"/>
      <c r="L61" s="145"/>
    </row>
    <row r="62" spans="2:12" s="8" customFormat="1" ht="19.9" customHeight="1">
      <c r="B62" s="139"/>
      <c r="C62" s="140"/>
      <c r="D62" s="141" t="s">
        <v>101</v>
      </c>
      <c r="E62" s="142"/>
      <c r="F62" s="142"/>
      <c r="G62" s="142"/>
      <c r="H62" s="142"/>
      <c r="I62" s="143"/>
      <c r="J62" s="144">
        <f>J108</f>
        <v>0</v>
      </c>
      <c r="K62" s="140"/>
      <c r="L62" s="145"/>
    </row>
    <row r="63" spans="2:12" s="8" customFormat="1" ht="19.9" customHeight="1">
      <c r="B63" s="139"/>
      <c r="C63" s="140"/>
      <c r="D63" s="141" t="s">
        <v>102</v>
      </c>
      <c r="E63" s="142"/>
      <c r="F63" s="142"/>
      <c r="G63" s="142"/>
      <c r="H63" s="142"/>
      <c r="I63" s="143"/>
      <c r="J63" s="144">
        <f>J114</f>
        <v>0</v>
      </c>
      <c r="K63" s="140"/>
      <c r="L63" s="145"/>
    </row>
    <row r="64" spans="2:12" s="8" customFormat="1" ht="19.9" customHeight="1">
      <c r="B64" s="139"/>
      <c r="C64" s="140"/>
      <c r="D64" s="141" t="s">
        <v>103</v>
      </c>
      <c r="E64" s="142"/>
      <c r="F64" s="142"/>
      <c r="G64" s="142"/>
      <c r="H64" s="142"/>
      <c r="I64" s="143"/>
      <c r="J64" s="144">
        <f>J157</f>
        <v>0</v>
      </c>
      <c r="K64" s="140"/>
      <c r="L64" s="145"/>
    </row>
    <row r="65" spans="2:12" s="8" customFormat="1" ht="19.9" customHeight="1">
      <c r="B65" s="139"/>
      <c r="C65" s="140"/>
      <c r="D65" s="141" t="s">
        <v>104</v>
      </c>
      <c r="E65" s="142"/>
      <c r="F65" s="142"/>
      <c r="G65" s="142"/>
      <c r="H65" s="142"/>
      <c r="I65" s="143"/>
      <c r="J65" s="144">
        <f>J207</f>
        <v>0</v>
      </c>
      <c r="K65" s="140"/>
      <c r="L65" s="145"/>
    </row>
    <row r="66" spans="2:12" s="8" customFormat="1" ht="19.9" customHeight="1">
      <c r="B66" s="139"/>
      <c r="C66" s="140"/>
      <c r="D66" s="141" t="s">
        <v>105</v>
      </c>
      <c r="E66" s="142"/>
      <c r="F66" s="142"/>
      <c r="G66" s="142"/>
      <c r="H66" s="142"/>
      <c r="I66" s="143"/>
      <c r="J66" s="144">
        <f>J250</f>
        <v>0</v>
      </c>
      <c r="K66" s="140"/>
      <c r="L66" s="145"/>
    </row>
    <row r="67" spans="2:12" s="8" customFormat="1" ht="19.9" customHeight="1">
      <c r="B67" s="139"/>
      <c r="C67" s="140"/>
      <c r="D67" s="141" t="s">
        <v>106</v>
      </c>
      <c r="E67" s="142"/>
      <c r="F67" s="142"/>
      <c r="G67" s="142"/>
      <c r="H67" s="142"/>
      <c r="I67" s="143"/>
      <c r="J67" s="144">
        <f>J265</f>
        <v>0</v>
      </c>
      <c r="K67" s="140"/>
      <c r="L67" s="145"/>
    </row>
    <row r="68" spans="2:12" s="7" customFormat="1" ht="24.95" customHeight="1">
      <c r="B68" s="132"/>
      <c r="C68" s="133"/>
      <c r="D68" s="134" t="s">
        <v>107</v>
      </c>
      <c r="E68" s="135"/>
      <c r="F68" s="135"/>
      <c r="G68" s="135"/>
      <c r="H68" s="135"/>
      <c r="I68" s="136"/>
      <c r="J68" s="137">
        <f>J271</f>
        <v>0</v>
      </c>
      <c r="K68" s="133"/>
      <c r="L68" s="138"/>
    </row>
    <row r="69" spans="2:12" s="8" customFormat="1" ht="19.9" customHeight="1">
      <c r="B69" s="139"/>
      <c r="C69" s="140"/>
      <c r="D69" s="141" t="s">
        <v>108</v>
      </c>
      <c r="E69" s="142"/>
      <c r="F69" s="142"/>
      <c r="G69" s="142"/>
      <c r="H69" s="142"/>
      <c r="I69" s="143"/>
      <c r="J69" s="144">
        <f>J272</f>
        <v>0</v>
      </c>
      <c r="K69" s="140"/>
      <c r="L69" s="145"/>
    </row>
    <row r="70" spans="2:12" s="8" customFormat="1" ht="19.9" customHeight="1">
      <c r="B70" s="139"/>
      <c r="C70" s="140"/>
      <c r="D70" s="141" t="s">
        <v>109</v>
      </c>
      <c r="E70" s="142"/>
      <c r="F70" s="142"/>
      <c r="G70" s="142"/>
      <c r="H70" s="142"/>
      <c r="I70" s="143"/>
      <c r="J70" s="144">
        <f>J285</f>
        <v>0</v>
      </c>
      <c r="K70" s="140"/>
      <c r="L70" s="145"/>
    </row>
    <row r="71" spans="2:12" s="8" customFormat="1" ht="19.9" customHeight="1">
      <c r="B71" s="139"/>
      <c r="C71" s="140"/>
      <c r="D71" s="141" t="s">
        <v>110</v>
      </c>
      <c r="E71" s="142"/>
      <c r="F71" s="142"/>
      <c r="G71" s="142"/>
      <c r="H71" s="142"/>
      <c r="I71" s="143"/>
      <c r="J71" s="144">
        <f>J289</f>
        <v>0</v>
      </c>
      <c r="K71" s="140"/>
      <c r="L71" s="145"/>
    </row>
    <row r="72" spans="2:12" s="8" customFormat="1" ht="19.9" customHeight="1">
      <c r="B72" s="139"/>
      <c r="C72" s="140"/>
      <c r="D72" s="141" t="s">
        <v>111</v>
      </c>
      <c r="E72" s="142"/>
      <c r="F72" s="142"/>
      <c r="G72" s="142"/>
      <c r="H72" s="142"/>
      <c r="I72" s="143"/>
      <c r="J72" s="144">
        <f>J299</f>
        <v>0</v>
      </c>
      <c r="K72" s="140"/>
      <c r="L72" s="145"/>
    </row>
    <row r="73" spans="2:12" s="8" customFormat="1" ht="19.9" customHeight="1">
      <c r="B73" s="139"/>
      <c r="C73" s="140"/>
      <c r="D73" s="141" t="s">
        <v>112</v>
      </c>
      <c r="E73" s="142"/>
      <c r="F73" s="142"/>
      <c r="G73" s="142"/>
      <c r="H73" s="142"/>
      <c r="I73" s="143"/>
      <c r="J73" s="144">
        <f>J352</f>
        <v>0</v>
      </c>
      <c r="K73" s="140"/>
      <c r="L73" s="145"/>
    </row>
    <row r="74" spans="2:12" s="8" customFormat="1" ht="19.9" customHeight="1">
      <c r="B74" s="139"/>
      <c r="C74" s="140"/>
      <c r="D74" s="141" t="s">
        <v>113</v>
      </c>
      <c r="E74" s="142"/>
      <c r="F74" s="142"/>
      <c r="G74" s="142"/>
      <c r="H74" s="142"/>
      <c r="I74" s="143"/>
      <c r="J74" s="144">
        <f>J443</f>
        <v>0</v>
      </c>
      <c r="K74" s="140"/>
      <c r="L74" s="145"/>
    </row>
    <row r="75" spans="2:12" s="8" customFormat="1" ht="19.9" customHeight="1">
      <c r="B75" s="139"/>
      <c r="C75" s="140"/>
      <c r="D75" s="141" t="s">
        <v>114</v>
      </c>
      <c r="E75" s="142"/>
      <c r="F75" s="142"/>
      <c r="G75" s="142"/>
      <c r="H75" s="142"/>
      <c r="I75" s="143"/>
      <c r="J75" s="144">
        <f>J470</f>
        <v>0</v>
      </c>
      <c r="K75" s="140"/>
      <c r="L75" s="145"/>
    </row>
    <row r="76" spans="2:12" s="8" customFormat="1" ht="19.9" customHeight="1">
      <c r="B76" s="139"/>
      <c r="C76" s="140"/>
      <c r="D76" s="141" t="s">
        <v>115</v>
      </c>
      <c r="E76" s="142"/>
      <c r="F76" s="142"/>
      <c r="G76" s="142"/>
      <c r="H76" s="142"/>
      <c r="I76" s="143"/>
      <c r="J76" s="144">
        <f>J504</f>
        <v>0</v>
      </c>
      <c r="K76" s="140"/>
      <c r="L76" s="145"/>
    </row>
    <row r="77" spans="2:12" s="8" customFormat="1" ht="19.9" customHeight="1">
      <c r="B77" s="139"/>
      <c r="C77" s="140"/>
      <c r="D77" s="141" t="s">
        <v>116</v>
      </c>
      <c r="E77" s="142"/>
      <c r="F77" s="142"/>
      <c r="G77" s="142"/>
      <c r="H77" s="142"/>
      <c r="I77" s="143"/>
      <c r="J77" s="144">
        <f>J510</f>
        <v>0</v>
      </c>
      <c r="K77" s="140"/>
      <c r="L77" s="145"/>
    </row>
    <row r="78" spans="2:12" s="1" customFormat="1" ht="21.75" customHeight="1">
      <c r="B78" s="32"/>
      <c r="C78" s="33"/>
      <c r="D78" s="33"/>
      <c r="E78" s="33"/>
      <c r="F78" s="33"/>
      <c r="G78" s="33"/>
      <c r="H78" s="33"/>
      <c r="I78" s="101"/>
      <c r="J78" s="33"/>
      <c r="K78" s="33"/>
      <c r="L78" s="36"/>
    </row>
    <row r="79" spans="2:12" s="1" customFormat="1" ht="6.95" customHeight="1">
      <c r="B79" s="44"/>
      <c r="C79" s="45"/>
      <c r="D79" s="45"/>
      <c r="E79" s="45"/>
      <c r="F79" s="45"/>
      <c r="G79" s="45"/>
      <c r="H79" s="45"/>
      <c r="I79" s="123"/>
      <c r="J79" s="45"/>
      <c r="K79" s="45"/>
      <c r="L79" s="36"/>
    </row>
    <row r="83" spans="2:12" s="1" customFormat="1" ht="6.95" customHeight="1">
      <c r="B83" s="46"/>
      <c r="C83" s="47"/>
      <c r="D83" s="47"/>
      <c r="E83" s="47"/>
      <c r="F83" s="47"/>
      <c r="G83" s="47"/>
      <c r="H83" s="47"/>
      <c r="I83" s="126"/>
      <c r="J83" s="47"/>
      <c r="K83" s="47"/>
      <c r="L83" s="36"/>
    </row>
    <row r="84" spans="2:12" s="1" customFormat="1" ht="24.95" customHeight="1">
      <c r="B84" s="32"/>
      <c r="C84" s="21" t="s">
        <v>117</v>
      </c>
      <c r="D84" s="33"/>
      <c r="E84" s="33"/>
      <c r="F84" s="33"/>
      <c r="G84" s="33"/>
      <c r="H84" s="33"/>
      <c r="I84" s="101"/>
      <c r="J84" s="33"/>
      <c r="K84" s="33"/>
      <c r="L84" s="36"/>
    </row>
    <row r="85" spans="2:12" s="1" customFormat="1" ht="6.95" customHeight="1">
      <c r="B85" s="32"/>
      <c r="C85" s="33"/>
      <c r="D85" s="33"/>
      <c r="E85" s="33"/>
      <c r="F85" s="33"/>
      <c r="G85" s="33"/>
      <c r="H85" s="33"/>
      <c r="I85" s="101"/>
      <c r="J85" s="33"/>
      <c r="K85" s="33"/>
      <c r="L85" s="36"/>
    </row>
    <row r="86" spans="2:12" s="1" customFormat="1" ht="12" customHeight="1">
      <c r="B86" s="32"/>
      <c r="C86" s="27" t="s">
        <v>15</v>
      </c>
      <c r="D86" s="33"/>
      <c r="E86" s="33"/>
      <c r="F86" s="33"/>
      <c r="G86" s="33"/>
      <c r="H86" s="33"/>
      <c r="I86" s="101"/>
      <c r="J86" s="33"/>
      <c r="K86" s="33"/>
      <c r="L86" s="36"/>
    </row>
    <row r="87" spans="2:12" s="1" customFormat="1" ht="16.5" customHeight="1">
      <c r="B87" s="32"/>
      <c r="C87" s="33"/>
      <c r="D87" s="33"/>
      <c r="E87" s="276" t="str">
        <f>E7</f>
        <v>Vestavba a stavební úpravy objektu stávajících podzemních garáží v areálu Nemocnice Nymburk</v>
      </c>
      <c r="F87" s="277"/>
      <c r="G87" s="277"/>
      <c r="H87" s="277"/>
      <c r="I87" s="101"/>
      <c r="J87" s="33"/>
      <c r="K87" s="33"/>
      <c r="L87" s="36"/>
    </row>
    <row r="88" spans="2:12" s="1" customFormat="1" ht="12" customHeight="1">
      <c r="B88" s="32"/>
      <c r="C88" s="27" t="s">
        <v>92</v>
      </c>
      <c r="D88" s="33"/>
      <c r="E88" s="33"/>
      <c r="F88" s="33"/>
      <c r="G88" s="33"/>
      <c r="H88" s="33"/>
      <c r="I88" s="101"/>
      <c r="J88" s="33"/>
      <c r="K88" s="33"/>
      <c r="L88" s="36"/>
    </row>
    <row r="89" spans="2:12" s="1" customFormat="1" ht="16.5" customHeight="1">
      <c r="B89" s="32"/>
      <c r="C89" s="33"/>
      <c r="D89" s="33"/>
      <c r="E89" s="262" t="str">
        <f>E9</f>
        <v>0106ASŘ - Nemocnice Nymburk - architektonicko stavební řešení</v>
      </c>
      <c r="F89" s="261"/>
      <c r="G89" s="261"/>
      <c r="H89" s="261"/>
      <c r="I89" s="101"/>
      <c r="J89" s="33"/>
      <c r="K89" s="33"/>
      <c r="L89" s="36"/>
    </row>
    <row r="90" spans="2:12" s="1" customFormat="1" ht="6.95" customHeight="1">
      <c r="B90" s="32"/>
      <c r="C90" s="33"/>
      <c r="D90" s="33"/>
      <c r="E90" s="33"/>
      <c r="F90" s="33"/>
      <c r="G90" s="33"/>
      <c r="H90" s="33"/>
      <c r="I90" s="101"/>
      <c r="J90" s="33"/>
      <c r="K90" s="33"/>
      <c r="L90" s="36"/>
    </row>
    <row r="91" spans="2:12" s="1" customFormat="1" ht="12" customHeight="1">
      <c r="B91" s="32"/>
      <c r="C91" s="27" t="s">
        <v>19</v>
      </c>
      <c r="D91" s="33"/>
      <c r="E91" s="33"/>
      <c r="F91" s="25" t="str">
        <f>F12</f>
        <v xml:space="preserve"> </v>
      </c>
      <c r="G91" s="33"/>
      <c r="H91" s="33"/>
      <c r="I91" s="102" t="s">
        <v>21</v>
      </c>
      <c r="J91" s="53">
        <f>IF(J12="","",J12)</f>
        <v>0</v>
      </c>
      <c r="K91" s="33"/>
      <c r="L91" s="36"/>
    </row>
    <row r="92" spans="2:12" s="1" customFormat="1" ht="6.95" customHeight="1">
      <c r="B92" s="32"/>
      <c r="C92" s="33"/>
      <c r="D92" s="33"/>
      <c r="E92" s="33"/>
      <c r="F92" s="33"/>
      <c r="G92" s="33"/>
      <c r="H92" s="33"/>
      <c r="I92" s="101"/>
      <c r="J92" s="33"/>
      <c r="K92" s="33"/>
      <c r="L92" s="36"/>
    </row>
    <row r="93" spans="2:12" s="1" customFormat="1" ht="13.7" customHeight="1">
      <c r="B93" s="32"/>
      <c r="C93" s="27" t="s">
        <v>22</v>
      </c>
      <c r="D93" s="33"/>
      <c r="E93" s="33"/>
      <c r="F93" s="25" t="str">
        <f>E15</f>
        <v>Nemocnice Nymburk s.r.o.</v>
      </c>
      <c r="G93" s="33"/>
      <c r="H93" s="33"/>
      <c r="I93" s="102" t="s">
        <v>27</v>
      </c>
      <c r="J93" s="30" t="str">
        <f>E21</f>
        <v xml:space="preserve"> </v>
      </c>
      <c r="K93" s="33"/>
      <c r="L93" s="36"/>
    </row>
    <row r="94" spans="2:12" s="1" customFormat="1" ht="13.7" customHeight="1">
      <c r="B94" s="32"/>
      <c r="C94" s="27" t="s">
        <v>25</v>
      </c>
      <c r="D94" s="33"/>
      <c r="E94" s="33"/>
      <c r="F94" s="25" t="str">
        <f>IF(E18="","",E18)</f>
        <v>Vyplň údaj</v>
      </c>
      <c r="G94" s="33"/>
      <c r="H94" s="33"/>
      <c r="I94" s="102" t="s">
        <v>29</v>
      </c>
      <c r="J94" s="30" t="str">
        <f>E24</f>
        <v xml:space="preserve"> </v>
      </c>
      <c r="K94" s="33"/>
      <c r="L94" s="36"/>
    </row>
    <row r="95" spans="2:12" s="1" customFormat="1" ht="10.35" customHeight="1">
      <c r="B95" s="32"/>
      <c r="C95" s="33"/>
      <c r="D95" s="33"/>
      <c r="E95" s="33"/>
      <c r="F95" s="33"/>
      <c r="G95" s="33"/>
      <c r="H95" s="33"/>
      <c r="I95" s="101"/>
      <c r="J95" s="33"/>
      <c r="K95" s="33"/>
      <c r="L95" s="36"/>
    </row>
    <row r="96" spans="2:20" s="9" customFormat="1" ht="29.25" customHeight="1">
      <c r="B96" s="146"/>
      <c r="C96" s="147" t="s">
        <v>118</v>
      </c>
      <c r="D96" s="148" t="s">
        <v>50</v>
      </c>
      <c r="E96" s="148" t="s">
        <v>46</v>
      </c>
      <c r="F96" s="148" t="s">
        <v>47</v>
      </c>
      <c r="G96" s="148" t="s">
        <v>119</v>
      </c>
      <c r="H96" s="148" t="s">
        <v>120</v>
      </c>
      <c r="I96" s="149" t="s">
        <v>121</v>
      </c>
      <c r="J96" s="150" t="s">
        <v>96</v>
      </c>
      <c r="K96" s="151" t="s">
        <v>122</v>
      </c>
      <c r="L96" s="152"/>
      <c r="M96" s="62" t="s">
        <v>1</v>
      </c>
      <c r="N96" s="63" t="s">
        <v>35</v>
      </c>
      <c r="O96" s="63" t="s">
        <v>123</v>
      </c>
      <c r="P96" s="63" t="s">
        <v>124</v>
      </c>
      <c r="Q96" s="63" t="s">
        <v>125</v>
      </c>
      <c r="R96" s="63" t="s">
        <v>126</v>
      </c>
      <c r="S96" s="63" t="s">
        <v>127</v>
      </c>
      <c r="T96" s="64" t="s">
        <v>128</v>
      </c>
    </row>
    <row r="97" spans="2:63" s="1" customFormat="1" ht="22.9" customHeight="1">
      <c r="B97" s="32"/>
      <c r="C97" s="69" t="s">
        <v>129</v>
      </c>
      <c r="D97" s="33"/>
      <c r="E97" s="33"/>
      <c r="F97" s="33"/>
      <c r="G97" s="33"/>
      <c r="H97" s="33"/>
      <c r="I97" s="101"/>
      <c r="J97" s="153">
        <f>BK97</f>
        <v>0</v>
      </c>
      <c r="K97" s="33"/>
      <c r="L97" s="36"/>
      <c r="M97" s="65"/>
      <c r="N97" s="66"/>
      <c r="O97" s="66"/>
      <c r="P97" s="154">
        <f>P98+P271</f>
        <v>0</v>
      </c>
      <c r="Q97" s="66"/>
      <c r="R97" s="154">
        <f>R98+R271</f>
        <v>65.59894935999999</v>
      </c>
      <c r="S97" s="66"/>
      <c r="T97" s="155">
        <f>T98+T271</f>
        <v>8.24673599</v>
      </c>
      <c r="AT97" s="15" t="s">
        <v>64</v>
      </c>
      <c r="AU97" s="15" t="s">
        <v>98</v>
      </c>
      <c r="BK97" s="156">
        <f>BK98+BK271</f>
        <v>0</v>
      </c>
    </row>
    <row r="98" spans="2:63" s="10" customFormat="1" ht="25.9" customHeight="1">
      <c r="B98" s="157"/>
      <c r="C98" s="158"/>
      <c r="D98" s="159" t="s">
        <v>64</v>
      </c>
      <c r="E98" s="160" t="s">
        <v>130</v>
      </c>
      <c r="F98" s="160" t="s">
        <v>131</v>
      </c>
      <c r="G98" s="158"/>
      <c r="H98" s="158"/>
      <c r="I98" s="161"/>
      <c r="J98" s="162">
        <f>BK98</f>
        <v>0</v>
      </c>
      <c r="K98" s="158"/>
      <c r="L98" s="163"/>
      <c r="M98" s="164"/>
      <c r="N98" s="165"/>
      <c r="O98" s="165"/>
      <c r="P98" s="166">
        <f>P99+P108+P114+P157+P207+P250+P265</f>
        <v>0</v>
      </c>
      <c r="Q98" s="165"/>
      <c r="R98" s="166">
        <f>R99+R108+R114+R157+R207+R250+R265</f>
        <v>58.706711219999995</v>
      </c>
      <c r="S98" s="165"/>
      <c r="T98" s="167">
        <f>T99+T108+T114+T157+T207+T250+T265</f>
        <v>8.1036</v>
      </c>
      <c r="AR98" s="168" t="s">
        <v>73</v>
      </c>
      <c r="AT98" s="169" t="s">
        <v>64</v>
      </c>
      <c r="AU98" s="169" t="s">
        <v>65</v>
      </c>
      <c r="AY98" s="168" t="s">
        <v>132</v>
      </c>
      <c r="BK98" s="170">
        <f>BK99+BK108+BK114+BK157+BK207+BK250+BK265</f>
        <v>0</v>
      </c>
    </row>
    <row r="99" spans="2:63" s="10" customFormat="1" ht="22.9" customHeight="1">
      <c r="B99" s="157"/>
      <c r="C99" s="158"/>
      <c r="D99" s="159" t="s">
        <v>64</v>
      </c>
      <c r="E99" s="171" t="s">
        <v>73</v>
      </c>
      <c r="F99" s="171" t="s">
        <v>133</v>
      </c>
      <c r="G99" s="158"/>
      <c r="H99" s="158"/>
      <c r="I99" s="161"/>
      <c r="J99" s="172">
        <f>BK99</f>
        <v>0</v>
      </c>
      <c r="K99" s="158"/>
      <c r="L99" s="163"/>
      <c r="M99" s="164"/>
      <c r="N99" s="165"/>
      <c r="O99" s="165"/>
      <c r="P99" s="166">
        <f>SUM(P100:P107)</f>
        <v>0</v>
      </c>
      <c r="Q99" s="165"/>
      <c r="R99" s="166">
        <f>SUM(R100:R107)</f>
        <v>0</v>
      </c>
      <c r="S99" s="165"/>
      <c r="T99" s="167">
        <f>SUM(T100:T107)</f>
        <v>0</v>
      </c>
      <c r="AR99" s="168" t="s">
        <v>73</v>
      </c>
      <c r="AT99" s="169" t="s">
        <v>64</v>
      </c>
      <c r="AU99" s="169" t="s">
        <v>73</v>
      </c>
      <c r="AY99" s="168" t="s">
        <v>132</v>
      </c>
      <c r="BK99" s="170">
        <f>SUM(BK100:BK107)</f>
        <v>0</v>
      </c>
    </row>
    <row r="100" spans="2:65" s="1" customFormat="1" ht="16.5" customHeight="1">
      <c r="B100" s="32"/>
      <c r="C100" s="173" t="s">
        <v>134</v>
      </c>
      <c r="D100" s="173" t="s">
        <v>135</v>
      </c>
      <c r="E100" s="174" t="s">
        <v>136</v>
      </c>
      <c r="F100" s="175" t="s">
        <v>137</v>
      </c>
      <c r="G100" s="176" t="s">
        <v>138</v>
      </c>
      <c r="H100" s="177">
        <v>15.99</v>
      </c>
      <c r="I100" s="178"/>
      <c r="J100" s="179">
        <f>ROUND(I100*H100,2)</f>
        <v>0</v>
      </c>
      <c r="K100" s="175" t="s">
        <v>139</v>
      </c>
      <c r="L100" s="36"/>
      <c r="M100" s="180" t="s">
        <v>1</v>
      </c>
      <c r="N100" s="181" t="s">
        <v>36</v>
      </c>
      <c r="O100" s="58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15" t="s">
        <v>140</v>
      </c>
      <c r="AT100" s="15" t="s">
        <v>135</v>
      </c>
      <c r="AU100" s="15" t="s">
        <v>75</v>
      </c>
      <c r="AY100" s="15" t="s">
        <v>132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5" t="s">
        <v>73</v>
      </c>
      <c r="BK100" s="184">
        <f>ROUND(I100*H100,2)</f>
        <v>0</v>
      </c>
      <c r="BL100" s="15" t="s">
        <v>140</v>
      </c>
      <c r="BM100" s="15" t="s">
        <v>141</v>
      </c>
    </row>
    <row r="101" spans="2:47" s="1" customFormat="1" ht="19.5">
      <c r="B101" s="32"/>
      <c r="C101" s="33"/>
      <c r="D101" s="185" t="s">
        <v>142</v>
      </c>
      <c r="E101" s="33"/>
      <c r="F101" s="186" t="s">
        <v>143</v>
      </c>
      <c r="G101" s="33"/>
      <c r="H101" s="33"/>
      <c r="I101" s="101"/>
      <c r="J101" s="33"/>
      <c r="K101" s="33"/>
      <c r="L101" s="36"/>
      <c r="M101" s="187"/>
      <c r="N101" s="58"/>
      <c r="O101" s="58"/>
      <c r="P101" s="58"/>
      <c r="Q101" s="58"/>
      <c r="R101" s="58"/>
      <c r="S101" s="58"/>
      <c r="T101" s="59"/>
      <c r="AT101" s="15" t="s">
        <v>142</v>
      </c>
      <c r="AU101" s="15" t="s">
        <v>75</v>
      </c>
    </row>
    <row r="102" spans="2:51" s="11" customFormat="1" ht="12">
      <c r="B102" s="188"/>
      <c r="C102" s="189"/>
      <c r="D102" s="185" t="s">
        <v>144</v>
      </c>
      <c r="E102" s="190" t="s">
        <v>1</v>
      </c>
      <c r="F102" s="191" t="s">
        <v>145</v>
      </c>
      <c r="G102" s="189"/>
      <c r="H102" s="192">
        <v>15.99</v>
      </c>
      <c r="I102" s="193"/>
      <c r="J102" s="189"/>
      <c r="K102" s="189"/>
      <c r="L102" s="194"/>
      <c r="M102" s="195"/>
      <c r="N102" s="196"/>
      <c r="O102" s="196"/>
      <c r="P102" s="196"/>
      <c r="Q102" s="196"/>
      <c r="R102" s="196"/>
      <c r="S102" s="196"/>
      <c r="T102" s="197"/>
      <c r="AT102" s="198" t="s">
        <v>144</v>
      </c>
      <c r="AU102" s="198" t="s">
        <v>75</v>
      </c>
      <c r="AV102" s="11" t="s">
        <v>75</v>
      </c>
      <c r="AW102" s="11" t="s">
        <v>28</v>
      </c>
      <c r="AX102" s="11" t="s">
        <v>73</v>
      </c>
      <c r="AY102" s="198" t="s">
        <v>132</v>
      </c>
    </row>
    <row r="103" spans="2:65" s="1" customFormat="1" ht="16.5" customHeight="1">
      <c r="B103" s="32"/>
      <c r="C103" s="173" t="s">
        <v>146</v>
      </c>
      <c r="D103" s="173" t="s">
        <v>135</v>
      </c>
      <c r="E103" s="174" t="s">
        <v>147</v>
      </c>
      <c r="F103" s="175" t="s">
        <v>148</v>
      </c>
      <c r="G103" s="176" t="s">
        <v>138</v>
      </c>
      <c r="H103" s="177">
        <v>15.99</v>
      </c>
      <c r="I103" s="178"/>
      <c r="J103" s="179">
        <f>ROUND(I103*H103,2)</f>
        <v>0</v>
      </c>
      <c r="K103" s="175" t="s">
        <v>139</v>
      </c>
      <c r="L103" s="36"/>
      <c r="M103" s="180" t="s">
        <v>1</v>
      </c>
      <c r="N103" s="181" t="s">
        <v>36</v>
      </c>
      <c r="O103" s="58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AR103" s="15" t="s">
        <v>140</v>
      </c>
      <c r="AT103" s="15" t="s">
        <v>135</v>
      </c>
      <c r="AU103" s="15" t="s">
        <v>75</v>
      </c>
      <c r="AY103" s="15" t="s">
        <v>132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5" t="s">
        <v>73</v>
      </c>
      <c r="BK103" s="184">
        <f>ROUND(I103*H103,2)</f>
        <v>0</v>
      </c>
      <c r="BL103" s="15" t="s">
        <v>140</v>
      </c>
      <c r="BM103" s="15" t="s">
        <v>149</v>
      </c>
    </row>
    <row r="104" spans="2:47" s="1" customFormat="1" ht="19.5">
      <c r="B104" s="32"/>
      <c r="C104" s="33"/>
      <c r="D104" s="185" t="s">
        <v>142</v>
      </c>
      <c r="E104" s="33"/>
      <c r="F104" s="186" t="s">
        <v>150</v>
      </c>
      <c r="G104" s="33"/>
      <c r="H104" s="33"/>
      <c r="I104" s="101"/>
      <c r="J104" s="33"/>
      <c r="K104" s="33"/>
      <c r="L104" s="36"/>
      <c r="M104" s="187"/>
      <c r="N104" s="58"/>
      <c r="O104" s="58"/>
      <c r="P104" s="58"/>
      <c r="Q104" s="58"/>
      <c r="R104" s="58"/>
      <c r="S104" s="58"/>
      <c r="T104" s="59"/>
      <c r="AT104" s="15" t="s">
        <v>142</v>
      </c>
      <c r="AU104" s="15" t="s">
        <v>75</v>
      </c>
    </row>
    <row r="105" spans="2:65" s="1" customFormat="1" ht="16.5" customHeight="1">
      <c r="B105" s="32"/>
      <c r="C105" s="173" t="s">
        <v>151</v>
      </c>
      <c r="D105" s="173" t="s">
        <v>135</v>
      </c>
      <c r="E105" s="174" t="s">
        <v>152</v>
      </c>
      <c r="F105" s="175" t="s">
        <v>153</v>
      </c>
      <c r="G105" s="176" t="s">
        <v>138</v>
      </c>
      <c r="H105" s="177">
        <v>15.99</v>
      </c>
      <c r="I105" s="178"/>
      <c r="J105" s="179">
        <f>ROUND(I105*H105,2)</f>
        <v>0</v>
      </c>
      <c r="K105" s="175" t="s">
        <v>139</v>
      </c>
      <c r="L105" s="36"/>
      <c r="M105" s="180" t="s">
        <v>1</v>
      </c>
      <c r="N105" s="181" t="s">
        <v>36</v>
      </c>
      <c r="O105" s="58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5" t="s">
        <v>140</v>
      </c>
      <c r="AT105" s="15" t="s">
        <v>135</v>
      </c>
      <c r="AU105" s="15" t="s">
        <v>75</v>
      </c>
      <c r="AY105" s="15" t="s">
        <v>132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5" t="s">
        <v>73</v>
      </c>
      <c r="BK105" s="184">
        <f>ROUND(I105*H105,2)</f>
        <v>0</v>
      </c>
      <c r="BL105" s="15" t="s">
        <v>140</v>
      </c>
      <c r="BM105" s="15" t="s">
        <v>154</v>
      </c>
    </row>
    <row r="106" spans="2:47" s="1" customFormat="1" ht="19.5">
      <c r="B106" s="32"/>
      <c r="C106" s="33"/>
      <c r="D106" s="185" t="s">
        <v>142</v>
      </c>
      <c r="E106" s="33"/>
      <c r="F106" s="186" t="s">
        <v>155</v>
      </c>
      <c r="G106" s="33"/>
      <c r="H106" s="33"/>
      <c r="I106" s="101"/>
      <c r="J106" s="33"/>
      <c r="K106" s="33"/>
      <c r="L106" s="36"/>
      <c r="M106" s="187"/>
      <c r="N106" s="58"/>
      <c r="O106" s="58"/>
      <c r="P106" s="58"/>
      <c r="Q106" s="58"/>
      <c r="R106" s="58"/>
      <c r="S106" s="58"/>
      <c r="T106" s="59"/>
      <c r="AT106" s="15" t="s">
        <v>142</v>
      </c>
      <c r="AU106" s="15" t="s">
        <v>75</v>
      </c>
    </row>
    <row r="107" spans="2:51" s="11" customFormat="1" ht="12">
      <c r="B107" s="188"/>
      <c r="C107" s="189"/>
      <c r="D107" s="185" t="s">
        <v>144</v>
      </c>
      <c r="E107" s="190" t="s">
        <v>1</v>
      </c>
      <c r="F107" s="191" t="s">
        <v>145</v>
      </c>
      <c r="G107" s="189"/>
      <c r="H107" s="192">
        <v>15.99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144</v>
      </c>
      <c r="AU107" s="198" t="s">
        <v>75</v>
      </c>
      <c r="AV107" s="11" t="s">
        <v>75</v>
      </c>
      <c r="AW107" s="11" t="s">
        <v>28</v>
      </c>
      <c r="AX107" s="11" t="s">
        <v>73</v>
      </c>
      <c r="AY107" s="198" t="s">
        <v>132</v>
      </c>
    </row>
    <row r="108" spans="2:63" s="10" customFormat="1" ht="22.9" customHeight="1">
      <c r="B108" s="157"/>
      <c r="C108" s="158"/>
      <c r="D108" s="159" t="s">
        <v>64</v>
      </c>
      <c r="E108" s="171" t="s">
        <v>75</v>
      </c>
      <c r="F108" s="171" t="s">
        <v>156</v>
      </c>
      <c r="G108" s="158"/>
      <c r="H108" s="158"/>
      <c r="I108" s="161"/>
      <c r="J108" s="172">
        <f>BK108</f>
        <v>0</v>
      </c>
      <c r="K108" s="158"/>
      <c r="L108" s="163"/>
      <c r="M108" s="164"/>
      <c r="N108" s="165"/>
      <c r="O108" s="165"/>
      <c r="P108" s="166">
        <f>SUM(P109:P113)</f>
        <v>0</v>
      </c>
      <c r="Q108" s="165"/>
      <c r="R108" s="166">
        <f>SUM(R109:R113)</f>
        <v>0.00398957</v>
      </c>
      <c r="S108" s="165"/>
      <c r="T108" s="167">
        <f>SUM(T109:T113)</f>
        <v>0</v>
      </c>
      <c r="AR108" s="168" t="s">
        <v>73</v>
      </c>
      <c r="AT108" s="169" t="s">
        <v>64</v>
      </c>
      <c r="AU108" s="169" t="s">
        <v>73</v>
      </c>
      <c r="AY108" s="168" t="s">
        <v>132</v>
      </c>
      <c r="BK108" s="170">
        <f>SUM(BK109:BK113)</f>
        <v>0</v>
      </c>
    </row>
    <row r="109" spans="2:65" s="1" customFormat="1" ht="16.5" customHeight="1">
      <c r="B109" s="32"/>
      <c r="C109" s="173" t="s">
        <v>157</v>
      </c>
      <c r="D109" s="173" t="s">
        <v>135</v>
      </c>
      <c r="E109" s="174" t="s">
        <v>158</v>
      </c>
      <c r="F109" s="175" t="s">
        <v>159</v>
      </c>
      <c r="G109" s="176" t="s">
        <v>160</v>
      </c>
      <c r="H109" s="177">
        <v>15.99</v>
      </c>
      <c r="I109" s="178"/>
      <c r="J109" s="179">
        <f>ROUND(I109*H109,2)</f>
        <v>0</v>
      </c>
      <c r="K109" s="175" t="s">
        <v>139</v>
      </c>
      <c r="L109" s="36"/>
      <c r="M109" s="180" t="s">
        <v>1</v>
      </c>
      <c r="N109" s="181" t="s">
        <v>36</v>
      </c>
      <c r="O109" s="58"/>
      <c r="P109" s="182">
        <f>O109*H109</f>
        <v>0</v>
      </c>
      <c r="Q109" s="182">
        <v>0.0001</v>
      </c>
      <c r="R109" s="182">
        <f>Q109*H109</f>
        <v>0.0015990000000000002</v>
      </c>
      <c r="S109" s="182">
        <v>0</v>
      </c>
      <c r="T109" s="183">
        <f>S109*H109</f>
        <v>0</v>
      </c>
      <c r="AR109" s="15" t="s">
        <v>140</v>
      </c>
      <c r="AT109" s="15" t="s">
        <v>135</v>
      </c>
      <c r="AU109" s="15" t="s">
        <v>75</v>
      </c>
      <c r="AY109" s="15" t="s">
        <v>132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5" t="s">
        <v>73</v>
      </c>
      <c r="BK109" s="184">
        <f>ROUND(I109*H109,2)</f>
        <v>0</v>
      </c>
      <c r="BL109" s="15" t="s">
        <v>140</v>
      </c>
      <c r="BM109" s="15" t="s">
        <v>161</v>
      </c>
    </row>
    <row r="110" spans="2:47" s="1" customFormat="1" ht="19.5">
      <c r="B110" s="32"/>
      <c r="C110" s="33"/>
      <c r="D110" s="185" t="s">
        <v>142</v>
      </c>
      <c r="E110" s="33"/>
      <c r="F110" s="186" t="s">
        <v>162</v>
      </c>
      <c r="G110" s="33"/>
      <c r="H110" s="33"/>
      <c r="I110" s="101"/>
      <c r="J110" s="33"/>
      <c r="K110" s="33"/>
      <c r="L110" s="36"/>
      <c r="M110" s="187"/>
      <c r="N110" s="58"/>
      <c r="O110" s="58"/>
      <c r="P110" s="58"/>
      <c r="Q110" s="58"/>
      <c r="R110" s="58"/>
      <c r="S110" s="58"/>
      <c r="T110" s="59"/>
      <c r="AT110" s="15" t="s">
        <v>142</v>
      </c>
      <c r="AU110" s="15" t="s">
        <v>75</v>
      </c>
    </row>
    <row r="111" spans="2:65" s="1" customFormat="1" ht="16.5" customHeight="1">
      <c r="B111" s="32"/>
      <c r="C111" s="199" t="s">
        <v>163</v>
      </c>
      <c r="D111" s="199" t="s">
        <v>164</v>
      </c>
      <c r="E111" s="200" t="s">
        <v>165</v>
      </c>
      <c r="F111" s="201" t="s">
        <v>166</v>
      </c>
      <c r="G111" s="202" t="s">
        <v>160</v>
      </c>
      <c r="H111" s="203">
        <v>18.389</v>
      </c>
      <c r="I111" s="204"/>
      <c r="J111" s="205">
        <f>ROUND(I111*H111,2)</f>
        <v>0</v>
      </c>
      <c r="K111" s="201" t="s">
        <v>139</v>
      </c>
      <c r="L111" s="206"/>
      <c r="M111" s="207" t="s">
        <v>1</v>
      </c>
      <c r="N111" s="208" t="s">
        <v>36</v>
      </c>
      <c r="O111" s="58"/>
      <c r="P111" s="182">
        <f>O111*H111</f>
        <v>0</v>
      </c>
      <c r="Q111" s="182">
        <v>0.00013</v>
      </c>
      <c r="R111" s="182">
        <f>Q111*H111</f>
        <v>0.00239057</v>
      </c>
      <c r="S111" s="182">
        <v>0</v>
      </c>
      <c r="T111" s="183">
        <f>S111*H111</f>
        <v>0</v>
      </c>
      <c r="AR111" s="15" t="s">
        <v>167</v>
      </c>
      <c r="AT111" s="15" t="s">
        <v>164</v>
      </c>
      <c r="AU111" s="15" t="s">
        <v>75</v>
      </c>
      <c r="AY111" s="15" t="s">
        <v>132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5" t="s">
        <v>73</v>
      </c>
      <c r="BK111" s="184">
        <f>ROUND(I111*H111,2)</f>
        <v>0</v>
      </c>
      <c r="BL111" s="15" t="s">
        <v>140</v>
      </c>
      <c r="BM111" s="15" t="s">
        <v>168</v>
      </c>
    </row>
    <row r="112" spans="2:47" s="1" customFormat="1" ht="12">
      <c r="B112" s="32"/>
      <c r="C112" s="33"/>
      <c r="D112" s="185" t="s">
        <v>142</v>
      </c>
      <c r="E112" s="33"/>
      <c r="F112" s="186" t="s">
        <v>166</v>
      </c>
      <c r="G112" s="33"/>
      <c r="H112" s="33"/>
      <c r="I112" s="101"/>
      <c r="J112" s="33"/>
      <c r="K112" s="33"/>
      <c r="L112" s="36"/>
      <c r="M112" s="187"/>
      <c r="N112" s="58"/>
      <c r="O112" s="58"/>
      <c r="P112" s="58"/>
      <c r="Q112" s="58"/>
      <c r="R112" s="58"/>
      <c r="S112" s="58"/>
      <c r="T112" s="59"/>
      <c r="AT112" s="15" t="s">
        <v>142</v>
      </c>
      <c r="AU112" s="15" t="s">
        <v>75</v>
      </c>
    </row>
    <row r="113" spans="2:51" s="11" customFormat="1" ht="12">
      <c r="B113" s="188"/>
      <c r="C113" s="189"/>
      <c r="D113" s="185" t="s">
        <v>144</v>
      </c>
      <c r="E113" s="189"/>
      <c r="F113" s="191" t="s">
        <v>169</v>
      </c>
      <c r="G113" s="189"/>
      <c r="H113" s="192">
        <v>18.389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144</v>
      </c>
      <c r="AU113" s="198" t="s">
        <v>75</v>
      </c>
      <c r="AV113" s="11" t="s">
        <v>75</v>
      </c>
      <c r="AW113" s="11" t="s">
        <v>4</v>
      </c>
      <c r="AX113" s="11" t="s">
        <v>73</v>
      </c>
      <c r="AY113" s="198" t="s">
        <v>132</v>
      </c>
    </row>
    <row r="114" spans="2:63" s="10" customFormat="1" ht="22.9" customHeight="1">
      <c r="B114" s="157"/>
      <c r="C114" s="158"/>
      <c r="D114" s="159" t="s">
        <v>64</v>
      </c>
      <c r="E114" s="171" t="s">
        <v>170</v>
      </c>
      <c r="F114" s="171" t="s">
        <v>171</v>
      </c>
      <c r="G114" s="158"/>
      <c r="H114" s="158"/>
      <c r="I114" s="161"/>
      <c r="J114" s="172">
        <f>BK114</f>
        <v>0</v>
      </c>
      <c r="K114" s="158"/>
      <c r="L114" s="163"/>
      <c r="M114" s="164"/>
      <c r="N114" s="165"/>
      <c r="O114" s="165"/>
      <c r="P114" s="166">
        <f>SUM(P115:P156)</f>
        <v>0</v>
      </c>
      <c r="Q114" s="165"/>
      <c r="R114" s="166">
        <f>SUM(R115:R156)</f>
        <v>21.04447589</v>
      </c>
      <c r="S114" s="165"/>
      <c r="T114" s="167">
        <f>SUM(T115:T156)</f>
        <v>0</v>
      </c>
      <c r="AR114" s="168" t="s">
        <v>73</v>
      </c>
      <c r="AT114" s="169" t="s">
        <v>64</v>
      </c>
      <c r="AU114" s="169" t="s">
        <v>73</v>
      </c>
      <c r="AY114" s="168" t="s">
        <v>132</v>
      </c>
      <c r="BK114" s="170">
        <f>SUM(BK115:BK156)</f>
        <v>0</v>
      </c>
    </row>
    <row r="115" spans="2:65" s="1" customFormat="1" ht="16.5" customHeight="1">
      <c r="B115" s="32"/>
      <c r="C115" s="173" t="s">
        <v>172</v>
      </c>
      <c r="D115" s="173" t="s">
        <v>135</v>
      </c>
      <c r="E115" s="174" t="s">
        <v>173</v>
      </c>
      <c r="F115" s="175" t="s">
        <v>174</v>
      </c>
      <c r="G115" s="176" t="s">
        <v>160</v>
      </c>
      <c r="H115" s="177">
        <v>45.867</v>
      </c>
      <c r="I115" s="178"/>
      <c r="J115" s="179">
        <f>ROUND(I115*H115,2)</f>
        <v>0</v>
      </c>
      <c r="K115" s="175" t="s">
        <v>139</v>
      </c>
      <c r="L115" s="36"/>
      <c r="M115" s="180" t="s">
        <v>1</v>
      </c>
      <c r="N115" s="181" t="s">
        <v>36</v>
      </c>
      <c r="O115" s="58"/>
      <c r="P115" s="182">
        <f>O115*H115</f>
        <v>0</v>
      </c>
      <c r="Q115" s="182">
        <v>0.14854</v>
      </c>
      <c r="R115" s="182">
        <f>Q115*H115</f>
        <v>6.81308418</v>
      </c>
      <c r="S115" s="182">
        <v>0</v>
      </c>
      <c r="T115" s="183">
        <f>S115*H115</f>
        <v>0</v>
      </c>
      <c r="AR115" s="15" t="s">
        <v>140</v>
      </c>
      <c r="AT115" s="15" t="s">
        <v>135</v>
      </c>
      <c r="AU115" s="15" t="s">
        <v>75</v>
      </c>
      <c r="AY115" s="15" t="s">
        <v>132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5" t="s">
        <v>73</v>
      </c>
      <c r="BK115" s="184">
        <f>ROUND(I115*H115,2)</f>
        <v>0</v>
      </c>
      <c r="BL115" s="15" t="s">
        <v>140</v>
      </c>
      <c r="BM115" s="15" t="s">
        <v>175</v>
      </c>
    </row>
    <row r="116" spans="2:47" s="1" customFormat="1" ht="19.5">
      <c r="B116" s="32"/>
      <c r="C116" s="33"/>
      <c r="D116" s="185" t="s">
        <v>142</v>
      </c>
      <c r="E116" s="33"/>
      <c r="F116" s="186" t="s">
        <v>176</v>
      </c>
      <c r="G116" s="33"/>
      <c r="H116" s="33"/>
      <c r="I116" s="101"/>
      <c r="J116" s="33"/>
      <c r="K116" s="33"/>
      <c r="L116" s="36"/>
      <c r="M116" s="187"/>
      <c r="N116" s="58"/>
      <c r="O116" s="58"/>
      <c r="P116" s="58"/>
      <c r="Q116" s="58"/>
      <c r="R116" s="58"/>
      <c r="S116" s="58"/>
      <c r="T116" s="59"/>
      <c r="AT116" s="15" t="s">
        <v>142</v>
      </c>
      <c r="AU116" s="15" t="s">
        <v>75</v>
      </c>
    </row>
    <row r="117" spans="2:51" s="11" customFormat="1" ht="12">
      <c r="B117" s="188"/>
      <c r="C117" s="189"/>
      <c r="D117" s="185" t="s">
        <v>144</v>
      </c>
      <c r="E117" s="190" t="s">
        <v>1</v>
      </c>
      <c r="F117" s="191" t="s">
        <v>177</v>
      </c>
      <c r="G117" s="189"/>
      <c r="H117" s="192">
        <v>5.133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144</v>
      </c>
      <c r="AU117" s="198" t="s">
        <v>75</v>
      </c>
      <c r="AV117" s="11" t="s">
        <v>75</v>
      </c>
      <c r="AW117" s="11" t="s">
        <v>28</v>
      </c>
      <c r="AX117" s="11" t="s">
        <v>65</v>
      </c>
      <c r="AY117" s="198" t="s">
        <v>132</v>
      </c>
    </row>
    <row r="118" spans="2:51" s="11" customFormat="1" ht="12">
      <c r="B118" s="188"/>
      <c r="C118" s="189"/>
      <c r="D118" s="185" t="s">
        <v>144</v>
      </c>
      <c r="E118" s="190" t="s">
        <v>1</v>
      </c>
      <c r="F118" s="191" t="s">
        <v>178</v>
      </c>
      <c r="G118" s="189"/>
      <c r="H118" s="192">
        <v>7.04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144</v>
      </c>
      <c r="AU118" s="198" t="s">
        <v>75</v>
      </c>
      <c r="AV118" s="11" t="s">
        <v>75</v>
      </c>
      <c r="AW118" s="11" t="s">
        <v>28</v>
      </c>
      <c r="AX118" s="11" t="s">
        <v>65</v>
      </c>
      <c r="AY118" s="198" t="s">
        <v>132</v>
      </c>
    </row>
    <row r="119" spans="2:51" s="11" customFormat="1" ht="12">
      <c r="B119" s="188"/>
      <c r="C119" s="189"/>
      <c r="D119" s="185" t="s">
        <v>144</v>
      </c>
      <c r="E119" s="190" t="s">
        <v>1</v>
      </c>
      <c r="F119" s="191" t="s">
        <v>179</v>
      </c>
      <c r="G119" s="189"/>
      <c r="H119" s="192">
        <v>9.23</v>
      </c>
      <c r="I119" s="193"/>
      <c r="J119" s="189"/>
      <c r="K119" s="189"/>
      <c r="L119" s="194"/>
      <c r="M119" s="195"/>
      <c r="N119" s="196"/>
      <c r="O119" s="196"/>
      <c r="P119" s="196"/>
      <c r="Q119" s="196"/>
      <c r="R119" s="196"/>
      <c r="S119" s="196"/>
      <c r="T119" s="197"/>
      <c r="AT119" s="198" t="s">
        <v>144</v>
      </c>
      <c r="AU119" s="198" t="s">
        <v>75</v>
      </c>
      <c r="AV119" s="11" t="s">
        <v>75</v>
      </c>
      <c r="AW119" s="11" t="s">
        <v>28</v>
      </c>
      <c r="AX119" s="11" t="s">
        <v>65</v>
      </c>
      <c r="AY119" s="198" t="s">
        <v>132</v>
      </c>
    </row>
    <row r="120" spans="2:51" s="11" customFormat="1" ht="12">
      <c r="B120" s="188"/>
      <c r="C120" s="189"/>
      <c r="D120" s="185" t="s">
        <v>144</v>
      </c>
      <c r="E120" s="190" t="s">
        <v>1</v>
      </c>
      <c r="F120" s="191" t="s">
        <v>180</v>
      </c>
      <c r="G120" s="189"/>
      <c r="H120" s="192">
        <v>11.32</v>
      </c>
      <c r="I120" s="193"/>
      <c r="J120" s="189"/>
      <c r="K120" s="189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144</v>
      </c>
      <c r="AU120" s="198" t="s">
        <v>75</v>
      </c>
      <c r="AV120" s="11" t="s">
        <v>75</v>
      </c>
      <c r="AW120" s="11" t="s">
        <v>28</v>
      </c>
      <c r="AX120" s="11" t="s">
        <v>65</v>
      </c>
      <c r="AY120" s="198" t="s">
        <v>132</v>
      </c>
    </row>
    <row r="121" spans="2:51" s="11" customFormat="1" ht="12">
      <c r="B121" s="188"/>
      <c r="C121" s="189"/>
      <c r="D121" s="185" t="s">
        <v>144</v>
      </c>
      <c r="E121" s="190" t="s">
        <v>1</v>
      </c>
      <c r="F121" s="191" t="s">
        <v>181</v>
      </c>
      <c r="G121" s="189"/>
      <c r="H121" s="192">
        <v>13.144</v>
      </c>
      <c r="I121" s="193"/>
      <c r="J121" s="189"/>
      <c r="K121" s="189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144</v>
      </c>
      <c r="AU121" s="198" t="s">
        <v>75</v>
      </c>
      <c r="AV121" s="11" t="s">
        <v>75</v>
      </c>
      <c r="AW121" s="11" t="s">
        <v>28</v>
      </c>
      <c r="AX121" s="11" t="s">
        <v>65</v>
      </c>
      <c r="AY121" s="198" t="s">
        <v>132</v>
      </c>
    </row>
    <row r="122" spans="2:51" s="12" customFormat="1" ht="12">
      <c r="B122" s="209"/>
      <c r="C122" s="210"/>
      <c r="D122" s="185" t="s">
        <v>144</v>
      </c>
      <c r="E122" s="211" t="s">
        <v>1</v>
      </c>
      <c r="F122" s="212" t="s">
        <v>182</v>
      </c>
      <c r="G122" s="210"/>
      <c r="H122" s="213">
        <v>45.867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144</v>
      </c>
      <c r="AU122" s="219" t="s">
        <v>75</v>
      </c>
      <c r="AV122" s="12" t="s">
        <v>140</v>
      </c>
      <c r="AW122" s="12" t="s">
        <v>28</v>
      </c>
      <c r="AX122" s="12" t="s">
        <v>73</v>
      </c>
      <c r="AY122" s="219" t="s">
        <v>132</v>
      </c>
    </row>
    <row r="123" spans="2:65" s="1" customFormat="1" ht="16.5" customHeight="1">
      <c r="B123" s="32"/>
      <c r="C123" s="173" t="s">
        <v>183</v>
      </c>
      <c r="D123" s="173" t="s">
        <v>135</v>
      </c>
      <c r="E123" s="174" t="s">
        <v>184</v>
      </c>
      <c r="F123" s="175" t="s">
        <v>185</v>
      </c>
      <c r="G123" s="176" t="s">
        <v>160</v>
      </c>
      <c r="H123" s="177">
        <v>2.915</v>
      </c>
      <c r="I123" s="178"/>
      <c r="J123" s="179">
        <f>ROUND(I123*H123,2)</f>
        <v>0</v>
      </c>
      <c r="K123" s="175" t="s">
        <v>139</v>
      </c>
      <c r="L123" s="36"/>
      <c r="M123" s="180" t="s">
        <v>1</v>
      </c>
      <c r="N123" s="181" t="s">
        <v>36</v>
      </c>
      <c r="O123" s="58"/>
      <c r="P123" s="182">
        <f>O123*H123</f>
        <v>0</v>
      </c>
      <c r="Q123" s="182">
        <v>0.05168</v>
      </c>
      <c r="R123" s="182">
        <f>Q123*H123</f>
        <v>0.15064719999999998</v>
      </c>
      <c r="S123" s="182">
        <v>0</v>
      </c>
      <c r="T123" s="183">
        <f>S123*H123</f>
        <v>0</v>
      </c>
      <c r="AR123" s="15" t="s">
        <v>140</v>
      </c>
      <c r="AT123" s="15" t="s">
        <v>135</v>
      </c>
      <c r="AU123" s="15" t="s">
        <v>75</v>
      </c>
      <c r="AY123" s="15" t="s">
        <v>132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5" t="s">
        <v>73</v>
      </c>
      <c r="BK123" s="184">
        <f>ROUND(I123*H123,2)</f>
        <v>0</v>
      </c>
      <c r="BL123" s="15" t="s">
        <v>140</v>
      </c>
      <c r="BM123" s="15" t="s">
        <v>186</v>
      </c>
    </row>
    <row r="124" spans="2:47" s="1" customFormat="1" ht="12">
      <c r="B124" s="32"/>
      <c r="C124" s="33"/>
      <c r="D124" s="185" t="s">
        <v>142</v>
      </c>
      <c r="E124" s="33"/>
      <c r="F124" s="186" t="s">
        <v>187</v>
      </c>
      <c r="G124" s="33"/>
      <c r="H124" s="33"/>
      <c r="I124" s="101"/>
      <c r="J124" s="33"/>
      <c r="K124" s="33"/>
      <c r="L124" s="36"/>
      <c r="M124" s="187"/>
      <c r="N124" s="58"/>
      <c r="O124" s="58"/>
      <c r="P124" s="58"/>
      <c r="Q124" s="58"/>
      <c r="R124" s="58"/>
      <c r="S124" s="58"/>
      <c r="T124" s="59"/>
      <c r="AT124" s="15" t="s">
        <v>142</v>
      </c>
      <c r="AU124" s="15" t="s">
        <v>75</v>
      </c>
    </row>
    <row r="125" spans="2:51" s="11" customFormat="1" ht="12">
      <c r="B125" s="188"/>
      <c r="C125" s="189"/>
      <c r="D125" s="185" t="s">
        <v>144</v>
      </c>
      <c r="E125" s="190" t="s">
        <v>1</v>
      </c>
      <c r="F125" s="191" t="s">
        <v>188</v>
      </c>
      <c r="G125" s="189"/>
      <c r="H125" s="192">
        <v>2.915</v>
      </c>
      <c r="I125" s="193"/>
      <c r="J125" s="189"/>
      <c r="K125" s="189"/>
      <c r="L125" s="194"/>
      <c r="M125" s="195"/>
      <c r="N125" s="196"/>
      <c r="O125" s="196"/>
      <c r="P125" s="196"/>
      <c r="Q125" s="196"/>
      <c r="R125" s="196"/>
      <c r="S125" s="196"/>
      <c r="T125" s="197"/>
      <c r="AT125" s="198" t="s">
        <v>144</v>
      </c>
      <c r="AU125" s="198" t="s">
        <v>75</v>
      </c>
      <c r="AV125" s="11" t="s">
        <v>75</v>
      </c>
      <c r="AW125" s="11" t="s">
        <v>28</v>
      </c>
      <c r="AX125" s="11" t="s">
        <v>73</v>
      </c>
      <c r="AY125" s="198" t="s">
        <v>132</v>
      </c>
    </row>
    <row r="126" spans="2:65" s="1" customFormat="1" ht="16.5" customHeight="1">
      <c r="B126" s="32"/>
      <c r="C126" s="173" t="s">
        <v>189</v>
      </c>
      <c r="D126" s="173" t="s">
        <v>135</v>
      </c>
      <c r="E126" s="174" t="s">
        <v>190</v>
      </c>
      <c r="F126" s="175" t="s">
        <v>191</v>
      </c>
      <c r="G126" s="176" t="s">
        <v>160</v>
      </c>
      <c r="H126" s="177">
        <v>25.387</v>
      </c>
      <c r="I126" s="178"/>
      <c r="J126" s="179">
        <f>ROUND(I126*H126,2)</f>
        <v>0</v>
      </c>
      <c r="K126" s="175" t="s">
        <v>139</v>
      </c>
      <c r="L126" s="36"/>
      <c r="M126" s="180" t="s">
        <v>1</v>
      </c>
      <c r="N126" s="181" t="s">
        <v>36</v>
      </c>
      <c r="O126" s="58"/>
      <c r="P126" s="182">
        <f>O126*H126</f>
        <v>0</v>
      </c>
      <c r="Q126" s="182">
        <v>0.06917</v>
      </c>
      <c r="R126" s="182">
        <f>Q126*H126</f>
        <v>1.75601879</v>
      </c>
      <c r="S126" s="182">
        <v>0</v>
      </c>
      <c r="T126" s="183">
        <f>S126*H126</f>
        <v>0</v>
      </c>
      <c r="AR126" s="15" t="s">
        <v>140</v>
      </c>
      <c r="AT126" s="15" t="s">
        <v>135</v>
      </c>
      <c r="AU126" s="15" t="s">
        <v>75</v>
      </c>
      <c r="AY126" s="15" t="s">
        <v>132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5" t="s">
        <v>73</v>
      </c>
      <c r="BK126" s="184">
        <f>ROUND(I126*H126,2)</f>
        <v>0</v>
      </c>
      <c r="BL126" s="15" t="s">
        <v>140</v>
      </c>
      <c r="BM126" s="15" t="s">
        <v>192</v>
      </c>
    </row>
    <row r="127" spans="2:47" s="1" customFormat="1" ht="12">
      <c r="B127" s="32"/>
      <c r="C127" s="33"/>
      <c r="D127" s="185" t="s">
        <v>142</v>
      </c>
      <c r="E127" s="33"/>
      <c r="F127" s="186" t="s">
        <v>193</v>
      </c>
      <c r="G127" s="33"/>
      <c r="H127" s="33"/>
      <c r="I127" s="101"/>
      <c r="J127" s="33"/>
      <c r="K127" s="33"/>
      <c r="L127" s="36"/>
      <c r="M127" s="187"/>
      <c r="N127" s="58"/>
      <c r="O127" s="58"/>
      <c r="P127" s="58"/>
      <c r="Q127" s="58"/>
      <c r="R127" s="58"/>
      <c r="S127" s="58"/>
      <c r="T127" s="59"/>
      <c r="AT127" s="15" t="s">
        <v>142</v>
      </c>
      <c r="AU127" s="15" t="s">
        <v>75</v>
      </c>
    </row>
    <row r="128" spans="2:51" s="11" customFormat="1" ht="12">
      <c r="B128" s="188"/>
      <c r="C128" s="189"/>
      <c r="D128" s="185" t="s">
        <v>144</v>
      </c>
      <c r="E128" s="190" t="s">
        <v>1</v>
      </c>
      <c r="F128" s="191" t="s">
        <v>194</v>
      </c>
      <c r="G128" s="189"/>
      <c r="H128" s="192">
        <v>25.387</v>
      </c>
      <c r="I128" s="193"/>
      <c r="J128" s="189"/>
      <c r="K128" s="189"/>
      <c r="L128" s="194"/>
      <c r="M128" s="195"/>
      <c r="N128" s="196"/>
      <c r="O128" s="196"/>
      <c r="P128" s="196"/>
      <c r="Q128" s="196"/>
      <c r="R128" s="196"/>
      <c r="S128" s="196"/>
      <c r="T128" s="197"/>
      <c r="AT128" s="198" t="s">
        <v>144</v>
      </c>
      <c r="AU128" s="198" t="s">
        <v>75</v>
      </c>
      <c r="AV128" s="11" t="s">
        <v>75</v>
      </c>
      <c r="AW128" s="11" t="s">
        <v>28</v>
      </c>
      <c r="AX128" s="11" t="s">
        <v>73</v>
      </c>
      <c r="AY128" s="198" t="s">
        <v>132</v>
      </c>
    </row>
    <row r="129" spans="2:65" s="1" customFormat="1" ht="16.5" customHeight="1">
      <c r="B129" s="32"/>
      <c r="C129" s="173" t="s">
        <v>8</v>
      </c>
      <c r="D129" s="173" t="s">
        <v>135</v>
      </c>
      <c r="E129" s="174" t="s">
        <v>195</v>
      </c>
      <c r="F129" s="175" t="s">
        <v>196</v>
      </c>
      <c r="G129" s="176" t="s">
        <v>160</v>
      </c>
      <c r="H129" s="177">
        <v>11.238</v>
      </c>
      <c r="I129" s="178"/>
      <c r="J129" s="179">
        <f>ROUND(I129*H129,2)</f>
        <v>0</v>
      </c>
      <c r="K129" s="175" t="s">
        <v>139</v>
      </c>
      <c r="L129" s="36"/>
      <c r="M129" s="180" t="s">
        <v>1</v>
      </c>
      <c r="N129" s="181" t="s">
        <v>36</v>
      </c>
      <c r="O129" s="58"/>
      <c r="P129" s="182">
        <f>O129*H129</f>
        <v>0</v>
      </c>
      <c r="Q129" s="182">
        <v>0.08626</v>
      </c>
      <c r="R129" s="182">
        <f>Q129*H129</f>
        <v>0.96938988</v>
      </c>
      <c r="S129" s="182">
        <v>0</v>
      </c>
      <c r="T129" s="183">
        <f>S129*H129</f>
        <v>0</v>
      </c>
      <c r="AR129" s="15" t="s">
        <v>140</v>
      </c>
      <c r="AT129" s="15" t="s">
        <v>135</v>
      </c>
      <c r="AU129" s="15" t="s">
        <v>75</v>
      </c>
      <c r="AY129" s="15" t="s">
        <v>132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5" t="s">
        <v>73</v>
      </c>
      <c r="BK129" s="184">
        <f>ROUND(I129*H129,2)</f>
        <v>0</v>
      </c>
      <c r="BL129" s="15" t="s">
        <v>140</v>
      </c>
      <c r="BM129" s="15" t="s">
        <v>197</v>
      </c>
    </row>
    <row r="130" spans="2:47" s="1" customFormat="1" ht="12">
      <c r="B130" s="32"/>
      <c r="C130" s="33"/>
      <c r="D130" s="185" t="s">
        <v>142</v>
      </c>
      <c r="E130" s="33"/>
      <c r="F130" s="186" t="s">
        <v>198</v>
      </c>
      <c r="G130" s="33"/>
      <c r="H130" s="33"/>
      <c r="I130" s="101"/>
      <c r="J130" s="33"/>
      <c r="K130" s="33"/>
      <c r="L130" s="36"/>
      <c r="M130" s="187"/>
      <c r="N130" s="58"/>
      <c r="O130" s="58"/>
      <c r="P130" s="58"/>
      <c r="Q130" s="58"/>
      <c r="R130" s="58"/>
      <c r="S130" s="58"/>
      <c r="T130" s="59"/>
      <c r="AT130" s="15" t="s">
        <v>142</v>
      </c>
      <c r="AU130" s="15" t="s">
        <v>75</v>
      </c>
    </row>
    <row r="131" spans="2:51" s="11" customFormat="1" ht="12">
      <c r="B131" s="188"/>
      <c r="C131" s="189"/>
      <c r="D131" s="185" t="s">
        <v>144</v>
      </c>
      <c r="E131" s="190" t="s">
        <v>1</v>
      </c>
      <c r="F131" s="191" t="s">
        <v>199</v>
      </c>
      <c r="G131" s="189"/>
      <c r="H131" s="192">
        <v>11.238</v>
      </c>
      <c r="I131" s="193"/>
      <c r="J131" s="189"/>
      <c r="K131" s="189"/>
      <c r="L131" s="194"/>
      <c r="M131" s="195"/>
      <c r="N131" s="196"/>
      <c r="O131" s="196"/>
      <c r="P131" s="196"/>
      <c r="Q131" s="196"/>
      <c r="R131" s="196"/>
      <c r="S131" s="196"/>
      <c r="T131" s="197"/>
      <c r="AT131" s="198" t="s">
        <v>144</v>
      </c>
      <c r="AU131" s="198" t="s">
        <v>75</v>
      </c>
      <c r="AV131" s="11" t="s">
        <v>75</v>
      </c>
      <c r="AW131" s="11" t="s">
        <v>28</v>
      </c>
      <c r="AX131" s="11" t="s">
        <v>73</v>
      </c>
      <c r="AY131" s="198" t="s">
        <v>132</v>
      </c>
    </row>
    <row r="132" spans="2:65" s="1" customFormat="1" ht="16.5" customHeight="1">
      <c r="B132" s="32"/>
      <c r="C132" s="173" t="s">
        <v>200</v>
      </c>
      <c r="D132" s="173" t="s">
        <v>135</v>
      </c>
      <c r="E132" s="174" t="s">
        <v>201</v>
      </c>
      <c r="F132" s="175" t="s">
        <v>202</v>
      </c>
      <c r="G132" s="176" t="s">
        <v>160</v>
      </c>
      <c r="H132" s="177">
        <v>55.04</v>
      </c>
      <c r="I132" s="178"/>
      <c r="J132" s="179">
        <f>ROUND(I132*H132,2)</f>
        <v>0</v>
      </c>
      <c r="K132" s="175" t="s">
        <v>139</v>
      </c>
      <c r="L132" s="36"/>
      <c r="M132" s="180" t="s">
        <v>1</v>
      </c>
      <c r="N132" s="181" t="s">
        <v>36</v>
      </c>
      <c r="O132" s="58"/>
      <c r="P132" s="182">
        <f>O132*H132</f>
        <v>0</v>
      </c>
      <c r="Q132" s="182">
        <v>0.10325</v>
      </c>
      <c r="R132" s="182">
        <f>Q132*H132</f>
        <v>5.68288</v>
      </c>
      <c r="S132" s="182">
        <v>0</v>
      </c>
      <c r="T132" s="183">
        <f>S132*H132</f>
        <v>0</v>
      </c>
      <c r="AR132" s="15" t="s">
        <v>140</v>
      </c>
      <c r="AT132" s="15" t="s">
        <v>135</v>
      </c>
      <c r="AU132" s="15" t="s">
        <v>75</v>
      </c>
      <c r="AY132" s="15" t="s">
        <v>132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5" t="s">
        <v>73</v>
      </c>
      <c r="BK132" s="184">
        <f>ROUND(I132*H132,2)</f>
        <v>0</v>
      </c>
      <c r="BL132" s="15" t="s">
        <v>140</v>
      </c>
      <c r="BM132" s="15" t="s">
        <v>203</v>
      </c>
    </row>
    <row r="133" spans="2:47" s="1" customFormat="1" ht="12">
      <c r="B133" s="32"/>
      <c r="C133" s="33"/>
      <c r="D133" s="185" t="s">
        <v>142</v>
      </c>
      <c r="E133" s="33"/>
      <c r="F133" s="186" t="s">
        <v>204</v>
      </c>
      <c r="G133" s="33"/>
      <c r="H133" s="33"/>
      <c r="I133" s="101"/>
      <c r="J133" s="33"/>
      <c r="K133" s="33"/>
      <c r="L133" s="36"/>
      <c r="M133" s="187"/>
      <c r="N133" s="58"/>
      <c r="O133" s="58"/>
      <c r="P133" s="58"/>
      <c r="Q133" s="58"/>
      <c r="R133" s="58"/>
      <c r="S133" s="58"/>
      <c r="T133" s="59"/>
      <c r="AT133" s="15" t="s">
        <v>142</v>
      </c>
      <c r="AU133" s="15" t="s">
        <v>75</v>
      </c>
    </row>
    <row r="134" spans="2:51" s="11" customFormat="1" ht="12">
      <c r="B134" s="188"/>
      <c r="C134" s="189"/>
      <c r="D134" s="185" t="s">
        <v>144</v>
      </c>
      <c r="E134" s="190" t="s">
        <v>1</v>
      </c>
      <c r="F134" s="191" t="s">
        <v>205</v>
      </c>
      <c r="G134" s="189"/>
      <c r="H134" s="192">
        <v>13.72</v>
      </c>
      <c r="I134" s="193"/>
      <c r="J134" s="189"/>
      <c r="K134" s="189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144</v>
      </c>
      <c r="AU134" s="198" t="s">
        <v>75</v>
      </c>
      <c r="AV134" s="11" t="s">
        <v>75</v>
      </c>
      <c r="AW134" s="11" t="s">
        <v>28</v>
      </c>
      <c r="AX134" s="11" t="s">
        <v>65</v>
      </c>
      <c r="AY134" s="198" t="s">
        <v>132</v>
      </c>
    </row>
    <row r="135" spans="2:51" s="11" customFormat="1" ht="12">
      <c r="B135" s="188"/>
      <c r="C135" s="189"/>
      <c r="D135" s="185" t="s">
        <v>144</v>
      </c>
      <c r="E135" s="190" t="s">
        <v>1</v>
      </c>
      <c r="F135" s="191" t="s">
        <v>206</v>
      </c>
      <c r="G135" s="189"/>
      <c r="H135" s="192">
        <v>10.39</v>
      </c>
      <c r="I135" s="193"/>
      <c r="J135" s="189"/>
      <c r="K135" s="189"/>
      <c r="L135" s="194"/>
      <c r="M135" s="195"/>
      <c r="N135" s="196"/>
      <c r="O135" s="196"/>
      <c r="P135" s="196"/>
      <c r="Q135" s="196"/>
      <c r="R135" s="196"/>
      <c r="S135" s="196"/>
      <c r="T135" s="197"/>
      <c r="AT135" s="198" t="s">
        <v>144</v>
      </c>
      <c r="AU135" s="198" t="s">
        <v>75</v>
      </c>
      <c r="AV135" s="11" t="s">
        <v>75</v>
      </c>
      <c r="AW135" s="11" t="s">
        <v>28</v>
      </c>
      <c r="AX135" s="11" t="s">
        <v>65</v>
      </c>
      <c r="AY135" s="198" t="s">
        <v>132</v>
      </c>
    </row>
    <row r="136" spans="2:51" s="11" customFormat="1" ht="12">
      <c r="B136" s="188"/>
      <c r="C136" s="189"/>
      <c r="D136" s="185" t="s">
        <v>144</v>
      </c>
      <c r="E136" s="190" t="s">
        <v>1</v>
      </c>
      <c r="F136" s="191" t="s">
        <v>207</v>
      </c>
      <c r="G136" s="189"/>
      <c r="H136" s="192">
        <v>10.947</v>
      </c>
      <c r="I136" s="193"/>
      <c r="J136" s="189"/>
      <c r="K136" s="189"/>
      <c r="L136" s="194"/>
      <c r="M136" s="195"/>
      <c r="N136" s="196"/>
      <c r="O136" s="196"/>
      <c r="P136" s="196"/>
      <c r="Q136" s="196"/>
      <c r="R136" s="196"/>
      <c r="S136" s="196"/>
      <c r="T136" s="197"/>
      <c r="AT136" s="198" t="s">
        <v>144</v>
      </c>
      <c r="AU136" s="198" t="s">
        <v>75</v>
      </c>
      <c r="AV136" s="11" t="s">
        <v>75</v>
      </c>
      <c r="AW136" s="11" t="s">
        <v>28</v>
      </c>
      <c r="AX136" s="11" t="s">
        <v>65</v>
      </c>
      <c r="AY136" s="198" t="s">
        <v>132</v>
      </c>
    </row>
    <row r="137" spans="2:51" s="11" customFormat="1" ht="12">
      <c r="B137" s="188"/>
      <c r="C137" s="189"/>
      <c r="D137" s="185" t="s">
        <v>144</v>
      </c>
      <c r="E137" s="190" t="s">
        <v>1</v>
      </c>
      <c r="F137" s="191" t="s">
        <v>208</v>
      </c>
      <c r="G137" s="189"/>
      <c r="H137" s="192">
        <v>16.285</v>
      </c>
      <c r="I137" s="193"/>
      <c r="J137" s="189"/>
      <c r="K137" s="189"/>
      <c r="L137" s="194"/>
      <c r="M137" s="195"/>
      <c r="N137" s="196"/>
      <c r="O137" s="196"/>
      <c r="P137" s="196"/>
      <c r="Q137" s="196"/>
      <c r="R137" s="196"/>
      <c r="S137" s="196"/>
      <c r="T137" s="197"/>
      <c r="AT137" s="198" t="s">
        <v>144</v>
      </c>
      <c r="AU137" s="198" t="s">
        <v>75</v>
      </c>
      <c r="AV137" s="11" t="s">
        <v>75</v>
      </c>
      <c r="AW137" s="11" t="s">
        <v>28</v>
      </c>
      <c r="AX137" s="11" t="s">
        <v>65</v>
      </c>
      <c r="AY137" s="198" t="s">
        <v>132</v>
      </c>
    </row>
    <row r="138" spans="2:51" s="11" customFormat="1" ht="12">
      <c r="B138" s="188"/>
      <c r="C138" s="189"/>
      <c r="D138" s="185" t="s">
        <v>144</v>
      </c>
      <c r="E138" s="190" t="s">
        <v>1</v>
      </c>
      <c r="F138" s="191" t="s">
        <v>209</v>
      </c>
      <c r="G138" s="189"/>
      <c r="H138" s="192">
        <v>3.698</v>
      </c>
      <c r="I138" s="193"/>
      <c r="J138" s="189"/>
      <c r="K138" s="189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144</v>
      </c>
      <c r="AU138" s="198" t="s">
        <v>75</v>
      </c>
      <c r="AV138" s="11" t="s">
        <v>75</v>
      </c>
      <c r="AW138" s="11" t="s">
        <v>28</v>
      </c>
      <c r="AX138" s="11" t="s">
        <v>65</v>
      </c>
      <c r="AY138" s="198" t="s">
        <v>132</v>
      </c>
    </row>
    <row r="139" spans="2:51" s="12" customFormat="1" ht="12">
      <c r="B139" s="209"/>
      <c r="C139" s="210"/>
      <c r="D139" s="185" t="s">
        <v>144</v>
      </c>
      <c r="E139" s="211" t="s">
        <v>1</v>
      </c>
      <c r="F139" s="212" t="s">
        <v>182</v>
      </c>
      <c r="G139" s="210"/>
      <c r="H139" s="213">
        <v>55.04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144</v>
      </c>
      <c r="AU139" s="219" t="s">
        <v>75</v>
      </c>
      <c r="AV139" s="12" t="s">
        <v>140</v>
      </c>
      <c r="AW139" s="12" t="s">
        <v>28</v>
      </c>
      <c r="AX139" s="12" t="s">
        <v>73</v>
      </c>
      <c r="AY139" s="219" t="s">
        <v>132</v>
      </c>
    </row>
    <row r="140" spans="2:65" s="1" customFormat="1" ht="16.5" customHeight="1">
      <c r="B140" s="32"/>
      <c r="C140" s="173" t="s">
        <v>210</v>
      </c>
      <c r="D140" s="173" t="s">
        <v>135</v>
      </c>
      <c r="E140" s="174" t="s">
        <v>211</v>
      </c>
      <c r="F140" s="175" t="s">
        <v>212</v>
      </c>
      <c r="G140" s="176" t="s">
        <v>213</v>
      </c>
      <c r="H140" s="177">
        <v>83.76</v>
      </c>
      <c r="I140" s="178"/>
      <c r="J140" s="179">
        <f>ROUND(I140*H140,2)</f>
        <v>0</v>
      </c>
      <c r="K140" s="175" t="s">
        <v>139</v>
      </c>
      <c r="L140" s="36"/>
      <c r="M140" s="180" t="s">
        <v>1</v>
      </c>
      <c r="N140" s="181" t="s">
        <v>36</v>
      </c>
      <c r="O140" s="58"/>
      <c r="P140" s="182">
        <f>O140*H140</f>
        <v>0</v>
      </c>
      <c r="Q140" s="182">
        <v>0.00012</v>
      </c>
      <c r="R140" s="182">
        <f>Q140*H140</f>
        <v>0.010051200000000001</v>
      </c>
      <c r="S140" s="182">
        <v>0</v>
      </c>
      <c r="T140" s="183">
        <f>S140*H140</f>
        <v>0</v>
      </c>
      <c r="AR140" s="15" t="s">
        <v>140</v>
      </c>
      <c r="AT140" s="15" t="s">
        <v>135</v>
      </c>
      <c r="AU140" s="15" t="s">
        <v>75</v>
      </c>
      <c r="AY140" s="15" t="s">
        <v>132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5" t="s">
        <v>73</v>
      </c>
      <c r="BK140" s="184">
        <f>ROUND(I140*H140,2)</f>
        <v>0</v>
      </c>
      <c r="BL140" s="15" t="s">
        <v>140</v>
      </c>
      <c r="BM140" s="15" t="s">
        <v>214</v>
      </c>
    </row>
    <row r="141" spans="2:47" s="1" customFormat="1" ht="12">
      <c r="B141" s="32"/>
      <c r="C141" s="33"/>
      <c r="D141" s="185" t="s">
        <v>142</v>
      </c>
      <c r="E141" s="33"/>
      <c r="F141" s="186" t="s">
        <v>215</v>
      </c>
      <c r="G141" s="33"/>
      <c r="H141" s="33"/>
      <c r="I141" s="101"/>
      <c r="J141" s="33"/>
      <c r="K141" s="33"/>
      <c r="L141" s="36"/>
      <c r="M141" s="187"/>
      <c r="N141" s="58"/>
      <c r="O141" s="58"/>
      <c r="P141" s="58"/>
      <c r="Q141" s="58"/>
      <c r="R141" s="58"/>
      <c r="S141" s="58"/>
      <c r="T141" s="59"/>
      <c r="AT141" s="15" t="s">
        <v>142</v>
      </c>
      <c r="AU141" s="15" t="s">
        <v>75</v>
      </c>
    </row>
    <row r="142" spans="2:51" s="11" customFormat="1" ht="12">
      <c r="B142" s="188"/>
      <c r="C142" s="189"/>
      <c r="D142" s="185" t="s">
        <v>144</v>
      </c>
      <c r="E142" s="190" t="s">
        <v>1</v>
      </c>
      <c r="F142" s="191" t="s">
        <v>216</v>
      </c>
      <c r="G142" s="189"/>
      <c r="H142" s="192">
        <v>6.4</v>
      </c>
      <c r="I142" s="193"/>
      <c r="J142" s="189"/>
      <c r="K142" s="189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144</v>
      </c>
      <c r="AU142" s="198" t="s">
        <v>75</v>
      </c>
      <c r="AV142" s="11" t="s">
        <v>75</v>
      </c>
      <c r="AW142" s="11" t="s">
        <v>28</v>
      </c>
      <c r="AX142" s="11" t="s">
        <v>65</v>
      </c>
      <c r="AY142" s="198" t="s">
        <v>132</v>
      </c>
    </row>
    <row r="143" spans="2:51" s="11" customFormat="1" ht="12">
      <c r="B143" s="188"/>
      <c r="C143" s="189"/>
      <c r="D143" s="185" t="s">
        <v>144</v>
      </c>
      <c r="E143" s="190" t="s">
        <v>1</v>
      </c>
      <c r="F143" s="191" t="s">
        <v>217</v>
      </c>
      <c r="G143" s="189"/>
      <c r="H143" s="192">
        <v>14.88</v>
      </c>
      <c r="I143" s="193"/>
      <c r="J143" s="189"/>
      <c r="K143" s="189"/>
      <c r="L143" s="194"/>
      <c r="M143" s="195"/>
      <c r="N143" s="196"/>
      <c r="O143" s="196"/>
      <c r="P143" s="196"/>
      <c r="Q143" s="196"/>
      <c r="R143" s="196"/>
      <c r="S143" s="196"/>
      <c r="T143" s="197"/>
      <c r="AT143" s="198" t="s">
        <v>144</v>
      </c>
      <c r="AU143" s="198" t="s">
        <v>75</v>
      </c>
      <c r="AV143" s="11" t="s">
        <v>75</v>
      </c>
      <c r="AW143" s="11" t="s">
        <v>28</v>
      </c>
      <c r="AX143" s="11" t="s">
        <v>65</v>
      </c>
      <c r="AY143" s="198" t="s">
        <v>132</v>
      </c>
    </row>
    <row r="144" spans="2:51" s="11" customFormat="1" ht="12">
      <c r="B144" s="188"/>
      <c r="C144" s="189"/>
      <c r="D144" s="185" t="s">
        <v>144</v>
      </c>
      <c r="E144" s="190" t="s">
        <v>1</v>
      </c>
      <c r="F144" s="191" t="s">
        <v>218</v>
      </c>
      <c r="G144" s="189"/>
      <c r="H144" s="192">
        <v>10.22</v>
      </c>
      <c r="I144" s="193"/>
      <c r="J144" s="189"/>
      <c r="K144" s="189"/>
      <c r="L144" s="194"/>
      <c r="M144" s="195"/>
      <c r="N144" s="196"/>
      <c r="O144" s="196"/>
      <c r="P144" s="196"/>
      <c r="Q144" s="196"/>
      <c r="R144" s="196"/>
      <c r="S144" s="196"/>
      <c r="T144" s="197"/>
      <c r="AT144" s="198" t="s">
        <v>144</v>
      </c>
      <c r="AU144" s="198" t="s">
        <v>75</v>
      </c>
      <c r="AV144" s="11" t="s">
        <v>75</v>
      </c>
      <c r="AW144" s="11" t="s">
        <v>28</v>
      </c>
      <c r="AX144" s="11" t="s">
        <v>65</v>
      </c>
      <c r="AY144" s="198" t="s">
        <v>132</v>
      </c>
    </row>
    <row r="145" spans="2:51" s="11" customFormat="1" ht="12">
      <c r="B145" s="188"/>
      <c r="C145" s="189"/>
      <c r="D145" s="185" t="s">
        <v>144</v>
      </c>
      <c r="E145" s="190" t="s">
        <v>1</v>
      </c>
      <c r="F145" s="191" t="s">
        <v>219</v>
      </c>
      <c r="G145" s="189"/>
      <c r="H145" s="192">
        <v>12.6</v>
      </c>
      <c r="I145" s="193"/>
      <c r="J145" s="189"/>
      <c r="K145" s="189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144</v>
      </c>
      <c r="AU145" s="198" t="s">
        <v>75</v>
      </c>
      <c r="AV145" s="11" t="s">
        <v>75</v>
      </c>
      <c r="AW145" s="11" t="s">
        <v>28</v>
      </c>
      <c r="AX145" s="11" t="s">
        <v>65</v>
      </c>
      <c r="AY145" s="198" t="s">
        <v>132</v>
      </c>
    </row>
    <row r="146" spans="2:51" s="11" customFormat="1" ht="12">
      <c r="B146" s="188"/>
      <c r="C146" s="189"/>
      <c r="D146" s="185" t="s">
        <v>144</v>
      </c>
      <c r="E146" s="190" t="s">
        <v>1</v>
      </c>
      <c r="F146" s="191" t="s">
        <v>220</v>
      </c>
      <c r="G146" s="189"/>
      <c r="H146" s="192">
        <v>9.9</v>
      </c>
      <c r="I146" s="193"/>
      <c r="J146" s="189"/>
      <c r="K146" s="189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144</v>
      </c>
      <c r="AU146" s="198" t="s">
        <v>75</v>
      </c>
      <c r="AV146" s="11" t="s">
        <v>75</v>
      </c>
      <c r="AW146" s="11" t="s">
        <v>28</v>
      </c>
      <c r="AX146" s="11" t="s">
        <v>65</v>
      </c>
      <c r="AY146" s="198" t="s">
        <v>132</v>
      </c>
    </row>
    <row r="147" spans="2:51" s="11" customFormat="1" ht="12">
      <c r="B147" s="188"/>
      <c r="C147" s="189"/>
      <c r="D147" s="185" t="s">
        <v>144</v>
      </c>
      <c r="E147" s="190" t="s">
        <v>1</v>
      </c>
      <c r="F147" s="191" t="s">
        <v>221</v>
      </c>
      <c r="G147" s="189"/>
      <c r="H147" s="192">
        <v>10.11</v>
      </c>
      <c r="I147" s="193"/>
      <c r="J147" s="189"/>
      <c r="K147" s="189"/>
      <c r="L147" s="194"/>
      <c r="M147" s="195"/>
      <c r="N147" s="196"/>
      <c r="O147" s="196"/>
      <c r="P147" s="196"/>
      <c r="Q147" s="196"/>
      <c r="R147" s="196"/>
      <c r="S147" s="196"/>
      <c r="T147" s="197"/>
      <c r="AT147" s="198" t="s">
        <v>144</v>
      </c>
      <c r="AU147" s="198" t="s">
        <v>75</v>
      </c>
      <c r="AV147" s="11" t="s">
        <v>75</v>
      </c>
      <c r="AW147" s="11" t="s">
        <v>28</v>
      </c>
      <c r="AX147" s="11" t="s">
        <v>65</v>
      </c>
      <c r="AY147" s="198" t="s">
        <v>132</v>
      </c>
    </row>
    <row r="148" spans="2:51" s="11" customFormat="1" ht="12">
      <c r="B148" s="188"/>
      <c r="C148" s="189"/>
      <c r="D148" s="185" t="s">
        <v>144</v>
      </c>
      <c r="E148" s="190" t="s">
        <v>1</v>
      </c>
      <c r="F148" s="191" t="s">
        <v>222</v>
      </c>
      <c r="G148" s="189"/>
      <c r="H148" s="192">
        <v>12.2</v>
      </c>
      <c r="I148" s="193"/>
      <c r="J148" s="189"/>
      <c r="K148" s="189"/>
      <c r="L148" s="194"/>
      <c r="M148" s="195"/>
      <c r="N148" s="196"/>
      <c r="O148" s="196"/>
      <c r="P148" s="196"/>
      <c r="Q148" s="196"/>
      <c r="R148" s="196"/>
      <c r="S148" s="196"/>
      <c r="T148" s="197"/>
      <c r="AT148" s="198" t="s">
        <v>144</v>
      </c>
      <c r="AU148" s="198" t="s">
        <v>75</v>
      </c>
      <c r="AV148" s="11" t="s">
        <v>75</v>
      </c>
      <c r="AW148" s="11" t="s">
        <v>28</v>
      </c>
      <c r="AX148" s="11" t="s">
        <v>65</v>
      </c>
      <c r="AY148" s="198" t="s">
        <v>132</v>
      </c>
    </row>
    <row r="149" spans="2:51" s="11" customFormat="1" ht="12">
      <c r="B149" s="188"/>
      <c r="C149" s="189"/>
      <c r="D149" s="185" t="s">
        <v>144</v>
      </c>
      <c r="E149" s="190" t="s">
        <v>1</v>
      </c>
      <c r="F149" s="191" t="s">
        <v>223</v>
      </c>
      <c r="G149" s="189"/>
      <c r="H149" s="192">
        <v>7.45</v>
      </c>
      <c r="I149" s="193"/>
      <c r="J149" s="189"/>
      <c r="K149" s="189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144</v>
      </c>
      <c r="AU149" s="198" t="s">
        <v>75</v>
      </c>
      <c r="AV149" s="11" t="s">
        <v>75</v>
      </c>
      <c r="AW149" s="11" t="s">
        <v>28</v>
      </c>
      <c r="AX149" s="11" t="s">
        <v>65</v>
      </c>
      <c r="AY149" s="198" t="s">
        <v>132</v>
      </c>
    </row>
    <row r="150" spans="2:51" s="12" customFormat="1" ht="12">
      <c r="B150" s="209"/>
      <c r="C150" s="210"/>
      <c r="D150" s="185" t="s">
        <v>144</v>
      </c>
      <c r="E150" s="211" t="s">
        <v>1</v>
      </c>
      <c r="F150" s="212" t="s">
        <v>182</v>
      </c>
      <c r="G150" s="210"/>
      <c r="H150" s="213">
        <v>83.76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144</v>
      </c>
      <c r="AU150" s="219" t="s">
        <v>75</v>
      </c>
      <c r="AV150" s="12" t="s">
        <v>140</v>
      </c>
      <c r="AW150" s="12" t="s">
        <v>28</v>
      </c>
      <c r="AX150" s="12" t="s">
        <v>73</v>
      </c>
      <c r="AY150" s="219" t="s">
        <v>132</v>
      </c>
    </row>
    <row r="151" spans="2:65" s="1" customFormat="1" ht="16.5" customHeight="1">
      <c r="B151" s="32"/>
      <c r="C151" s="173" t="s">
        <v>224</v>
      </c>
      <c r="D151" s="173" t="s">
        <v>135</v>
      </c>
      <c r="E151" s="174" t="s">
        <v>225</v>
      </c>
      <c r="F151" s="175" t="s">
        <v>226</v>
      </c>
      <c r="G151" s="176" t="s">
        <v>213</v>
      </c>
      <c r="H151" s="177">
        <v>83.76</v>
      </c>
      <c r="I151" s="178"/>
      <c r="J151" s="179">
        <f>ROUND(I151*H151,2)</f>
        <v>0</v>
      </c>
      <c r="K151" s="175" t="s">
        <v>139</v>
      </c>
      <c r="L151" s="36"/>
      <c r="M151" s="180" t="s">
        <v>1</v>
      </c>
      <c r="N151" s="181" t="s">
        <v>36</v>
      </c>
      <c r="O151" s="58"/>
      <c r="P151" s="182">
        <f>O151*H151</f>
        <v>0</v>
      </c>
      <c r="Q151" s="182">
        <v>0.0002</v>
      </c>
      <c r="R151" s="182">
        <f>Q151*H151</f>
        <v>0.016752000000000003</v>
      </c>
      <c r="S151" s="182">
        <v>0</v>
      </c>
      <c r="T151" s="183">
        <f>S151*H151</f>
        <v>0</v>
      </c>
      <c r="AR151" s="15" t="s">
        <v>140</v>
      </c>
      <c r="AT151" s="15" t="s">
        <v>135</v>
      </c>
      <c r="AU151" s="15" t="s">
        <v>75</v>
      </c>
      <c r="AY151" s="15" t="s">
        <v>132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5" t="s">
        <v>73</v>
      </c>
      <c r="BK151" s="184">
        <f>ROUND(I151*H151,2)</f>
        <v>0</v>
      </c>
      <c r="BL151" s="15" t="s">
        <v>140</v>
      </c>
      <c r="BM151" s="15" t="s">
        <v>227</v>
      </c>
    </row>
    <row r="152" spans="2:47" s="1" customFormat="1" ht="12">
      <c r="B152" s="32"/>
      <c r="C152" s="33"/>
      <c r="D152" s="185" t="s">
        <v>142</v>
      </c>
      <c r="E152" s="33"/>
      <c r="F152" s="186" t="s">
        <v>228</v>
      </c>
      <c r="G152" s="33"/>
      <c r="H152" s="33"/>
      <c r="I152" s="101"/>
      <c r="J152" s="33"/>
      <c r="K152" s="33"/>
      <c r="L152" s="36"/>
      <c r="M152" s="187"/>
      <c r="N152" s="58"/>
      <c r="O152" s="58"/>
      <c r="P152" s="58"/>
      <c r="Q152" s="58"/>
      <c r="R152" s="58"/>
      <c r="S152" s="58"/>
      <c r="T152" s="59"/>
      <c r="AT152" s="15" t="s">
        <v>142</v>
      </c>
      <c r="AU152" s="15" t="s">
        <v>75</v>
      </c>
    </row>
    <row r="153" spans="2:65" s="1" customFormat="1" ht="16.5" customHeight="1">
      <c r="B153" s="32"/>
      <c r="C153" s="173" t="s">
        <v>229</v>
      </c>
      <c r="D153" s="173" t="s">
        <v>135</v>
      </c>
      <c r="E153" s="174" t="s">
        <v>230</v>
      </c>
      <c r="F153" s="175" t="s">
        <v>231</v>
      </c>
      <c r="G153" s="176" t="s">
        <v>160</v>
      </c>
      <c r="H153" s="177">
        <v>137.297</v>
      </c>
      <c r="I153" s="178"/>
      <c r="J153" s="179">
        <f>ROUND(I153*H153,2)</f>
        <v>0</v>
      </c>
      <c r="K153" s="175" t="s">
        <v>139</v>
      </c>
      <c r="L153" s="36"/>
      <c r="M153" s="180" t="s">
        <v>1</v>
      </c>
      <c r="N153" s="181" t="s">
        <v>36</v>
      </c>
      <c r="O153" s="58"/>
      <c r="P153" s="182">
        <f>O153*H153</f>
        <v>0</v>
      </c>
      <c r="Q153" s="182">
        <v>0.04112</v>
      </c>
      <c r="R153" s="182">
        <f>Q153*H153</f>
        <v>5.64565264</v>
      </c>
      <c r="S153" s="182">
        <v>0</v>
      </c>
      <c r="T153" s="183">
        <f>S153*H153</f>
        <v>0</v>
      </c>
      <c r="AR153" s="15" t="s">
        <v>140</v>
      </c>
      <c r="AT153" s="15" t="s">
        <v>135</v>
      </c>
      <c r="AU153" s="15" t="s">
        <v>75</v>
      </c>
      <c r="AY153" s="15" t="s">
        <v>132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5" t="s">
        <v>73</v>
      </c>
      <c r="BK153" s="184">
        <f>ROUND(I153*H153,2)</f>
        <v>0</v>
      </c>
      <c r="BL153" s="15" t="s">
        <v>140</v>
      </c>
      <c r="BM153" s="15" t="s">
        <v>232</v>
      </c>
    </row>
    <row r="154" spans="2:47" s="1" customFormat="1" ht="12">
      <c r="B154" s="32"/>
      <c r="C154" s="33"/>
      <c r="D154" s="185" t="s">
        <v>142</v>
      </c>
      <c r="E154" s="33"/>
      <c r="F154" s="186" t="s">
        <v>233</v>
      </c>
      <c r="G154" s="33"/>
      <c r="H154" s="33"/>
      <c r="I154" s="101"/>
      <c r="J154" s="33"/>
      <c r="K154" s="33"/>
      <c r="L154" s="36"/>
      <c r="M154" s="187"/>
      <c r="N154" s="58"/>
      <c r="O154" s="58"/>
      <c r="P154" s="58"/>
      <c r="Q154" s="58"/>
      <c r="R154" s="58"/>
      <c r="S154" s="58"/>
      <c r="T154" s="59"/>
      <c r="AT154" s="15" t="s">
        <v>142</v>
      </c>
      <c r="AU154" s="15" t="s">
        <v>75</v>
      </c>
    </row>
    <row r="155" spans="2:51" s="13" customFormat="1" ht="12">
      <c r="B155" s="220"/>
      <c r="C155" s="221"/>
      <c r="D155" s="185" t="s">
        <v>144</v>
      </c>
      <c r="E155" s="222" t="s">
        <v>1</v>
      </c>
      <c r="F155" s="223" t="s">
        <v>234</v>
      </c>
      <c r="G155" s="221"/>
      <c r="H155" s="222" t="s">
        <v>1</v>
      </c>
      <c r="I155" s="224"/>
      <c r="J155" s="221"/>
      <c r="K155" s="221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144</v>
      </c>
      <c r="AU155" s="229" t="s">
        <v>75</v>
      </c>
      <c r="AV155" s="13" t="s">
        <v>73</v>
      </c>
      <c r="AW155" s="13" t="s">
        <v>28</v>
      </c>
      <c r="AX155" s="13" t="s">
        <v>65</v>
      </c>
      <c r="AY155" s="229" t="s">
        <v>132</v>
      </c>
    </row>
    <row r="156" spans="2:51" s="11" customFormat="1" ht="12">
      <c r="B156" s="188"/>
      <c r="C156" s="189"/>
      <c r="D156" s="185" t="s">
        <v>144</v>
      </c>
      <c r="E156" s="190" t="s">
        <v>1</v>
      </c>
      <c r="F156" s="191" t="s">
        <v>235</v>
      </c>
      <c r="G156" s="189"/>
      <c r="H156" s="192">
        <v>137.297</v>
      </c>
      <c r="I156" s="193"/>
      <c r="J156" s="189"/>
      <c r="K156" s="189"/>
      <c r="L156" s="194"/>
      <c r="M156" s="195"/>
      <c r="N156" s="196"/>
      <c r="O156" s="196"/>
      <c r="P156" s="196"/>
      <c r="Q156" s="196"/>
      <c r="R156" s="196"/>
      <c r="S156" s="196"/>
      <c r="T156" s="197"/>
      <c r="AT156" s="198" t="s">
        <v>144</v>
      </c>
      <c r="AU156" s="198" t="s">
        <v>75</v>
      </c>
      <c r="AV156" s="11" t="s">
        <v>75</v>
      </c>
      <c r="AW156" s="11" t="s">
        <v>28</v>
      </c>
      <c r="AX156" s="11" t="s">
        <v>73</v>
      </c>
      <c r="AY156" s="198" t="s">
        <v>132</v>
      </c>
    </row>
    <row r="157" spans="2:63" s="10" customFormat="1" ht="22.9" customHeight="1">
      <c r="B157" s="157"/>
      <c r="C157" s="158"/>
      <c r="D157" s="159" t="s">
        <v>64</v>
      </c>
      <c r="E157" s="171" t="s">
        <v>236</v>
      </c>
      <c r="F157" s="171" t="s">
        <v>237</v>
      </c>
      <c r="G157" s="158"/>
      <c r="H157" s="158"/>
      <c r="I157" s="161"/>
      <c r="J157" s="172">
        <f>BK157</f>
        <v>0</v>
      </c>
      <c r="K157" s="158"/>
      <c r="L157" s="163"/>
      <c r="M157" s="164"/>
      <c r="N157" s="165"/>
      <c r="O157" s="165"/>
      <c r="P157" s="166">
        <f>SUM(P158:P206)</f>
        <v>0</v>
      </c>
      <c r="Q157" s="165"/>
      <c r="R157" s="166">
        <f>SUM(R158:R206)</f>
        <v>35.10297111999999</v>
      </c>
      <c r="S157" s="165"/>
      <c r="T157" s="167">
        <f>SUM(T158:T206)</f>
        <v>0</v>
      </c>
      <c r="AR157" s="168" t="s">
        <v>73</v>
      </c>
      <c r="AT157" s="169" t="s">
        <v>64</v>
      </c>
      <c r="AU157" s="169" t="s">
        <v>73</v>
      </c>
      <c r="AY157" s="168" t="s">
        <v>132</v>
      </c>
      <c r="BK157" s="170">
        <f>SUM(BK158:BK206)</f>
        <v>0</v>
      </c>
    </row>
    <row r="158" spans="2:65" s="1" customFormat="1" ht="16.5" customHeight="1">
      <c r="B158" s="32"/>
      <c r="C158" s="173" t="s">
        <v>238</v>
      </c>
      <c r="D158" s="173" t="s">
        <v>135</v>
      </c>
      <c r="E158" s="174" t="s">
        <v>239</v>
      </c>
      <c r="F158" s="175" t="s">
        <v>240</v>
      </c>
      <c r="G158" s="176" t="s">
        <v>160</v>
      </c>
      <c r="H158" s="177">
        <v>256</v>
      </c>
      <c r="I158" s="178"/>
      <c r="J158" s="179">
        <f>ROUND(I158*H158,2)</f>
        <v>0</v>
      </c>
      <c r="K158" s="175" t="s">
        <v>139</v>
      </c>
      <c r="L158" s="36"/>
      <c r="M158" s="180" t="s">
        <v>1</v>
      </c>
      <c r="N158" s="181" t="s">
        <v>36</v>
      </c>
      <c r="O158" s="58"/>
      <c r="P158" s="182">
        <f>O158*H158</f>
        <v>0</v>
      </c>
      <c r="Q158" s="182">
        <v>0.00438</v>
      </c>
      <c r="R158" s="182">
        <f>Q158*H158</f>
        <v>1.12128</v>
      </c>
      <c r="S158" s="182">
        <v>0</v>
      </c>
      <c r="T158" s="183">
        <f>S158*H158</f>
        <v>0</v>
      </c>
      <c r="AR158" s="15" t="s">
        <v>140</v>
      </c>
      <c r="AT158" s="15" t="s">
        <v>135</v>
      </c>
      <c r="AU158" s="15" t="s">
        <v>75</v>
      </c>
      <c r="AY158" s="15" t="s">
        <v>132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5" t="s">
        <v>73</v>
      </c>
      <c r="BK158" s="184">
        <f>ROUND(I158*H158,2)</f>
        <v>0</v>
      </c>
      <c r="BL158" s="15" t="s">
        <v>140</v>
      </c>
      <c r="BM158" s="15" t="s">
        <v>241</v>
      </c>
    </row>
    <row r="159" spans="2:47" s="1" customFormat="1" ht="12">
      <c r="B159" s="32"/>
      <c r="C159" s="33"/>
      <c r="D159" s="185" t="s">
        <v>142</v>
      </c>
      <c r="E159" s="33"/>
      <c r="F159" s="186" t="s">
        <v>242</v>
      </c>
      <c r="G159" s="33"/>
      <c r="H159" s="33"/>
      <c r="I159" s="101"/>
      <c r="J159" s="33"/>
      <c r="K159" s="33"/>
      <c r="L159" s="36"/>
      <c r="M159" s="187"/>
      <c r="N159" s="58"/>
      <c r="O159" s="58"/>
      <c r="P159" s="58"/>
      <c r="Q159" s="58"/>
      <c r="R159" s="58"/>
      <c r="S159" s="58"/>
      <c r="T159" s="59"/>
      <c r="AT159" s="15" t="s">
        <v>142</v>
      </c>
      <c r="AU159" s="15" t="s">
        <v>75</v>
      </c>
    </row>
    <row r="160" spans="2:51" s="11" customFormat="1" ht="12">
      <c r="B160" s="188"/>
      <c r="C160" s="189"/>
      <c r="D160" s="185" t="s">
        <v>144</v>
      </c>
      <c r="E160" s="190" t="s">
        <v>1</v>
      </c>
      <c r="F160" s="191" t="s">
        <v>243</v>
      </c>
      <c r="G160" s="189"/>
      <c r="H160" s="192">
        <v>256</v>
      </c>
      <c r="I160" s="193"/>
      <c r="J160" s="189"/>
      <c r="K160" s="189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144</v>
      </c>
      <c r="AU160" s="198" t="s">
        <v>75</v>
      </c>
      <c r="AV160" s="11" t="s">
        <v>75</v>
      </c>
      <c r="AW160" s="11" t="s">
        <v>28</v>
      </c>
      <c r="AX160" s="11" t="s">
        <v>73</v>
      </c>
      <c r="AY160" s="198" t="s">
        <v>132</v>
      </c>
    </row>
    <row r="161" spans="2:65" s="1" customFormat="1" ht="16.5" customHeight="1">
      <c r="B161" s="32"/>
      <c r="C161" s="173" t="s">
        <v>244</v>
      </c>
      <c r="D161" s="173" t="s">
        <v>135</v>
      </c>
      <c r="E161" s="174" t="s">
        <v>245</v>
      </c>
      <c r="F161" s="175" t="s">
        <v>246</v>
      </c>
      <c r="G161" s="176" t="s">
        <v>160</v>
      </c>
      <c r="H161" s="177">
        <v>256</v>
      </c>
      <c r="I161" s="178"/>
      <c r="J161" s="179">
        <f>ROUND(I161*H161,2)</f>
        <v>0</v>
      </c>
      <c r="K161" s="175" t="s">
        <v>139</v>
      </c>
      <c r="L161" s="36"/>
      <c r="M161" s="180" t="s">
        <v>1</v>
      </c>
      <c r="N161" s="181" t="s">
        <v>36</v>
      </c>
      <c r="O161" s="58"/>
      <c r="P161" s="182">
        <f>O161*H161</f>
        <v>0</v>
      </c>
      <c r="Q161" s="182">
        <v>0.003</v>
      </c>
      <c r="R161" s="182">
        <f>Q161*H161</f>
        <v>0.768</v>
      </c>
      <c r="S161" s="182">
        <v>0</v>
      </c>
      <c r="T161" s="183">
        <f>S161*H161</f>
        <v>0</v>
      </c>
      <c r="AR161" s="15" t="s">
        <v>140</v>
      </c>
      <c r="AT161" s="15" t="s">
        <v>135</v>
      </c>
      <c r="AU161" s="15" t="s">
        <v>75</v>
      </c>
      <c r="AY161" s="15" t="s">
        <v>132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5" t="s">
        <v>73</v>
      </c>
      <c r="BK161" s="184">
        <f>ROUND(I161*H161,2)</f>
        <v>0</v>
      </c>
      <c r="BL161" s="15" t="s">
        <v>140</v>
      </c>
      <c r="BM161" s="15" t="s">
        <v>247</v>
      </c>
    </row>
    <row r="162" spans="2:47" s="1" customFormat="1" ht="12">
      <c r="B162" s="32"/>
      <c r="C162" s="33"/>
      <c r="D162" s="185" t="s">
        <v>142</v>
      </c>
      <c r="E162" s="33"/>
      <c r="F162" s="186" t="s">
        <v>248</v>
      </c>
      <c r="G162" s="33"/>
      <c r="H162" s="33"/>
      <c r="I162" s="101"/>
      <c r="J162" s="33"/>
      <c r="K162" s="33"/>
      <c r="L162" s="36"/>
      <c r="M162" s="187"/>
      <c r="N162" s="58"/>
      <c r="O162" s="58"/>
      <c r="P162" s="58"/>
      <c r="Q162" s="58"/>
      <c r="R162" s="58"/>
      <c r="S162" s="58"/>
      <c r="T162" s="59"/>
      <c r="AT162" s="15" t="s">
        <v>142</v>
      </c>
      <c r="AU162" s="15" t="s">
        <v>75</v>
      </c>
    </row>
    <row r="163" spans="2:51" s="11" customFormat="1" ht="12">
      <c r="B163" s="188"/>
      <c r="C163" s="189"/>
      <c r="D163" s="185" t="s">
        <v>144</v>
      </c>
      <c r="E163" s="190" t="s">
        <v>1</v>
      </c>
      <c r="F163" s="191" t="s">
        <v>243</v>
      </c>
      <c r="G163" s="189"/>
      <c r="H163" s="192">
        <v>256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144</v>
      </c>
      <c r="AU163" s="198" t="s">
        <v>75</v>
      </c>
      <c r="AV163" s="11" t="s">
        <v>75</v>
      </c>
      <c r="AW163" s="11" t="s">
        <v>28</v>
      </c>
      <c r="AX163" s="11" t="s">
        <v>73</v>
      </c>
      <c r="AY163" s="198" t="s">
        <v>132</v>
      </c>
    </row>
    <row r="164" spans="2:65" s="1" customFormat="1" ht="16.5" customHeight="1">
      <c r="B164" s="32"/>
      <c r="C164" s="173" t="s">
        <v>249</v>
      </c>
      <c r="D164" s="173" t="s">
        <v>135</v>
      </c>
      <c r="E164" s="174" t="s">
        <v>250</v>
      </c>
      <c r="F164" s="175" t="s">
        <v>251</v>
      </c>
      <c r="G164" s="176" t="s">
        <v>160</v>
      </c>
      <c r="H164" s="177">
        <v>206.54</v>
      </c>
      <c r="I164" s="178"/>
      <c r="J164" s="179">
        <f>ROUND(I164*H164,2)</f>
        <v>0</v>
      </c>
      <c r="K164" s="175" t="s">
        <v>139</v>
      </c>
      <c r="L164" s="36"/>
      <c r="M164" s="180" t="s">
        <v>1</v>
      </c>
      <c r="N164" s="181" t="s">
        <v>36</v>
      </c>
      <c r="O164" s="58"/>
      <c r="P164" s="182">
        <f>O164*H164</f>
        <v>0</v>
      </c>
      <c r="Q164" s="182">
        <v>0.04</v>
      </c>
      <c r="R164" s="182">
        <f>Q164*H164</f>
        <v>8.2616</v>
      </c>
      <c r="S164" s="182">
        <v>0</v>
      </c>
      <c r="T164" s="183">
        <f>S164*H164</f>
        <v>0</v>
      </c>
      <c r="AR164" s="15" t="s">
        <v>140</v>
      </c>
      <c r="AT164" s="15" t="s">
        <v>135</v>
      </c>
      <c r="AU164" s="15" t="s">
        <v>75</v>
      </c>
      <c r="AY164" s="15" t="s">
        <v>132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5" t="s">
        <v>73</v>
      </c>
      <c r="BK164" s="184">
        <f>ROUND(I164*H164,2)</f>
        <v>0</v>
      </c>
      <c r="BL164" s="15" t="s">
        <v>140</v>
      </c>
      <c r="BM164" s="15" t="s">
        <v>252</v>
      </c>
    </row>
    <row r="165" spans="2:47" s="1" customFormat="1" ht="12">
      <c r="B165" s="32"/>
      <c r="C165" s="33"/>
      <c r="D165" s="185" t="s">
        <v>142</v>
      </c>
      <c r="E165" s="33"/>
      <c r="F165" s="186" t="s">
        <v>253</v>
      </c>
      <c r="G165" s="33"/>
      <c r="H165" s="33"/>
      <c r="I165" s="101"/>
      <c r="J165" s="33"/>
      <c r="K165" s="33"/>
      <c r="L165" s="36"/>
      <c r="M165" s="187"/>
      <c r="N165" s="58"/>
      <c r="O165" s="58"/>
      <c r="P165" s="58"/>
      <c r="Q165" s="58"/>
      <c r="R165" s="58"/>
      <c r="S165" s="58"/>
      <c r="T165" s="59"/>
      <c r="AT165" s="15" t="s">
        <v>142</v>
      </c>
      <c r="AU165" s="15" t="s">
        <v>75</v>
      </c>
    </row>
    <row r="166" spans="2:51" s="11" customFormat="1" ht="12">
      <c r="B166" s="188"/>
      <c r="C166" s="189"/>
      <c r="D166" s="185" t="s">
        <v>144</v>
      </c>
      <c r="E166" s="190" t="s">
        <v>1</v>
      </c>
      <c r="F166" s="191" t="s">
        <v>254</v>
      </c>
      <c r="G166" s="189"/>
      <c r="H166" s="192">
        <v>49.74</v>
      </c>
      <c r="I166" s="193"/>
      <c r="J166" s="189"/>
      <c r="K166" s="189"/>
      <c r="L166" s="194"/>
      <c r="M166" s="195"/>
      <c r="N166" s="196"/>
      <c r="O166" s="196"/>
      <c r="P166" s="196"/>
      <c r="Q166" s="196"/>
      <c r="R166" s="196"/>
      <c r="S166" s="196"/>
      <c r="T166" s="197"/>
      <c r="AT166" s="198" t="s">
        <v>144</v>
      </c>
      <c r="AU166" s="198" t="s">
        <v>75</v>
      </c>
      <c r="AV166" s="11" t="s">
        <v>75</v>
      </c>
      <c r="AW166" s="11" t="s">
        <v>28</v>
      </c>
      <c r="AX166" s="11" t="s">
        <v>65</v>
      </c>
      <c r="AY166" s="198" t="s">
        <v>132</v>
      </c>
    </row>
    <row r="167" spans="2:51" s="11" customFormat="1" ht="12">
      <c r="B167" s="188"/>
      <c r="C167" s="189"/>
      <c r="D167" s="185" t="s">
        <v>144</v>
      </c>
      <c r="E167" s="190" t="s">
        <v>1</v>
      </c>
      <c r="F167" s="191" t="s">
        <v>255</v>
      </c>
      <c r="G167" s="189"/>
      <c r="H167" s="192">
        <v>156.8</v>
      </c>
      <c r="I167" s="193"/>
      <c r="J167" s="189"/>
      <c r="K167" s="189"/>
      <c r="L167" s="194"/>
      <c r="M167" s="195"/>
      <c r="N167" s="196"/>
      <c r="O167" s="196"/>
      <c r="P167" s="196"/>
      <c r="Q167" s="196"/>
      <c r="R167" s="196"/>
      <c r="S167" s="196"/>
      <c r="T167" s="197"/>
      <c r="AT167" s="198" t="s">
        <v>144</v>
      </c>
      <c r="AU167" s="198" t="s">
        <v>75</v>
      </c>
      <c r="AV167" s="11" t="s">
        <v>75</v>
      </c>
      <c r="AW167" s="11" t="s">
        <v>28</v>
      </c>
      <c r="AX167" s="11" t="s">
        <v>65</v>
      </c>
      <c r="AY167" s="198" t="s">
        <v>132</v>
      </c>
    </row>
    <row r="168" spans="2:51" s="12" customFormat="1" ht="12">
      <c r="B168" s="209"/>
      <c r="C168" s="210"/>
      <c r="D168" s="185" t="s">
        <v>144</v>
      </c>
      <c r="E168" s="211" t="s">
        <v>1</v>
      </c>
      <c r="F168" s="212" t="s">
        <v>182</v>
      </c>
      <c r="G168" s="210"/>
      <c r="H168" s="213">
        <v>206.54000000000002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144</v>
      </c>
      <c r="AU168" s="219" t="s">
        <v>75</v>
      </c>
      <c r="AV168" s="12" t="s">
        <v>140</v>
      </c>
      <c r="AW168" s="12" t="s">
        <v>28</v>
      </c>
      <c r="AX168" s="12" t="s">
        <v>73</v>
      </c>
      <c r="AY168" s="219" t="s">
        <v>132</v>
      </c>
    </row>
    <row r="169" spans="2:65" s="1" customFormat="1" ht="16.5" customHeight="1">
      <c r="B169" s="32"/>
      <c r="C169" s="173" t="s">
        <v>256</v>
      </c>
      <c r="D169" s="173" t="s">
        <v>135</v>
      </c>
      <c r="E169" s="174" t="s">
        <v>257</v>
      </c>
      <c r="F169" s="175" t="s">
        <v>258</v>
      </c>
      <c r="G169" s="176" t="s">
        <v>160</v>
      </c>
      <c r="H169" s="177">
        <v>403.349</v>
      </c>
      <c r="I169" s="178"/>
      <c r="J169" s="179">
        <f>ROUND(I169*H169,2)</f>
        <v>0</v>
      </c>
      <c r="K169" s="175" t="s">
        <v>139</v>
      </c>
      <c r="L169" s="36"/>
      <c r="M169" s="180" t="s">
        <v>1</v>
      </c>
      <c r="N169" s="181" t="s">
        <v>36</v>
      </c>
      <c r="O169" s="58"/>
      <c r="P169" s="182">
        <f>O169*H169</f>
        <v>0</v>
      </c>
      <c r="Q169" s="182">
        <v>0.00438</v>
      </c>
      <c r="R169" s="182">
        <f>Q169*H169</f>
        <v>1.7666686200000001</v>
      </c>
      <c r="S169" s="182">
        <v>0</v>
      </c>
      <c r="T169" s="183">
        <f>S169*H169</f>
        <v>0</v>
      </c>
      <c r="AR169" s="15" t="s">
        <v>140</v>
      </c>
      <c r="AT169" s="15" t="s">
        <v>135</v>
      </c>
      <c r="AU169" s="15" t="s">
        <v>75</v>
      </c>
      <c r="AY169" s="15" t="s">
        <v>132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5" t="s">
        <v>73</v>
      </c>
      <c r="BK169" s="184">
        <f>ROUND(I169*H169,2)</f>
        <v>0</v>
      </c>
      <c r="BL169" s="15" t="s">
        <v>140</v>
      </c>
      <c r="BM169" s="15" t="s">
        <v>259</v>
      </c>
    </row>
    <row r="170" spans="2:47" s="1" customFormat="1" ht="12">
      <c r="B170" s="32"/>
      <c r="C170" s="33"/>
      <c r="D170" s="185" t="s">
        <v>142</v>
      </c>
      <c r="E170" s="33"/>
      <c r="F170" s="186" t="s">
        <v>260</v>
      </c>
      <c r="G170" s="33"/>
      <c r="H170" s="33"/>
      <c r="I170" s="101"/>
      <c r="J170" s="33"/>
      <c r="K170" s="33"/>
      <c r="L170" s="36"/>
      <c r="M170" s="187"/>
      <c r="N170" s="58"/>
      <c r="O170" s="58"/>
      <c r="P170" s="58"/>
      <c r="Q170" s="58"/>
      <c r="R170" s="58"/>
      <c r="S170" s="58"/>
      <c r="T170" s="59"/>
      <c r="AT170" s="15" t="s">
        <v>142</v>
      </c>
      <c r="AU170" s="15" t="s">
        <v>75</v>
      </c>
    </row>
    <row r="171" spans="2:51" s="11" customFormat="1" ht="12">
      <c r="B171" s="188"/>
      <c r="C171" s="189"/>
      <c r="D171" s="185" t="s">
        <v>144</v>
      </c>
      <c r="E171" s="190" t="s">
        <v>1</v>
      </c>
      <c r="F171" s="191" t="s">
        <v>261</v>
      </c>
      <c r="G171" s="189"/>
      <c r="H171" s="192">
        <v>11.13</v>
      </c>
      <c r="I171" s="193"/>
      <c r="J171" s="189"/>
      <c r="K171" s="189"/>
      <c r="L171" s="194"/>
      <c r="M171" s="195"/>
      <c r="N171" s="196"/>
      <c r="O171" s="196"/>
      <c r="P171" s="196"/>
      <c r="Q171" s="196"/>
      <c r="R171" s="196"/>
      <c r="S171" s="196"/>
      <c r="T171" s="197"/>
      <c r="AT171" s="198" t="s">
        <v>144</v>
      </c>
      <c r="AU171" s="198" t="s">
        <v>75</v>
      </c>
      <c r="AV171" s="11" t="s">
        <v>75</v>
      </c>
      <c r="AW171" s="11" t="s">
        <v>28</v>
      </c>
      <c r="AX171" s="11" t="s">
        <v>65</v>
      </c>
      <c r="AY171" s="198" t="s">
        <v>132</v>
      </c>
    </row>
    <row r="172" spans="2:51" s="11" customFormat="1" ht="12">
      <c r="B172" s="188"/>
      <c r="C172" s="189"/>
      <c r="D172" s="185" t="s">
        <v>144</v>
      </c>
      <c r="E172" s="190" t="s">
        <v>1</v>
      </c>
      <c r="F172" s="191" t="s">
        <v>262</v>
      </c>
      <c r="G172" s="189"/>
      <c r="H172" s="192">
        <v>30.634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144</v>
      </c>
      <c r="AU172" s="198" t="s">
        <v>75</v>
      </c>
      <c r="AV172" s="11" t="s">
        <v>75</v>
      </c>
      <c r="AW172" s="11" t="s">
        <v>28</v>
      </c>
      <c r="AX172" s="11" t="s">
        <v>65</v>
      </c>
      <c r="AY172" s="198" t="s">
        <v>132</v>
      </c>
    </row>
    <row r="173" spans="2:51" s="11" customFormat="1" ht="12">
      <c r="B173" s="188"/>
      <c r="C173" s="189"/>
      <c r="D173" s="185" t="s">
        <v>144</v>
      </c>
      <c r="E173" s="190" t="s">
        <v>1</v>
      </c>
      <c r="F173" s="191" t="s">
        <v>263</v>
      </c>
      <c r="G173" s="189"/>
      <c r="H173" s="192">
        <v>22.476</v>
      </c>
      <c r="I173" s="193"/>
      <c r="J173" s="189"/>
      <c r="K173" s="189"/>
      <c r="L173" s="194"/>
      <c r="M173" s="195"/>
      <c r="N173" s="196"/>
      <c r="O173" s="196"/>
      <c r="P173" s="196"/>
      <c r="Q173" s="196"/>
      <c r="R173" s="196"/>
      <c r="S173" s="196"/>
      <c r="T173" s="197"/>
      <c r="AT173" s="198" t="s">
        <v>144</v>
      </c>
      <c r="AU173" s="198" t="s">
        <v>75</v>
      </c>
      <c r="AV173" s="11" t="s">
        <v>75</v>
      </c>
      <c r="AW173" s="11" t="s">
        <v>28</v>
      </c>
      <c r="AX173" s="11" t="s">
        <v>65</v>
      </c>
      <c r="AY173" s="198" t="s">
        <v>132</v>
      </c>
    </row>
    <row r="174" spans="2:51" s="11" customFormat="1" ht="12">
      <c r="B174" s="188"/>
      <c r="C174" s="189"/>
      <c r="D174" s="185" t="s">
        <v>144</v>
      </c>
      <c r="E174" s="190" t="s">
        <v>1</v>
      </c>
      <c r="F174" s="191" t="s">
        <v>264</v>
      </c>
      <c r="G174" s="189"/>
      <c r="H174" s="192">
        <v>27.44</v>
      </c>
      <c r="I174" s="193"/>
      <c r="J174" s="189"/>
      <c r="K174" s="189"/>
      <c r="L174" s="194"/>
      <c r="M174" s="195"/>
      <c r="N174" s="196"/>
      <c r="O174" s="196"/>
      <c r="P174" s="196"/>
      <c r="Q174" s="196"/>
      <c r="R174" s="196"/>
      <c r="S174" s="196"/>
      <c r="T174" s="197"/>
      <c r="AT174" s="198" t="s">
        <v>144</v>
      </c>
      <c r="AU174" s="198" t="s">
        <v>75</v>
      </c>
      <c r="AV174" s="11" t="s">
        <v>75</v>
      </c>
      <c r="AW174" s="11" t="s">
        <v>28</v>
      </c>
      <c r="AX174" s="11" t="s">
        <v>65</v>
      </c>
      <c r="AY174" s="198" t="s">
        <v>132</v>
      </c>
    </row>
    <row r="175" spans="2:51" s="11" customFormat="1" ht="12">
      <c r="B175" s="188"/>
      <c r="C175" s="189"/>
      <c r="D175" s="185" t="s">
        <v>144</v>
      </c>
      <c r="E175" s="190" t="s">
        <v>1</v>
      </c>
      <c r="F175" s="191" t="s">
        <v>265</v>
      </c>
      <c r="G175" s="189"/>
      <c r="H175" s="192">
        <v>20.78</v>
      </c>
      <c r="I175" s="193"/>
      <c r="J175" s="189"/>
      <c r="K175" s="189"/>
      <c r="L175" s="194"/>
      <c r="M175" s="195"/>
      <c r="N175" s="196"/>
      <c r="O175" s="196"/>
      <c r="P175" s="196"/>
      <c r="Q175" s="196"/>
      <c r="R175" s="196"/>
      <c r="S175" s="196"/>
      <c r="T175" s="197"/>
      <c r="AT175" s="198" t="s">
        <v>144</v>
      </c>
      <c r="AU175" s="198" t="s">
        <v>75</v>
      </c>
      <c r="AV175" s="11" t="s">
        <v>75</v>
      </c>
      <c r="AW175" s="11" t="s">
        <v>28</v>
      </c>
      <c r="AX175" s="11" t="s">
        <v>65</v>
      </c>
      <c r="AY175" s="198" t="s">
        <v>132</v>
      </c>
    </row>
    <row r="176" spans="2:51" s="11" customFormat="1" ht="12">
      <c r="B176" s="188"/>
      <c r="C176" s="189"/>
      <c r="D176" s="185" t="s">
        <v>144</v>
      </c>
      <c r="E176" s="190" t="s">
        <v>1</v>
      </c>
      <c r="F176" s="191" t="s">
        <v>266</v>
      </c>
      <c r="G176" s="189"/>
      <c r="H176" s="192">
        <v>21.893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144</v>
      </c>
      <c r="AU176" s="198" t="s">
        <v>75</v>
      </c>
      <c r="AV176" s="11" t="s">
        <v>75</v>
      </c>
      <c r="AW176" s="11" t="s">
        <v>28</v>
      </c>
      <c r="AX176" s="11" t="s">
        <v>65</v>
      </c>
      <c r="AY176" s="198" t="s">
        <v>132</v>
      </c>
    </row>
    <row r="177" spans="2:51" s="11" customFormat="1" ht="12">
      <c r="B177" s="188"/>
      <c r="C177" s="189"/>
      <c r="D177" s="185" t="s">
        <v>144</v>
      </c>
      <c r="E177" s="190" t="s">
        <v>1</v>
      </c>
      <c r="F177" s="191" t="s">
        <v>267</v>
      </c>
      <c r="G177" s="189"/>
      <c r="H177" s="192">
        <v>32.57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144</v>
      </c>
      <c r="AU177" s="198" t="s">
        <v>75</v>
      </c>
      <c r="AV177" s="11" t="s">
        <v>75</v>
      </c>
      <c r="AW177" s="11" t="s">
        <v>28</v>
      </c>
      <c r="AX177" s="11" t="s">
        <v>65</v>
      </c>
      <c r="AY177" s="198" t="s">
        <v>132</v>
      </c>
    </row>
    <row r="178" spans="2:51" s="11" customFormat="1" ht="12">
      <c r="B178" s="188"/>
      <c r="C178" s="189"/>
      <c r="D178" s="185" t="s">
        <v>144</v>
      </c>
      <c r="E178" s="190" t="s">
        <v>1</v>
      </c>
      <c r="F178" s="191" t="s">
        <v>268</v>
      </c>
      <c r="G178" s="189"/>
      <c r="H178" s="192">
        <v>7.395</v>
      </c>
      <c r="I178" s="193"/>
      <c r="J178" s="189"/>
      <c r="K178" s="189"/>
      <c r="L178" s="194"/>
      <c r="M178" s="195"/>
      <c r="N178" s="196"/>
      <c r="O178" s="196"/>
      <c r="P178" s="196"/>
      <c r="Q178" s="196"/>
      <c r="R178" s="196"/>
      <c r="S178" s="196"/>
      <c r="T178" s="197"/>
      <c r="AT178" s="198" t="s">
        <v>144</v>
      </c>
      <c r="AU178" s="198" t="s">
        <v>75</v>
      </c>
      <c r="AV178" s="11" t="s">
        <v>75</v>
      </c>
      <c r="AW178" s="11" t="s">
        <v>28</v>
      </c>
      <c r="AX178" s="11" t="s">
        <v>65</v>
      </c>
      <c r="AY178" s="198" t="s">
        <v>132</v>
      </c>
    </row>
    <row r="179" spans="2:51" s="11" customFormat="1" ht="12">
      <c r="B179" s="188"/>
      <c r="C179" s="189"/>
      <c r="D179" s="185" t="s">
        <v>144</v>
      </c>
      <c r="E179" s="190" t="s">
        <v>1</v>
      </c>
      <c r="F179" s="191" t="s">
        <v>269</v>
      </c>
      <c r="G179" s="189"/>
      <c r="H179" s="192">
        <v>137.297</v>
      </c>
      <c r="I179" s="193"/>
      <c r="J179" s="189"/>
      <c r="K179" s="189"/>
      <c r="L179" s="194"/>
      <c r="M179" s="195"/>
      <c r="N179" s="196"/>
      <c r="O179" s="196"/>
      <c r="P179" s="196"/>
      <c r="Q179" s="196"/>
      <c r="R179" s="196"/>
      <c r="S179" s="196"/>
      <c r="T179" s="197"/>
      <c r="AT179" s="198" t="s">
        <v>144</v>
      </c>
      <c r="AU179" s="198" t="s">
        <v>75</v>
      </c>
      <c r="AV179" s="11" t="s">
        <v>75</v>
      </c>
      <c r="AW179" s="11" t="s">
        <v>28</v>
      </c>
      <c r="AX179" s="11" t="s">
        <v>65</v>
      </c>
      <c r="AY179" s="198" t="s">
        <v>132</v>
      </c>
    </row>
    <row r="180" spans="2:51" s="11" customFormat="1" ht="12">
      <c r="B180" s="188"/>
      <c r="C180" s="189"/>
      <c r="D180" s="185" t="s">
        <v>144</v>
      </c>
      <c r="E180" s="190" t="s">
        <v>1</v>
      </c>
      <c r="F180" s="191" t="s">
        <v>270</v>
      </c>
      <c r="G180" s="189"/>
      <c r="H180" s="192">
        <v>91.734</v>
      </c>
      <c r="I180" s="193"/>
      <c r="J180" s="189"/>
      <c r="K180" s="189"/>
      <c r="L180" s="194"/>
      <c r="M180" s="195"/>
      <c r="N180" s="196"/>
      <c r="O180" s="196"/>
      <c r="P180" s="196"/>
      <c r="Q180" s="196"/>
      <c r="R180" s="196"/>
      <c r="S180" s="196"/>
      <c r="T180" s="197"/>
      <c r="AT180" s="198" t="s">
        <v>144</v>
      </c>
      <c r="AU180" s="198" t="s">
        <v>75</v>
      </c>
      <c r="AV180" s="11" t="s">
        <v>75</v>
      </c>
      <c r="AW180" s="11" t="s">
        <v>28</v>
      </c>
      <c r="AX180" s="11" t="s">
        <v>65</v>
      </c>
      <c r="AY180" s="198" t="s">
        <v>132</v>
      </c>
    </row>
    <row r="181" spans="2:51" s="12" customFormat="1" ht="12">
      <c r="B181" s="209"/>
      <c r="C181" s="210"/>
      <c r="D181" s="185" t="s">
        <v>144</v>
      </c>
      <c r="E181" s="211" t="s">
        <v>1</v>
      </c>
      <c r="F181" s="212" t="s">
        <v>182</v>
      </c>
      <c r="G181" s="210"/>
      <c r="H181" s="213">
        <v>403.349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144</v>
      </c>
      <c r="AU181" s="219" t="s">
        <v>75</v>
      </c>
      <c r="AV181" s="12" t="s">
        <v>140</v>
      </c>
      <c r="AW181" s="12" t="s">
        <v>28</v>
      </c>
      <c r="AX181" s="12" t="s">
        <v>73</v>
      </c>
      <c r="AY181" s="219" t="s">
        <v>132</v>
      </c>
    </row>
    <row r="182" spans="2:65" s="1" customFormat="1" ht="16.5" customHeight="1">
      <c r="B182" s="32"/>
      <c r="C182" s="173" t="s">
        <v>271</v>
      </c>
      <c r="D182" s="173" t="s">
        <v>135</v>
      </c>
      <c r="E182" s="174" t="s">
        <v>272</v>
      </c>
      <c r="F182" s="175" t="s">
        <v>273</v>
      </c>
      <c r="G182" s="176" t="s">
        <v>160</v>
      </c>
      <c r="H182" s="177">
        <v>403.349</v>
      </c>
      <c r="I182" s="178"/>
      <c r="J182" s="179">
        <f>ROUND(I182*H182,2)</f>
        <v>0</v>
      </c>
      <c r="K182" s="175" t="s">
        <v>139</v>
      </c>
      <c r="L182" s="36"/>
      <c r="M182" s="180" t="s">
        <v>1</v>
      </c>
      <c r="N182" s="181" t="s">
        <v>36</v>
      </c>
      <c r="O182" s="58"/>
      <c r="P182" s="182">
        <f>O182*H182</f>
        <v>0</v>
      </c>
      <c r="Q182" s="182">
        <v>0.003</v>
      </c>
      <c r="R182" s="182">
        <f>Q182*H182</f>
        <v>1.210047</v>
      </c>
      <c r="S182" s="182">
        <v>0</v>
      </c>
      <c r="T182" s="183">
        <f>S182*H182</f>
        <v>0</v>
      </c>
      <c r="AR182" s="15" t="s">
        <v>140</v>
      </c>
      <c r="AT182" s="15" t="s">
        <v>135</v>
      </c>
      <c r="AU182" s="15" t="s">
        <v>75</v>
      </c>
      <c r="AY182" s="15" t="s">
        <v>132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5" t="s">
        <v>73</v>
      </c>
      <c r="BK182" s="184">
        <f>ROUND(I182*H182,2)</f>
        <v>0</v>
      </c>
      <c r="BL182" s="15" t="s">
        <v>140</v>
      </c>
      <c r="BM182" s="15" t="s">
        <v>274</v>
      </c>
    </row>
    <row r="183" spans="2:47" s="1" customFormat="1" ht="12">
      <c r="B183" s="32"/>
      <c r="C183" s="33"/>
      <c r="D183" s="185" t="s">
        <v>142</v>
      </c>
      <c r="E183" s="33"/>
      <c r="F183" s="186" t="s">
        <v>275</v>
      </c>
      <c r="G183" s="33"/>
      <c r="H183" s="33"/>
      <c r="I183" s="101"/>
      <c r="J183" s="33"/>
      <c r="K183" s="33"/>
      <c r="L183" s="36"/>
      <c r="M183" s="187"/>
      <c r="N183" s="58"/>
      <c r="O183" s="58"/>
      <c r="P183" s="58"/>
      <c r="Q183" s="58"/>
      <c r="R183" s="58"/>
      <c r="S183" s="58"/>
      <c r="T183" s="59"/>
      <c r="AT183" s="15" t="s">
        <v>142</v>
      </c>
      <c r="AU183" s="15" t="s">
        <v>75</v>
      </c>
    </row>
    <row r="184" spans="2:51" s="11" customFormat="1" ht="12">
      <c r="B184" s="188"/>
      <c r="C184" s="189"/>
      <c r="D184" s="185" t="s">
        <v>144</v>
      </c>
      <c r="E184" s="190" t="s">
        <v>1</v>
      </c>
      <c r="F184" s="191" t="s">
        <v>276</v>
      </c>
      <c r="G184" s="189"/>
      <c r="H184" s="192">
        <v>403.349</v>
      </c>
      <c r="I184" s="193"/>
      <c r="J184" s="189"/>
      <c r="K184" s="189"/>
      <c r="L184" s="194"/>
      <c r="M184" s="195"/>
      <c r="N184" s="196"/>
      <c r="O184" s="196"/>
      <c r="P184" s="196"/>
      <c r="Q184" s="196"/>
      <c r="R184" s="196"/>
      <c r="S184" s="196"/>
      <c r="T184" s="197"/>
      <c r="AT184" s="198" t="s">
        <v>144</v>
      </c>
      <c r="AU184" s="198" t="s">
        <v>75</v>
      </c>
      <c r="AV184" s="11" t="s">
        <v>75</v>
      </c>
      <c r="AW184" s="11" t="s">
        <v>28</v>
      </c>
      <c r="AX184" s="11" t="s">
        <v>73</v>
      </c>
      <c r="AY184" s="198" t="s">
        <v>132</v>
      </c>
    </row>
    <row r="185" spans="2:65" s="1" customFormat="1" ht="16.5" customHeight="1">
      <c r="B185" s="32"/>
      <c r="C185" s="173" t="s">
        <v>7</v>
      </c>
      <c r="D185" s="173" t="s">
        <v>135</v>
      </c>
      <c r="E185" s="174" t="s">
        <v>277</v>
      </c>
      <c r="F185" s="175" t="s">
        <v>278</v>
      </c>
      <c r="G185" s="176" t="s">
        <v>160</v>
      </c>
      <c r="H185" s="177">
        <v>256</v>
      </c>
      <c r="I185" s="178"/>
      <c r="J185" s="179">
        <f>ROUND(I185*H185,2)</f>
        <v>0</v>
      </c>
      <c r="K185" s="175" t="s">
        <v>139</v>
      </c>
      <c r="L185" s="36"/>
      <c r="M185" s="180" t="s">
        <v>1</v>
      </c>
      <c r="N185" s="181" t="s">
        <v>36</v>
      </c>
      <c r="O185" s="58"/>
      <c r="P185" s="182">
        <f>O185*H185</f>
        <v>0</v>
      </c>
      <c r="Q185" s="182">
        <v>0.00965</v>
      </c>
      <c r="R185" s="182">
        <f>Q185*H185</f>
        <v>2.4704</v>
      </c>
      <c r="S185" s="182">
        <v>0</v>
      </c>
      <c r="T185" s="183">
        <f>S185*H185</f>
        <v>0</v>
      </c>
      <c r="AR185" s="15" t="s">
        <v>140</v>
      </c>
      <c r="AT185" s="15" t="s">
        <v>135</v>
      </c>
      <c r="AU185" s="15" t="s">
        <v>75</v>
      </c>
      <c r="AY185" s="15" t="s">
        <v>132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5" t="s">
        <v>73</v>
      </c>
      <c r="BK185" s="184">
        <f>ROUND(I185*H185,2)</f>
        <v>0</v>
      </c>
      <c r="BL185" s="15" t="s">
        <v>140</v>
      </c>
      <c r="BM185" s="15" t="s">
        <v>279</v>
      </c>
    </row>
    <row r="186" spans="2:47" s="1" customFormat="1" ht="12">
      <c r="B186" s="32"/>
      <c r="C186" s="33"/>
      <c r="D186" s="185" t="s">
        <v>142</v>
      </c>
      <c r="E186" s="33"/>
      <c r="F186" s="186" t="s">
        <v>280</v>
      </c>
      <c r="G186" s="33"/>
      <c r="H186" s="33"/>
      <c r="I186" s="101"/>
      <c r="J186" s="33"/>
      <c r="K186" s="33"/>
      <c r="L186" s="36"/>
      <c r="M186" s="187"/>
      <c r="N186" s="58"/>
      <c r="O186" s="58"/>
      <c r="P186" s="58"/>
      <c r="Q186" s="58"/>
      <c r="R186" s="58"/>
      <c r="S186" s="58"/>
      <c r="T186" s="59"/>
      <c r="AT186" s="15" t="s">
        <v>142</v>
      </c>
      <c r="AU186" s="15" t="s">
        <v>75</v>
      </c>
    </row>
    <row r="187" spans="2:51" s="11" customFormat="1" ht="12">
      <c r="B187" s="188"/>
      <c r="C187" s="189"/>
      <c r="D187" s="185" t="s">
        <v>144</v>
      </c>
      <c r="E187" s="190" t="s">
        <v>1</v>
      </c>
      <c r="F187" s="191" t="s">
        <v>243</v>
      </c>
      <c r="G187" s="189"/>
      <c r="H187" s="192">
        <v>256</v>
      </c>
      <c r="I187" s="193"/>
      <c r="J187" s="189"/>
      <c r="K187" s="189"/>
      <c r="L187" s="194"/>
      <c r="M187" s="195"/>
      <c r="N187" s="196"/>
      <c r="O187" s="196"/>
      <c r="P187" s="196"/>
      <c r="Q187" s="196"/>
      <c r="R187" s="196"/>
      <c r="S187" s="196"/>
      <c r="T187" s="197"/>
      <c r="AT187" s="198" t="s">
        <v>144</v>
      </c>
      <c r="AU187" s="198" t="s">
        <v>75</v>
      </c>
      <c r="AV187" s="11" t="s">
        <v>75</v>
      </c>
      <c r="AW187" s="11" t="s">
        <v>28</v>
      </c>
      <c r="AX187" s="11" t="s">
        <v>73</v>
      </c>
      <c r="AY187" s="198" t="s">
        <v>132</v>
      </c>
    </row>
    <row r="188" spans="2:65" s="1" customFormat="1" ht="16.5" customHeight="1">
      <c r="B188" s="32"/>
      <c r="C188" s="199" t="s">
        <v>281</v>
      </c>
      <c r="D188" s="199" t="s">
        <v>164</v>
      </c>
      <c r="E188" s="200" t="s">
        <v>282</v>
      </c>
      <c r="F188" s="201" t="s">
        <v>283</v>
      </c>
      <c r="G188" s="202" t="s">
        <v>160</v>
      </c>
      <c r="H188" s="203">
        <v>261.12</v>
      </c>
      <c r="I188" s="204"/>
      <c r="J188" s="205">
        <f>ROUND(I188*H188,2)</f>
        <v>0</v>
      </c>
      <c r="K188" s="201" t="s">
        <v>139</v>
      </c>
      <c r="L188" s="206"/>
      <c r="M188" s="207" t="s">
        <v>1</v>
      </c>
      <c r="N188" s="208" t="s">
        <v>36</v>
      </c>
      <c r="O188" s="58"/>
      <c r="P188" s="182">
        <f>O188*H188</f>
        <v>0</v>
      </c>
      <c r="Q188" s="182">
        <v>0.021</v>
      </c>
      <c r="R188" s="182">
        <f>Q188*H188</f>
        <v>5.48352</v>
      </c>
      <c r="S188" s="182">
        <v>0</v>
      </c>
      <c r="T188" s="183">
        <f>S188*H188</f>
        <v>0</v>
      </c>
      <c r="AR188" s="15" t="s">
        <v>167</v>
      </c>
      <c r="AT188" s="15" t="s">
        <v>164</v>
      </c>
      <c r="AU188" s="15" t="s">
        <v>75</v>
      </c>
      <c r="AY188" s="15" t="s">
        <v>132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5" t="s">
        <v>73</v>
      </c>
      <c r="BK188" s="184">
        <f>ROUND(I188*H188,2)</f>
        <v>0</v>
      </c>
      <c r="BL188" s="15" t="s">
        <v>140</v>
      </c>
      <c r="BM188" s="15" t="s">
        <v>284</v>
      </c>
    </row>
    <row r="189" spans="2:47" s="1" customFormat="1" ht="12">
      <c r="B189" s="32"/>
      <c r="C189" s="33"/>
      <c r="D189" s="185" t="s">
        <v>142</v>
      </c>
      <c r="E189" s="33"/>
      <c r="F189" s="186" t="s">
        <v>283</v>
      </c>
      <c r="G189" s="33"/>
      <c r="H189" s="33"/>
      <c r="I189" s="101"/>
      <c r="J189" s="33"/>
      <c r="K189" s="33"/>
      <c r="L189" s="36"/>
      <c r="M189" s="187"/>
      <c r="N189" s="58"/>
      <c r="O189" s="58"/>
      <c r="P189" s="58"/>
      <c r="Q189" s="58"/>
      <c r="R189" s="58"/>
      <c r="S189" s="58"/>
      <c r="T189" s="59"/>
      <c r="AT189" s="15" t="s">
        <v>142</v>
      </c>
      <c r="AU189" s="15" t="s">
        <v>75</v>
      </c>
    </row>
    <row r="190" spans="2:51" s="11" customFormat="1" ht="12">
      <c r="B190" s="188"/>
      <c r="C190" s="189"/>
      <c r="D190" s="185" t="s">
        <v>144</v>
      </c>
      <c r="E190" s="189"/>
      <c r="F190" s="191" t="s">
        <v>285</v>
      </c>
      <c r="G190" s="189"/>
      <c r="H190" s="192">
        <v>261.12</v>
      </c>
      <c r="I190" s="193"/>
      <c r="J190" s="189"/>
      <c r="K190" s="189"/>
      <c r="L190" s="194"/>
      <c r="M190" s="195"/>
      <c r="N190" s="196"/>
      <c r="O190" s="196"/>
      <c r="P190" s="196"/>
      <c r="Q190" s="196"/>
      <c r="R190" s="196"/>
      <c r="S190" s="196"/>
      <c r="T190" s="197"/>
      <c r="AT190" s="198" t="s">
        <v>144</v>
      </c>
      <c r="AU190" s="198" t="s">
        <v>75</v>
      </c>
      <c r="AV190" s="11" t="s">
        <v>75</v>
      </c>
      <c r="AW190" s="11" t="s">
        <v>4</v>
      </c>
      <c r="AX190" s="11" t="s">
        <v>73</v>
      </c>
      <c r="AY190" s="198" t="s">
        <v>132</v>
      </c>
    </row>
    <row r="191" spans="2:65" s="1" customFormat="1" ht="16.5" customHeight="1">
      <c r="B191" s="32"/>
      <c r="C191" s="173" t="s">
        <v>286</v>
      </c>
      <c r="D191" s="173" t="s">
        <v>135</v>
      </c>
      <c r="E191" s="174" t="s">
        <v>287</v>
      </c>
      <c r="F191" s="175" t="s">
        <v>288</v>
      </c>
      <c r="G191" s="176" t="s">
        <v>160</v>
      </c>
      <c r="H191" s="177">
        <v>148.427</v>
      </c>
      <c r="I191" s="178"/>
      <c r="J191" s="179">
        <f>ROUND(I191*H191,2)</f>
        <v>0</v>
      </c>
      <c r="K191" s="175" t="s">
        <v>139</v>
      </c>
      <c r="L191" s="36"/>
      <c r="M191" s="180" t="s">
        <v>1</v>
      </c>
      <c r="N191" s="181" t="s">
        <v>36</v>
      </c>
      <c r="O191" s="58"/>
      <c r="P191" s="182">
        <f>O191*H191</f>
        <v>0</v>
      </c>
      <c r="Q191" s="182">
        <v>0.0095</v>
      </c>
      <c r="R191" s="182">
        <f>Q191*H191</f>
        <v>1.4100564999999998</v>
      </c>
      <c r="S191" s="182">
        <v>0</v>
      </c>
      <c r="T191" s="183">
        <f>S191*H191</f>
        <v>0</v>
      </c>
      <c r="AR191" s="15" t="s">
        <v>140</v>
      </c>
      <c r="AT191" s="15" t="s">
        <v>135</v>
      </c>
      <c r="AU191" s="15" t="s">
        <v>75</v>
      </c>
      <c r="AY191" s="15" t="s">
        <v>132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5" t="s">
        <v>73</v>
      </c>
      <c r="BK191" s="184">
        <f>ROUND(I191*H191,2)</f>
        <v>0</v>
      </c>
      <c r="BL191" s="15" t="s">
        <v>140</v>
      </c>
      <c r="BM191" s="15" t="s">
        <v>289</v>
      </c>
    </row>
    <row r="192" spans="2:47" s="1" customFormat="1" ht="12">
      <c r="B192" s="32"/>
      <c r="C192" s="33"/>
      <c r="D192" s="185" t="s">
        <v>142</v>
      </c>
      <c r="E192" s="33"/>
      <c r="F192" s="186" t="s">
        <v>290</v>
      </c>
      <c r="G192" s="33"/>
      <c r="H192" s="33"/>
      <c r="I192" s="101"/>
      <c r="J192" s="33"/>
      <c r="K192" s="33"/>
      <c r="L192" s="36"/>
      <c r="M192" s="187"/>
      <c r="N192" s="58"/>
      <c r="O192" s="58"/>
      <c r="P192" s="58"/>
      <c r="Q192" s="58"/>
      <c r="R192" s="58"/>
      <c r="S192" s="58"/>
      <c r="T192" s="59"/>
      <c r="AT192" s="15" t="s">
        <v>142</v>
      </c>
      <c r="AU192" s="15" t="s">
        <v>75</v>
      </c>
    </row>
    <row r="193" spans="2:51" s="11" customFormat="1" ht="12">
      <c r="B193" s="188"/>
      <c r="C193" s="189"/>
      <c r="D193" s="185" t="s">
        <v>144</v>
      </c>
      <c r="E193" s="190" t="s">
        <v>1</v>
      </c>
      <c r="F193" s="191" t="s">
        <v>291</v>
      </c>
      <c r="G193" s="189"/>
      <c r="H193" s="192">
        <v>148.427</v>
      </c>
      <c r="I193" s="193"/>
      <c r="J193" s="189"/>
      <c r="K193" s="189"/>
      <c r="L193" s="194"/>
      <c r="M193" s="195"/>
      <c r="N193" s="196"/>
      <c r="O193" s="196"/>
      <c r="P193" s="196"/>
      <c r="Q193" s="196"/>
      <c r="R193" s="196"/>
      <c r="S193" s="196"/>
      <c r="T193" s="197"/>
      <c r="AT193" s="198" t="s">
        <v>144</v>
      </c>
      <c r="AU193" s="198" t="s">
        <v>75</v>
      </c>
      <c r="AV193" s="11" t="s">
        <v>75</v>
      </c>
      <c r="AW193" s="11" t="s">
        <v>28</v>
      </c>
      <c r="AX193" s="11" t="s">
        <v>73</v>
      </c>
      <c r="AY193" s="198" t="s">
        <v>132</v>
      </c>
    </row>
    <row r="194" spans="2:65" s="1" customFormat="1" ht="16.5" customHeight="1">
      <c r="B194" s="32"/>
      <c r="C194" s="199" t="s">
        <v>292</v>
      </c>
      <c r="D194" s="199" t="s">
        <v>164</v>
      </c>
      <c r="E194" s="200" t="s">
        <v>282</v>
      </c>
      <c r="F194" s="201" t="s">
        <v>283</v>
      </c>
      <c r="G194" s="202" t="s">
        <v>160</v>
      </c>
      <c r="H194" s="203">
        <v>151.396</v>
      </c>
      <c r="I194" s="204"/>
      <c r="J194" s="205">
        <f>ROUND(I194*H194,2)</f>
        <v>0</v>
      </c>
      <c r="K194" s="201" t="s">
        <v>139</v>
      </c>
      <c r="L194" s="206"/>
      <c r="M194" s="207" t="s">
        <v>1</v>
      </c>
      <c r="N194" s="208" t="s">
        <v>36</v>
      </c>
      <c r="O194" s="58"/>
      <c r="P194" s="182">
        <f>O194*H194</f>
        <v>0</v>
      </c>
      <c r="Q194" s="182">
        <v>0.021</v>
      </c>
      <c r="R194" s="182">
        <f>Q194*H194</f>
        <v>3.179316</v>
      </c>
      <c r="S194" s="182">
        <v>0</v>
      </c>
      <c r="T194" s="183">
        <f>S194*H194</f>
        <v>0</v>
      </c>
      <c r="AR194" s="15" t="s">
        <v>167</v>
      </c>
      <c r="AT194" s="15" t="s">
        <v>164</v>
      </c>
      <c r="AU194" s="15" t="s">
        <v>75</v>
      </c>
      <c r="AY194" s="15" t="s">
        <v>132</v>
      </c>
      <c r="BE194" s="184">
        <f>IF(N194="základní",J194,0)</f>
        <v>0</v>
      </c>
      <c r="BF194" s="184">
        <f>IF(N194="snížená",J194,0)</f>
        <v>0</v>
      </c>
      <c r="BG194" s="184">
        <f>IF(N194="zákl. přenesená",J194,0)</f>
        <v>0</v>
      </c>
      <c r="BH194" s="184">
        <f>IF(N194="sníž. přenesená",J194,0)</f>
        <v>0</v>
      </c>
      <c r="BI194" s="184">
        <f>IF(N194="nulová",J194,0)</f>
        <v>0</v>
      </c>
      <c r="BJ194" s="15" t="s">
        <v>73</v>
      </c>
      <c r="BK194" s="184">
        <f>ROUND(I194*H194,2)</f>
        <v>0</v>
      </c>
      <c r="BL194" s="15" t="s">
        <v>140</v>
      </c>
      <c r="BM194" s="15" t="s">
        <v>293</v>
      </c>
    </row>
    <row r="195" spans="2:47" s="1" customFormat="1" ht="12">
      <c r="B195" s="32"/>
      <c r="C195" s="33"/>
      <c r="D195" s="185" t="s">
        <v>142</v>
      </c>
      <c r="E195" s="33"/>
      <c r="F195" s="186" t="s">
        <v>283</v>
      </c>
      <c r="G195" s="33"/>
      <c r="H195" s="33"/>
      <c r="I195" s="101"/>
      <c r="J195" s="33"/>
      <c r="K195" s="33"/>
      <c r="L195" s="36"/>
      <c r="M195" s="187"/>
      <c r="N195" s="58"/>
      <c r="O195" s="58"/>
      <c r="P195" s="58"/>
      <c r="Q195" s="58"/>
      <c r="R195" s="58"/>
      <c r="S195" s="58"/>
      <c r="T195" s="59"/>
      <c r="AT195" s="15" t="s">
        <v>142</v>
      </c>
      <c r="AU195" s="15" t="s">
        <v>75</v>
      </c>
    </row>
    <row r="196" spans="2:51" s="11" customFormat="1" ht="12">
      <c r="B196" s="188"/>
      <c r="C196" s="189"/>
      <c r="D196" s="185" t="s">
        <v>144</v>
      </c>
      <c r="E196" s="189"/>
      <c r="F196" s="191" t="s">
        <v>294</v>
      </c>
      <c r="G196" s="189"/>
      <c r="H196" s="192">
        <v>151.396</v>
      </c>
      <c r="I196" s="193"/>
      <c r="J196" s="189"/>
      <c r="K196" s="189"/>
      <c r="L196" s="194"/>
      <c r="M196" s="195"/>
      <c r="N196" s="196"/>
      <c r="O196" s="196"/>
      <c r="P196" s="196"/>
      <c r="Q196" s="196"/>
      <c r="R196" s="196"/>
      <c r="S196" s="196"/>
      <c r="T196" s="197"/>
      <c r="AT196" s="198" t="s">
        <v>144</v>
      </c>
      <c r="AU196" s="198" t="s">
        <v>75</v>
      </c>
      <c r="AV196" s="11" t="s">
        <v>75</v>
      </c>
      <c r="AW196" s="11" t="s">
        <v>4</v>
      </c>
      <c r="AX196" s="11" t="s">
        <v>73</v>
      </c>
      <c r="AY196" s="198" t="s">
        <v>132</v>
      </c>
    </row>
    <row r="197" spans="2:65" s="1" customFormat="1" ht="16.5" customHeight="1">
      <c r="B197" s="32"/>
      <c r="C197" s="173" t="s">
        <v>295</v>
      </c>
      <c r="D197" s="173" t="s">
        <v>135</v>
      </c>
      <c r="E197" s="174" t="s">
        <v>296</v>
      </c>
      <c r="F197" s="175" t="s">
        <v>297</v>
      </c>
      <c r="G197" s="176" t="s">
        <v>160</v>
      </c>
      <c r="H197" s="177">
        <v>64</v>
      </c>
      <c r="I197" s="178"/>
      <c r="J197" s="179">
        <f>ROUND(I197*H197,2)</f>
        <v>0</v>
      </c>
      <c r="K197" s="175" t="s">
        <v>139</v>
      </c>
      <c r="L197" s="36"/>
      <c r="M197" s="180" t="s">
        <v>1</v>
      </c>
      <c r="N197" s="181" t="s">
        <v>36</v>
      </c>
      <c r="O197" s="58"/>
      <c r="P197" s="182">
        <f>O197*H197</f>
        <v>0</v>
      </c>
      <c r="Q197" s="182">
        <v>0.09336</v>
      </c>
      <c r="R197" s="182">
        <f>Q197*H197</f>
        <v>5.97504</v>
      </c>
      <c r="S197" s="182">
        <v>0</v>
      </c>
      <c r="T197" s="183">
        <f>S197*H197</f>
        <v>0</v>
      </c>
      <c r="AR197" s="15" t="s">
        <v>140</v>
      </c>
      <c r="AT197" s="15" t="s">
        <v>135</v>
      </c>
      <c r="AU197" s="15" t="s">
        <v>75</v>
      </c>
      <c r="AY197" s="15" t="s">
        <v>132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15" t="s">
        <v>73</v>
      </c>
      <c r="BK197" s="184">
        <f>ROUND(I197*H197,2)</f>
        <v>0</v>
      </c>
      <c r="BL197" s="15" t="s">
        <v>140</v>
      </c>
      <c r="BM197" s="15" t="s">
        <v>298</v>
      </c>
    </row>
    <row r="198" spans="2:47" s="1" customFormat="1" ht="19.5">
      <c r="B198" s="32"/>
      <c r="C198" s="33"/>
      <c r="D198" s="185" t="s">
        <v>142</v>
      </c>
      <c r="E198" s="33"/>
      <c r="F198" s="186" t="s">
        <v>299</v>
      </c>
      <c r="G198" s="33"/>
      <c r="H198" s="33"/>
      <c r="I198" s="101"/>
      <c r="J198" s="33"/>
      <c r="K198" s="33"/>
      <c r="L198" s="36"/>
      <c r="M198" s="187"/>
      <c r="N198" s="58"/>
      <c r="O198" s="58"/>
      <c r="P198" s="58"/>
      <c r="Q198" s="58"/>
      <c r="R198" s="58"/>
      <c r="S198" s="58"/>
      <c r="T198" s="59"/>
      <c r="AT198" s="15" t="s">
        <v>142</v>
      </c>
      <c r="AU198" s="15" t="s">
        <v>75</v>
      </c>
    </row>
    <row r="199" spans="2:51" s="11" customFormat="1" ht="12">
      <c r="B199" s="188"/>
      <c r="C199" s="189"/>
      <c r="D199" s="185" t="s">
        <v>144</v>
      </c>
      <c r="E199" s="190" t="s">
        <v>1</v>
      </c>
      <c r="F199" s="191" t="s">
        <v>300</v>
      </c>
      <c r="G199" s="189"/>
      <c r="H199" s="192">
        <v>64</v>
      </c>
      <c r="I199" s="193"/>
      <c r="J199" s="189"/>
      <c r="K199" s="189"/>
      <c r="L199" s="194"/>
      <c r="M199" s="195"/>
      <c r="N199" s="196"/>
      <c r="O199" s="196"/>
      <c r="P199" s="196"/>
      <c r="Q199" s="196"/>
      <c r="R199" s="196"/>
      <c r="S199" s="196"/>
      <c r="T199" s="197"/>
      <c r="AT199" s="198" t="s">
        <v>144</v>
      </c>
      <c r="AU199" s="198" t="s">
        <v>75</v>
      </c>
      <c r="AV199" s="11" t="s">
        <v>75</v>
      </c>
      <c r="AW199" s="11" t="s">
        <v>28</v>
      </c>
      <c r="AX199" s="11" t="s">
        <v>73</v>
      </c>
      <c r="AY199" s="198" t="s">
        <v>132</v>
      </c>
    </row>
    <row r="200" spans="2:65" s="1" customFormat="1" ht="16.5" customHeight="1">
      <c r="B200" s="32"/>
      <c r="C200" s="173" t="s">
        <v>301</v>
      </c>
      <c r="D200" s="173" t="s">
        <v>135</v>
      </c>
      <c r="E200" s="174" t="s">
        <v>302</v>
      </c>
      <c r="F200" s="175" t="s">
        <v>303</v>
      </c>
      <c r="G200" s="176" t="s">
        <v>160</v>
      </c>
      <c r="H200" s="177">
        <v>256</v>
      </c>
      <c r="I200" s="178"/>
      <c r="J200" s="179">
        <f>ROUND(I200*H200,2)</f>
        <v>0</v>
      </c>
      <c r="K200" s="175" t="s">
        <v>139</v>
      </c>
      <c r="L200" s="36"/>
      <c r="M200" s="180" t="s">
        <v>1</v>
      </c>
      <c r="N200" s="181" t="s">
        <v>36</v>
      </c>
      <c r="O200" s="58"/>
      <c r="P200" s="182">
        <f>O200*H200</f>
        <v>0</v>
      </c>
      <c r="Q200" s="182">
        <v>0.00203</v>
      </c>
      <c r="R200" s="182">
        <f>Q200*H200</f>
        <v>0.51968</v>
      </c>
      <c r="S200" s="182">
        <v>0</v>
      </c>
      <c r="T200" s="183">
        <f>S200*H200</f>
        <v>0</v>
      </c>
      <c r="AR200" s="15" t="s">
        <v>140</v>
      </c>
      <c r="AT200" s="15" t="s">
        <v>135</v>
      </c>
      <c r="AU200" s="15" t="s">
        <v>75</v>
      </c>
      <c r="AY200" s="15" t="s">
        <v>132</v>
      </c>
      <c r="BE200" s="184">
        <f>IF(N200="základní",J200,0)</f>
        <v>0</v>
      </c>
      <c r="BF200" s="184">
        <f>IF(N200="snížená",J200,0)</f>
        <v>0</v>
      </c>
      <c r="BG200" s="184">
        <f>IF(N200="zákl. přenesená",J200,0)</f>
        <v>0</v>
      </c>
      <c r="BH200" s="184">
        <f>IF(N200="sníž. přenesená",J200,0)</f>
        <v>0</v>
      </c>
      <c r="BI200" s="184">
        <f>IF(N200="nulová",J200,0)</f>
        <v>0</v>
      </c>
      <c r="BJ200" s="15" t="s">
        <v>73</v>
      </c>
      <c r="BK200" s="184">
        <f>ROUND(I200*H200,2)</f>
        <v>0</v>
      </c>
      <c r="BL200" s="15" t="s">
        <v>140</v>
      </c>
      <c r="BM200" s="15" t="s">
        <v>304</v>
      </c>
    </row>
    <row r="201" spans="2:47" s="1" customFormat="1" ht="12">
      <c r="B201" s="32"/>
      <c r="C201" s="33"/>
      <c r="D201" s="185" t="s">
        <v>142</v>
      </c>
      <c r="E201" s="33"/>
      <c r="F201" s="186" t="s">
        <v>303</v>
      </c>
      <c r="G201" s="33"/>
      <c r="H201" s="33"/>
      <c r="I201" s="101"/>
      <c r="J201" s="33"/>
      <c r="K201" s="33"/>
      <c r="L201" s="36"/>
      <c r="M201" s="187"/>
      <c r="N201" s="58"/>
      <c r="O201" s="58"/>
      <c r="P201" s="58"/>
      <c r="Q201" s="58"/>
      <c r="R201" s="58"/>
      <c r="S201" s="58"/>
      <c r="T201" s="59"/>
      <c r="AT201" s="15" t="s">
        <v>142</v>
      </c>
      <c r="AU201" s="15" t="s">
        <v>75</v>
      </c>
    </row>
    <row r="202" spans="2:51" s="13" customFormat="1" ht="12">
      <c r="B202" s="220"/>
      <c r="C202" s="221"/>
      <c r="D202" s="185" t="s">
        <v>144</v>
      </c>
      <c r="E202" s="222" t="s">
        <v>1</v>
      </c>
      <c r="F202" s="223" t="s">
        <v>305</v>
      </c>
      <c r="G202" s="221"/>
      <c r="H202" s="222" t="s">
        <v>1</v>
      </c>
      <c r="I202" s="224"/>
      <c r="J202" s="221"/>
      <c r="K202" s="221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144</v>
      </c>
      <c r="AU202" s="229" t="s">
        <v>75</v>
      </c>
      <c r="AV202" s="13" t="s">
        <v>73</v>
      </c>
      <c r="AW202" s="13" t="s">
        <v>28</v>
      </c>
      <c r="AX202" s="13" t="s">
        <v>65</v>
      </c>
      <c r="AY202" s="229" t="s">
        <v>132</v>
      </c>
    </row>
    <row r="203" spans="2:51" s="11" customFormat="1" ht="12">
      <c r="B203" s="188"/>
      <c r="C203" s="189"/>
      <c r="D203" s="185" t="s">
        <v>144</v>
      </c>
      <c r="E203" s="190" t="s">
        <v>1</v>
      </c>
      <c r="F203" s="191" t="s">
        <v>243</v>
      </c>
      <c r="G203" s="189"/>
      <c r="H203" s="192">
        <v>256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144</v>
      </c>
      <c r="AU203" s="198" t="s">
        <v>75</v>
      </c>
      <c r="AV203" s="11" t="s">
        <v>75</v>
      </c>
      <c r="AW203" s="11" t="s">
        <v>28</v>
      </c>
      <c r="AX203" s="11" t="s">
        <v>73</v>
      </c>
      <c r="AY203" s="198" t="s">
        <v>132</v>
      </c>
    </row>
    <row r="204" spans="2:65" s="1" customFormat="1" ht="16.5" customHeight="1">
      <c r="B204" s="32"/>
      <c r="C204" s="173" t="s">
        <v>306</v>
      </c>
      <c r="D204" s="173" t="s">
        <v>135</v>
      </c>
      <c r="E204" s="174" t="s">
        <v>307</v>
      </c>
      <c r="F204" s="175" t="s">
        <v>308</v>
      </c>
      <c r="G204" s="176" t="s">
        <v>160</v>
      </c>
      <c r="H204" s="177">
        <v>15.99</v>
      </c>
      <c r="I204" s="178"/>
      <c r="J204" s="179">
        <f>ROUND(I204*H204,2)</f>
        <v>0</v>
      </c>
      <c r="K204" s="175" t="s">
        <v>139</v>
      </c>
      <c r="L204" s="36"/>
      <c r="M204" s="180" t="s">
        <v>1</v>
      </c>
      <c r="N204" s="181" t="s">
        <v>36</v>
      </c>
      <c r="O204" s="58"/>
      <c r="P204" s="182">
        <f>O204*H204</f>
        <v>0</v>
      </c>
      <c r="Q204" s="182">
        <v>0.1837</v>
      </c>
      <c r="R204" s="182">
        <f>Q204*H204</f>
        <v>2.937363</v>
      </c>
      <c r="S204" s="182">
        <v>0</v>
      </c>
      <c r="T204" s="183">
        <f>S204*H204</f>
        <v>0</v>
      </c>
      <c r="AR204" s="15" t="s">
        <v>140</v>
      </c>
      <c r="AT204" s="15" t="s">
        <v>135</v>
      </c>
      <c r="AU204" s="15" t="s">
        <v>75</v>
      </c>
      <c r="AY204" s="15" t="s">
        <v>132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5" t="s">
        <v>73</v>
      </c>
      <c r="BK204" s="184">
        <f>ROUND(I204*H204,2)</f>
        <v>0</v>
      </c>
      <c r="BL204" s="15" t="s">
        <v>140</v>
      </c>
      <c r="BM204" s="15" t="s">
        <v>309</v>
      </c>
    </row>
    <row r="205" spans="2:47" s="1" customFormat="1" ht="12">
      <c r="B205" s="32"/>
      <c r="C205" s="33"/>
      <c r="D205" s="185" t="s">
        <v>142</v>
      </c>
      <c r="E205" s="33"/>
      <c r="F205" s="186" t="s">
        <v>310</v>
      </c>
      <c r="G205" s="33"/>
      <c r="H205" s="33"/>
      <c r="I205" s="101"/>
      <c r="J205" s="33"/>
      <c r="K205" s="33"/>
      <c r="L205" s="36"/>
      <c r="M205" s="187"/>
      <c r="N205" s="58"/>
      <c r="O205" s="58"/>
      <c r="P205" s="58"/>
      <c r="Q205" s="58"/>
      <c r="R205" s="58"/>
      <c r="S205" s="58"/>
      <c r="T205" s="59"/>
      <c r="AT205" s="15" t="s">
        <v>142</v>
      </c>
      <c r="AU205" s="15" t="s">
        <v>75</v>
      </c>
    </row>
    <row r="206" spans="2:51" s="11" customFormat="1" ht="12">
      <c r="B206" s="188"/>
      <c r="C206" s="189"/>
      <c r="D206" s="185" t="s">
        <v>144</v>
      </c>
      <c r="E206" s="190" t="s">
        <v>1</v>
      </c>
      <c r="F206" s="191" t="s">
        <v>311</v>
      </c>
      <c r="G206" s="189"/>
      <c r="H206" s="192">
        <v>15.99</v>
      </c>
      <c r="I206" s="193"/>
      <c r="J206" s="189"/>
      <c r="K206" s="189"/>
      <c r="L206" s="194"/>
      <c r="M206" s="195"/>
      <c r="N206" s="196"/>
      <c r="O206" s="196"/>
      <c r="P206" s="196"/>
      <c r="Q206" s="196"/>
      <c r="R206" s="196"/>
      <c r="S206" s="196"/>
      <c r="T206" s="197"/>
      <c r="AT206" s="198" t="s">
        <v>144</v>
      </c>
      <c r="AU206" s="198" t="s">
        <v>75</v>
      </c>
      <c r="AV206" s="11" t="s">
        <v>75</v>
      </c>
      <c r="AW206" s="11" t="s">
        <v>28</v>
      </c>
      <c r="AX206" s="11" t="s">
        <v>73</v>
      </c>
      <c r="AY206" s="198" t="s">
        <v>132</v>
      </c>
    </row>
    <row r="207" spans="2:63" s="10" customFormat="1" ht="22.9" customHeight="1">
      <c r="B207" s="157"/>
      <c r="C207" s="158"/>
      <c r="D207" s="159" t="s">
        <v>64</v>
      </c>
      <c r="E207" s="171" t="s">
        <v>301</v>
      </c>
      <c r="F207" s="171" t="s">
        <v>312</v>
      </c>
      <c r="G207" s="158"/>
      <c r="H207" s="158"/>
      <c r="I207" s="161"/>
      <c r="J207" s="172">
        <f>BK207</f>
        <v>0</v>
      </c>
      <c r="K207" s="158"/>
      <c r="L207" s="163"/>
      <c r="M207" s="164"/>
      <c r="N207" s="165"/>
      <c r="O207" s="165"/>
      <c r="P207" s="166">
        <f>SUM(P208:P249)</f>
        <v>0</v>
      </c>
      <c r="Q207" s="165"/>
      <c r="R207" s="166">
        <f>SUM(R208:R249)</f>
        <v>2.55527464</v>
      </c>
      <c r="S207" s="165"/>
      <c r="T207" s="167">
        <f>SUM(T208:T249)</f>
        <v>8.1036</v>
      </c>
      <c r="AR207" s="168" t="s">
        <v>73</v>
      </c>
      <c r="AT207" s="169" t="s">
        <v>64</v>
      </c>
      <c r="AU207" s="169" t="s">
        <v>73</v>
      </c>
      <c r="AY207" s="168" t="s">
        <v>132</v>
      </c>
      <c r="BK207" s="170">
        <f>SUM(BK208:BK249)</f>
        <v>0</v>
      </c>
    </row>
    <row r="208" spans="2:65" s="1" customFormat="1" ht="16.5" customHeight="1">
      <c r="B208" s="32"/>
      <c r="C208" s="173" t="s">
        <v>313</v>
      </c>
      <c r="D208" s="173" t="s">
        <v>135</v>
      </c>
      <c r="E208" s="174" t="s">
        <v>314</v>
      </c>
      <c r="F208" s="175" t="s">
        <v>315</v>
      </c>
      <c r="G208" s="176" t="s">
        <v>160</v>
      </c>
      <c r="H208" s="177">
        <v>256</v>
      </c>
      <c r="I208" s="178"/>
      <c r="J208" s="179">
        <f>ROUND(I208*H208,2)</f>
        <v>0</v>
      </c>
      <c r="K208" s="175" t="s">
        <v>139</v>
      </c>
      <c r="L208" s="36"/>
      <c r="M208" s="180" t="s">
        <v>1</v>
      </c>
      <c r="N208" s="181" t="s">
        <v>36</v>
      </c>
      <c r="O208" s="58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15" t="s">
        <v>140</v>
      </c>
      <c r="AT208" s="15" t="s">
        <v>135</v>
      </c>
      <c r="AU208" s="15" t="s">
        <v>75</v>
      </c>
      <c r="AY208" s="15" t="s">
        <v>132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5" t="s">
        <v>73</v>
      </c>
      <c r="BK208" s="184">
        <f>ROUND(I208*H208,2)</f>
        <v>0</v>
      </c>
      <c r="BL208" s="15" t="s">
        <v>140</v>
      </c>
      <c r="BM208" s="15" t="s">
        <v>316</v>
      </c>
    </row>
    <row r="209" spans="2:47" s="1" customFormat="1" ht="12">
      <c r="B209" s="32"/>
      <c r="C209" s="33"/>
      <c r="D209" s="185" t="s">
        <v>142</v>
      </c>
      <c r="E209" s="33"/>
      <c r="F209" s="186" t="s">
        <v>315</v>
      </c>
      <c r="G209" s="33"/>
      <c r="H209" s="33"/>
      <c r="I209" s="101"/>
      <c r="J209" s="33"/>
      <c r="K209" s="33"/>
      <c r="L209" s="36"/>
      <c r="M209" s="187"/>
      <c r="N209" s="58"/>
      <c r="O209" s="58"/>
      <c r="P209" s="58"/>
      <c r="Q209" s="58"/>
      <c r="R209" s="58"/>
      <c r="S209" s="58"/>
      <c r="T209" s="59"/>
      <c r="AT209" s="15" t="s">
        <v>142</v>
      </c>
      <c r="AU209" s="15" t="s">
        <v>75</v>
      </c>
    </row>
    <row r="210" spans="2:51" s="13" customFormat="1" ht="12">
      <c r="B210" s="220"/>
      <c r="C210" s="221"/>
      <c r="D210" s="185" t="s">
        <v>144</v>
      </c>
      <c r="E210" s="222" t="s">
        <v>1</v>
      </c>
      <c r="F210" s="223" t="s">
        <v>317</v>
      </c>
      <c r="G210" s="221"/>
      <c r="H210" s="222" t="s">
        <v>1</v>
      </c>
      <c r="I210" s="224"/>
      <c r="J210" s="221"/>
      <c r="K210" s="221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144</v>
      </c>
      <c r="AU210" s="229" t="s">
        <v>75</v>
      </c>
      <c r="AV210" s="13" t="s">
        <v>73</v>
      </c>
      <c r="AW210" s="13" t="s">
        <v>28</v>
      </c>
      <c r="AX210" s="13" t="s">
        <v>65</v>
      </c>
      <c r="AY210" s="229" t="s">
        <v>132</v>
      </c>
    </row>
    <row r="211" spans="2:51" s="11" customFormat="1" ht="12">
      <c r="B211" s="188"/>
      <c r="C211" s="189"/>
      <c r="D211" s="185" t="s">
        <v>144</v>
      </c>
      <c r="E211" s="190" t="s">
        <v>1</v>
      </c>
      <c r="F211" s="191" t="s">
        <v>243</v>
      </c>
      <c r="G211" s="189"/>
      <c r="H211" s="192">
        <v>256</v>
      </c>
      <c r="I211" s="193"/>
      <c r="J211" s="189"/>
      <c r="K211" s="189"/>
      <c r="L211" s="194"/>
      <c r="M211" s="195"/>
      <c r="N211" s="196"/>
      <c r="O211" s="196"/>
      <c r="P211" s="196"/>
      <c r="Q211" s="196"/>
      <c r="R211" s="196"/>
      <c r="S211" s="196"/>
      <c r="T211" s="197"/>
      <c r="AT211" s="198" t="s">
        <v>144</v>
      </c>
      <c r="AU211" s="198" t="s">
        <v>75</v>
      </c>
      <c r="AV211" s="11" t="s">
        <v>75</v>
      </c>
      <c r="AW211" s="11" t="s">
        <v>28</v>
      </c>
      <c r="AX211" s="11" t="s">
        <v>73</v>
      </c>
      <c r="AY211" s="198" t="s">
        <v>132</v>
      </c>
    </row>
    <row r="212" spans="2:65" s="1" customFormat="1" ht="16.5" customHeight="1">
      <c r="B212" s="32"/>
      <c r="C212" s="173" t="s">
        <v>318</v>
      </c>
      <c r="D212" s="173" t="s">
        <v>135</v>
      </c>
      <c r="E212" s="174" t="s">
        <v>319</v>
      </c>
      <c r="F212" s="175" t="s">
        <v>320</v>
      </c>
      <c r="G212" s="176" t="s">
        <v>160</v>
      </c>
      <c r="H212" s="177">
        <v>1325</v>
      </c>
      <c r="I212" s="178"/>
      <c r="J212" s="179">
        <f>ROUND(I212*H212,2)</f>
        <v>0</v>
      </c>
      <c r="K212" s="175" t="s">
        <v>139</v>
      </c>
      <c r="L212" s="36"/>
      <c r="M212" s="180" t="s">
        <v>1</v>
      </c>
      <c r="N212" s="181" t="s">
        <v>36</v>
      </c>
      <c r="O212" s="58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AR212" s="15" t="s">
        <v>140</v>
      </c>
      <c r="AT212" s="15" t="s">
        <v>135</v>
      </c>
      <c r="AU212" s="15" t="s">
        <v>75</v>
      </c>
      <c r="AY212" s="15" t="s">
        <v>132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5" t="s">
        <v>73</v>
      </c>
      <c r="BK212" s="184">
        <f>ROUND(I212*H212,2)</f>
        <v>0</v>
      </c>
      <c r="BL212" s="15" t="s">
        <v>140</v>
      </c>
      <c r="BM212" s="15" t="s">
        <v>321</v>
      </c>
    </row>
    <row r="213" spans="2:47" s="1" customFormat="1" ht="12">
      <c r="B213" s="32"/>
      <c r="C213" s="33"/>
      <c r="D213" s="185" t="s">
        <v>142</v>
      </c>
      <c r="E213" s="33"/>
      <c r="F213" s="186" t="s">
        <v>322</v>
      </c>
      <c r="G213" s="33"/>
      <c r="H213" s="33"/>
      <c r="I213" s="101"/>
      <c r="J213" s="33"/>
      <c r="K213" s="33"/>
      <c r="L213" s="36"/>
      <c r="M213" s="187"/>
      <c r="N213" s="58"/>
      <c r="O213" s="58"/>
      <c r="P213" s="58"/>
      <c r="Q213" s="58"/>
      <c r="R213" s="58"/>
      <c r="S213" s="58"/>
      <c r="T213" s="59"/>
      <c r="AT213" s="15" t="s">
        <v>142</v>
      </c>
      <c r="AU213" s="15" t="s">
        <v>75</v>
      </c>
    </row>
    <row r="214" spans="2:51" s="11" customFormat="1" ht="12">
      <c r="B214" s="188"/>
      <c r="C214" s="189"/>
      <c r="D214" s="185" t="s">
        <v>144</v>
      </c>
      <c r="E214" s="189"/>
      <c r="F214" s="191" t="s">
        <v>323</v>
      </c>
      <c r="G214" s="189"/>
      <c r="H214" s="192">
        <v>1325</v>
      </c>
      <c r="I214" s="193"/>
      <c r="J214" s="189"/>
      <c r="K214" s="189"/>
      <c r="L214" s="194"/>
      <c r="M214" s="195"/>
      <c r="N214" s="196"/>
      <c r="O214" s="196"/>
      <c r="P214" s="196"/>
      <c r="Q214" s="196"/>
      <c r="R214" s="196"/>
      <c r="S214" s="196"/>
      <c r="T214" s="197"/>
      <c r="AT214" s="198" t="s">
        <v>144</v>
      </c>
      <c r="AU214" s="198" t="s">
        <v>75</v>
      </c>
      <c r="AV214" s="11" t="s">
        <v>75</v>
      </c>
      <c r="AW214" s="11" t="s">
        <v>4</v>
      </c>
      <c r="AX214" s="11" t="s">
        <v>73</v>
      </c>
      <c r="AY214" s="198" t="s">
        <v>132</v>
      </c>
    </row>
    <row r="215" spans="2:65" s="1" customFormat="1" ht="16.5" customHeight="1">
      <c r="B215" s="32"/>
      <c r="C215" s="173" t="s">
        <v>324</v>
      </c>
      <c r="D215" s="173" t="s">
        <v>135</v>
      </c>
      <c r="E215" s="174" t="s">
        <v>325</v>
      </c>
      <c r="F215" s="175" t="s">
        <v>326</v>
      </c>
      <c r="G215" s="176" t="s">
        <v>160</v>
      </c>
      <c r="H215" s="177">
        <v>2.2</v>
      </c>
      <c r="I215" s="178"/>
      <c r="J215" s="179">
        <f>ROUND(I215*H215,2)</f>
        <v>0</v>
      </c>
      <c r="K215" s="175" t="s">
        <v>139</v>
      </c>
      <c r="L215" s="36"/>
      <c r="M215" s="180" t="s">
        <v>1</v>
      </c>
      <c r="N215" s="181" t="s">
        <v>36</v>
      </c>
      <c r="O215" s="58"/>
      <c r="P215" s="182">
        <f>O215*H215</f>
        <v>0</v>
      </c>
      <c r="Q215" s="182">
        <v>0</v>
      </c>
      <c r="R215" s="182">
        <f>Q215*H215</f>
        <v>0</v>
      </c>
      <c r="S215" s="182">
        <v>0.067</v>
      </c>
      <c r="T215" s="183">
        <f>S215*H215</f>
        <v>0.14740000000000003</v>
      </c>
      <c r="AR215" s="15" t="s">
        <v>140</v>
      </c>
      <c r="AT215" s="15" t="s">
        <v>135</v>
      </c>
      <c r="AU215" s="15" t="s">
        <v>75</v>
      </c>
      <c r="AY215" s="15" t="s">
        <v>132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5" t="s">
        <v>73</v>
      </c>
      <c r="BK215" s="184">
        <f>ROUND(I215*H215,2)</f>
        <v>0</v>
      </c>
      <c r="BL215" s="15" t="s">
        <v>140</v>
      </c>
      <c r="BM215" s="15" t="s">
        <v>327</v>
      </c>
    </row>
    <row r="216" spans="2:47" s="1" customFormat="1" ht="12">
      <c r="B216" s="32"/>
      <c r="C216" s="33"/>
      <c r="D216" s="185" t="s">
        <v>142</v>
      </c>
      <c r="E216" s="33"/>
      <c r="F216" s="186" t="s">
        <v>328</v>
      </c>
      <c r="G216" s="33"/>
      <c r="H216" s="33"/>
      <c r="I216" s="101"/>
      <c r="J216" s="33"/>
      <c r="K216" s="33"/>
      <c r="L216" s="36"/>
      <c r="M216" s="187"/>
      <c r="N216" s="58"/>
      <c r="O216" s="58"/>
      <c r="P216" s="58"/>
      <c r="Q216" s="58"/>
      <c r="R216" s="58"/>
      <c r="S216" s="58"/>
      <c r="T216" s="59"/>
      <c r="AT216" s="15" t="s">
        <v>142</v>
      </c>
      <c r="AU216" s="15" t="s">
        <v>75</v>
      </c>
    </row>
    <row r="217" spans="2:65" s="1" customFormat="1" ht="16.5" customHeight="1">
      <c r="B217" s="32"/>
      <c r="C217" s="173" t="s">
        <v>329</v>
      </c>
      <c r="D217" s="173" t="s">
        <v>135</v>
      </c>
      <c r="E217" s="174" t="s">
        <v>330</v>
      </c>
      <c r="F217" s="175" t="s">
        <v>331</v>
      </c>
      <c r="G217" s="176" t="s">
        <v>332</v>
      </c>
      <c r="H217" s="177">
        <v>36</v>
      </c>
      <c r="I217" s="178"/>
      <c r="J217" s="179">
        <f>ROUND(I217*H217,2)</f>
        <v>0</v>
      </c>
      <c r="K217" s="175" t="s">
        <v>139</v>
      </c>
      <c r="L217" s="36"/>
      <c r="M217" s="180" t="s">
        <v>1</v>
      </c>
      <c r="N217" s="181" t="s">
        <v>36</v>
      </c>
      <c r="O217" s="58"/>
      <c r="P217" s="182">
        <f>O217*H217</f>
        <v>0</v>
      </c>
      <c r="Q217" s="182">
        <v>0</v>
      </c>
      <c r="R217" s="182">
        <f>Q217*H217</f>
        <v>0</v>
      </c>
      <c r="S217" s="182">
        <v>0.012</v>
      </c>
      <c r="T217" s="183">
        <f>S217*H217</f>
        <v>0.432</v>
      </c>
      <c r="AR217" s="15" t="s">
        <v>140</v>
      </c>
      <c r="AT217" s="15" t="s">
        <v>135</v>
      </c>
      <c r="AU217" s="15" t="s">
        <v>75</v>
      </c>
      <c r="AY217" s="15" t="s">
        <v>132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15" t="s">
        <v>73</v>
      </c>
      <c r="BK217" s="184">
        <f>ROUND(I217*H217,2)</f>
        <v>0</v>
      </c>
      <c r="BL217" s="15" t="s">
        <v>140</v>
      </c>
      <c r="BM217" s="15" t="s">
        <v>333</v>
      </c>
    </row>
    <row r="218" spans="2:47" s="1" customFormat="1" ht="19.5">
      <c r="B218" s="32"/>
      <c r="C218" s="33"/>
      <c r="D218" s="185" t="s">
        <v>142</v>
      </c>
      <c r="E218" s="33"/>
      <c r="F218" s="186" t="s">
        <v>334</v>
      </c>
      <c r="G218" s="33"/>
      <c r="H218" s="33"/>
      <c r="I218" s="101"/>
      <c r="J218" s="33"/>
      <c r="K218" s="33"/>
      <c r="L218" s="36"/>
      <c r="M218" s="187"/>
      <c r="N218" s="58"/>
      <c r="O218" s="58"/>
      <c r="P218" s="58"/>
      <c r="Q218" s="58"/>
      <c r="R218" s="58"/>
      <c r="S218" s="58"/>
      <c r="T218" s="59"/>
      <c r="AT218" s="15" t="s">
        <v>142</v>
      </c>
      <c r="AU218" s="15" t="s">
        <v>75</v>
      </c>
    </row>
    <row r="219" spans="2:51" s="11" customFormat="1" ht="12">
      <c r="B219" s="188"/>
      <c r="C219" s="189"/>
      <c r="D219" s="185" t="s">
        <v>144</v>
      </c>
      <c r="E219" s="190" t="s">
        <v>1</v>
      </c>
      <c r="F219" s="191" t="s">
        <v>335</v>
      </c>
      <c r="G219" s="189"/>
      <c r="H219" s="192">
        <v>36</v>
      </c>
      <c r="I219" s="193"/>
      <c r="J219" s="189"/>
      <c r="K219" s="189"/>
      <c r="L219" s="194"/>
      <c r="M219" s="195"/>
      <c r="N219" s="196"/>
      <c r="O219" s="196"/>
      <c r="P219" s="196"/>
      <c r="Q219" s="196"/>
      <c r="R219" s="196"/>
      <c r="S219" s="196"/>
      <c r="T219" s="197"/>
      <c r="AT219" s="198" t="s">
        <v>144</v>
      </c>
      <c r="AU219" s="198" t="s">
        <v>75</v>
      </c>
      <c r="AV219" s="11" t="s">
        <v>75</v>
      </c>
      <c r="AW219" s="11" t="s">
        <v>28</v>
      </c>
      <c r="AX219" s="11" t="s">
        <v>73</v>
      </c>
      <c r="AY219" s="198" t="s">
        <v>132</v>
      </c>
    </row>
    <row r="220" spans="2:65" s="1" customFormat="1" ht="16.5" customHeight="1">
      <c r="B220" s="32"/>
      <c r="C220" s="173" t="s">
        <v>336</v>
      </c>
      <c r="D220" s="173" t="s">
        <v>135</v>
      </c>
      <c r="E220" s="174" t="s">
        <v>337</v>
      </c>
      <c r="F220" s="175" t="s">
        <v>338</v>
      </c>
      <c r="G220" s="176" t="s">
        <v>332</v>
      </c>
      <c r="H220" s="177">
        <v>36</v>
      </c>
      <c r="I220" s="178"/>
      <c r="J220" s="179">
        <f>ROUND(I220*H220,2)</f>
        <v>0</v>
      </c>
      <c r="K220" s="175" t="s">
        <v>1</v>
      </c>
      <c r="L220" s="36"/>
      <c r="M220" s="180" t="s">
        <v>1</v>
      </c>
      <c r="N220" s="181" t="s">
        <v>36</v>
      </c>
      <c r="O220" s="58"/>
      <c r="P220" s="182">
        <f>O220*H220</f>
        <v>0</v>
      </c>
      <c r="Q220" s="182">
        <v>0</v>
      </c>
      <c r="R220" s="182">
        <f>Q220*H220</f>
        <v>0</v>
      </c>
      <c r="S220" s="182">
        <v>0.124</v>
      </c>
      <c r="T220" s="183">
        <f>S220*H220</f>
        <v>4.464</v>
      </c>
      <c r="AR220" s="15" t="s">
        <v>140</v>
      </c>
      <c r="AT220" s="15" t="s">
        <v>135</v>
      </c>
      <c r="AU220" s="15" t="s">
        <v>75</v>
      </c>
      <c r="AY220" s="15" t="s">
        <v>132</v>
      </c>
      <c r="BE220" s="184">
        <f>IF(N220="základní",J220,0)</f>
        <v>0</v>
      </c>
      <c r="BF220" s="184">
        <f>IF(N220="snížená",J220,0)</f>
        <v>0</v>
      </c>
      <c r="BG220" s="184">
        <f>IF(N220="zákl. přenesená",J220,0)</f>
        <v>0</v>
      </c>
      <c r="BH220" s="184">
        <f>IF(N220="sníž. přenesená",J220,0)</f>
        <v>0</v>
      </c>
      <c r="BI220" s="184">
        <f>IF(N220="nulová",J220,0)</f>
        <v>0</v>
      </c>
      <c r="BJ220" s="15" t="s">
        <v>73</v>
      </c>
      <c r="BK220" s="184">
        <f>ROUND(I220*H220,2)</f>
        <v>0</v>
      </c>
      <c r="BL220" s="15" t="s">
        <v>140</v>
      </c>
      <c r="BM220" s="15" t="s">
        <v>339</v>
      </c>
    </row>
    <row r="221" spans="2:47" s="1" customFormat="1" ht="12">
      <c r="B221" s="32"/>
      <c r="C221" s="33"/>
      <c r="D221" s="185" t="s">
        <v>142</v>
      </c>
      <c r="E221" s="33"/>
      <c r="F221" s="186" t="s">
        <v>338</v>
      </c>
      <c r="G221" s="33"/>
      <c r="H221" s="33"/>
      <c r="I221" s="101"/>
      <c r="J221" s="33"/>
      <c r="K221" s="33"/>
      <c r="L221" s="36"/>
      <c r="M221" s="187"/>
      <c r="N221" s="58"/>
      <c r="O221" s="58"/>
      <c r="P221" s="58"/>
      <c r="Q221" s="58"/>
      <c r="R221" s="58"/>
      <c r="S221" s="58"/>
      <c r="T221" s="59"/>
      <c r="AT221" s="15" t="s">
        <v>142</v>
      </c>
      <c r="AU221" s="15" t="s">
        <v>75</v>
      </c>
    </row>
    <row r="222" spans="2:65" s="1" customFormat="1" ht="16.5" customHeight="1">
      <c r="B222" s="32"/>
      <c r="C222" s="173" t="s">
        <v>340</v>
      </c>
      <c r="D222" s="173" t="s">
        <v>135</v>
      </c>
      <c r="E222" s="174" t="s">
        <v>341</v>
      </c>
      <c r="F222" s="175" t="s">
        <v>342</v>
      </c>
      <c r="G222" s="176" t="s">
        <v>213</v>
      </c>
      <c r="H222" s="177">
        <v>165.8</v>
      </c>
      <c r="I222" s="178"/>
      <c r="J222" s="179">
        <f>ROUND(I222*H222,2)</f>
        <v>0</v>
      </c>
      <c r="K222" s="175" t="s">
        <v>139</v>
      </c>
      <c r="L222" s="36"/>
      <c r="M222" s="180" t="s">
        <v>1</v>
      </c>
      <c r="N222" s="181" t="s">
        <v>36</v>
      </c>
      <c r="O222" s="58"/>
      <c r="P222" s="182">
        <f>O222*H222</f>
        <v>0</v>
      </c>
      <c r="Q222" s="182">
        <v>0</v>
      </c>
      <c r="R222" s="182">
        <f>Q222*H222</f>
        <v>0</v>
      </c>
      <c r="S222" s="182">
        <v>0.009</v>
      </c>
      <c r="T222" s="183">
        <f>S222*H222</f>
        <v>1.4922</v>
      </c>
      <c r="AR222" s="15" t="s">
        <v>140</v>
      </c>
      <c r="AT222" s="15" t="s">
        <v>135</v>
      </c>
      <c r="AU222" s="15" t="s">
        <v>75</v>
      </c>
      <c r="AY222" s="15" t="s">
        <v>132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5" t="s">
        <v>73</v>
      </c>
      <c r="BK222" s="184">
        <f>ROUND(I222*H222,2)</f>
        <v>0</v>
      </c>
      <c r="BL222" s="15" t="s">
        <v>140</v>
      </c>
      <c r="BM222" s="15" t="s">
        <v>343</v>
      </c>
    </row>
    <row r="223" spans="2:47" s="1" customFormat="1" ht="12">
      <c r="B223" s="32"/>
      <c r="C223" s="33"/>
      <c r="D223" s="185" t="s">
        <v>142</v>
      </c>
      <c r="E223" s="33"/>
      <c r="F223" s="186" t="s">
        <v>344</v>
      </c>
      <c r="G223" s="33"/>
      <c r="H223" s="33"/>
      <c r="I223" s="101"/>
      <c r="J223" s="33"/>
      <c r="K223" s="33"/>
      <c r="L223" s="36"/>
      <c r="M223" s="187"/>
      <c r="N223" s="58"/>
      <c r="O223" s="58"/>
      <c r="P223" s="58"/>
      <c r="Q223" s="58"/>
      <c r="R223" s="58"/>
      <c r="S223" s="58"/>
      <c r="T223" s="59"/>
      <c r="AT223" s="15" t="s">
        <v>142</v>
      </c>
      <c r="AU223" s="15" t="s">
        <v>75</v>
      </c>
    </row>
    <row r="224" spans="2:51" s="11" customFormat="1" ht="12">
      <c r="B224" s="188"/>
      <c r="C224" s="189"/>
      <c r="D224" s="185" t="s">
        <v>144</v>
      </c>
      <c r="E224" s="190" t="s">
        <v>1</v>
      </c>
      <c r="F224" s="191" t="s">
        <v>345</v>
      </c>
      <c r="G224" s="189"/>
      <c r="H224" s="192">
        <v>165.8</v>
      </c>
      <c r="I224" s="193"/>
      <c r="J224" s="189"/>
      <c r="K224" s="189"/>
      <c r="L224" s="194"/>
      <c r="M224" s="195"/>
      <c r="N224" s="196"/>
      <c r="O224" s="196"/>
      <c r="P224" s="196"/>
      <c r="Q224" s="196"/>
      <c r="R224" s="196"/>
      <c r="S224" s="196"/>
      <c r="T224" s="197"/>
      <c r="AT224" s="198" t="s">
        <v>144</v>
      </c>
      <c r="AU224" s="198" t="s">
        <v>75</v>
      </c>
      <c r="AV224" s="11" t="s">
        <v>75</v>
      </c>
      <c r="AW224" s="11" t="s">
        <v>28</v>
      </c>
      <c r="AX224" s="11" t="s">
        <v>73</v>
      </c>
      <c r="AY224" s="198" t="s">
        <v>132</v>
      </c>
    </row>
    <row r="225" spans="2:65" s="1" customFormat="1" ht="16.5" customHeight="1">
      <c r="B225" s="32"/>
      <c r="C225" s="173" t="s">
        <v>346</v>
      </c>
      <c r="D225" s="173" t="s">
        <v>135</v>
      </c>
      <c r="E225" s="174" t="s">
        <v>347</v>
      </c>
      <c r="F225" s="175" t="s">
        <v>348</v>
      </c>
      <c r="G225" s="176" t="s">
        <v>213</v>
      </c>
      <c r="H225" s="177">
        <v>784</v>
      </c>
      <c r="I225" s="178"/>
      <c r="J225" s="179">
        <f>ROUND(I225*H225,2)</f>
        <v>0</v>
      </c>
      <c r="K225" s="175" t="s">
        <v>139</v>
      </c>
      <c r="L225" s="36"/>
      <c r="M225" s="180" t="s">
        <v>1</v>
      </c>
      <c r="N225" s="181" t="s">
        <v>36</v>
      </c>
      <c r="O225" s="58"/>
      <c r="P225" s="182">
        <f>O225*H225</f>
        <v>0</v>
      </c>
      <c r="Q225" s="182">
        <v>0</v>
      </c>
      <c r="R225" s="182">
        <f>Q225*H225</f>
        <v>0</v>
      </c>
      <c r="S225" s="182">
        <v>0.002</v>
      </c>
      <c r="T225" s="183">
        <f>S225*H225</f>
        <v>1.568</v>
      </c>
      <c r="AR225" s="15" t="s">
        <v>140</v>
      </c>
      <c r="AT225" s="15" t="s">
        <v>135</v>
      </c>
      <c r="AU225" s="15" t="s">
        <v>75</v>
      </c>
      <c r="AY225" s="15" t="s">
        <v>132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5" t="s">
        <v>73</v>
      </c>
      <c r="BK225" s="184">
        <f>ROUND(I225*H225,2)</f>
        <v>0</v>
      </c>
      <c r="BL225" s="15" t="s">
        <v>140</v>
      </c>
      <c r="BM225" s="15" t="s">
        <v>349</v>
      </c>
    </row>
    <row r="226" spans="2:47" s="1" customFormat="1" ht="12">
      <c r="B226" s="32"/>
      <c r="C226" s="33"/>
      <c r="D226" s="185" t="s">
        <v>142</v>
      </c>
      <c r="E226" s="33"/>
      <c r="F226" s="186" t="s">
        <v>350</v>
      </c>
      <c r="G226" s="33"/>
      <c r="H226" s="33"/>
      <c r="I226" s="101"/>
      <c r="J226" s="33"/>
      <c r="K226" s="33"/>
      <c r="L226" s="36"/>
      <c r="M226" s="187"/>
      <c r="N226" s="58"/>
      <c r="O226" s="58"/>
      <c r="P226" s="58"/>
      <c r="Q226" s="58"/>
      <c r="R226" s="58"/>
      <c r="S226" s="58"/>
      <c r="T226" s="59"/>
      <c r="AT226" s="15" t="s">
        <v>142</v>
      </c>
      <c r="AU226" s="15" t="s">
        <v>75</v>
      </c>
    </row>
    <row r="227" spans="2:51" s="11" customFormat="1" ht="12">
      <c r="B227" s="188"/>
      <c r="C227" s="189"/>
      <c r="D227" s="185" t="s">
        <v>144</v>
      </c>
      <c r="E227" s="190" t="s">
        <v>1</v>
      </c>
      <c r="F227" s="191" t="s">
        <v>351</v>
      </c>
      <c r="G227" s="189"/>
      <c r="H227" s="192">
        <v>784</v>
      </c>
      <c r="I227" s="193"/>
      <c r="J227" s="189"/>
      <c r="K227" s="189"/>
      <c r="L227" s="194"/>
      <c r="M227" s="195"/>
      <c r="N227" s="196"/>
      <c r="O227" s="196"/>
      <c r="P227" s="196"/>
      <c r="Q227" s="196"/>
      <c r="R227" s="196"/>
      <c r="S227" s="196"/>
      <c r="T227" s="197"/>
      <c r="AT227" s="198" t="s">
        <v>144</v>
      </c>
      <c r="AU227" s="198" t="s">
        <v>75</v>
      </c>
      <c r="AV227" s="11" t="s">
        <v>75</v>
      </c>
      <c r="AW227" s="11" t="s">
        <v>28</v>
      </c>
      <c r="AX227" s="11" t="s">
        <v>73</v>
      </c>
      <c r="AY227" s="198" t="s">
        <v>132</v>
      </c>
    </row>
    <row r="228" spans="2:65" s="1" customFormat="1" ht="16.5" customHeight="1">
      <c r="B228" s="32"/>
      <c r="C228" s="173" t="s">
        <v>140</v>
      </c>
      <c r="D228" s="173" t="s">
        <v>135</v>
      </c>
      <c r="E228" s="174" t="s">
        <v>352</v>
      </c>
      <c r="F228" s="175" t="s">
        <v>353</v>
      </c>
      <c r="G228" s="176" t="s">
        <v>160</v>
      </c>
      <c r="H228" s="177">
        <v>461.729</v>
      </c>
      <c r="I228" s="178"/>
      <c r="J228" s="179">
        <f>ROUND(I228*H228,2)</f>
        <v>0</v>
      </c>
      <c r="K228" s="175" t="s">
        <v>139</v>
      </c>
      <c r="L228" s="36"/>
      <c r="M228" s="180" t="s">
        <v>1</v>
      </c>
      <c r="N228" s="181" t="s">
        <v>36</v>
      </c>
      <c r="O228" s="58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AR228" s="15" t="s">
        <v>140</v>
      </c>
      <c r="AT228" s="15" t="s">
        <v>135</v>
      </c>
      <c r="AU228" s="15" t="s">
        <v>75</v>
      </c>
      <c r="AY228" s="15" t="s">
        <v>132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5" t="s">
        <v>73</v>
      </c>
      <c r="BK228" s="184">
        <f>ROUND(I228*H228,2)</f>
        <v>0</v>
      </c>
      <c r="BL228" s="15" t="s">
        <v>140</v>
      </c>
      <c r="BM228" s="15" t="s">
        <v>354</v>
      </c>
    </row>
    <row r="229" spans="2:47" s="1" customFormat="1" ht="12">
      <c r="B229" s="32"/>
      <c r="C229" s="33"/>
      <c r="D229" s="185" t="s">
        <v>142</v>
      </c>
      <c r="E229" s="33"/>
      <c r="F229" s="186" t="s">
        <v>353</v>
      </c>
      <c r="G229" s="33"/>
      <c r="H229" s="33"/>
      <c r="I229" s="101"/>
      <c r="J229" s="33"/>
      <c r="K229" s="33"/>
      <c r="L229" s="36"/>
      <c r="M229" s="187"/>
      <c r="N229" s="58"/>
      <c r="O229" s="58"/>
      <c r="P229" s="58"/>
      <c r="Q229" s="58"/>
      <c r="R229" s="58"/>
      <c r="S229" s="58"/>
      <c r="T229" s="59"/>
      <c r="AT229" s="15" t="s">
        <v>142</v>
      </c>
      <c r="AU229" s="15" t="s">
        <v>75</v>
      </c>
    </row>
    <row r="230" spans="2:51" s="13" customFormat="1" ht="12">
      <c r="B230" s="220"/>
      <c r="C230" s="221"/>
      <c r="D230" s="185" t="s">
        <v>144</v>
      </c>
      <c r="E230" s="222" t="s">
        <v>1</v>
      </c>
      <c r="F230" s="223" t="s">
        <v>355</v>
      </c>
      <c r="G230" s="221"/>
      <c r="H230" s="222" t="s">
        <v>1</v>
      </c>
      <c r="I230" s="224"/>
      <c r="J230" s="221"/>
      <c r="K230" s="221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144</v>
      </c>
      <c r="AU230" s="229" t="s">
        <v>75</v>
      </c>
      <c r="AV230" s="13" t="s">
        <v>73</v>
      </c>
      <c r="AW230" s="13" t="s">
        <v>28</v>
      </c>
      <c r="AX230" s="13" t="s">
        <v>65</v>
      </c>
      <c r="AY230" s="229" t="s">
        <v>132</v>
      </c>
    </row>
    <row r="231" spans="2:51" s="11" customFormat="1" ht="12">
      <c r="B231" s="188"/>
      <c r="C231" s="189"/>
      <c r="D231" s="185" t="s">
        <v>144</v>
      </c>
      <c r="E231" s="190" t="s">
        <v>1</v>
      </c>
      <c r="F231" s="191" t="s">
        <v>356</v>
      </c>
      <c r="G231" s="189"/>
      <c r="H231" s="192">
        <v>205.729</v>
      </c>
      <c r="I231" s="193"/>
      <c r="J231" s="189"/>
      <c r="K231" s="189"/>
      <c r="L231" s="194"/>
      <c r="M231" s="195"/>
      <c r="N231" s="196"/>
      <c r="O231" s="196"/>
      <c r="P231" s="196"/>
      <c r="Q231" s="196"/>
      <c r="R231" s="196"/>
      <c r="S231" s="196"/>
      <c r="T231" s="197"/>
      <c r="AT231" s="198" t="s">
        <v>144</v>
      </c>
      <c r="AU231" s="198" t="s">
        <v>75</v>
      </c>
      <c r="AV231" s="11" t="s">
        <v>75</v>
      </c>
      <c r="AW231" s="11" t="s">
        <v>28</v>
      </c>
      <c r="AX231" s="11" t="s">
        <v>65</v>
      </c>
      <c r="AY231" s="198" t="s">
        <v>132</v>
      </c>
    </row>
    <row r="232" spans="2:51" s="11" customFormat="1" ht="12">
      <c r="B232" s="188"/>
      <c r="C232" s="189"/>
      <c r="D232" s="185" t="s">
        <v>144</v>
      </c>
      <c r="E232" s="190" t="s">
        <v>1</v>
      </c>
      <c r="F232" s="191" t="s">
        <v>243</v>
      </c>
      <c r="G232" s="189"/>
      <c r="H232" s="192">
        <v>256</v>
      </c>
      <c r="I232" s="193"/>
      <c r="J232" s="189"/>
      <c r="K232" s="189"/>
      <c r="L232" s="194"/>
      <c r="M232" s="195"/>
      <c r="N232" s="196"/>
      <c r="O232" s="196"/>
      <c r="P232" s="196"/>
      <c r="Q232" s="196"/>
      <c r="R232" s="196"/>
      <c r="S232" s="196"/>
      <c r="T232" s="197"/>
      <c r="AT232" s="198" t="s">
        <v>144</v>
      </c>
      <c r="AU232" s="198" t="s">
        <v>75</v>
      </c>
      <c r="AV232" s="11" t="s">
        <v>75</v>
      </c>
      <c r="AW232" s="11" t="s">
        <v>28</v>
      </c>
      <c r="AX232" s="11" t="s">
        <v>65</v>
      </c>
      <c r="AY232" s="198" t="s">
        <v>132</v>
      </c>
    </row>
    <row r="233" spans="2:51" s="12" customFormat="1" ht="12">
      <c r="B233" s="209"/>
      <c r="C233" s="210"/>
      <c r="D233" s="185" t="s">
        <v>144</v>
      </c>
      <c r="E233" s="211" t="s">
        <v>1</v>
      </c>
      <c r="F233" s="212" t="s">
        <v>182</v>
      </c>
      <c r="G233" s="210"/>
      <c r="H233" s="213">
        <v>461.72900000000004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144</v>
      </c>
      <c r="AU233" s="219" t="s">
        <v>75</v>
      </c>
      <c r="AV233" s="12" t="s">
        <v>140</v>
      </c>
      <c r="AW233" s="12" t="s">
        <v>28</v>
      </c>
      <c r="AX233" s="12" t="s">
        <v>73</v>
      </c>
      <c r="AY233" s="219" t="s">
        <v>132</v>
      </c>
    </row>
    <row r="234" spans="2:65" s="1" customFormat="1" ht="16.5" customHeight="1">
      <c r="B234" s="32"/>
      <c r="C234" s="173" t="s">
        <v>357</v>
      </c>
      <c r="D234" s="173" t="s">
        <v>135</v>
      </c>
      <c r="E234" s="174" t="s">
        <v>358</v>
      </c>
      <c r="F234" s="175" t="s">
        <v>359</v>
      </c>
      <c r="G234" s="176" t="s">
        <v>213</v>
      </c>
      <c r="H234" s="177">
        <v>46.173</v>
      </c>
      <c r="I234" s="178"/>
      <c r="J234" s="179">
        <f>ROUND(I234*H234,2)</f>
        <v>0</v>
      </c>
      <c r="K234" s="175" t="s">
        <v>139</v>
      </c>
      <c r="L234" s="36"/>
      <c r="M234" s="180" t="s">
        <v>1</v>
      </c>
      <c r="N234" s="181" t="s">
        <v>36</v>
      </c>
      <c r="O234" s="58"/>
      <c r="P234" s="182">
        <f>O234*H234</f>
        <v>0</v>
      </c>
      <c r="Q234" s="182">
        <v>0</v>
      </c>
      <c r="R234" s="182">
        <f>Q234*H234</f>
        <v>0</v>
      </c>
      <c r="S234" s="182">
        <v>0</v>
      </c>
      <c r="T234" s="183">
        <f>S234*H234</f>
        <v>0</v>
      </c>
      <c r="AR234" s="15" t="s">
        <v>140</v>
      </c>
      <c r="AT234" s="15" t="s">
        <v>135</v>
      </c>
      <c r="AU234" s="15" t="s">
        <v>75</v>
      </c>
      <c r="AY234" s="15" t="s">
        <v>132</v>
      </c>
      <c r="BE234" s="184">
        <f>IF(N234="základní",J234,0)</f>
        <v>0</v>
      </c>
      <c r="BF234" s="184">
        <f>IF(N234="snížená",J234,0)</f>
        <v>0</v>
      </c>
      <c r="BG234" s="184">
        <f>IF(N234="zákl. přenesená",J234,0)</f>
        <v>0</v>
      </c>
      <c r="BH234" s="184">
        <f>IF(N234="sníž. přenesená",J234,0)</f>
        <v>0</v>
      </c>
      <c r="BI234" s="184">
        <f>IF(N234="nulová",J234,0)</f>
        <v>0</v>
      </c>
      <c r="BJ234" s="15" t="s">
        <v>73</v>
      </c>
      <c r="BK234" s="184">
        <f>ROUND(I234*H234,2)</f>
        <v>0</v>
      </c>
      <c r="BL234" s="15" t="s">
        <v>140</v>
      </c>
      <c r="BM234" s="15" t="s">
        <v>360</v>
      </c>
    </row>
    <row r="235" spans="2:47" s="1" customFormat="1" ht="12">
      <c r="B235" s="32"/>
      <c r="C235" s="33"/>
      <c r="D235" s="185" t="s">
        <v>142</v>
      </c>
      <c r="E235" s="33"/>
      <c r="F235" s="186" t="s">
        <v>361</v>
      </c>
      <c r="G235" s="33"/>
      <c r="H235" s="33"/>
      <c r="I235" s="101"/>
      <c r="J235" s="33"/>
      <c r="K235" s="33"/>
      <c r="L235" s="36"/>
      <c r="M235" s="187"/>
      <c r="N235" s="58"/>
      <c r="O235" s="58"/>
      <c r="P235" s="58"/>
      <c r="Q235" s="58"/>
      <c r="R235" s="58"/>
      <c r="S235" s="58"/>
      <c r="T235" s="59"/>
      <c r="AT235" s="15" t="s">
        <v>142</v>
      </c>
      <c r="AU235" s="15" t="s">
        <v>75</v>
      </c>
    </row>
    <row r="236" spans="2:51" s="11" customFormat="1" ht="12">
      <c r="B236" s="188"/>
      <c r="C236" s="189"/>
      <c r="D236" s="185" t="s">
        <v>144</v>
      </c>
      <c r="E236" s="190" t="s">
        <v>1</v>
      </c>
      <c r="F236" s="191" t="s">
        <v>362</v>
      </c>
      <c r="G236" s="189"/>
      <c r="H236" s="192">
        <v>46.173</v>
      </c>
      <c r="I236" s="193"/>
      <c r="J236" s="189"/>
      <c r="K236" s="189"/>
      <c r="L236" s="194"/>
      <c r="M236" s="195"/>
      <c r="N236" s="196"/>
      <c r="O236" s="196"/>
      <c r="P236" s="196"/>
      <c r="Q236" s="196"/>
      <c r="R236" s="196"/>
      <c r="S236" s="196"/>
      <c r="T236" s="197"/>
      <c r="AT236" s="198" t="s">
        <v>144</v>
      </c>
      <c r="AU236" s="198" t="s">
        <v>75</v>
      </c>
      <c r="AV236" s="11" t="s">
        <v>75</v>
      </c>
      <c r="AW236" s="11" t="s">
        <v>28</v>
      </c>
      <c r="AX236" s="11" t="s">
        <v>73</v>
      </c>
      <c r="AY236" s="198" t="s">
        <v>132</v>
      </c>
    </row>
    <row r="237" spans="2:65" s="1" customFormat="1" ht="16.5" customHeight="1">
      <c r="B237" s="32"/>
      <c r="C237" s="173" t="s">
        <v>236</v>
      </c>
      <c r="D237" s="173" t="s">
        <v>135</v>
      </c>
      <c r="E237" s="174" t="s">
        <v>363</v>
      </c>
      <c r="F237" s="175" t="s">
        <v>364</v>
      </c>
      <c r="G237" s="176" t="s">
        <v>160</v>
      </c>
      <c r="H237" s="177">
        <v>4.617</v>
      </c>
      <c r="I237" s="178"/>
      <c r="J237" s="179">
        <f>ROUND(I237*H237,2)</f>
        <v>0</v>
      </c>
      <c r="K237" s="175" t="s">
        <v>139</v>
      </c>
      <c r="L237" s="36"/>
      <c r="M237" s="180" t="s">
        <v>1</v>
      </c>
      <c r="N237" s="181" t="s">
        <v>36</v>
      </c>
      <c r="O237" s="58"/>
      <c r="P237" s="182">
        <f>O237*H237</f>
        <v>0</v>
      </c>
      <c r="Q237" s="182">
        <v>0.1197</v>
      </c>
      <c r="R237" s="182">
        <f>Q237*H237</f>
        <v>0.5526549</v>
      </c>
      <c r="S237" s="182">
        <v>0</v>
      </c>
      <c r="T237" s="183">
        <f>S237*H237</f>
        <v>0</v>
      </c>
      <c r="AR237" s="15" t="s">
        <v>140</v>
      </c>
      <c r="AT237" s="15" t="s">
        <v>135</v>
      </c>
      <c r="AU237" s="15" t="s">
        <v>75</v>
      </c>
      <c r="AY237" s="15" t="s">
        <v>132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5" t="s">
        <v>73</v>
      </c>
      <c r="BK237" s="184">
        <f>ROUND(I237*H237,2)</f>
        <v>0</v>
      </c>
      <c r="BL237" s="15" t="s">
        <v>140</v>
      </c>
      <c r="BM237" s="15" t="s">
        <v>365</v>
      </c>
    </row>
    <row r="238" spans="2:47" s="1" customFormat="1" ht="12">
      <c r="B238" s="32"/>
      <c r="C238" s="33"/>
      <c r="D238" s="185" t="s">
        <v>142</v>
      </c>
      <c r="E238" s="33"/>
      <c r="F238" s="186" t="s">
        <v>366</v>
      </c>
      <c r="G238" s="33"/>
      <c r="H238" s="33"/>
      <c r="I238" s="101"/>
      <c r="J238" s="33"/>
      <c r="K238" s="33"/>
      <c r="L238" s="36"/>
      <c r="M238" s="187"/>
      <c r="N238" s="58"/>
      <c r="O238" s="58"/>
      <c r="P238" s="58"/>
      <c r="Q238" s="58"/>
      <c r="R238" s="58"/>
      <c r="S238" s="58"/>
      <c r="T238" s="59"/>
      <c r="AT238" s="15" t="s">
        <v>142</v>
      </c>
      <c r="AU238" s="15" t="s">
        <v>75</v>
      </c>
    </row>
    <row r="239" spans="2:51" s="11" customFormat="1" ht="12">
      <c r="B239" s="188"/>
      <c r="C239" s="189"/>
      <c r="D239" s="185" t="s">
        <v>144</v>
      </c>
      <c r="E239" s="190" t="s">
        <v>1</v>
      </c>
      <c r="F239" s="191" t="s">
        <v>367</v>
      </c>
      <c r="G239" s="189"/>
      <c r="H239" s="192">
        <v>4.617</v>
      </c>
      <c r="I239" s="193"/>
      <c r="J239" s="189"/>
      <c r="K239" s="189"/>
      <c r="L239" s="194"/>
      <c r="M239" s="195"/>
      <c r="N239" s="196"/>
      <c r="O239" s="196"/>
      <c r="P239" s="196"/>
      <c r="Q239" s="196"/>
      <c r="R239" s="196"/>
      <c r="S239" s="196"/>
      <c r="T239" s="197"/>
      <c r="AT239" s="198" t="s">
        <v>144</v>
      </c>
      <c r="AU239" s="198" t="s">
        <v>75</v>
      </c>
      <c r="AV239" s="11" t="s">
        <v>75</v>
      </c>
      <c r="AW239" s="11" t="s">
        <v>28</v>
      </c>
      <c r="AX239" s="11" t="s">
        <v>73</v>
      </c>
      <c r="AY239" s="198" t="s">
        <v>132</v>
      </c>
    </row>
    <row r="240" spans="2:65" s="1" customFormat="1" ht="16.5" customHeight="1">
      <c r="B240" s="32"/>
      <c r="C240" s="173" t="s">
        <v>368</v>
      </c>
      <c r="D240" s="173" t="s">
        <v>135</v>
      </c>
      <c r="E240" s="174" t="s">
        <v>369</v>
      </c>
      <c r="F240" s="175" t="s">
        <v>370</v>
      </c>
      <c r="G240" s="176" t="s">
        <v>160</v>
      </c>
      <c r="H240" s="177">
        <v>461.729</v>
      </c>
      <c r="I240" s="178"/>
      <c r="J240" s="179">
        <f>ROUND(I240*H240,2)</f>
        <v>0</v>
      </c>
      <c r="K240" s="175" t="s">
        <v>139</v>
      </c>
      <c r="L240" s="36"/>
      <c r="M240" s="180" t="s">
        <v>1</v>
      </c>
      <c r="N240" s="181" t="s">
        <v>36</v>
      </c>
      <c r="O240" s="58"/>
      <c r="P240" s="182">
        <f>O240*H240</f>
        <v>0</v>
      </c>
      <c r="Q240" s="182">
        <v>0.00356</v>
      </c>
      <c r="R240" s="182">
        <f>Q240*H240</f>
        <v>1.64375524</v>
      </c>
      <c r="S240" s="182">
        <v>0</v>
      </c>
      <c r="T240" s="183">
        <f>S240*H240</f>
        <v>0</v>
      </c>
      <c r="AR240" s="15" t="s">
        <v>140</v>
      </c>
      <c r="AT240" s="15" t="s">
        <v>135</v>
      </c>
      <c r="AU240" s="15" t="s">
        <v>75</v>
      </c>
      <c r="AY240" s="15" t="s">
        <v>132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15" t="s">
        <v>73</v>
      </c>
      <c r="BK240" s="184">
        <f>ROUND(I240*H240,2)</f>
        <v>0</v>
      </c>
      <c r="BL240" s="15" t="s">
        <v>140</v>
      </c>
      <c r="BM240" s="15" t="s">
        <v>371</v>
      </c>
    </row>
    <row r="241" spans="2:47" s="1" customFormat="1" ht="12">
      <c r="B241" s="32"/>
      <c r="C241" s="33"/>
      <c r="D241" s="185" t="s">
        <v>142</v>
      </c>
      <c r="E241" s="33"/>
      <c r="F241" s="186" t="s">
        <v>372</v>
      </c>
      <c r="G241" s="33"/>
      <c r="H241" s="33"/>
      <c r="I241" s="101"/>
      <c r="J241" s="33"/>
      <c r="K241" s="33"/>
      <c r="L241" s="36"/>
      <c r="M241" s="187"/>
      <c r="N241" s="58"/>
      <c r="O241" s="58"/>
      <c r="P241" s="58"/>
      <c r="Q241" s="58"/>
      <c r="R241" s="58"/>
      <c r="S241" s="58"/>
      <c r="T241" s="59"/>
      <c r="AT241" s="15" t="s">
        <v>142</v>
      </c>
      <c r="AU241" s="15" t="s">
        <v>75</v>
      </c>
    </row>
    <row r="242" spans="2:51" s="11" customFormat="1" ht="12">
      <c r="B242" s="188"/>
      <c r="C242" s="189"/>
      <c r="D242" s="185" t="s">
        <v>144</v>
      </c>
      <c r="E242" s="190" t="s">
        <v>1</v>
      </c>
      <c r="F242" s="191" t="s">
        <v>373</v>
      </c>
      <c r="G242" s="189"/>
      <c r="H242" s="192">
        <v>461.729</v>
      </c>
      <c r="I242" s="193"/>
      <c r="J242" s="189"/>
      <c r="K242" s="189"/>
      <c r="L242" s="194"/>
      <c r="M242" s="195"/>
      <c r="N242" s="196"/>
      <c r="O242" s="196"/>
      <c r="P242" s="196"/>
      <c r="Q242" s="196"/>
      <c r="R242" s="196"/>
      <c r="S242" s="196"/>
      <c r="T242" s="197"/>
      <c r="AT242" s="198" t="s">
        <v>144</v>
      </c>
      <c r="AU242" s="198" t="s">
        <v>75</v>
      </c>
      <c r="AV242" s="11" t="s">
        <v>75</v>
      </c>
      <c r="AW242" s="11" t="s">
        <v>28</v>
      </c>
      <c r="AX242" s="11" t="s">
        <v>73</v>
      </c>
      <c r="AY242" s="198" t="s">
        <v>132</v>
      </c>
    </row>
    <row r="243" spans="2:65" s="1" customFormat="1" ht="16.5" customHeight="1">
      <c r="B243" s="32"/>
      <c r="C243" s="173" t="s">
        <v>167</v>
      </c>
      <c r="D243" s="173" t="s">
        <v>135</v>
      </c>
      <c r="E243" s="174" t="s">
        <v>374</v>
      </c>
      <c r="F243" s="175" t="s">
        <v>375</v>
      </c>
      <c r="G243" s="176" t="s">
        <v>160</v>
      </c>
      <c r="H243" s="177">
        <v>717.729</v>
      </c>
      <c r="I243" s="178"/>
      <c r="J243" s="179">
        <f>ROUND(I243*H243,2)</f>
        <v>0</v>
      </c>
      <c r="K243" s="175" t="s">
        <v>139</v>
      </c>
      <c r="L243" s="36"/>
      <c r="M243" s="180" t="s">
        <v>1</v>
      </c>
      <c r="N243" s="181" t="s">
        <v>36</v>
      </c>
      <c r="O243" s="58"/>
      <c r="P243" s="182">
        <f>O243*H243</f>
        <v>0</v>
      </c>
      <c r="Q243" s="182">
        <v>0.0005</v>
      </c>
      <c r="R243" s="182">
        <f>Q243*H243</f>
        <v>0.35886450000000003</v>
      </c>
      <c r="S243" s="182">
        <v>0</v>
      </c>
      <c r="T243" s="183">
        <f>S243*H243</f>
        <v>0</v>
      </c>
      <c r="AR243" s="15" t="s">
        <v>140</v>
      </c>
      <c r="AT243" s="15" t="s">
        <v>135</v>
      </c>
      <c r="AU243" s="15" t="s">
        <v>75</v>
      </c>
      <c r="AY243" s="15" t="s">
        <v>132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5" t="s">
        <v>73</v>
      </c>
      <c r="BK243" s="184">
        <f>ROUND(I243*H243,2)</f>
        <v>0</v>
      </c>
      <c r="BL243" s="15" t="s">
        <v>140</v>
      </c>
      <c r="BM243" s="15" t="s">
        <v>376</v>
      </c>
    </row>
    <row r="244" spans="2:47" s="1" customFormat="1" ht="12">
      <c r="B244" s="32"/>
      <c r="C244" s="33"/>
      <c r="D244" s="185" t="s">
        <v>142</v>
      </c>
      <c r="E244" s="33"/>
      <c r="F244" s="186" t="s">
        <v>377</v>
      </c>
      <c r="G244" s="33"/>
      <c r="H244" s="33"/>
      <c r="I244" s="101"/>
      <c r="J244" s="33"/>
      <c r="K244" s="33"/>
      <c r="L244" s="36"/>
      <c r="M244" s="187"/>
      <c r="N244" s="58"/>
      <c r="O244" s="58"/>
      <c r="P244" s="58"/>
      <c r="Q244" s="58"/>
      <c r="R244" s="58"/>
      <c r="S244" s="58"/>
      <c r="T244" s="59"/>
      <c r="AT244" s="15" t="s">
        <v>142</v>
      </c>
      <c r="AU244" s="15" t="s">
        <v>75</v>
      </c>
    </row>
    <row r="245" spans="2:51" s="13" customFormat="1" ht="12">
      <c r="B245" s="220"/>
      <c r="C245" s="221"/>
      <c r="D245" s="185" t="s">
        <v>144</v>
      </c>
      <c r="E245" s="222" t="s">
        <v>1</v>
      </c>
      <c r="F245" s="223" t="s">
        <v>355</v>
      </c>
      <c r="G245" s="221"/>
      <c r="H245" s="222" t="s">
        <v>1</v>
      </c>
      <c r="I245" s="224"/>
      <c r="J245" s="221"/>
      <c r="K245" s="221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144</v>
      </c>
      <c r="AU245" s="229" t="s">
        <v>75</v>
      </c>
      <c r="AV245" s="13" t="s">
        <v>73</v>
      </c>
      <c r="AW245" s="13" t="s">
        <v>28</v>
      </c>
      <c r="AX245" s="13" t="s">
        <v>65</v>
      </c>
      <c r="AY245" s="229" t="s">
        <v>132</v>
      </c>
    </row>
    <row r="246" spans="2:51" s="11" customFormat="1" ht="12">
      <c r="B246" s="188"/>
      <c r="C246" s="189"/>
      <c r="D246" s="185" t="s">
        <v>144</v>
      </c>
      <c r="E246" s="190" t="s">
        <v>1</v>
      </c>
      <c r="F246" s="191" t="s">
        <v>243</v>
      </c>
      <c r="G246" s="189"/>
      <c r="H246" s="192">
        <v>256</v>
      </c>
      <c r="I246" s="193"/>
      <c r="J246" s="189"/>
      <c r="K246" s="189"/>
      <c r="L246" s="194"/>
      <c r="M246" s="195"/>
      <c r="N246" s="196"/>
      <c r="O246" s="196"/>
      <c r="P246" s="196"/>
      <c r="Q246" s="196"/>
      <c r="R246" s="196"/>
      <c r="S246" s="196"/>
      <c r="T246" s="197"/>
      <c r="AT246" s="198" t="s">
        <v>144</v>
      </c>
      <c r="AU246" s="198" t="s">
        <v>75</v>
      </c>
      <c r="AV246" s="11" t="s">
        <v>75</v>
      </c>
      <c r="AW246" s="11" t="s">
        <v>28</v>
      </c>
      <c r="AX246" s="11" t="s">
        <v>65</v>
      </c>
      <c r="AY246" s="198" t="s">
        <v>132</v>
      </c>
    </row>
    <row r="247" spans="2:51" s="11" customFormat="1" ht="12">
      <c r="B247" s="188"/>
      <c r="C247" s="189"/>
      <c r="D247" s="185" t="s">
        <v>144</v>
      </c>
      <c r="E247" s="190" t="s">
        <v>1</v>
      </c>
      <c r="F247" s="191" t="s">
        <v>356</v>
      </c>
      <c r="G247" s="189"/>
      <c r="H247" s="192">
        <v>205.729</v>
      </c>
      <c r="I247" s="193"/>
      <c r="J247" s="189"/>
      <c r="K247" s="189"/>
      <c r="L247" s="194"/>
      <c r="M247" s="195"/>
      <c r="N247" s="196"/>
      <c r="O247" s="196"/>
      <c r="P247" s="196"/>
      <c r="Q247" s="196"/>
      <c r="R247" s="196"/>
      <c r="S247" s="196"/>
      <c r="T247" s="197"/>
      <c r="AT247" s="198" t="s">
        <v>144</v>
      </c>
      <c r="AU247" s="198" t="s">
        <v>75</v>
      </c>
      <c r="AV247" s="11" t="s">
        <v>75</v>
      </c>
      <c r="AW247" s="11" t="s">
        <v>28</v>
      </c>
      <c r="AX247" s="11" t="s">
        <v>65</v>
      </c>
      <c r="AY247" s="198" t="s">
        <v>132</v>
      </c>
    </row>
    <row r="248" spans="2:51" s="11" customFormat="1" ht="12">
      <c r="B248" s="188"/>
      <c r="C248" s="189"/>
      <c r="D248" s="185" t="s">
        <v>144</v>
      </c>
      <c r="E248" s="190" t="s">
        <v>1</v>
      </c>
      <c r="F248" s="191" t="s">
        <v>243</v>
      </c>
      <c r="G248" s="189"/>
      <c r="H248" s="192">
        <v>256</v>
      </c>
      <c r="I248" s="193"/>
      <c r="J248" s="189"/>
      <c r="K248" s="189"/>
      <c r="L248" s="194"/>
      <c r="M248" s="195"/>
      <c r="N248" s="196"/>
      <c r="O248" s="196"/>
      <c r="P248" s="196"/>
      <c r="Q248" s="196"/>
      <c r="R248" s="196"/>
      <c r="S248" s="196"/>
      <c r="T248" s="197"/>
      <c r="AT248" s="198" t="s">
        <v>144</v>
      </c>
      <c r="AU248" s="198" t="s">
        <v>75</v>
      </c>
      <c r="AV248" s="11" t="s">
        <v>75</v>
      </c>
      <c r="AW248" s="11" t="s">
        <v>28</v>
      </c>
      <c r="AX248" s="11" t="s">
        <v>65</v>
      </c>
      <c r="AY248" s="198" t="s">
        <v>132</v>
      </c>
    </row>
    <row r="249" spans="2:51" s="12" customFormat="1" ht="12">
      <c r="B249" s="209"/>
      <c r="C249" s="210"/>
      <c r="D249" s="185" t="s">
        <v>144</v>
      </c>
      <c r="E249" s="211" t="s">
        <v>1</v>
      </c>
      <c r="F249" s="212" t="s">
        <v>182</v>
      </c>
      <c r="G249" s="210"/>
      <c r="H249" s="213">
        <v>717.729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144</v>
      </c>
      <c r="AU249" s="219" t="s">
        <v>75</v>
      </c>
      <c r="AV249" s="12" t="s">
        <v>140</v>
      </c>
      <c r="AW249" s="12" t="s">
        <v>28</v>
      </c>
      <c r="AX249" s="12" t="s">
        <v>73</v>
      </c>
      <c r="AY249" s="219" t="s">
        <v>132</v>
      </c>
    </row>
    <row r="250" spans="2:63" s="10" customFormat="1" ht="22.9" customHeight="1">
      <c r="B250" s="157"/>
      <c r="C250" s="158"/>
      <c r="D250" s="159" t="s">
        <v>64</v>
      </c>
      <c r="E250" s="171" t="s">
        <v>378</v>
      </c>
      <c r="F250" s="171" t="s">
        <v>379</v>
      </c>
      <c r="G250" s="158"/>
      <c r="H250" s="158"/>
      <c r="I250" s="161"/>
      <c r="J250" s="172">
        <f>BK250</f>
        <v>0</v>
      </c>
      <c r="K250" s="158"/>
      <c r="L250" s="163"/>
      <c r="M250" s="164"/>
      <c r="N250" s="165"/>
      <c r="O250" s="165"/>
      <c r="P250" s="166">
        <f>SUM(P251:P264)</f>
        <v>0</v>
      </c>
      <c r="Q250" s="165"/>
      <c r="R250" s="166">
        <f>SUM(R251:R264)</f>
        <v>0</v>
      </c>
      <c r="S250" s="165"/>
      <c r="T250" s="167">
        <f>SUM(T251:T264)</f>
        <v>0</v>
      </c>
      <c r="AR250" s="168" t="s">
        <v>73</v>
      </c>
      <c r="AT250" s="169" t="s">
        <v>64</v>
      </c>
      <c r="AU250" s="169" t="s">
        <v>73</v>
      </c>
      <c r="AY250" s="168" t="s">
        <v>132</v>
      </c>
      <c r="BK250" s="170">
        <f>SUM(BK251:BK264)</f>
        <v>0</v>
      </c>
    </row>
    <row r="251" spans="2:65" s="1" customFormat="1" ht="16.5" customHeight="1">
      <c r="B251" s="32"/>
      <c r="C251" s="173" t="s">
        <v>380</v>
      </c>
      <c r="D251" s="173" t="s">
        <v>135</v>
      </c>
      <c r="E251" s="174" t="s">
        <v>381</v>
      </c>
      <c r="F251" s="175" t="s">
        <v>382</v>
      </c>
      <c r="G251" s="176" t="s">
        <v>383</v>
      </c>
      <c r="H251" s="177">
        <v>8.247</v>
      </c>
      <c r="I251" s="178"/>
      <c r="J251" s="179">
        <f>ROUND(I251*H251,2)</f>
        <v>0</v>
      </c>
      <c r="K251" s="175" t="s">
        <v>139</v>
      </c>
      <c r="L251" s="36"/>
      <c r="M251" s="180" t="s">
        <v>1</v>
      </c>
      <c r="N251" s="181" t="s">
        <v>36</v>
      </c>
      <c r="O251" s="58"/>
      <c r="P251" s="182">
        <f>O251*H251</f>
        <v>0</v>
      </c>
      <c r="Q251" s="182">
        <v>0</v>
      </c>
      <c r="R251" s="182">
        <f>Q251*H251</f>
        <v>0</v>
      </c>
      <c r="S251" s="182">
        <v>0</v>
      </c>
      <c r="T251" s="183">
        <f>S251*H251</f>
        <v>0</v>
      </c>
      <c r="AR251" s="15" t="s">
        <v>140</v>
      </c>
      <c r="AT251" s="15" t="s">
        <v>135</v>
      </c>
      <c r="AU251" s="15" t="s">
        <v>75</v>
      </c>
      <c r="AY251" s="15" t="s">
        <v>132</v>
      </c>
      <c r="BE251" s="184">
        <f>IF(N251="základní",J251,0)</f>
        <v>0</v>
      </c>
      <c r="BF251" s="184">
        <f>IF(N251="snížená",J251,0)</f>
        <v>0</v>
      </c>
      <c r="BG251" s="184">
        <f>IF(N251="zákl. přenesená",J251,0)</f>
        <v>0</v>
      </c>
      <c r="BH251" s="184">
        <f>IF(N251="sníž. přenesená",J251,0)</f>
        <v>0</v>
      </c>
      <c r="BI251" s="184">
        <f>IF(N251="nulová",J251,0)</f>
        <v>0</v>
      </c>
      <c r="BJ251" s="15" t="s">
        <v>73</v>
      </c>
      <c r="BK251" s="184">
        <f>ROUND(I251*H251,2)</f>
        <v>0</v>
      </c>
      <c r="BL251" s="15" t="s">
        <v>140</v>
      </c>
      <c r="BM251" s="15" t="s">
        <v>384</v>
      </c>
    </row>
    <row r="252" spans="2:47" s="1" customFormat="1" ht="19.5">
      <c r="B252" s="32"/>
      <c r="C252" s="33"/>
      <c r="D252" s="185" t="s">
        <v>142</v>
      </c>
      <c r="E252" s="33"/>
      <c r="F252" s="186" t="s">
        <v>385</v>
      </c>
      <c r="G252" s="33"/>
      <c r="H252" s="33"/>
      <c r="I252" s="101"/>
      <c r="J252" s="33"/>
      <c r="K252" s="33"/>
      <c r="L252" s="36"/>
      <c r="M252" s="187"/>
      <c r="N252" s="58"/>
      <c r="O252" s="58"/>
      <c r="P252" s="58"/>
      <c r="Q252" s="58"/>
      <c r="R252" s="58"/>
      <c r="S252" s="58"/>
      <c r="T252" s="59"/>
      <c r="AT252" s="15" t="s">
        <v>142</v>
      </c>
      <c r="AU252" s="15" t="s">
        <v>75</v>
      </c>
    </row>
    <row r="253" spans="2:65" s="1" customFormat="1" ht="16.5" customHeight="1">
      <c r="B253" s="32"/>
      <c r="C253" s="173" t="s">
        <v>386</v>
      </c>
      <c r="D253" s="173" t="s">
        <v>135</v>
      </c>
      <c r="E253" s="174" t="s">
        <v>387</v>
      </c>
      <c r="F253" s="175" t="s">
        <v>388</v>
      </c>
      <c r="G253" s="176" t="s">
        <v>383</v>
      </c>
      <c r="H253" s="177">
        <v>8.247</v>
      </c>
      <c r="I253" s="178"/>
      <c r="J253" s="179">
        <f>ROUND(I253*H253,2)</f>
        <v>0</v>
      </c>
      <c r="K253" s="175" t="s">
        <v>139</v>
      </c>
      <c r="L253" s="36"/>
      <c r="M253" s="180" t="s">
        <v>1</v>
      </c>
      <c r="N253" s="181" t="s">
        <v>36</v>
      </c>
      <c r="O253" s="58"/>
      <c r="P253" s="182">
        <f>O253*H253</f>
        <v>0</v>
      </c>
      <c r="Q253" s="182">
        <v>0</v>
      </c>
      <c r="R253" s="182">
        <f>Q253*H253</f>
        <v>0</v>
      </c>
      <c r="S253" s="182">
        <v>0</v>
      </c>
      <c r="T253" s="183">
        <f>S253*H253</f>
        <v>0</v>
      </c>
      <c r="AR253" s="15" t="s">
        <v>140</v>
      </c>
      <c r="AT253" s="15" t="s">
        <v>135</v>
      </c>
      <c r="AU253" s="15" t="s">
        <v>75</v>
      </c>
      <c r="AY253" s="15" t="s">
        <v>132</v>
      </c>
      <c r="BE253" s="184">
        <f>IF(N253="základní",J253,0)</f>
        <v>0</v>
      </c>
      <c r="BF253" s="184">
        <f>IF(N253="snížená",J253,0)</f>
        <v>0</v>
      </c>
      <c r="BG253" s="184">
        <f>IF(N253="zákl. přenesená",J253,0)</f>
        <v>0</v>
      </c>
      <c r="BH253" s="184">
        <f>IF(N253="sníž. přenesená",J253,0)</f>
        <v>0</v>
      </c>
      <c r="BI253" s="184">
        <f>IF(N253="nulová",J253,0)</f>
        <v>0</v>
      </c>
      <c r="BJ253" s="15" t="s">
        <v>73</v>
      </c>
      <c r="BK253" s="184">
        <f>ROUND(I253*H253,2)</f>
        <v>0</v>
      </c>
      <c r="BL253" s="15" t="s">
        <v>140</v>
      </c>
      <c r="BM253" s="15" t="s">
        <v>389</v>
      </c>
    </row>
    <row r="254" spans="2:47" s="1" customFormat="1" ht="19.5">
      <c r="B254" s="32"/>
      <c r="C254" s="33"/>
      <c r="D254" s="185" t="s">
        <v>142</v>
      </c>
      <c r="E254" s="33"/>
      <c r="F254" s="186" t="s">
        <v>390</v>
      </c>
      <c r="G254" s="33"/>
      <c r="H254" s="33"/>
      <c r="I254" s="101"/>
      <c r="J254" s="33"/>
      <c r="K254" s="33"/>
      <c r="L254" s="36"/>
      <c r="M254" s="187"/>
      <c r="N254" s="58"/>
      <c r="O254" s="58"/>
      <c r="P254" s="58"/>
      <c r="Q254" s="58"/>
      <c r="R254" s="58"/>
      <c r="S254" s="58"/>
      <c r="T254" s="59"/>
      <c r="AT254" s="15" t="s">
        <v>142</v>
      </c>
      <c r="AU254" s="15" t="s">
        <v>75</v>
      </c>
    </row>
    <row r="255" spans="2:65" s="1" customFormat="1" ht="16.5" customHeight="1">
      <c r="B255" s="32"/>
      <c r="C255" s="173" t="s">
        <v>391</v>
      </c>
      <c r="D255" s="173" t="s">
        <v>135</v>
      </c>
      <c r="E255" s="174" t="s">
        <v>392</v>
      </c>
      <c r="F255" s="175" t="s">
        <v>393</v>
      </c>
      <c r="G255" s="176" t="s">
        <v>383</v>
      </c>
      <c r="H255" s="177">
        <v>82.47</v>
      </c>
      <c r="I255" s="178"/>
      <c r="J255" s="179">
        <f>ROUND(I255*H255,2)</f>
        <v>0</v>
      </c>
      <c r="K255" s="175" t="s">
        <v>139</v>
      </c>
      <c r="L255" s="36"/>
      <c r="M255" s="180" t="s">
        <v>1</v>
      </c>
      <c r="N255" s="181" t="s">
        <v>36</v>
      </c>
      <c r="O255" s="58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15" t="s">
        <v>140</v>
      </c>
      <c r="AT255" s="15" t="s">
        <v>135</v>
      </c>
      <c r="AU255" s="15" t="s">
        <v>75</v>
      </c>
      <c r="AY255" s="15" t="s">
        <v>132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5" t="s">
        <v>73</v>
      </c>
      <c r="BK255" s="184">
        <f>ROUND(I255*H255,2)</f>
        <v>0</v>
      </c>
      <c r="BL255" s="15" t="s">
        <v>140</v>
      </c>
      <c r="BM255" s="15" t="s">
        <v>394</v>
      </c>
    </row>
    <row r="256" spans="2:47" s="1" customFormat="1" ht="19.5">
      <c r="B256" s="32"/>
      <c r="C256" s="33"/>
      <c r="D256" s="185" t="s">
        <v>142</v>
      </c>
      <c r="E256" s="33"/>
      <c r="F256" s="186" t="s">
        <v>395</v>
      </c>
      <c r="G256" s="33"/>
      <c r="H256" s="33"/>
      <c r="I256" s="101"/>
      <c r="J256" s="33"/>
      <c r="K256" s="33"/>
      <c r="L256" s="36"/>
      <c r="M256" s="187"/>
      <c r="N256" s="58"/>
      <c r="O256" s="58"/>
      <c r="P256" s="58"/>
      <c r="Q256" s="58"/>
      <c r="R256" s="58"/>
      <c r="S256" s="58"/>
      <c r="T256" s="59"/>
      <c r="AT256" s="15" t="s">
        <v>142</v>
      </c>
      <c r="AU256" s="15" t="s">
        <v>75</v>
      </c>
    </row>
    <row r="257" spans="2:51" s="11" customFormat="1" ht="12">
      <c r="B257" s="188"/>
      <c r="C257" s="189"/>
      <c r="D257" s="185" t="s">
        <v>144</v>
      </c>
      <c r="E257" s="189"/>
      <c r="F257" s="191" t="s">
        <v>396</v>
      </c>
      <c r="G257" s="189"/>
      <c r="H257" s="192">
        <v>82.47</v>
      </c>
      <c r="I257" s="193"/>
      <c r="J257" s="189"/>
      <c r="K257" s="189"/>
      <c r="L257" s="194"/>
      <c r="M257" s="195"/>
      <c r="N257" s="196"/>
      <c r="O257" s="196"/>
      <c r="P257" s="196"/>
      <c r="Q257" s="196"/>
      <c r="R257" s="196"/>
      <c r="S257" s="196"/>
      <c r="T257" s="197"/>
      <c r="AT257" s="198" t="s">
        <v>144</v>
      </c>
      <c r="AU257" s="198" t="s">
        <v>75</v>
      </c>
      <c r="AV257" s="11" t="s">
        <v>75</v>
      </c>
      <c r="AW257" s="11" t="s">
        <v>4</v>
      </c>
      <c r="AX257" s="11" t="s">
        <v>73</v>
      </c>
      <c r="AY257" s="198" t="s">
        <v>132</v>
      </c>
    </row>
    <row r="258" spans="2:65" s="1" customFormat="1" ht="16.5" customHeight="1">
      <c r="B258" s="32"/>
      <c r="C258" s="173" t="s">
        <v>397</v>
      </c>
      <c r="D258" s="173" t="s">
        <v>135</v>
      </c>
      <c r="E258" s="174" t="s">
        <v>398</v>
      </c>
      <c r="F258" s="175" t="s">
        <v>399</v>
      </c>
      <c r="G258" s="176" t="s">
        <v>383</v>
      </c>
      <c r="H258" s="177">
        <v>8.247</v>
      </c>
      <c r="I258" s="178"/>
      <c r="J258" s="179">
        <f>ROUND(I258*H258,2)</f>
        <v>0</v>
      </c>
      <c r="K258" s="175" t="s">
        <v>139</v>
      </c>
      <c r="L258" s="36"/>
      <c r="M258" s="180" t="s">
        <v>1</v>
      </c>
      <c r="N258" s="181" t="s">
        <v>36</v>
      </c>
      <c r="O258" s="58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AR258" s="15" t="s">
        <v>140</v>
      </c>
      <c r="AT258" s="15" t="s">
        <v>135</v>
      </c>
      <c r="AU258" s="15" t="s">
        <v>75</v>
      </c>
      <c r="AY258" s="15" t="s">
        <v>132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5" t="s">
        <v>73</v>
      </c>
      <c r="BK258" s="184">
        <f>ROUND(I258*H258,2)</f>
        <v>0</v>
      </c>
      <c r="BL258" s="15" t="s">
        <v>140</v>
      </c>
      <c r="BM258" s="15" t="s">
        <v>400</v>
      </c>
    </row>
    <row r="259" spans="2:47" s="1" customFormat="1" ht="12">
      <c r="B259" s="32"/>
      <c r="C259" s="33"/>
      <c r="D259" s="185" t="s">
        <v>142</v>
      </c>
      <c r="E259" s="33"/>
      <c r="F259" s="186" t="s">
        <v>401</v>
      </c>
      <c r="G259" s="33"/>
      <c r="H259" s="33"/>
      <c r="I259" s="101"/>
      <c r="J259" s="33"/>
      <c r="K259" s="33"/>
      <c r="L259" s="36"/>
      <c r="M259" s="187"/>
      <c r="N259" s="58"/>
      <c r="O259" s="58"/>
      <c r="P259" s="58"/>
      <c r="Q259" s="58"/>
      <c r="R259" s="58"/>
      <c r="S259" s="58"/>
      <c r="T259" s="59"/>
      <c r="AT259" s="15" t="s">
        <v>142</v>
      </c>
      <c r="AU259" s="15" t="s">
        <v>75</v>
      </c>
    </row>
    <row r="260" spans="2:65" s="1" customFormat="1" ht="16.5" customHeight="1">
      <c r="B260" s="32"/>
      <c r="C260" s="173" t="s">
        <v>402</v>
      </c>
      <c r="D260" s="173" t="s">
        <v>135</v>
      </c>
      <c r="E260" s="174" t="s">
        <v>403</v>
      </c>
      <c r="F260" s="175" t="s">
        <v>404</v>
      </c>
      <c r="G260" s="176" t="s">
        <v>383</v>
      </c>
      <c r="H260" s="177">
        <v>206.175</v>
      </c>
      <c r="I260" s="178"/>
      <c r="J260" s="179">
        <f>ROUND(I260*H260,2)</f>
        <v>0</v>
      </c>
      <c r="K260" s="175" t="s">
        <v>139</v>
      </c>
      <c r="L260" s="36"/>
      <c r="M260" s="180" t="s">
        <v>1</v>
      </c>
      <c r="N260" s="181" t="s">
        <v>36</v>
      </c>
      <c r="O260" s="58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AR260" s="15" t="s">
        <v>140</v>
      </c>
      <c r="AT260" s="15" t="s">
        <v>135</v>
      </c>
      <c r="AU260" s="15" t="s">
        <v>75</v>
      </c>
      <c r="AY260" s="15" t="s">
        <v>132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5" t="s">
        <v>73</v>
      </c>
      <c r="BK260" s="184">
        <f>ROUND(I260*H260,2)</f>
        <v>0</v>
      </c>
      <c r="BL260" s="15" t="s">
        <v>140</v>
      </c>
      <c r="BM260" s="15" t="s">
        <v>405</v>
      </c>
    </row>
    <row r="261" spans="2:47" s="1" customFormat="1" ht="19.5">
      <c r="B261" s="32"/>
      <c r="C261" s="33"/>
      <c r="D261" s="185" t="s">
        <v>142</v>
      </c>
      <c r="E261" s="33"/>
      <c r="F261" s="186" t="s">
        <v>406</v>
      </c>
      <c r="G261" s="33"/>
      <c r="H261" s="33"/>
      <c r="I261" s="101"/>
      <c r="J261" s="33"/>
      <c r="K261" s="33"/>
      <c r="L261" s="36"/>
      <c r="M261" s="187"/>
      <c r="N261" s="58"/>
      <c r="O261" s="58"/>
      <c r="P261" s="58"/>
      <c r="Q261" s="58"/>
      <c r="R261" s="58"/>
      <c r="S261" s="58"/>
      <c r="T261" s="59"/>
      <c r="AT261" s="15" t="s">
        <v>142</v>
      </c>
      <c r="AU261" s="15" t="s">
        <v>75</v>
      </c>
    </row>
    <row r="262" spans="2:51" s="11" customFormat="1" ht="12">
      <c r="B262" s="188"/>
      <c r="C262" s="189"/>
      <c r="D262" s="185" t="s">
        <v>144</v>
      </c>
      <c r="E262" s="189"/>
      <c r="F262" s="191" t="s">
        <v>407</v>
      </c>
      <c r="G262" s="189"/>
      <c r="H262" s="192">
        <v>206.175</v>
      </c>
      <c r="I262" s="193"/>
      <c r="J262" s="189"/>
      <c r="K262" s="189"/>
      <c r="L262" s="194"/>
      <c r="M262" s="195"/>
      <c r="N262" s="196"/>
      <c r="O262" s="196"/>
      <c r="P262" s="196"/>
      <c r="Q262" s="196"/>
      <c r="R262" s="196"/>
      <c r="S262" s="196"/>
      <c r="T262" s="197"/>
      <c r="AT262" s="198" t="s">
        <v>144</v>
      </c>
      <c r="AU262" s="198" t="s">
        <v>75</v>
      </c>
      <c r="AV262" s="11" t="s">
        <v>75</v>
      </c>
      <c r="AW262" s="11" t="s">
        <v>4</v>
      </c>
      <c r="AX262" s="11" t="s">
        <v>73</v>
      </c>
      <c r="AY262" s="198" t="s">
        <v>132</v>
      </c>
    </row>
    <row r="263" spans="2:65" s="1" customFormat="1" ht="16.5" customHeight="1">
      <c r="B263" s="32"/>
      <c r="C263" s="173" t="s">
        <v>408</v>
      </c>
      <c r="D263" s="173" t="s">
        <v>135</v>
      </c>
      <c r="E263" s="174" t="s">
        <v>409</v>
      </c>
      <c r="F263" s="175" t="s">
        <v>410</v>
      </c>
      <c r="G263" s="176" t="s">
        <v>383</v>
      </c>
      <c r="H263" s="177">
        <v>4.755</v>
      </c>
      <c r="I263" s="178"/>
      <c r="J263" s="179">
        <f>ROUND(I263*H263,2)</f>
        <v>0</v>
      </c>
      <c r="K263" s="175" t="s">
        <v>139</v>
      </c>
      <c r="L263" s="36"/>
      <c r="M263" s="180" t="s">
        <v>1</v>
      </c>
      <c r="N263" s="181" t="s">
        <v>36</v>
      </c>
      <c r="O263" s="58"/>
      <c r="P263" s="182">
        <f>O263*H263</f>
        <v>0</v>
      </c>
      <c r="Q263" s="182">
        <v>0</v>
      </c>
      <c r="R263" s="182">
        <f>Q263*H263</f>
        <v>0</v>
      </c>
      <c r="S263" s="182">
        <v>0</v>
      </c>
      <c r="T263" s="183">
        <f>S263*H263</f>
        <v>0</v>
      </c>
      <c r="AR263" s="15" t="s">
        <v>140</v>
      </c>
      <c r="AT263" s="15" t="s">
        <v>135</v>
      </c>
      <c r="AU263" s="15" t="s">
        <v>75</v>
      </c>
      <c r="AY263" s="15" t="s">
        <v>132</v>
      </c>
      <c r="BE263" s="184">
        <f>IF(N263="základní",J263,0)</f>
        <v>0</v>
      </c>
      <c r="BF263" s="184">
        <f>IF(N263="snížená",J263,0)</f>
        <v>0</v>
      </c>
      <c r="BG263" s="184">
        <f>IF(N263="zákl. přenesená",J263,0)</f>
        <v>0</v>
      </c>
      <c r="BH263" s="184">
        <f>IF(N263="sníž. přenesená",J263,0)</f>
        <v>0</v>
      </c>
      <c r="BI263" s="184">
        <f>IF(N263="nulová",J263,0)</f>
        <v>0</v>
      </c>
      <c r="BJ263" s="15" t="s">
        <v>73</v>
      </c>
      <c r="BK263" s="184">
        <f>ROUND(I263*H263,2)</f>
        <v>0</v>
      </c>
      <c r="BL263" s="15" t="s">
        <v>140</v>
      </c>
      <c r="BM263" s="15" t="s">
        <v>411</v>
      </c>
    </row>
    <row r="264" spans="2:47" s="1" customFormat="1" ht="19.5">
      <c r="B264" s="32"/>
      <c r="C264" s="33"/>
      <c r="D264" s="185" t="s">
        <v>142</v>
      </c>
      <c r="E264" s="33"/>
      <c r="F264" s="186" t="s">
        <v>412</v>
      </c>
      <c r="G264" s="33"/>
      <c r="H264" s="33"/>
      <c r="I264" s="101"/>
      <c r="J264" s="33"/>
      <c r="K264" s="33"/>
      <c r="L264" s="36"/>
      <c r="M264" s="187"/>
      <c r="N264" s="58"/>
      <c r="O264" s="58"/>
      <c r="P264" s="58"/>
      <c r="Q264" s="58"/>
      <c r="R264" s="58"/>
      <c r="S264" s="58"/>
      <c r="T264" s="59"/>
      <c r="AT264" s="15" t="s">
        <v>142</v>
      </c>
      <c r="AU264" s="15" t="s">
        <v>75</v>
      </c>
    </row>
    <row r="265" spans="2:63" s="10" customFormat="1" ht="22.9" customHeight="1">
      <c r="B265" s="157"/>
      <c r="C265" s="158"/>
      <c r="D265" s="159" t="s">
        <v>64</v>
      </c>
      <c r="E265" s="171" t="s">
        <v>413</v>
      </c>
      <c r="F265" s="171" t="s">
        <v>414</v>
      </c>
      <c r="G265" s="158"/>
      <c r="H265" s="158"/>
      <c r="I265" s="161"/>
      <c r="J265" s="172">
        <f>BK265</f>
        <v>0</v>
      </c>
      <c r="K265" s="158"/>
      <c r="L265" s="163"/>
      <c r="M265" s="164"/>
      <c r="N265" s="165"/>
      <c r="O265" s="165"/>
      <c r="P265" s="166">
        <f>SUM(P266:P270)</f>
        <v>0</v>
      </c>
      <c r="Q265" s="165"/>
      <c r="R265" s="166">
        <f>SUM(R266:R270)</f>
        <v>0</v>
      </c>
      <c r="S265" s="165"/>
      <c r="T265" s="167">
        <f>SUM(T266:T270)</f>
        <v>0</v>
      </c>
      <c r="AR265" s="168" t="s">
        <v>73</v>
      </c>
      <c r="AT265" s="169" t="s">
        <v>64</v>
      </c>
      <c r="AU265" s="169" t="s">
        <v>73</v>
      </c>
      <c r="AY265" s="168" t="s">
        <v>132</v>
      </c>
      <c r="BK265" s="170">
        <f>SUM(BK266:BK270)</f>
        <v>0</v>
      </c>
    </row>
    <row r="266" spans="2:65" s="1" customFormat="1" ht="16.5" customHeight="1">
      <c r="B266" s="32"/>
      <c r="C266" s="173" t="s">
        <v>415</v>
      </c>
      <c r="D266" s="173" t="s">
        <v>135</v>
      </c>
      <c r="E266" s="174" t="s">
        <v>416</v>
      </c>
      <c r="F266" s="175" t="s">
        <v>417</v>
      </c>
      <c r="G266" s="176" t="s">
        <v>383</v>
      </c>
      <c r="H266" s="177">
        <v>58.707</v>
      </c>
      <c r="I266" s="178"/>
      <c r="J266" s="179">
        <f>ROUND(I266*H266,2)</f>
        <v>0</v>
      </c>
      <c r="K266" s="175" t="s">
        <v>139</v>
      </c>
      <c r="L266" s="36"/>
      <c r="M266" s="180" t="s">
        <v>1</v>
      </c>
      <c r="N266" s="181" t="s">
        <v>36</v>
      </c>
      <c r="O266" s="58"/>
      <c r="P266" s="182">
        <f>O266*H266</f>
        <v>0</v>
      </c>
      <c r="Q266" s="182">
        <v>0</v>
      </c>
      <c r="R266" s="182">
        <f>Q266*H266</f>
        <v>0</v>
      </c>
      <c r="S266" s="182">
        <v>0</v>
      </c>
      <c r="T266" s="183">
        <f>S266*H266</f>
        <v>0</v>
      </c>
      <c r="AR266" s="15" t="s">
        <v>140</v>
      </c>
      <c r="AT266" s="15" t="s">
        <v>135</v>
      </c>
      <c r="AU266" s="15" t="s">
        <v>75</v>
      </c>
      <c r="AY266" s="15" t="s">
        <v>132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5" t="s">
        <v>73</v>
      </c>
      <c r="BK266" s="184">
        <f>ROUND(I266*H266,2)</f>
        <v>0</v>
      </c>
      <c r="BL266" s="15" t="s">
        <v>140</v>
      </c>
      <c r="BM266" s="15" t="s">
        <v>418</v>
      </c>
    </row>
    <row r="267" spans="2:47" s="1" customFormat="1" ht="19.5">
      <c r="B267" s="32"/>
      <c r="C267" s="33"/>
      <c r="D267" s="185" t="s">
        <v>142</v>
      </c>
      <c r="E267" s="33"/>
      <c r="F267" s="186" t="s">
        <v>419</v>
      </c>
      <c r="G267" s="33"/>
      <c r="H267" s="33"/>
      <c r="I267" s="101"/>
      <c r="J267" s="33"/>
      <c r="K267" s="33"/>
      <c r="L267" s="36"/>
      <c r="M267" s="187"/>
      <c r="N267" s="58"/>
      <c r="O267" s="58"/>
      <c r="P267" s="58"/>
      <c r="Q267" s="58"/>
      <c r="R267" s="58"/>
      <c r="S267" s="58"/>
      <c r="T267" s="59"/>
      <c r="AT267" s="15" t="s">
        <v>142</v>
      </c>
      <c r="AU267" s="15" t="s">
        <v>75</v>
      </c>
    </row>
    <row r="268" spans="2:65" s="1" customFormat="1" ht="16.5" customHeight="1">
      <c r="B268" s="32"/>
      <c r="C268" s="173" t="s">
        <v>420</v>
      </c>
      <c r="D268" s="173" t="s">
        <v>135</v>
      </c>
      <c r="E268" s="174" t="s">
        <v>421</v>
      </c>
      <c r="F268" s="175" t="s">
        <v>422</v>
      </c>
      <c r="G268" s="176" t="s">
        <v>383</v>
      </c>
      <c r="H268" s="177">
        <v>293.535</v>
      </c>
      <c r="I268" s="178"/>
      <c r="J268" s="179">
        <f>ROUND(I268*H268,2)</f>
        <v>0</v>
      </c>
      <c r="K268" s="175" t="s">
        <v>139</v>
      </c>
      <c r="L268" s="36"/>
      <c r="M268" s="180" t="s">
        <v>1</v>
      </c>
      <c r="N268" s="181" t="s">
        <v>36</v>
      </c>
      <c r="O268" s="58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AR268" s="15" t="s">
        <v>140</v>
      </c>
      <c r="AT268" s="15" t="s">
        <v>135</v>
      </c>
      <c r="AU268" s="15" t="s">
        <v>75</v>
      </c>
      <c r="AY268" s="15" t="s">
        <v>132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5" t="s">
        <v>73</v>
      </c>
      <c r="BK268" s="184">
        <f>ROUND(I268*H268,2)</f>
        <v>0</v>
      </c>
      <c r="BL268" s="15" t="s">
        <v>140</v>
      </c>
      <c r="BM268" s="15" t="s">
        <v>423</v>
      </c>
    </row>
    <row r="269" spans="2:47" s="1" customFormat="1" ht="19.5">
      <c r="B269" s="32"/>
      <c r="C269" s="33"/>
      <c r="D269" s="185" t="s">
        <v>142</v>
      </c>
      <c r="E269" s="33"/>
      <c r="F269" s="186" t="s">
        <v>424</v>
      </c>
      <c r="G269" s="33"/>
      <c r="H269" s="33"/>
      <c r="I269" s="101"/>
      <c r="J269" s="33"/>
      <c r="K269" s="33"/>
      <c r="L269" s="36"/>
      <c r="M269" s="187"/>
      <c r="N269" s="58"/>
      <c r="O269" s="58"/>
      <c r="P269" s="58"/>
      <c r="Q269" s="58"/>
      <c r="R269" s="58"/>
      <c r="S269" s="58"/>
      <c r="T269" s="59"/>
      <c r="AT269" s="15" t="s">
        <v>142</v>
      </c>
      <c r="AU269" s="15" t="s">
        <v>75</v>
      </c>
    </row>
    <row r="270" spans="2:51" s="11" customFormat="1" ht="12">
      <c r="B270" s="188"/>
      <c r="C270" s="189"/>
      <c r="D270" s="185" t="s">
        <v>144</v>
      </c>
      <c r="E270" s="189"/>
      <c r="F270" s="191" t="s">
        <v>425</v>
      </c>
      <c r="G270" s="189"/>
      <c r="H270" s="192">
        <v>293.535</v>
      </c>
      <c r="I270" s="193"/>
      <c r="J270" s="189"/>
      <c r="K270" s="189"/>
      <c r="L270" s="194"/>
      <c r="M270" s="195"/>
      <c r="N270" s="196"/>
      <c r="O270" s="196"/>
      <c r="P270" s="196"/>
      <c r="Q270" s="196"/>
      <c r="R270" s="196"/>
      <c r="S270" s="196"/>
      <c r="T270" s="197"/>
      <c r="AT270" s="198" t="s">
        <v>144</v>
      </c>
      <c r="AU270" s="198" t="s">
        <v>75</v>
      </c>
      <c r="AV270" s="11" t="s">
        <v>75</v>
      </c>
      <c r="AW270" s="11" t="s">
        <v>4</v>
      </c>
      <c r="AX270" s="11" t="s">
        <v>73</v>
      </c>
      <c r="AY270" s="198" t="s">
        <v>132</v>
      </c>
    </row>
    <row r="271" spans="2:63" s="10" customFormat="1" ht="25.9" customHeight="1">
      <c r="B271" s="157"/>
      <c r="C271" s="158"/>
      <c r="D271" s="159" t="s">
        <v>64</v>
      </c>
      <c r="E271" s="160" t="s">
        <v>426</v>
      </c>
      <c r="F271" s="160" t="s">
        <v>427</v>
      </c>
      <c r="G271" s="158"/>
      <c r="H271" s="158"/>
      <c r="I271" s="161"/>
      <c r="J271" s="162">
        <f>BK271</f>
        <v>0</v>
      </c>
      <c r="K271" s="158"/>
      <c r="L271" s="163"/>
      <c r="M271" s="164"/>
      <c r="N271" s="165"/>
      <c r="O271" s="165"/>
      <c r="P271" s="166">
        <f>P272+P285+P289+P299+P352+P443+P470+P504+P510</f>
        <v>0</v>
      </c>
      <c r="Q271" s="165"/>
      <c r="R271" s="166">
        <f>R272+R285+R289+R299+R352+R443+R470+R504+R510</f>
        <v>6.892238140000001</v>
      </c>
      <c r="S271" s="165"/>
      <c r="T271" s="167">
        <f>T272+T285+T289+T299+T352+T443+T470+T504+T510</f>
        <v>0.14313599</v>
      </c>
      <c r="AR271" s="168" t="s">
        <v>75</v>
      </c>
      <c r="AT271" s="169" t="s">
        <v>64</v>
      </c>
      <c r="AU271" s="169" t="s">
        <v>65</v>
      </c>
      <c r="AY271" s="168" t="s">
        <v>132</v>
      </c>
      <c r="BK271" s="170">
        <f>BK272+BK285+BK289+BK299+BK352+BK443+BK470+BK504+BK510</f>
        <v>0</v>
      </c>
    </row>
    <row r="272" spans="2:63" s="10" customFormat="1" ht="22.9" customHeight="1">
      <c r="B272" s="157"/>
      <c r="C272" s="158"/>
      <c r="D272" s="159" t="s">
        <v>64</v>
      </c>
      <c r="E272" s="171" t="s">
        <v>428</v>
      </c>
      <c r="F272" s="171" t="s">
        <v>429</v>
      </c>
      <c r="G272" s="158"/>
      <c r="H272" s="158"/>
      <c r="I272" s="161"/>
      <c r="J272" s="172">
        <f>BK272</f>
        <v>0</v>
      </c>
      <c r="K272" s="158"/>
      <c r="L272" s="163"/>
      <c r="M272" s="164"/>
      <c r="N272" s="165"/>
      <c r="O272" s="165"/>
      <c r="P272" s="166">
        <f>SUM(P273:P284)</f>
        <v>0</v>
      </c>
      <c r="Q272" s="165"/>
      <c r="R272" s="166">
        <f>SUM(R273:R284)</f>
        <v>0.316602</v>
      </c>
      <c r="S272" s="165"/>
      <c r="T272" s="167">
        <f>SUM(T273:T284)</f>
        <v>0</v>
      </c>
      <c r="AR272" s="168" t="s">
        <v>75</v>
      </c>
      <c r="AT272" s="169" t="s">
        <v>64</v>
      </c>
      <c r="AU272" s="169" t="s">
        <v>73</v>
      </c>
      <c r="AY272" s="168" t="s">
        <v>132</v>
      </c>
      <c r="BK272" s="170">
        <f>SUM(BK273:BK284)</f>
        <v>0</v>
      </c>
    </row>
    <row r="273" spans="2:65" s="1" customFormat="1" ht="16.5" customHeight="1">
      <c r="B273" s="32"/>
      <c r="C273" s="173" t="s">
        <v>430</v>
      </c>
      <c r="D273" s="173" t="s">
        <v>135</v>
      </c>
      <c r="E273" s="174" t="s">
        <v>431</v>
      </c>
      <c r="F273" s="175" t="s">
        <v>432</v>
      </c>
      <c r="G273" s="176" t="s">
        <v>160</v>
      </c>
      <c r="H273" s="177">
        <v>53.3</v>
      </c>
      <c r="I273" s="178"/>
      <c r="J273" s="179">
        <f>ROUND(I273*H273,2)</f>
        <v>0</v>
      </c>
      <c r="K273" s="175" t="s">
        <v>139</v>
      </c>
      <c r="L273" s="36"/>
      <c r="M273" s="180" t="s">
        <v>1</v>
      </c>
      <c r="N273" s="181" t="s">
        <v>36</v>
      </c>
      <c r="O273" s="58"/>
      <c r="P273" s="182">
        <f>O273*H273</f>
        <v>0</v>
      </c>
      <c r="Q273" s="182">
        <v>0.00069</v>
      </c>
      <c r="R273" s="182">
        <f>Q273*H273</f>
        <v>0.036777</v>
      </c>
      <c r="S273" s="182">
        <v>0</v>
      </c>
      <c r="T273" s="183">
        <f>S273*H273</f>
        <v>0</v>
      </c>
      <c r="AR273" s="15" t="s">
        <v>189</v>
      </c>
      <c r="AT273" s="15" t="s">
        <v>135</v>
      </c>
      <c r="AU273" s="15" t="s">
        <v>75</v>
      </c>
      <c r="AY273" s="15" t="s">
        <v>132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15" t="s">
        <v>73</v>
      </c>
      <c r="BK273" s="184">
        <f>ROUND(I273*H273,2)</f>
        <v>0</v>
      </c>
      <c r="BL273" s="15" t="s">
        <v>189</v>
      </c>
      <c r="BM273" s="15" t="s">
        <v>433</v>
      </c>
    </row>
    <row r="274" spans="2:47" s="1" customFormat="1" ht="19.5">
      <c r="B274" s="32"/>
      <c r="C274" s="33"/>
      <c r="D274" s="185" t="s">
        <v>142</v>
      </c>
      <c r="E274" s="33"/>
      <c r="F274" s="186" t="s">
        <v>434</v>
      </c>
      <c r="G274" s="33"/>
      <c r="H274" s="33"/>
      <c r="I274" s="101"/>
      <c r="J274" s="33"/>
      <c r="K274" s="33"/>
      <c r="L274" s="36"/>
      <c r="M274" s="187"/>
      <c r="N274" s="58"/>
      <c r="O274" s="58"/>
      <c r="P274" s="58"/>
      <c r="Q274" s="58"/>
      <c r="R274" s="58"/>
      <c r="S274" s="58"/>
      <c r="T274" s="59"/>
      <c r="AT274" s="15" t="s">
        <v>142</v>
      </c>
      <c r="AU274" s="15" t="s">
        <v>75</v>
      </c>
    </row>
    <row r="275" spans="2:51" s="11" customFormat="1" ht="12">
      <c r="B275" s="188"/>
      <c r="C275" s="189"/>
      <c r="D275" s="185" t="s">
        <v>144</v>
      </c>
      <c r="E275" s="190" t="s">
        <v>1</v>
      </c>
      <c r="F275" s="191" t="s">
        <v>435</v>
      </c>
      <c r="G275" s="189"/>
      <c r="H275" s="192">
        <v>53.3</v>
      </c>
      <c r="I275" s="193"/>
      <c r="J275" s="189"/>
      <c r="K275" s="189"/>
      <c r="L275" s="194"/>
      <c r="M275" s="195"/>
      <c r="N275" s="196"/>
      <c r="O275" s="196"/>
      <c r="P275" s="196"/>
      <c r="Q275" s="196"/>
      <c r="R275" s="196"/>
      <c r="S275" s="196"/>
      <c r="T275" s="197"/>
      <c r="AT275" s="198" t="s">
        <v>144</v>
      </c>
      <c r="AU275" s="198" t="s">
        <v>75</v>
      </c>
      <c r="AV275" s="11" t="s">
        <v>75</v>
      </c>
      <c r="AW275" s="11" t="s">
        <v>28</v>
      </c>
      <c r="AX275" s="11" t="s">
        <v>73</v>
      </c>
      <c r="AY275" s="198" t="s">
        <v>132</v>
      </c>
    </row>
    <row r="276" spans="2:65" s="1" customFormat="1" ht="16.5" customHeight="1">
      <c r="B276" s="32"/>
      <c r="C276" s="173" t="s">
        <v>436</v>
      </c>
      <c r="D276" s="173" t="s">
        <v>135</v>
      </c>
      <c r="E276" s="174" t="s">
        <v>437</v>
      </c>
      <c r="F276" s="175" t="s">
        <v>438</v>
      </c>
      <c r="G276" s="176" t="s">
        <v>160</v>
      </c>
      <c r="H276" s="177">
        <v>79.95</v>
      </c>
      <c r="I276" s="178"/>
      <c r="J276" s="179">
        <f>ROUND(I276*H276,2)</f>
        <v>0</v>
      </c>
      <c r="K276" s="175" t="s">
        <v>139</v>
      </c>
      <c r="L276" s="36"/>
      <c r="M276" s="180" t="s">
        <v>1</v>
      </c>
      <c r="N276" s="181" t="s">
        <v>36</v>
      </c>
      <c r="O276" s="58"/>
      <c r="P276" s="182">
        <f>O276*H276</f>
        <v>0</v>
      </c>
      <c r="Q276" s="182">
        <v>0.0035</v>
      </c>
      <c r="R276" s="182">
        <f>Q276*H276</f>
        <v>0.279825</v>
      </c>
      <c r="S276" s="182">
        <v>0</v>
      </c>
      <c r="T276" s="183">
        <f>S276*H276</f>
        <v>0</v>
      </c>
      <c r="AR276" s="15" t="s">
        <v>189</v>
      </c>
      <c r="AT276" s="15" t="s">
        <v>135</v>
      </c>
      <c r="AU276" s="15" t="s">
        <v>75</v>
      </c>
      <c r="AY276" s="15" t="s">
        <v>132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15" t="s">
        <v>73</v>
      </c>
      <c r="BK276" s="184">
        <f>ROUND(I276*H276,2)</f>
        <v>0</v>
      </c>
      <c r="BL276" s="15" t="s">
        <v>189</v>
      </c>
      <c r="BM276" s="15" t="s">
        <v>439</v>
      </c>
    </row>
    <row r="277" spans="2:47" s="1" customFormat="1" ht="12">
      <c r="B277" s="32"/>
      <c r="C277" s="33"/>
      <c r="D277" s="185" t="s">
        <v>142</v>
      </c>
      <c r="E277" s="33"/>
      <c r="F277" s="186" t="s">
        <v>440</v>
      </c>
      <c r="G277" s="33"/>
      <c r="H277" s="33"/>
      <c r="I277" s="101"/>
      <c r="J277" s="33"/>
      <c r="K277" s="33"/>
      <c r="L277" s="36"/>
      <c r="M277" s="187"/>
      <c r="N277" s="58"/>
      <c r="O277" s="58"/>
      <c r="P277" s="58"/>
      <c r="Q277" s="58"/>
      <c r="R277" s="58"/>
      <c r="S277" s="58"/>
      <c r="T277" s="59"/>
      <c r="AT277" s="15" t="s">
        <v>142</v>
      </c>
      <c r="AU277" s="15" t="s">
        <v>75</v>
      </c>
    </row>
    <row r="278" spans="2:51" s="11" customFormat="1" ht="12">
      <c r="B278" s="188"/>
      <c r="C278" s="189"/>
      <c r="D278" s="185" t="s">
        <v>144</v>
      </c>
      <c r="E278" s="190" t="s">
        <v>1</v>
      </c>
      <c r="F278" s="191" t="s">
        <v>441</v>
      </c>
      <c r="G278" s="189"/>
      <c r="H278" s="192">
        <v>79.95</v>
      </c>
      <c r="I278" s="193"/>
      <c r="J278" s="189"/>
      <c r="K278" s="189"/>
      <c r="L278" s="194"/>
      <c r="M278" s="195"/>
      <c r="N278" s="196"/>
      <c r="O278" s="196"/>
      <c r="P278" s="196"/>
      <c r="Q278" s="196"/>
      <c r="R278" s="196"/>
      <c r="S278" s="196"/>
      <c r="T278" s="197"/>
      <c r="AT278" s="198" t="s">
        <v>144</v>
      </c>
      <c r="AU278" s="198" t="s">
        <v>75</v>
      </c>
      <c r="AV278" s="11" t="s">
        <v>75</v>
      </c>
      <c r="AW278" s="11" t="s">
        <v>28</v>
      </c>
      <c r="AX278" s="11" t="s">
        <v>73</v>
      </c>
      <c r="AY278" s="198" t="s">
        <v>132</v>
      </c>
    </row>
    <row r="279" spans="2:65" s="1" customFormat="1" ht="16.5" customHeight="1">
      <c r="B279" s="32"/>
      <c r="C279" s="173" t="s">
        <v>442</v>
      </c>
      <c r="D279" s="173" t="s">
        <v>135</v>
      </c>
      <c r="E279" s="174" t="s">
        <v>443</v>
      </c>
      <c r="F279" s="175" t="s">
        <v>444</v>
      </c>
      <c r="G279" s="176" t="s">
        <v>383</v>
      </c>
      <c r="H279" s="177">
        <v>0.317</v>
      </c>
      <c r="I279" s="178"/>
      <c r="J279" s="179">
        <f>ROUND(I279*H279,2)</f>
        <v>0</v>
      </c>
      <c r="K279" s="175" t="s">
        <v>139</v>
      </c>
      <c r="L279" s="36"/>
      <c r="M279" s="180" t="s">
        <v>1</v>
      </c>
      <c r="N279" s="181" t="s">
        <v>36</v>
      </c>
      <c r="O279" s="58"/>
      <c r="P279" s="182">
        <f>O279*H279</f>
        <v>0</v>
      </c>
      <c r="Q279" s="182">
        <v>0</v>
      </c>
      <c r="R279" s="182">
        <f>Q279*H279</f>
        <v>0</v>
      </c>
      <c r="S279" s="182">
        <v>0</v>
      </c>
      <c r="T279" s="183">
        <f>S279*H279</f>
        <v>0</v>
      </c>
      <c r="AR279" s="15" t="s">
        <v>189</v>
      </c>
      <c r="AT279" s="15" t="s">
        <v>135</v>
      </c>
      <c r="AU279" s="15" t="s">
        <v>75</v>
      </c>
      <c r="AY279" s="15" t="s">
        <v>132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15" t="s">
        <v>73</v>
      </c>
      <c r="BK279" s="184">
        <f>ROUND(I279*H279,2)</f>
        <v>0</v>
      </c>
      <c r="BL279" s="15" t="s">
        <v>189</v>
      </c>
      <c r="BM279" s="15" t="s">
        <v>445</v>
      </c>
    </row>
    <row r="280" spans="2:47" s="1" customFormat="1" ht="19.5">
      <c r="B280" s="32"/>
      <c r="C280" s="33"/>
      <c r="D280" s="185" t="s">
        <v>142</v>
      </c>
      <c r="E280" s="33"/>
      <c r="F280" s="186" t="s">
        <v>446</v>
      </c>
      <c r="G280" s="33"/>
      <c r="H280" s="33"/>
      <c r="I280" s="101"/>
      <c r="J280" s="33"/>
      <c r="K280" s="33"/>
      <c r="L280" s="36"/>
      <c r="M280" s="187"/>
      <c r="N280" s="58"/>
      <c r="O280" s="58"/>
      <c r="P280" s="58"/>
      <c r="Q280" s="58"/>
      <c r="R280" s="58"/>
      <c r="S280" s="58"/>
      <c r="T280" s="59"/>
      <c r="AT280" s="15" t="s">
        <v>142</v>
      </c>
      <c r="AU280" s="15" t="s">
        <v>75</v>
      </c>
    </row>
    <row r="281" spans="2:65" s="1" customFormat="1" ht="16.5" customHeight="1">
      <c r="B281" s="32"/>
      <c r="C281" s="173" t="s">
        <v>447</v>
      </c>
      <c r="D281" s="173" t="s">
        <v>135</v>
      </c>
      <c r="E281" s="174" t="s">
        <v>448</v>
      </c>
      <c r="F281" s="175" t="s">
        <v>449</v>
      </c>
      <c r="G281" s="176" t="s">
        <v>383</v>
      </c>
      <c r="H281" s="177">
        <v>0.317</v>
      </c>
      <c r="I281" s="178"/>
      <c r="J281" s="179">
        <f>ROUND(I281*H281,2)</f>
        <v>0</v>
      </c>
      <c r="K281" s="175" t="s">
        <v>139</v>
      </c>
      <c r="L281" s="36"/>
      <c r="M281" s="180" t="s">
        <v>1</v>
      </c>
      <c r="N281" s="181" t="s">
        <v>36</v>
      </c>
      <c r="O281" s="58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15" t="s">
        <v>189</v>
      </c>
      <c r="AT281" s="15" t="s">
        <v>135</v>
      </c>
      <c r="AU281" s="15" t="s">
        <v>75</v>
      </c>
      <c r="AY281" s="15" t="s">
        <v>132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5" t="s">
        <v>73</v>
      </c>
      <c r="BK281" s="184">
        <f>ROUND(I281*H281,2)</f>
        <v>0</v>
      </c>
      <c r="BL281" s="15" t="s">
        <v>189</v>
      </c>
      <c r="BM281" s="15" t="s">
        <v>450</v>
      </c>
    </row>
    <row r="282" spans="2:47" s="1" customFormat="1" ht="19.5">
      <c r="B282" s="32"/>
      <c r="C282" s="33"/>
      <c r="D282" s="185" t="s">
        <v>142</v>
      </c>
      <c r="E282" s="33"/>
      <c r="F282" s="186" t="s">
        <v>451</v>
      </c>
      <c r="G282" s="33"/>
      <c r="H282" s="33"/>
      <c r="I282" s="101"/>
      <c r="J282" s="33"/>
      <c r="K282" s="33"/>
      <c r="L282" s="36"/>
      <c r="M282" s="187"/>
      <c r="N282" s="58"/>
      <c r="O282" s="58"/>
      <c r="P282" s="58"/>
      <c r="Q282" s="58"/>
      <c r="R282" s="58"/>
      <c r="S282" s="58"/>
      <c r="T282" s="59"/>
      <c r="AT282" s="15" t="s">
        <v>142</v>
      </c>
      <c r="AU282" s="15" t="s">
        <v>75</v>
      </c>
    </row>
    <row r="283" spans="2:65" s="1" customFormat="1" ht="16.5" customHeight="1">
      <c r="B283" s="32"/>
      <c r="C283" s="173" t="s">
        <v>452</v>
      </c>
      <c r="D283" s="173" t="s">
        <v>135</v>
      </c>
      <c r="E283" s="174" t="s">
        <v>453</v>
      </c>
      <c r="F283" s="175" t="s">
        <v>454</v>
      </c>
      <c r="G283" s="176" t="s">
        <v>383</v>
      </c>
      <c r="H283" s="177">
        <v>0.317</v>
      </c>
      <c r="I283" s="178"/>
      <c r="J283" s="179">
        <f>ROUND(I283*H283,2)</f>
        <v>0</v>
      </c>
      <c r="K283" s="175" t="s">
        <v>139</v>
      </c>
      <c r="L283" s="36"/>
      <c r="M283" s="180" t="s">
        <v>1</v>
      </c>
      <c r="N283" s="181" t="s">
        <v>36</v>
      </c>
      <c r="O283" s="58"/>
      <c r="P283" s="182">
        <f>O283*H283</f>
        <v>0</v>
      </c>
      <c r="Q283" s="182">
        <v>0</v>
      </c>
      <c r="R283" s="182">
        <f>Q283*H283</f>
        <v>0</v>
      </c>
      <c r="S283" s="182">
        <v>0</v>
      </c>
      <c r="T283" s="183">
        <f>S283*H283</f>
        <v>0</v>
      </c>
      <c r="AR283" s="15" t="s">
        <v>189</v>
      </c>
      <c r="AT283" s="15" t="s">
        <v>135</v>
      </c>
      <c r="AU283" s="15" t="s">
        <v>75</v>
      </c>
      <c r="AY283" s="15" t="s">
        <v>132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15" t="s">
        <v>73</v>
      </c>
      <c r="BK283" s="184">
        <f>ROUND(I283*H283,2)</f>
        <v>0</v>
      </c>
      <c r="BL283" s="15" t="s">
        <v>189</v>
      </c>
      <c r="BM283" s="15" t="s">
        <v>455</v>
      </c>
    </row>
    <row r="284" spans="2:47" s="1" customFormat="1" ht="19.5">
      <c r="B284" s="32"/>
      <c r="C284" s="33"/>
      <c r="D284" s="185" t="s">
        <v>142</v>
      </c>
      <c r="E284" s="33"/>
      <c r="F284" s="186" t="s">
        <v>456</v>
      </c>
      <c r="G284" s="33"/>
      <c r="H284" s="33"/>
      <c r="I284" s="101"/>
      <c r="J284" s="33"/>
      <c r="K284" s="33"/>
      <c r="L284" s="36"/>
      <c r="M284" s="187"/>
      <c r="N284" s="58"/>
      <c r="O284" s="58"/>
      <c r="P284" s="58"/>
      <c r="Q284" s="58"/>
      <c r="R284" s="58"/>
      <c r="S284" s="58"/>
      <c r="T284" s="59"/>
      <c r="AT284" s="15" t="s">
        <v>142</v>
      </c>
      <c r="AU284" s="15" t="s">
        <v>75</v>
      </c>
    </row>
    <row r="285" spans="2:63" s="10" customFormat="1" ht="22.9" customHeight="1">
      <c r="B285" s="157"/>
      <c r="C285" s="158"/>
      <c r="D285" s="159" t="s">
        <v>64</v>
      </c>
      <c r="E285" s="171" t="s">
        <v>457</v>
      </c>
      <c r="F285" s="171" t="s">
        <v>458</v>
      </c>
      <c r="G285" s="158"/>
      <c r="H285" s="158"/>
      <c r="I285" s="161"/>
      <c r="J285" s="172">
        <f>BK285</f>
        <v>0</v>
      </c>
      <c r="K285" s="158"/>
      <c r="L285" s="163"/>
      <c r="M285" s="164"/>
      <c r="N285" s="165"/>
      <c r="O285" s="165"/>
      <c r="P285" s="166">
        <f>SUM(P286:P288)</f>
        <v>0</v>
      </c>
      <c r="Q285" s="165"/>
      <c r="R285" s="166">
        <f>SUM(R286:R288)</f>
        <v>0.00348</v>
      </c>
      <c r="S285" s="165"/>
      <c r="T285" s="167">
        <f>SUM(T286:T288)</f>
        <v>0</v>
      </c>
      <c r="AR285" s="168" t="s">
        <v>75</v>
      </c>
      <c r="AT285" s="169" t="s">
        <v>64</v>
      </c>
      <c r="AU285" s="169" t="s">
        <v>73</v>
      </c>
      <c r="AY285" s="168" t="s">
        <v>132</v>
      </c>
      <c r="BK285" s="170">
        <f>SUM(BK286:BK288)</f>
        <v>0</v>
      </c>
    </row>
    <row r="286" spans="2:65" s="1" customFormat="1" ht="16.5" customHeight="1">
      <c r="B286" s="32"/>
      <c r="C286" s="173" t="s">
        <v>459</v>
      </c>
      <c r="D286" s="173" t="s">
        <v>135</v>
      </c>
      <c r="E286" s="174" t="s">
        <v>460</v>
      </c>
      <c r="F286" s="175" t="s">
        <v>461</v>
      </c>
      <c r="G286" s="176" t="s">
        <v>332</v>
      </c>
      <c r="H286" s="177">
        <v>6</v>
      </c>
      <c r="I286" s="178"/>
      <c r="J286" s="179">
        <f>ROUND(I286*H286,2)</f>
        <v>0</v>
      </c>
      <c r="K286" s="175" t="s">
        <v>139</v>
      </c>
      <c r="L286" s="36"/>
      <c r="M286" s="180" t="s">
        <v>1</v>
      </c>
      <c r="N286" s="181" t="s">
        <v>36</v>
      </c>
      <c r="O286" s="58"/>
      <c r="P286" s="182">
        <f>O286*H286</f>
        <v>0</v>
      </c>
      <c r="Q286" s="182">
        <v>0.00058</v>
      </c>
      <c r="R286" s="182">
        <f>Q286*H286</f>
        <v>0.00348</v>
      </c>
      <c r="S286" s="182">
        <v>0</v>
      </c>
      <c r="T286" s="183">
        <f>S286*H286</f>
        <v>0</v>
      </c>
      <c r="AR286" s="15" t="s">
        <v>189</v>
      </c>
      <c r="AT286" s="15" t="s">
        <v>135</v>
      </c>
      <c r="AU286" s="15" t="s">
        <v>75</v>
      </c>
      <c r="AY286" s="15" t="s">
        <v>132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15" t="s">
        <v>73</v>
      </c>
      <c r="BK286" s="184">
        <f>ROUND(I286*H286,2)</f>
        <v>0</v>
      </c>
      <c r="BL286" s="15" t="s">
        <v>189</v>
      </c>
      <c r="BM286" s="15" t="s">
        <v>462</v>
      </c>
    </row>
    <row r="287" spans="2:47" s="1" customFormat="1" ht="12">
      <c r="B287" s="32"/>
      <c r="C287" s="33"/>
      <c r="D287" s="185" t="s">
        <v>142</v>
      </c>
      <c r="E287" s="33"/>
      <c r="F287" s="186" t="s">
        <v>463</v>
      </c>
      <c r="G287" s="33"/>
      <c r="H287" s="33"/>
      <c r="I287" s="101"/>
      <c r="J287" s="33"/>
      <c r="K287" s="33"/>
      <c r="L287" s="36"/>
      <c r="M287" s="187"/>
      <c r="N287" s="58"/>
      <c r="O287" s="58"/>
      <c r="P287" s="58"/>
      <c r="Q287" s="58"/>
      <c r="R287" s="58"/>
      <c r="S287" s="58"/>
      <c r="T287" s="59"/>
      <c r="AT287" s="15" t="s">
        <v>142</v>
      </c>
      <c r="AU287" s="15" t="s">
        <v>75</v>
      </c>
    </row>
    <row r="288" spans="2:51" s="11" customFormat="1" ht="12">
      <c r="B288" s="188"/>
      <c r="C288" s="189"/>
      <c r="D288" s="185" t="s">
        <v>144</v>
      </c>
      <c r="E288" s="190" t="s">
        <v>1</v>
      </c>
      <c r="F288" s="191" t="s">
        <v>236</v>
      </c>
      <c r="G288" s="189"/>
      <c r="H288" s="192">
        <v>6</v>
      </c>
      <c r="I288" s="193"/>
      <c r="J288" s="189"/>
      <c r="K288" s="189"/>
      <c r="L288" s="194"/>
      <c r="M288" s="195"/>
      <c r="N288" s="196"/>
      <c r="O288" s="196"/>
      <c r="P288" s="196"/>
      <c r="Q288" s="196"/>
      <c r="R288" s="196"/>
      <c r="S288" s="196"/>
      <c r="T288" s="197"/>
      <c r="AT288" s="198" t="s">
        <v>144</v>
      </c>
      <c r="AU288" s="198" t="s">
        <v>75</v>
      </c>
      <c r="AV288" s="11" t="s">
        <v>75</v>
      </c>
      <c r="AW288" s="11" t="s">
        <v>28</v>
      </c>
      <c r="AX288" s="11" t="s">
        <v>73</v>
      </c>
      <c r="AY288" s="198" t="s">
        <v>132</v>
      </c>
    </row>
    <row r="289" spans="2:63" s="10" customFormat="1" ht="22.9" customHeight="1">
      <c r="B289" s="157"/>
      <c r="C289" s="158"/>
      <c r="D289" s="159" t="s">
        <v>64</v>
      </c>
      <c r="E289" s="171" t="s">
        <v>464</v>
      </c>
      <c r="F289" s="171" t="s">
        <v>465</v>
      </c>
      <c r="G289" s="158"/>
      <c r="H289" s="158"/>
      <c r="I289" s="161"/>
      <c r="J289" s="172">
        <f>BK289</f>
        <v>0</v>
      </c>
      <c r="K289" s="158"/>
      <c r="L289" s="163"/>
      <c r="M289" s="164"/>
      <c r="N289" s="165"/>
      <c r="O289" s="165"/>
      <c r="P289" s="166">
        <f>SUM(P290:P298)</f>
        <v>0</v>
      </c>
      <c r="Q289" s="165"/>
      <c r="R289" s="166">
        <f>SUM(R290:R298)</f>
        <v>0.036036000000000006</v>
      </c>
      <c r="S289" s="165"/>
      <c r="T289" s="167">
        <f>SUM(T290:T298)</f>
        <v>0</v>
      </c>
      <c r="AR289" s="168" t="s">
        <v>75</v>
      </c>
      <c r="AT289" s="169" t="s">
        <v>64</v>
      </c>
      <c r="AU289" s="169" t="s">
        <v>73</v>
      </c>
      <c r="AY289" s="168" t="s">
        <v>132</v>
      </c>
      <c r="BK289" s="170">
        <f>SUM(BK290:BK298)</f>
        <v>0</v>
      </c>
    </row>
    <row r="290" spans="2:65" s="1" customFormat="1" ht="16.5" customHeight="1">
      <c r="B290" s="32"/>
      <c r="C290" s="173" t="s">
        <v>466</v>
      </c>
      <c r="D290" s="173" t="s">
        <v>135</v>
      </c>
      <c r="E290" s="174" t="s">
        <v>467</v>
      </c>
      <c r="F290" s="175" t="s">
        <v>468</v>
      </c>
      <c r="G290" s="176" t="s">
        <v>213</v>
      </c>
      <c r="H290" s="177">
        <v>5.2</v>
      </c>
      <c r="I290" s="178"/>
      <c r="J290" s="179">
        <f>ROUND(I290*H290,2)</f>
        <v>0</v>
      </c>
      <c r="K290" s="175" t="s">
        <v>139</v>
      </c>
      <c r="L290" s="36"/>
      <c r="M290" s="180" t="s">
        <v>1</v>
      </c>
      <c r="N290" s="181" t="s">
        <v>36</v>
      </c>
      <c r="O290" s="58"/>
      <c r="P290" s="182">
        <f>O290*H290</f>
        <v>0</v>
      </c>
      <c r="Q290" s="182">
        <v>0.00693</v>
      </c>
      <c r="R290" s="182">
        <f>Q290*H290</f>
        <v>0.036036000000000006</v>
      </c>
      <c r="S290" s="182">
        <v>0</v>
      </c>
      <c r="T290" s="183">
        <f>S290*H290</f>
        <v>0</v>
      </c>
      <c r="AR290" s="15" t="s">
        <v>189</v>
      </c>
      <c r="AT290" s="15" t="s">
        <v>135</v>
      </c>
      <c r="AU290" s="15" t="s">
        <v>75</v>
      </c>
      <c r="AY290" s="15" t="s">
        <v>132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15" t="s">
        <v>73</v>
      </c>
      <c r="BK290" s="184">
        <f>ROUND(I290*H290,2)</f>
        <v>0</v>
      </c>
      <c r="BL290" s="15" t="s">
        <v>189</v>
      </c>
      <c r="BM290" s="15" t="s">
        <v>469</v>
      </c>
    </row>
    <row r="291" spans="2:47" s="1" customFormat="1" ht="19.5">
      <c r="B291" s="32"/>
      <c r="C291" s="33"/>
      <c r="D291" s="185" t="s">
        <v>142</v>
      </c>
      <c r="E291" s="33"/>
      <c r="F291" s="186" t="s">
        <v>470</v>
      </c>
      <c r="G291" s="33"/>
      <c r="H291" s="33"/>
      <c r="I291" s="101"/>
      <c r="J291" s="33"/>
      <c r="K291" s="33"/>
      <c r="L291" s="36"/>
      <c r="M291" s="187"/>
      <c r="N291" s="58"/>
      <c r="O291" s="58"/>
      <c r="P291" s="58"/>
      <c r="Q291" s="58"/>
      <c r="R291" s="58"/>
      <c r="S291" s="58"/>
      <c r="T291" s="59"/>
      <c r="AT291" s="15" t="s">
        <v>142</v>
      </c>
      <c r="AU291" s="15" t="s">
        <v>75</v>
      </c>
    </row>
    <row r="292" spans="2:51" s="11" customFormat="1" ht="12">
      <c r="B292" s="188"/>
      <c r="C292" s="189"/>
      <c r="D292" s="185" t="s">
        <v>144</v>
      </c>
      <c r="E292" s="190" t="s">
        <v>1</v>
      </c>
      <c r="F292" s="191" t="s">
        <v>471</v>
      </c>
      <c r="G292" s="189"/>
      <c r="H292" s="192">
        <v>5.2</v>
      </c>
      <c r="I292" s="193"/>
      <c r="J292" s="189"/>
      <c r="K292" s="189"/>
      <c r="L292" s="194"/>
      <c r="M292" s="195"/>
      <c r="N292" s="196"/>
      <c r="O292" s="196"/>
      <c r="P292" s="196"/>
      <c r="Q292" s="196"/>
      <c r="R292" s="196"/>
      <c r="S292" s="196"/>
      <c r="T292" s="197"/>
      <c r="AT292" s="198" t="s">
        <v>144</v>
      </c>
      <c r="AU292" s="198" t="s">
        <v>75</v>
      </c>
      <c r="AV292" s="11" t="s">
        <v>75</v>
      </c>
      <c r="AW292" s="11" t="s">
        <v>28</v>
      </c>
      <c r="AX292" s="11" t="s">
        <v>73</v>
      </c>
      <c r="AY292" s="198" t="s">
        <v>132</v>
      </c>
    </row>
    <row r="293" spans="2:65" s="1" customFormat="1" ht="16.5" customHeight="1">
      <c r="B293" s="32"/>
      <c r="C293" s="173" t="s">
        <v>472</v>
      </c>
      <c r="D293" s="173" t="s">
        <v>135</v>
      </c>
      <c r="E293" s="174" t="s">
        <v>473</v>
      </c>
      <c r="F293" s="175" t="s">
        <v>474</v>
      </c>
      <c r="G293" s="176" t="s">
        <v>383</v>
      </c>
      <c r="H293" s="177">
        <v>0.036</v>
      </c>
      <c r="I293" s="178"/>
      <c r="J293" s="179">
        <f>ROUND(I293*H293,2)</f>
        <v>0</v>
      </c>
      <c r="K293" s="175" t="s">
        <v>139</v>
      </c>
      <c r="L293" s="36"/>
      <c r="M293" s="180" t="s">
        <v>1</v>
      </c>
      <c r="N293" s="181" t="s">
        <v>36</v>
      </c>
      <c r="O293" s="58"/>
      <c r="P293" s="182">
        <f>O293*H293</f>
        <v>0</v>
      </c>
      <c r="Q293" s="182">
        <v>0</v>
      </c>
      <c r="R293" s="182">
        <f>Q293*H293</f>
        <v>0</v>
      </c>
      <c r="S293" s="182">
        <v>0</v>
      </c>
      <c r="T293" s="183">
        <f>S293*H293</f>
        <v>0</v>
      </c>
      <c r="AR293" s="15" t="s">
        <v>189</v>
      </c>
      <c r="AT293" s="15" t="s">
        <v>135</v>
      </c>
      <c r="AU293" s="15" t="s">
        <v>75</v>
      </c>
      <c r="AY293" s="15" t="s">
        <v>132</v>
      </c>
      <c r="BE293" s="184">
        <f>IF(N293="základní",J293,0)</f>
        <v>0</v>
      </c>
      <c r="BF293" s="184">
        <f>IF(N293="snížená",J293,0)</f>
        <v>0</v>
      </c>
      <c r="BG293" s="184">
        <f>IF(N293="zákl. přenesená",J293,0)</f>
        <v>0</v>
      </c>
      <c r="BH293" s="184">
        <f>IF(N293="sníž. přenesená",J293,0)</f>
        <v>0</v>
      </c>
      <c r="BI293" s="184">
        <f>IF(N293="nulová",J293,0)</f>
        <v>0</v>
      </c>
      <c r="BJ293" s="15" t="s">
        <v>73</v>
      </c>
      <c r="BK293" s="184">
        <f>ROUND(I293*H293,2)</f>
        <v>0</v>
      </c>
      <c r="BL293" s="15" t="s">
        <v>189</v>
      </c>
      <c r="BM293" s="15" t="s">
        <v>475</v>
      </c>
    </row>
    <row r="294" spans="2:47" s="1" customFormat="1" ht="19.5">
      <c r="B294" s="32"/>
      <c r="C294" s="33"/>
      <c r="D294" s="185" t="s">
        <v>142</v>
      </c>
      <c r="E294" s="33"/>
      <c r="F294" s="186" t="s">
        <v>476</v>
      </c>
      <c r="G294" s="33"/>
      <c r="H294" s="33"/>
      <c r="I294" s="101"/>
      <c r="J294" s="33"/>
      <c r="K294" s="33"/>
      <c r="L294" s="36"/>
      <c r="M294" s="187"/>
      <c r="N294" s="58"/>
      <c r="O294" s="58"/>
      <c r="P294" s="58"/>
      <c r="Q294" s="58"/>
      <c r="R294" s="58"/>
      <c r="S294" s="58"/>
      <c r="T294" s="59"/>
      <c r="AT294" s="15" t="s">
        <v>142</v>
      </c>
      <c r="AU294" s="15" t="s">
        <v>75</v>
      </c>
    </row>
    <row r="295" spans="2:65" s="1" customFormat="1" ht="16.5" customHeight="1">
      <c r="B295" s="32"/>
      <c r="C295" s="173" t="s">
        <v>477</v>
      </c>
      <c r="D295" s="173" t="s">
        <v>135</v>
      </c>
      <c r="E295" s="174" t="s">
        <v>478</v>
      </c>
      <c r="F295" s="175" t="s">
        <v>479</v>
      </c>
      <c r="G295" s="176" t="s">
        <v>383</v>
      </c>
      <c r="H295" s="177">
        <v>0.036</v>
      </c>
      <c r="I295" s="178"/>
      <c r="J295" s="179">
        <f>ROUND(I295*H295,2)</f>
        <v>0</v>
      </c>
      <c r="K295" s="175" t="s">
        <v>139</v>
      </c>
      <c r="L295" s="36"/>
      <c r="M295" s="180" t="s">
        <v>1</v>
      </c>
      <c r="N295" s="181" t="s">
        <v>36</v>
      </c>
      <c r="O295" s="58"/>
      <c r="P295" s="182">
        <f>O295*H295</f>
        <v>0</v>
      </c>
      <c r="Q295" s="182">
        <v>0</v>
      </c>
      <c r="R295" s="182">
        <f>Q295*H295</f>
        <v>0</v>
      </c>
      <c r="S295" s="182">
        <v>0</v>
      </c>
      <c r="T295" s="183">
        <f>S295*H295</f>
        <v>0</v>
      </c>
      <c r="AR295" s="15" t="s">
        <v>189</v>
      </c>
      <c r="AT295" s="15" t="s">
        <v>135</v>
      </c>
      <c r="AU295" s="15" t="s">
        <v>75</v>
      </c>
      <c r="AY295" s="15" t="s">
        <v>132</v>
      </c>
      <c r="BE295" s="184">
        <f>IF(N295="základní",J295,0)</f>
        <v>0</v>
      </c>
      <c r="BF295" s="184">
        <f>IF(N295="snížená",J295,0)</f>
        <v>0</v>
      </c>
      <c r="BG295" s="184">
        <f>IF(N295="zákl. přenesená",J295,0)</f>
        <v>0</v>
      </c>
      <c r="BH295" s="184">
        <f>IF(N295="sníž. přenesená",J295,0)</f>
        <v>0</v>
      </c>
      <c r="BI295" s="184">
        <f>IF(N295="nulová",J295,0)</f>
        <v>0</v>
      </c>
      <c r="BJ295" s="15" t="s">
        <v>73</v>
      </c>
      <c r="BK295" s="184">
        <f>ROUND(I295*H295,2)</f>
        <v>0</v>
      </c>
      <c r="BL295" s="15" t="s">
        <v>189</v>
      </c>
      <c r="BM295" s="15" t="s">
        <v>480</v>
      </c>
    </row>
    <row r="296" spans="2:47" s="1" customFormat="1" ht="19.5">
      <c r="B296" s="32"/>
      <c r="C296" s="33"/>
      <c r="D296" s="185" t="s">
        <v>142</v>
      </c>
      <c r="E296" s="33"/>
      <c r="F296" s="186" t="s">
        <v>481</v>
      </c>
      <c r="G296" s="33"/>
      <c r="H296" s="33"/>
      <c r="I296" s="101"/>
      <c r="J296" s="33"/>
      <c r="K296" s="33"/>
      <c r="L296" s="36"/>
      <c r="M296" s="187"/>
      <c r="N296" s="58"/>
      <c r="O296" s="58"/>
      <c r="P296" s="58"/>
      <c r="Q296" s="58"/>
      <c r="R296" s="58"/>
      <c r="S296" s="58"/>
      <c r="T296" s="59"/>
      <c r="AT296" s="15" t="s">
        <v>142</v>
      </c>
      <c r="AU296" s="15" t="s">
        <v>75</v>
      </c>
    </row>
    <row r="297" spans="2:65" s="1" customFormat="1" ht="16.5" customHeight="1">
      <c r="B297" s="32"/>
      <c r="C297" s="173" t="s">
        <v>482</v>
      </c>
      <c r="D297" s="173" t="s">
        <v>135</v>
      </c>
      <c r="E297" s="174" t="s">
        <v>483</v>
      </c>
      <c r="F297" s="175" t="s">
        <v>484</v>
      </c>
      <c r="G297" s="176" t="s">
        <v>383</v>
      </c>
      <c r="H297" s="177">
        <v>0.036</v>
      </c>
      <c r="I297" s="178"/>
      <c r="J297" s="179">
        <f>ROUND(I297*H297,2)</f>
        <v>0</v>
      </c>
      <c r="K297" s="175" t="s">
        <v>139</v>
      </c>
      <c r="L297" s="36"/>
      <c r="M297" s="180" t="s">
        <v>1</v>
      </c>
      <c r="N297" s="181" t="s">
        <v>36</v>
      </c>
      <c r="O297" s="58"/>
      <c r="P297" s="182">
        <f>O297*H297</f>
        <v>0</v>
      </c>
      <c r="Q297" s="182">
        <v>0</v>
      </c>
      <c r="R297" s="182">
        <f>Q297*H297</f>
        <v>0</v>
      </c>
      <c r="S297" s="182">
        <v>0</v>
      </c>
      <c r="T297" s="183">
        <f>S297*H297</f>
        <v>0</v>
      </c>
      <c r="AR297" s="15" t="s">
        <v>189</v>
      </c>
      <c r="AT297" s="15" t="s">
        <v>135</v>
      </c>
      <c r="AU297" s="15" t="s">
        <v>75</v>
      </c>
      <c r="AY297" s="15" t="s">
        <v>132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15" t="s">
        <v>73</v>
      </c>
      <c r="BK297" s="184">
        <f>ROUND(I297*H297,2)</f>
        <v>0</v>
      </c>
      <c r="BL297" s="15" t="s">
        <v>189</v>
      </c>
      <c r="BM297" s="15" t="s">
        <v>485</v>
      </c>
    </row>
    <row r="298" spans="2:47" s="1" customFormat="1" ht="19.5">
      <c r="B298" s="32"/>
      <c r="C298" s="33"/>
      <c r="D298" s="185" t="s">
        <v>142</v>
      </c>
      <c r="E298" s="33"/>
      <c r="F298" s="186" t="s">
        <v>486</v>
      </c>
      <c r="G298" s="33"/>
      <c r="H298" s="33"/>
      <c r="I298" s="101"/>
      <c r="J298" s="33"/>
      <c r="K298" s="33"/>
      <c r="L298" s="36"/>
      <c r="M298" s="187"/>
      <c r="N298" s="58"/>
      <c r="O298" s="58"/>
      <c r="P298" s="58"/>
      <c r="Q298" s="58"/>
      <c r="R298" s="58"/>
      <c r="S298" s="58"/>
      <c r="T298" s="59"/>
      <c r="AT298" s="15" t="s">
        <v>142</v>
      </c>
      <c r="AU298" s="15" t="s">
        <v>75</v>
      </c>
    </row>
    <row r="299" spans="2:63" s="10" customFormat="1" ht="22.9" customHeight="1">
      <c r="B299" s="157"/>
      <c r="C299" s="158"/>
      <c r="D299" s="159" t="s">
        <v>64</v>
      </c>
      <c r="E299" s="171" t="s">
        <v>487</v>
      </c>
      <c r="F299" s="171" t="s">
        <v>488</v>
      </c>
      <c r="G299" s="158"/>
      <c r="H299" s="158"/>
      <c r="I299" s="161"/>
      <c r="J299" s="172">
        <f>BK299</f>
        <v>0</v>
      </c>
      <c r="K299" s="158"/>
      <c r="L299" s="163"/>
      <c r="M299" s="164"/>
      <c r="N299" s="165"/>
      <c r="O299" s="165"/>
      <c r="P299" s="166">
        <f>SUM(P300:P351)</f>
        <v>0</v>
      </c>
      <c r="Q299" s="165"/>
      <c r="R299" s="166">
        <f>SUM(R300:R351)</f>
        <v>2.11247</v>
      </c>
      <c r="S299" s="165"/>
      <c r="T299" s="167">
        <f>SUM(T300:T351)</f>
        <v>0</v>
      </c>
      <c r="AR299" s="168" t="s">
        <v>75</v>
      </c>
      <c r="AT299" s="169" t="s">
        <v>64</v>
      </c>
      <c r="AU299" s="169" t="s">
        <v>73</v>
      </c>
      <c r="AY299" s="168" t="s">
        <v>132</v>
      </c>
      <c r="BK299" s="170">
        <f>SUM(BK300:BK351)</f>
        <v>0</v>
      </c>
    </row>
    <row r="300" spans="2:65" s="1" customFormat="1" ht="16.5" customHeight="1">
      <c r="B300" s="32"/>
      <c r="C300" s="173" t="s">
        <v>489</v>
      </c>
      <c r="D300" s="173" t="s">
        <v>135</v>
      </c>
      <c r="E300" s="174" t="s">
        <v>490</v>
      </c>
      <c r="F300" s="175" t="s">
        <v>491</v>
      </c>
      <c r="G300" s="176" t="s">
        <v>332</v>
      </c>
      <c r="H300" s="177">
        <v>1</v>
      </c>
      <c r="I300" s="178"/>
      <c r="J300" s="179">
        <f>ROUND(I300*H300,2)</f>
        <v>0</v>
      </c>
      <c r="K300" s="175" t="s">
        <v>1</v>
      </c>
      <c r="L300" s="36"/>
      <c r="M300" s="180" t="s">
        <v>1</v>
      </c>
      <c r="N300" s="181" t="s">
        <v>36</v>
      </c>
      <c r="O300" s="58"/>
      <c r="P300" s="182">
        <f>O300*H300</f>
        <v>0</v>
      </c>
      <c r="Q300" s="182">
        <v>0.6</v>
      </c>
      <c r="R300" s="182">
        <f>Q300*H300</f>
        <v>0.6</v>
      </c>
      <c r="S300" s="182">
        <v>0</v>
      </c>
      <c r="T300" s="183">
        <f>S300*H300</f>
        <v>0</v>
      </c>
      <c r="AR300" s="15" t="s">
        <v>189</v>
      </c>
      <c r="AT300" s="15" t="s">
        <v>135</v>
      </c>
      <c r="AU300" s="15" t="s">
        <v>75</v>
      </c>
      <c r="AY300" s="15" t="s">
        <v>132</v>
      </c>
      <c r="BE300" s="184">
        <f>IF(N300="základní",J300,0)</f>
        <v>0</v>
      </c>
      <c r="BF300" s="184">
        <f>IF(N300="snížená",J300,0)</f>
        <v>0</v>
      </c>
      <c r="BG300" s="184">
        <f>IF(N300="zákl. přenesená",J300,0)</f>
        <v>0</v>
      </c>
      <c r="BH300" s="184">
        <f>IF(N300="sníž. přenesená",J300,0)</f>
        <v>0</v>
      </c>
      <c r="BI300" s="184">
        <f>IF(N300="nulová",J300,0)</f>
        <v>0</v>
      </c>
      <c r="BJ300" s="15" t="s">
        <v>73</v>
      </c>
      <c r="BK300" s="184">
        <f>ROUND(I300*H300,2)</f>
        <v>0</v>
      </c>
      <c r="BL300" s="15" t="s">
        <v>189</v>
      </c>
      <c r="BM300" s="15" t="s">
        <v>492</v>
      </c>
    </row>
    <row r="301" spans="2:47" s="1" customFormat="1" ht="19.5">
      <c r="B301" s="32"/>
      <c r="C301" s="33"/>
      <c r="D301" s="185" t="s">
        <v>142</v>
      </c>
      <c r="E301" s="33"/>
      <c r="F301" s="186" t="s">
        <v>493</v>
      </c>
      <c r="G301" s="33"/>
      <c r="H301" s="33"/>
      <c r="I301" s="101"/>
      <c r="J301" s="33"/>
      <c r="K301" s="33"/>
      <c r="L301" s="36"/>
      <c r="M301" s="187"/>
      <c r="N301" s="58"/>
      <c r="O301" s="58"/>
      <c r="P301" s="58"/>
      <c r="Q301" s="58"/>
      <c r="R301" s="58"/>
      <c r="S301" s="58"/>
      <c r="T301" s="59"/>
      <c r="AT301" s="15" t="s">
        <v>142</v>
      </c>
      <c r="AU301" s="15" t="s">
        <v>75</v>
      </c>
    </row>
    <row r="302" spans="2:65" s="1" customFormat="1" ht="16.5" customHeight="1">
      <c r="B302" s="32"/>
      <c r="C302" s="173" t="s">
        <v>494</v>
      </c>
      <c r="D302" s="173" t="s">
        <v>135</v>
      </c>
      <c r="E302" s="174" t="s">
        <v>495</v>
      </c>
      <c r="F302" s="175" t="s">
        <v>496</v>
      </c>
      <c r="G302" s="176" t="s">
        <v>497</v>
      </c>
      <c r="H302" s="177">
        <v>1</v>
      </c>
      <c r="I302" s="178"/>
      <c r="J302" s="179">
        <f>ROUND(I302*H302,2)</f>
        <v>0</v>
      </c>
      <c r="K302" s="175" t="s">
        <v>1</v>
      </c>
      <c r="L302" s="36"/>
      <c r="M302" s="180" t="s">
        <v>1</v>
      </c>
      <c r="N302" s="181" t="s">
        <v>36</v>
      </c>
      <c r="O302" s="58"/>
      <c r="P302" s="182">
        <f>O302*H302</f>
        <v>0</v>
      </c>
      <c r="Q302" s="182">
        <v>0.15</v>
      </c>
      <c r="R302" s="182">
        <f>Q302*H302</f>
        <v>0.15</v>
      </c>
      <c r="S302" s="182">
        <v>0</v>
      </c>
      <c r="T302" s="183">
        <f>S302*H302</f>
        <v>0</v>
      </c>
      <c r="AR302" s="15" t="s">
        <v>189</v>
      </c>
      <c r="AT302" s="15" t="s">
        <v>135</v>
      </c>
      <c r="AU302" s="15" t="s">
        <v>75</v>
      </c>
      <c r="AY302" s="15" t="s">
        <v>132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15" t="s">
        <v>73</v>
      </c>
      <c r="BK302" s="184">
        <f>ROUND(I302*H302,2)</f>
        <v>0</v>
      </c>
      <c r="BL302" s="15" t="s">
        <v>189</v>
      </c>
      <c r="BM302" s="15" t="s">
        <v>498</v>
      </c>
    </row>
    <row r="303" spans="2:47" s="1" customFormat="1" ht="12">
      <c r="B303" s="32"/>
      <c r="C303" s="33"/>
      <c r="D303" s="185" t="s">
        <v>142</v>
      </c>
      <c r="E303" s="33"/>
      <c r="F303" s="186" t="s">
        <v>499</v>
      </c>
      <c r="G303" s="33"/>
      <c r="H303" s="33"/>
      <c r="I303" s="101"/>
      <c r="J303" s="33"/>
      <c r="K303" s="33"/>
      <c r="L303" s="36"/>
      <c r="M303" s="187"/>
      <c r="N303" s="58"/>
      <c r="O303" s="58"/>
      <c r="P303" s="58"/>
      <c r="Q303" s="58"/>
      <c r="R303" s="58"/>
      <c r="S303" s="58"/>
      <c r="T303" s="59"/>
      <c r="AT303" s="15" t="s">
        <v>142</v>
      </c>
      <c r="AU303" s="15" t="s">
        <v>75</v>
      </c>
    </row>
    <row r="304" spans="2:47" s="1" customFormat="1" ht="175.5">
      <c r="B304" s="32"/>
      <c r="C304" s="33"/>
      <c r="D304" s="185" t="s">
        <v>500</v>
      </c>
      <c r="E304" s="33"/>
      <c r="F304" s="230" t="s">
        <v>501</v>
      </c>
      <c r="G304" s="33"/>
      <c r="H304" s="33"/>
      <c r="I304" s="101"/>
      <c r="J304" s="33"/>
      <c r="K304" s="33"/>
      <c r="L304" s="36"/>
      <c r="M304" s="187"/>
      <c r="N304" s="58"/>
      <c r="O304" s="58"/>
      <c r="P304" s="58"/>
      <c r="Q304" s="58"/>
      <c r="R304" s="58"/>
      <c r="S304" s="58"/>
      <c r="T304" s="59"/>
      <c r="AT304" s="15" t="s">
        <v>500</v>
      </c>
      <c r="AU304" s="15" t="s">
        <v>75</v>
      </c>
    </row>
    <row r="305" spans="2:65" s="1" customFormat="1" ht="16.5" customHeight="1">
      <c r="B305" s="32"/>
      <c r="C305" s="173" t="s">
        <v>502</v>
      </c>
      <c r="D305" s="173" t="s">
        <v>135</v>
      </c>
      <c r="E305" s="174" t="s">
        <v>503</v>
      </c>
      <c r="F305" s="175" t="s">
        <v>504</v>
      </c>
      <c r="G305" s="176" t="s">
        <v>497</v>
      </c>
      <c r="H305" s="177">
        <v>1</v>
      </c>
      <c r="I305" s="178"/>
      <c r="J305" s="179">
        <f>ROUND(I305*H305,2)</f>
        <v>0</v>
      </c>
      <c r="K305" s="175" t="s">
        <v>1</v>
      </c>
      <c r="L305" s="36"/>
      <c r="M305" s="180" t="s">
        <v>1</v>
      </c>
      <c r="N305" s="181" t="s">
        <v>36</v>
      </c>
      <c r="O305" s="58"/>
      <c r="P305" s="182">
        <f>O305*H305</f>
        <v>0</v>
      </c>
      <c r="Q305" s="182">
        <v>0.15</v>
      </c>
      <c r="R305" s="182">
        <f>Q305*H305</f>
        <v>0.15</v>
      </c>
      <c r="S305" s="182">
        <v>0</v>
      </c>
      <c r="T305" s="183">
        <f>S305*H305</f>
        <v>0</v>
      </c>
      <c r="AR305" s="15" t="s">
        <v>189</v>
      </c>
      <c r="AT305" s="15" t="s">
        <v>135</v>
      </c>
      <c r="AU305" s="15" t="s">
        <v>75</v>
      </c>
      <c r="AY305" s="15" t="s">
        <v>132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15" t="s">
        <v>73</v>
      </c>
      <c r="BK305" s="184">
        <f>ROUND(I305*H305,2)</f>
        <v>0</v>
      </c>
      <c r="BL305" s="15" t="s">
        <v>189</v>
      </c>
      <c r="BM305" s="15" t="s">
        <v>505</v>
      </c>
    </row>
    <row r="306" spans="2:47" s="1" customFormat="1" ht="12">
      <c r="B306" s="32"/>
      <c r="C306" s="33"/>
      <c r="D306" s="185" t="s">
        <v>142</v>
      </c>
      <c r="E306" s="33"/>
      <c r="F306" s="186" t="s">
        <v>506</v>
      </c>
      <c r="G306" s="33"/>
      <c r="H306" s="33"/>
      <c r="I306" s="101"/>
      <c r="J306" s="33"/>
      <c r="K306" s="33"/>
      <c r="L306" s="36"/>
      <c r="M306" s="187"/>
      <c r="N306" s="58"/>
      <c r="O306" s="58"/>
      <c r="P306" s="58"/>
      <c r="Q306" s="58"/>
      <c r="R306" s="58"/>
      <c r="S306" s="58"/>
      <c r="T306" s="59"/>
      <c r="AT306" s="15" t="s">
        <v>142</v>
      </c>
      <c r="AU306" s="15" t="s">
        <v>75</v>
      </c>
    </row>
    <row r="307" spans="2:47" s="1" customFormat="1" ht="107.25">
      <c r="B307" s="32"/>
      <c r="C307" s="33"/>
      <c r="D307" s="185" t="s">
        <v>500</v>
      </c>
      <c r="E307" s="33"/>
      <c r="F307" s="230" t="s">
        <v>507</v>
      </c>
      <c r="G307" s="33"/>
      <c r="H307" s="33"/>
      <c r="I307" s="101"/>
      <c r="J307" s="33"/>
      <c r="K307" s="33"/>
      <c r="L307" s="36"/>
      <c r="M307" s="187"/>
      <c r="N307" s="58"/>
      <c r="O307" s="58"/>
      <c r="P307" s="58"/>
      <c r="Q307" s="58"/>
      <c r="R307" s="58"/>
      <c r="S307" s="58"/>
      <c r="T307" s="59"/>
      <c r="AT307" s="15" t="s">
        <v>500</v>
      </c>
      <c r="AU307" s="15" t="s">
        <v>75</v>
      </c>
    </row>
    <row r="308" spans="2:65" s="1" customFormat="1" ht="16.5" customHeight="1">
      <c r="B308" s="32"/>
      <c r="C308" s="173" t="s">
        <v>508</v>
      </c>
      <c r="D308" s="173" t="s">
        <v>135</v>
      </c>
      <c r="E308" s="174" t="s">
        <v>509</v>
      </c>
      <c r="F308" s="175" t="s">
        <v>510</v>
      </c>
      <c r="G308" s="176" t="s">
        <v>497</v>
      </c>
      <c r="H308" s="177">
        <v>3</v>
      </c>
      <c r="I308" s="178"/>
      <c r="J308" s="179">
        <f>ROUND(I308*H308,2)</f>
        <v>0</v>
      </c>
      <c r="K308" s="175" t="s">
        <v>1</v>
      </c>
      <c r="L308" s="36"/>
      <c r="M308" s="180" t="s">
        <v>1</v>
      </c>
      <c r="N308" s="181" t="s">
        <v>36</v>
      </c>
      <c r="O308" s="58"/>
      <c r="P308" s="182">
        <f>O308*H308</f>
        <v>0</v>
      </c>
      <c r="Q308" s="182">
        <v>0.05</v>
      </c>
      <c r="R308" s="182">
        <f>Q308*H308</f>
        <v>0.15000000000000002</v>
      </c>
      <c r="S308" s="182">
        <v>0</v>
      </c>
      <c r="T308" s="183">
        <f>S308*H308</f>
        <v>0</v>
      </c>
      <c r="AR308" s="15" t="s">
        <v>189</v>
      </c>
      <c r="AT308" s="15" t="s">
        <v>135</v>
      </c>
      <c r="AU308" s="15" t="s">
        <v>75</v>
      </c>
      <c r="AY308" s="15" t="s">
        <v>132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15" t="s">
        <v>73</v>
      </c>
      <c r="BK308" s="184">
        <f>ROUND(I308*H308,2)</f>
        <v>0</v>
      </c>
      <c r="BL308" s="15" t="s">
        <v>189</v>
      </c>
      <c r="BM308" s="15" t="s">
        <v>511</v>
      </c>
    </row>
    <row r="309" spans="2:47" s="1" customFormat="1" ht="12">
      <c r="B309" s="32"/>
      <c r="C309" s="33"/>
      <c r="D309" s="185" t="s">
        <v>142</v>
      </c>
      <c r="E309" s="33"/>
      <c r="F309" s="186" t="s">
        <v>512</v>
      </c>
      <c r="G309" s="33"/>
      <c r="H309" s="33"/>
      <c r="I309" s="101"/>
      <c r="J309" s="33"/>
      <c r="K309" s="33"/>
      <c r="L309" s="36"/>
      <c r="M309" s="187"/>
      <c r="N309" s="58"/>
      <c r="O309" s="58"/>
      <c r="P309" s="58"/>
      <c r="Q309" s="58"/>
      <c r="R309" s="58"/>
      <c r="S309" s="58"/>
      <c r="T309" s="59"/>
      <c r="AT309" s="15" t="s">
        <v>142</v>
      </c>
      <c r="AU309" s="15" t="s">
        <v>75</v>
      </c>
    </row>
    <row r="310" spans="2:47" s="1" customFormat="1" ht="146.25">
      <c r="B310" s="32"/>
      <c r="C310" s="33"/>
      <c r="D310" s="185" t="s">
        <v>500</v>
      </c>
      <c r="E310" s="33"/>
      <c r="F310" s="230" t="s">
        <v>513</v>
      </c>
      <c r="G310" s="33"/>
      <c r="H310" s="33"/>
      <c r="I310" s="101"/>
      <c r="J310" s="33"/>
      <c r="K310" s="33"/>
      <c r="L310" s="36"/>
      <c r="M310" s="187"/>
      <c r="N310" s="58"/>
      <c r="O310" s="58"/>
      <c r="P310" s="58"/>
      <c r="Q310" s="58"/>
      <c r="R310" s="58"/>
      <c r="S310" s="58"/>
      <c r="T310" s="59"/>
      <c r="AT310" s="15" t="s">
        <v>500</v>
      </c>
      <c r="AU310" s="15" t="s">
        <v>75</v>
      </c>
    </row>
    <row r="311" spans="2:65" s="1" customFormat="1" ht="16.5" customHeight="1">
      <c r="B311" s="32"/>
      <c r="C311" s="173" t="s">
        <v>514</v>
      </c>
      <c r="D311" s="173" t="s">
        <v>135</v>
      </c>
      <c r="E311" s="174" t="s">
        <v>515</v>
      </c>
      <c r="F311" s="175" t="s">
        <v>516</v>
      </c>
      <c r="G311" s="176" t="s">
        <v>497</v>
      </c>
      <c r="H311" s="177">
        <v>1</v>
      </c>
      <c r="I311" s="178"/>
      <c r="J311" s="179">
        <f>ROUND(I311*H311,2)</f>
        <v>0</v>
      </c>
      <c r="K311" s="175" t="s">
        <v>1</v>
      </c>
      <c r="L311" s="36"/>
      <c r="M311" s="180" t="s">
        <v>1</v>
      </c>
      <c r="N311" s="181" t="s">
        <v>36</v>
      </c>
      <c r="O311" s="58"/>
      <c r="P311" s="182">
        <f>O311*H311</f>
        <v>0</v>
      </c>
      <c r="Q311" s="182">
        <v>0.05</v>
      </c>
      <c r="R311" s="182">
        <f>Q311*H311</f>
        <v>0.05</v>
      </c>
      <c r="S311" s="182">
        <v>0</v>
      </c>
      <c r="T311" s="183">
        <f>S311*H311</f>
        <v>0</v>
      </c>
      <c r="AR311" s="15" t="s">
        <v>189</v>
      </c>
      <c r="AT311" s="15" t="s">
        <v>135</v>
      </c>
      <c r="AU311" s="15" t="s">
        <v>75</v>
      </c>
      <c r="AY311" s="15" t="s">
        <v>132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15" t="s">
        <v>73</v>
      </c>
      <c r="BK311" s="184">
        <f>ROUND(I311*H311,2)</f>
        <v>0</v>
      </c>
      <c r="BL311" s="15" t="s">
        <v>189</v>
      </c>
      <c r="BM311" s="15" t="s">
        <v>517</v>
      </c>
    </row>
    <row r="312" spans="2:47" s="1" customFormat="1" ht="12">
      <c r="B312" s="32"/>
      <c r="C312" s="33"/>
      <c r="D312" s="185" t="s">
        <v>142</v>
      </c>
      <c r="E312" s="33"/>
      <c r="F312" s="186" t="s">
        <v>518</v>
      </c>
      <c r="G312" s="33"/>
      <c r="H312" s="33"/>
      <c r="I312" s="101"/>
      <c r="J312" s="33"/>
      <c r="K312" s="33"/>
      <c r="L312" s="36"/>
      <c r="M312" s="187"/>
      <c r="N312" s="58"/>
      <c r="O312" s="58"/>
      <c r="P312" s="58"/>
      <c r="Q312" s="58"/>
      <c r="R312" s="58"/>
      <c r="S312" s="58"/>
      <c r="T312" s="59"/>
      <c r="AT312" s="15" t="s">
        <v>142</v>
      </c>
      <c r="AU312" s="15" t="s">
        <v>75</v>
      </c>
    </row>
    <row r="313" spans="2:47" s="1" customFormat="1" ht="136.5">
      <c r="B313" s="32"/>
      <c r="C313" s="33"/>
      <c r="D313" s="185" t="s">
        <v>500</v>
      </c>
      <c r="E313" s="33"/>
      <c r="F313" s="230" t="s">
        <v>519</v>
      </c>
      <c r="G313" s="33"/>
      <c r="H313" s="33"/>
      <c r="I313" s="101"/>
      <c r="J313" s="33"/>
      <c r="K313" s="33"/>
      <c r="L313" s="36"/>
      <c r="M313" s="187"/>
      <c r="N313" s="58"/>
      <c r="O313" s="58"/>
      <c r="P313" s="58"/>
      <c r="Q313" s="58"/>
      <c r="R313" s="58"/>
      <c r="S313" s="58"/>
      <c r="T313" s="59"/>
      <c r="AT313" s="15" t="s">
        <v>500</v>
      </c>
      <c r="AU313" s="15" t="s">
        <v>75</v>
      </c>
    </row>
    <row r="314" spans="2:65" s="1" customFormat="1" ht="16.5" customHeight="1">
      <c r="B314" s="32"/>
      <c r="C314" s="173" t="s">
        <v>520</v>
      </c>
      <c r="D314" s="173" t="s">
        <v>135</v>
      </c>
      <c r="E314" s="174" t="s">
        <v>521</v>
      </c>
      <c r="F314" s="175" t="s">
        <v>522</v>
      </c>
      <c r="G314" s="176" t="s">
        <v>497</v>
      </c>
      <c r="H314" s="177">
        <v>1</v>
      </c>
      <c r="I314" s="178"/>
      <c r="J314" s="179">
        <f>ROUND(I314*H314,2)</f>
        <v>0</v>
      </c>
      <c r="K314" s="175" t="s">
        <v>1</v>
      </c>
      <c r="L314" s="36"/>
      <c r="M314" s="180" t="s">
        <v>1</v>
      </c>
      <c r="N314" s="181" t="s">
        <v>36</v>
      </c>
      <c r="O314" s="58"/>
      <c r="P314" s="182">
        <f>O314*H314</f>
        <v>0</v>
      </c>
      <c r="Q314" s="182">
        <v>0.05</v>
      </c>
      <c r="R314" s="182">
        <f>Q314*H314</f>
        <v>0.05</v>
      </c>
      <c r="S314" s="182">
        <v>0</v>
      </c>
      <c r="T314" s="183">
        <f>S314*H314</f>
        <v>0</v>
      </c>
      <c r="AR314" s="15" t="s">
        <v>189</v>
      </c>
      <c r="AT314" s="15" t="s">
        <v>135</v>
      </c>
      <c r="AU314" s="15" t="s">
        <v>75</v>
      </c>
      <c r="AY314" s="15" t="s">
        <v>132</v>
      </c>
      <c r="BE314" s="184">
        <f>IF(N314="základní",J314,0)</f>
        <v>0</v>
      </c>
      <c r="BF314" s="184">
        <f>IF(N314="snížená",J314,0)</f>
        <v>0</v>
      </c>
      <c r="BG314" s="184">
        <f>IF(N314="zákl. přenesená",J314,0)</f>
        <v>0</v>
      </c>
      <c r="BH314" s="184">
        <f>IF(N314="sníž. přenesená",J314,0)</f>
        <v>0</v>
      </c>
      <c r="BI314" s="184">
        <f>IF(N314="nulová",J314,0)</f>
        <v>0</v>
      </c>
      <c r="BJ314" s="15" t="s">
        <v>73</v>
      </c>
      <c r="BK314" s="184">
        <f>ROUND(I314*H314,2)</f>
        <v>0</v>
      </c>
      <c r="BL314" s="15" t="s">
        <v>189</v>
      </c>
      <c r="BM314" s="15" t="s">
        <v>523</v>
      </c>
    </row>
    <row r="315" spans="2:47" s="1" customFormat="1" ht="12">
      <c r="B315" s="32"/>
      <c r="C315" s="33"/>
      <c r="D315" s="185" t="s">
        <v>142</v>
      </c>
      <c r="E315" s="33"/>
      <c r="F315" s="186" t="s">
        <v>524</v>
      </c>
      <c r="G315" s="33"/>
      <c r="H315" s="33"/>
      <c r="I315" s="101"/>
      <c r="J315" s="33"/>
      <c r="K315" s="33"/>
      <c r="L315" s="36"/>
      <c r="M315" s="187"/>
      <c r="N315" s="58"/>
      <c r="O315" s="58"/>
      <c r="P315" s="58"/>
      <c r="Q315" s="58"/>
      <c r="R315" s="58"/>
      <c r="S315" s="58"/>
      <c r="T315" s="59"/>
      <c r="AT315" s="15" t="s">
        <v>142</v>
      </c>
      <c r="AU315" s="15" t="s">
        <v>75</v>
      </c>
    </row>
    <row r="316" spans="2:47" s="1" customFormat="1" ht="214.5">
      <c r="B316" s="32"/>
      <c r="C316" s="33"/>
      <c r="D316" s="185" t="s">
        <v>500</v>
      </c>
      <c r="E316" s="33"/>
      <c r="F316" s="230" t="s">
        <v>525</v>
      </c>
      <c r="G316" s="33"/>
      <c r="H316" s="33"/>
      <c r="I316" s="101"/>
      <c r="J316" s="33"/>
      <c r="K316" s="33"/>
      <c r="L316" s="36"/>
      <c r="M316" s="187"/>
      <c r="N316" s="58"/>
      <c r="O316" s="58"/>
      <c r="P316" s="58"/>
      <c r="Q316" s="58"/>
      <c r="R316" s="58"/>
      <c r="S316" s="58"/>
      <c r="T316" s="59"/>
      <c r="AT316" s="15" t="s">
        <v>500</v>
      </c>
      <c r="AU316" s="15" t="s">
        <v>75</v>
      </c>
    </row>
    <row r="317" spans="2:65" s="1" customFormat="1" ht="16.5" customHeight="1">
      <c r="B317" s="32"/>
      <c r="C317" s="173" t="s">
        <v>526</v>
      </c>
      <c r="D317" s="173" t="s">
        <v>135</v>
      </c>
      <c r="E317" s="174" t="s">
        <v>527</v>
      </c>
      <c r="F317" s="175" t="s">
        <v>528</v>
      </c>
      <c r="G317" s="176" t="s">
        <v>160</v>
      </c>
      <c r="H317" s="177">
        <v>13.644</v>
      </c>
      <c r="I317" s="178"/>
      <c r="J317" s="179">
        <f>ROUND(I317*H317,2)</f>
        <v>0</v>
      </c>
      <c r="K317" s="175" t="s">
        <v>1</v>
      </c>
      <c r="L317" s="36"/>
      <c r="M317" s="180" t="s">
        <v>1</v>
      </c>
      <c r="N317" s="181" t="s">
        <v>36</v>
      </c>
      <c r="O317" s="58"/>
      <c r="P317" s="182">
        <f>O317*H317</f>
        <v>0</v>
      </c>
      <c r="Q317" s="182">
        <v>0.03</v>
      </c>
      <c r="R317" s="182">
        <f>Q317*H317</f>
        <v>0.40931999999999996</v>
      </c>
      <c r="S317" s="182">
        <v>0</v>
      </c>
      <c r="T317" s="183">
        <f>S317*H317</f>
        <v>0</v>
      </c>
      <c r="AR317" s="15" t="s">
        <v>189</v>
      </c>
      <c r="AT317" s="15" t="s">
        <v>135</v>
      </c>
      <c r="AU317" s="15" t="s">
        <v>75</v>
      </c>
      <c r="AY317" s="15" t="s">
        <v>132</v>
      </c>
      <c r="BE317" s="184">
        <f>IF(N317="základní",J317,0)</f>
        <v>0</v>
      </c>
      <c r="BF317" s="184">
        <f>IF(N317="snížená",J317,0)</f>
        <v>0</v>
      </c>
      <c r="BG317" s="184">
        <f>IF(N317="zákl. přenesená",J317,0)</f>
        <v>0</v>
      </c>
      <c r="BH317" s="184">
        <f>IF(N317="sníž. přenesená",J317,0)</f>
        <v>0</v>
      </c>
      <c r="BI317" s="184">
        <f>IF(N317="nulová",J317,0)</f>
        <v>0</v>
      </c>
      <c r="BJ317" s="15" t="s">
        <v>73</v>
      </c>
      <c r="BK317" s="184">
        <f>ROUND(I317*H317,2)</f>
        <v>0</v>
      </c>
      <c r="BL317" s="15" t="s">
        <v>189</v>
      </c>
      <c r="BM317" s="15" t="s">
        <v>529</v>
      </c>
    </row>
    <row r="318" spans="2:47" s="1" customFormat="1" ht="12">
      <c r="B318" s="32"/>
      <c r="C318" s="33"/>
      <c r="D318" s="185" t="s">
        <v>142</v>
      </c>
      <c r="E318" s="33"/>
      <c r="F318" s="186" t="s">
        <v>530</v>
      </c>
      <c r="G318" s="33"/>
      <c r="H318" s="33"/>
      <c r="I318" s="101"/>
      <c r="J318" s="33"/>
      <c r="K318" s="33"/>
      <c r="L318" s="36"/>
      <c r="M318" s="187"/>
      <c r="N318" s="58"/>
      <c r="O318" s="58"/>
      <c r="P318" s="58"/>
      <c r="Q318" s="58"/>
      <c r="R318" s="58"/>
      <c r="S318" s="58"/>
      <c r="T318" s="59"/>
      <c r="AT318" s="15" t="s">
        <v>142</v>
      </c>
      <c r="AU318" s="15" t="s">
        <v>75</v>
      </c>
    </row>
    <row r="319" spans="2:51" s="11" customFormat="1" ht="12">
      <c r="B319" s="188"/>
      <c r="C319" s="189"/>
      <c r="D319" s="185" t="s">
        <v>144</v>
      </c>
      <c r="E319" s="190" t="s">
        <v>1</v>
      </c>
      <c r="F319" s="191" t="s">
        <v>531</v>
      </c>
      <c r="G319" s="189"/>
      <c r="H319" s="192">
        <v>13.644</v>
      </c>
      <c r="I319" s="193"/>
      <c r="J319" s="189"/>
      <c r="K319" s="189"/>
      <c r="L319" s="194"/>
      <c r="M319" s="195"/>
      <c r="N319" s="196"/>
      <c r="O319" s="196"/>
      <c r="P319" s="196"/>
      <c r="Q319" s="196"/>
      <c r="R319" s="196"/>
      <c r="S319" s="196"/>
      <c r="T319" s="197"/>
      <c r="AT319" s="198" t="s">
        <v>144</v>
      </c>
      <c r="AU319" s="198" t="s">
        <v>75</v>
      </c>
      <c r="AV319" s="11" t="s">
        <v>75</v>
      </c>
      <c r="AW319" s="11" t="s">
        <v>28</v>
      </c>
      <c r="AX319" s="11" t="s">
        <v>73</v>
      </c>
      <c r="AY319" s="198" t="s">
        <v>132</v>
      </c>
    </row>
    <row r="320" spans="2:65" s="1" customFormat="1" ht="16.5" customHeight="1">
      <c r="B320" s="32"/>
      <c r="C320" s="173" t="s">
        <v>532</v>
      </c>
      <c r="D320" s="173" t="s">
        <v>135</v>
      </c>
      <c r="E320" s="174" t="s">
        <v>533</v>
      </c>
      <c r="F320" s="175" t="s">
        <v>534</v>
      </c>
      <c r="G320" s="176" t="s">
        <v>160</v>
      </c>
      <c r="H320" s="177">
        <v>1.56</v>
      </c>
      <c r="I320" s="178"/>
      <c r="J320" s="179">
        <f>ROUND(I320*H320,2)</f>
        <v>0</v>
      </c>
      <c r="K320" s="175" t="s">
        <v>1</v>
      </c>
      <c r="L320" s="36"/>
      <c r="M320" s="180" t="s">
        <v>1</v>
      </c>
      <c r="N320" s="181" t="s">
        <v>36</v>
      </c>
      <c r="O320" s="58"/>
      <c r="P320" s="182">
        <f>O320*H320</f>
        <v>0</v>
      </c>
      <c r="Q320" s="182">
        <v>0.03</v>
      </c>
      <c r="R320" s="182">
        <f>Q320*H320</f>
        <v>0.0468</v>
      </c>
      <c r="S320" s="182">
        <v>0</v>
      </c>
      <c r="T320" s="183">
        <f>S320*H320</f>
        <v>0</v>
      </c>
      <c r="AR320" s="15" t="s">
        <v>189</v>
      </c>
      <c r="AT320" s="15" t="s">
        <v>135</v>
      </c>
      <c r="AU320" s="15" t="s">
        <v>75</v>
      </c>
      <c r="AY320" s="15" t="s">
        <v>132</v>
      </c>
      <c r="BE320" s="184">
        <f>IF(N320="základní",J320,0)</f>
        <v>0</v>
      </c>
      <c r="BF320" s="184">
        <f>IF(N320="snížená",J320,0)</f>
        <v>0</v>
      </c>
      <c r="BG320" s="184">
        <f>IF(N320="zákl. přenesená",J320,0)</f>
        <v>0</v>
      </c>
      <c r="BH320" s="184">
        <f>IF(N320="sníž. přenesená",J320,0)</f>
        <v>0</v>
      </c>
      <c r="BI320" s="184">
        <f>IF(N320="nulová",J320,0)</f>
        <v>0</v>
      </c>
      <c r="BJ320" s="15" t="s">
        <v>73</v>
      </c>
      <c r="BK320" s="184">
        <f>ROUND(I320*H320,2)</f>
        <v>0</v>
      </c>
      <c r="BL320" s="15" t="s">
        <v>189</v>
      </c>
      <c r="BM320" s="15" t="s">
        <v>535</v>
      </c>
    </row>
    <row r="321" spans="2:47" s="1" customFormat="1" ht="12">
      <c r="B321" s="32"/>
      <c r="C321" s="33"/>
      <c r="D321" s="185" t="s">
        <v>142</v>
      </c>
      <c r="E321" s="33"/>
      <c r="F321" s="186" t="s">
        <v>536</v>
      </c>
      <c r="G321" s="33"/>
      <c r="H321" s="33"/>
      <c r="I321" s="101"/>
      <c r="J321" s="33"/>
      <c r="K321" s="33"/>
      <c r="L321" s="36"/>
      <c r="M321" s="187"/>
      <c r="N321" s="58"/>
      <c r="O321" s="58"/>
      <c r="P321" s="58"/>
      <c r="Q321" s="58"/>
      <c r="R321" s="58"/>
      <c r="S321" s="58"/>
      <c r="T321" s="59"/>
      <c r="AT321" s="15" t="s">
        <v>142</v>
      </c>
      <c r="AU321" s="15" t="s">
        <v>75</v>
      </c>
    </row>
    <row r="322" spans="2:51" s="11" customFormat="1" ht="12">
      <c r="B322" s="188"/>
      <c r="C322" s="189"/>
      <c r="D322" s="185" t="s">
        <v>144</v>
      </c>
      <c r="E322" s="190" t="s">
        <v>1</v>
      </c>
      <c r="F322" s="191" t="s">
        <v>537</v>
      </c>
      <c r="G322" s="189"/>
      <c r="H322" s="192">
        <v>1.56</v>
      </c>
      <c r="I322" s="193"/>
      <c r="J322" s="189"/>
      <c r="K322" s="189"/>
      <c r="L322" s="194"/>
      <c r="M322" s="195"/>
      <c r="N322" s="196"/>
      <c r="O322" s="196"/>
      <c r="P322" s="196"/>
      <c r="Q322" s="196"/>
      <c r="R322" s="196"/>
      <c r="S322" s="196"/>
      <c r="T322" s="197"/>
      <c r="AT322" s="198" t="s">
        <v>144</v>
      </c>
      <c r="AU322" s="198" t="s">
        <v>75</v>
      </c>
      <c r="AV322" s="11" t="s">
        <v>75</v>
      </c>
      <c r="AW322" s="11" t="s">
        <v>28</v>
      </c>
      <c r="AX322" s="11" t="s">
        <v>73</v>
      </c>
      <c r="AY322" s="198" t="s">
        <v>132</v>
      </c>
    </row>
    <row r="323" spans="2:65" s="1" customFormat="1" ht="16.5" customHeight="1">
      <c r="B323" s="32"/>
      <c r="C323" s="173" t="s">
        <v>538</v>
      </c>
      <c r="D323" s="173" t="s">
        <v>135</v>
      </c>
      <c r="E323" s="174" t="s">
        <v>539</v>
      </c>
      <c r="F323" s="175" t="s">
        <v>540</v>
      </c>
      <c r="G323" s="176" t="s">
        <v>497</v>
      </c>
      <c r="H323" s="177">
        <v>1</v>
      </c>
      <c r="I323" s="178"/>
      <c r="J323" s="179">
        <f>ROUND(I323*H323,2)</f>
        <v>0</v>
      </c>
      <c r="K323" s="175" t="s">
        <v>1</v>
      </c>
      <c r="L323" s="36"/>
      <c r="M323" s="180" t="s">
        <v>1</v>
      </c>
      <c r="N323" s="181" t="s">
        <v>36</v>
      </c>
      <c r="O323" s="58"/>
      <c r="P323" s="182">
        <f>O323*H323</f>
        <v>0</v>
      </c>
      <c r="Q323" s="182">
        <v>0.05</v>
      </c>
      <c r="R323" s="182">
        <f>Q323*H323</f>
        <v>0.05</v>
      </c>
      <c r="S323" s="182">
        <v>0</v>
      </c>
      <c r="T323" s="183">
        <f>S323*H323</f>
        <v>0</v>
      </c>
      <c r="AR323" s="15" t="s">
        <v>189</v>
      </c>
      <c r="AT323" s="15" t="s">
        <v>135</v>
      </c>
      <c r="AU323" s="15" t="s">
        <v>75</v>
      </c>
      <c r="AY323" s="15" t="s">
        <v>132</v>
      </c>
      <c r="BE323" s="184">
        <f>IF(N323="základní",J323,0)</f>
        <v>0</v>
      </c>
      <c r="BF323" s="184">
        <f>IF(N323="snížená",J323,0)</f>
        <v>0</v>
      </c>
      <c r="BG323" s="184">
        <f>IF(N323="zákl. přenesená",J323,0)</f>
        <v>0</v>
      </c>
      <c r="BH323" s="184">
        <f>IF(N323="sníž. přenesená",J323,0)</f>
        <v>0</v>
      </c>
      <c r="BI323" s="184">
        <f>IF(N323="nulová",J323,0)</f>
        <v>0</v>
      </c>
      <c r="BJ323" s="15" t="s">
        <v>73</v>
      </c>
      <c r="BK323" s="184">
        <f>ROUND(I323*H323,2)</f>
        <v>0</v>
      </c>
      <c r="BL323" s="15" t="s">
        <v>189</v>
      </c>
      <c r="BM323" s="15" t="s">
        <v>541</v>
      </c>
    </row>
    <row r="324" spans="2:47" s="1" customFormat="1" ht="12">
      <c r="B324" s="32"/>
      <c r="C324" s="33"/>
      <c r="D324" s="185" t="s">
        <v>142</v>
      </c>
      <c r="E324" s="33"/>
      <c r="F324" s="186" t="s">
        <v>542</v>
      </c>
      <c r="G324" s="33"/>
      <c r="H324" s="33"/>
      <c r="I324" s="101"/>
      <c r="J324" s="33"/>
      <c r="K324" s="33"/>
      <c r="L324" s="36"/>
      <c r="M324" s="187"/>
      <c r="N324" s="58"/>
      <c r="O324" s="58"/>
      <c r="P324" s="58"/>
      <c r="Q324" s="58"/>
      <c r="R324" s="58"/>
      <c r="S324" s="58"/>
      <c r="T324" s="59"/>
      <c r="AT324" s="15" t="s">
        <v>142</v>
      </c>
      <c r="AU324" s="15" t="s">
        <v>75</v>
      </c>
    </row>
    <row r="325" spans="2:47" s="1" customFormat="1" ht="117">
      <c r="B325" s="32"/>
      <c r="C325" s="33"/>
      <c r="D325" s="185" t="s">
        <v>500</v>
      </c>
      <c r="E325" s="33"/>
      <c r="F325" s="230" t="s">
        <v>543</v>
      </c>
      <c r="G325" s="33"/>
      <c r="H325" s="33"/>
      <c r="I325" s="101"/>
      <c r="J325" s="33"/>
      <c r="K325" s="33"/>
      <c r="L325" s="36"/>
      <c r="M325" s="187"/>
      <c r="N325" s="58"/>
      <c r="O325" s="58"/>
      <c r="P325" s="58"/>
      <c r="Q325" s="58"/>
      <c r="R325" s="58"/>
      <c r="S325" s="58"/>
      <c r="T325" s="59"/>
      <c r="AT325" s="15" t="s">
        <v>500</v>
      </c>
      <c r="AU325" s="15" t="s">
        <v>75</v>
      </c>
    </row>
    <row r="326" spans="2:65" s="1" customFormat="1" ht="16.5" customHeight="1">
      <c r="B326" s="32"/>
      <c r="C326" s="173" t="s">
        <v>544</v>
      </c>
      <c r="D326" s="173" t="s">
        <v>135</v>
      </c>
      <c r="E326" s="174" t="s">
        <v>545</v>
      </c>
      <c r="F326" s="175" t="s">
        <v>546</v>
      </c>
      <c r="G326" s="176" t="s">
        <v>160</v>
      </c>
      <c r="H326" s="177">
        <v>1.74</v>
      </c>
      <c r="I326" s="178"/>
      <c r="J326" s="179">
        <f>ROUND(I326*H326,2)</f>
        <v>0</v>
      </c>
      <c r="K326" s="175" t="s">
        <v>1</v>
      </c>
      <c r="L326" s="36"/>
      <c r="M326" s="180" t="s">
        <v>1</v>
      </c>
      <c r="N326" s="181" t="s">
        <v>36</v>
      </c>
      <c r="O326" s="58"/>
      <c r="P326" s="182">
        <f>O326*H326</f>
        <v>0</v>
      </c>
      <c r="Q326" s="182">
        <v>0.05</v>
      </c>
      <c r="R326" s="182">
        <f>Q326*H326</f>
        <v>0.08700000000000001</v>
      </c>
      <c r="S326" s="182">
        <v>0</v>
      </c>
      <c r="T326" s="183">
        <f>S326*H326</f>
        <v>0</v>
      </c>
      <c r="AR326" s="15" t="s">
        <v>189</v>
      </c>
      <c r="AT326" s="15" t="s">
        <v>135</v>
      </c>
      <c r="AU326" s="15" t="s">
        <v>75</v>
      </c>
      <c r="AY326" s="15" t="s">
        <v>132</v>
      </c>
      <c r="BE326" s="184">
        <f>IF(N326="základní",J326,0)</f>
        <v>0</v>
      </c>
      <c r="BF326" s="184">
        <f>IF(N326="snížená",J326,0)</f>
        <v>0</v>
      </c>
      <c r="BG326" s="184">
        <f>IF(N326="zákl. přenesená",J326,0)</f>
        <v>0</v>
      </c>
      <c r="BH326" s="184">
        <f>IF(N326="sníž. přenesená",J326,0)</f>
        <v>0</v>
      </c>
      <c r="BI326" s="184">
        <f>IF(N326="nulová",J326,0)</f>
        <v>0</v>
      </c>
      <c r="BJ326" s="15" t="s">
        <v>73</v>
      </c>
      <c r="BK326" s="184">
        <f>ROUND(I326*H326,2)</f>
        <v>0</v>
      </c>
      <c r="BL326" s="15" t="s">
        <v>189</v>
      </c>
      <c r="BM326" s="15" t="s">
        <v>547</v>
      </c>
    </row>
    <row r="327" spans="2:47" s="1" customFormat="1" ht="12">
      <c r="B327" s="32"/>
      <c r="C327" s="33"/>
      <c r="D327" s="185" t="s">
        <v>142</v>
      </c>
      <c r="E327" s="33"/>
      <c r="F327" s="186" t="s">
        <v>548</v>
      </c>
      <c r="G327" s="33"/>
      <c r="H327" s="33"/>
      <c r="I327" s="101"/>
      <c r="J327" s="33"/>
      <c r="K327" s="33"/>
      <c r="L327" s="36"/>
      <c r="M327" s="187"/>
      <c r="N327" s="58"/>
      <c r="O327" s="58"/>
      <c r="P327" s="58"/>
      <c r="Q327" s="58"/>
      <c r="R327" s="58"/>
      <c r="S327" s="58"/>
      <c r="T327" s="59"/>
      <c r="AT327" s="15" t="s">
        <v>142</v>
      </c>
      <c r="AU327" s="15" t="s">
        <v>75</v>
      </c>
    </row>
    <row r="328" spans="2:47" s="1" customFormat="1" ht="204.75">
      <c r="B328" s="32"/>
      <c r="C328" s="33"/>
      <c r="D328" s="185" t="s">
        <v>500</v>
      </c>
      <c r="E328" s="33"/>
      <c r="F328" s="230" t="s">
        <v>549</v>
      </c>
      <c r="G328" s="33"/>
      <c r="H328" s="33"/>
      <c r="I328" s="101"/>
      <c r="J328" s="33"/>
      <c r="K328" s="33"/>
      <c r="L328" s="36"/>
      <c r="M328" s="187"/>
      <c r="N328" s="58"/>
      <c r="O328" s="58"/>
      <c r="P328" s="58"/>
      <c r="Q328" s="58"/>
      <c r="R328" s="58"/>
      <c r="S328" s="58"/>
      <c r="T328" s="59"/>
      <c r="AT328" s="15" t="s">
        <v>500</v>
      </c>
      <c r="AU328" s="15" t="s">
        <v>75</v>
      </c>
    </row>
    <row r="329" spans="2:51" s="11" customFormat="1" ht="12">
      <c r="B329" s="188"/>
      <c r="C329" s="189"/>
      <c r="D329" s="185" t="s">
        <v>144</v>
      </c>
      <c r="E329" s="190" t="s">
        <v>1</v>
      </c>
      <c r="F329" s="191" t="s">
        <v>550</v>
      </c>
      <c r="G329" s="189"/>
      <c r="H329" s="192">
        <v>1.74</v>
      </c>
      <c r="I329" s="193"/>
      <c r="J329" s="189"/>
      <c r="K329" s="189"/>
      <c r="L329" s="194"/>
      <c r="M329" s="195"/>
      <c r="N329" s="196"/>
      <c r="O329" s="196"/>
      <c r="P329" s="196"/>
      <c r="Q329" s="196"/>
      <c r="R329" s="196"/>
      <c r="S329" s="196"/>
      <c r="T329" s="197"/>
      <c r="AT329" s="198" t="s">
        <v>144</v>
      </c>
      <c r="AU329" s="198" t="s">
        <v>75</v>
      </c>
      <c r="AV329" s="11" t="s">
        <v>75</v>
      </c>
      <c r="AW329" s="11" t="s">
        <v>28</v>
      </c>
      <c r="AX329" s="11" t="s">
        <v>73</v>
      </c>
      <c r="AY329" s="198" t="s">
        <v>132</v>
      </c>
    </row>
    <row r="330" spans="2:65" s="1" customFormat="1" ht="16.5" customHeight="1">
      <c r="B330" s="32"/>
      <c r="C330" s="173" t="s">
        <v>551</v>
      </c>
      <c r="D330" s="173" t="s">
        <v>135</v>
      </c>
      <c r="E330" s="174" t="s">
        <v>552</v>
      </c>
      <c r="F330" s="175" t="s">
        <v>553</v>
      </c>
      <c r="G330" s="176" t="s">
        <v>160</v>
      </c>
      <c r="H330" s="177">
        <v>0.87</v>
      </c>
      <c r="I330" s="178"/>
      <c r="J330" s="179">
        <f>ROUND(I330*H330,2)</f>
        <v>0</v>
      </c>
      <c r="K330" s="175" t="s">
        <v>1</v>
      </c>
      <c r="L330" s="36"/>
      <c r="M330" s="180" t="s">
        <v>1</v>
      </c>
      <c r="N330" s="181" t="s">
        <v>36</v>
      </c>
      <c r="O330" s="58"/>
      <c r="P330" s="182">
        <f>O330*H330</f>
        <v>0</v>
      </c>
      <c r="Q330" s="182">
        <v>0.05</v>
      </c>
      <c r="R330" s="182">
        <f>Q330*H330</f>
        <v>0.043500000000000004</v>
      </c>
      <c r="S330" s="182">
        <v>0</v>
      </c>
      <c r="T330" s="183">
        <f>S330*H330</f>
        <v>0</v>
      </c>
      <c r="AR330" s="15" t="s">
        <v>189</v>
      </c>
      <c r="AT330" s="15" t="s">
        <v>135</v>
      </c>
      <c r="AU330" s="15" t="s">
        <v>75</v>
      </c>
      <c r="AY330" s="15" t="s">
        <v>132</v>
      </c>
      <c r="BE330" s="184">
        <f>IF(N330="základní",J330,0)</f>
        <v>0</v>
      </c>
      <c r="BF330" s="184">
        <f>IF(N330="snížená",J330,0)</f>
        <v>0</v>
      </c>
      <c r="BG330" s="184">
        <f>IF(N330="zákl. přenesená",J330,0)</f>
        <v>0</v>
      </c>
      <c r="BH330" s="184">
        <f>IF(N330="sníž. přenesená",J330,0)</f>
        <v>0</v>
      </c>
      <c r="BI330" s="184">
        <f>IF(N330="nulová",J330,0)</f>
        <v>0</v>
      </c>
      <c r="BJ330" s="15" t="s">
        <v>73</v>
      </c>
      <c r="BK330" s="184">
        <f>ROUND(I330*H330,2)</f>
        <v>0</v>
      </c>
      <c r="BL330" s="15" t="s">
        <v>189</v>
      </c>
      <c r="BM330" s="15" t="s">
        <v>554</v>
      </c>
    </row>
    <row r="331" spans="2:47" s="1" customFormat="1" ht="12">
      <c r="B331" s="32"/>
      <c r="C331" s="33"/>
      <c r="D331" s="185" t="s">
        <v>142</v>
      </c>
      <c r="E331" s="33"/>
      <c r="F331" s="186" t="s">
        <v>555</v>
      </c>
      <c r="G331" s="33"/>
      <c r="H331" s="33"/>
      <c r="I331" s="101"/>
      <c r="J331" s="33"/>
      <c r="K331" s="33"/>
      <c r="L331" s="36"/>
      <c r="M331" s="187"/>
      <c r="N331" s="58"/>
      <c r="O331" s="58"/>
      <c r="P331" s="58"/>
      <c r="Q331" s="58"/>
      <c r="R331" s="58"/>
      <c r="S331" s="58"/>
      <c r="T331" s="59"/>
      <c r="AT331" s="15" t="s">
        <v>142</v>
      </c>
      <c r="AU331" s="15" t="s">
        <v>75</v>
      </c>
    </row>
    <row r="332" spans="2:47" s="1" customFormat="1" ht="204.75">
      <c r="B332" s="32"/>
      <c r="C332" s="33"/>
      <c r="D332" s="185" t="s">
        <v>500</v>
      </c>
      <c r="E332" s="33"/>
      <c r="F332" s="230" t="s">
        <v>556</v>
      </c>
      <c r="G332" s="33"/>
      <c r="H332" s="33"/>
      <c r="I332" s="101"/>
      <c r="J332" s="33"/>
      <c r="K332" s="33"/>
      <c r="L332" s="36"/>
      <c r="M332" s="187"/>
      <c r="N332" s="58"/>
      <c r="O332" s="58"/>
      <c r="P332" s="58"/>
      <c r="Q332" s="58"/>
      <c r="R332" s="58"/>
      <c r="S332" s="58"/>
      <c r="T332" s="59"/>
      <c r="AT332" s="15" t="s">
        <v>500</v>
      </c>
      <c r="AU332" s="15" t="s">
        <v>75</v>
      </c>
    </row>
    <row r="333" spans="2:51" s="11" customFormat="1" ht="12">
      <c r="B333" s="188"/>
      <c r="C333" s="189"/>
      <c r="D333" s="185" t="s">
        <v>144</v>
      </c>
      <c r="E333" s="190" t="s">
        <v>1</v>
      </c>
      <c r="F333" s="191" t="s">
        <v>557</v>
      </c>
      <c r="G333" s="189"/>
      <c r="H333" s="192">
        <v>0.87</v>
      </c>
      <c r="I333" s="193"/>
      <c r="J333" s="189"/>
      <c r="K333" s="189"/>
      <c r="L333" s="194"/>
      <c r="M333" s="195"/>
      <c r="N333" s="196"/>
      <c r="O333" s="196"/>
      <c r="P333" s="196"/>
      <c r="Q333" s="196"/>
      <c r="R333" s="196"/>
      <c r="S333" s="196"/>
      <c r="T333" s="197"/>
      <c r="AT333" s="198" t="s">
        <v>144</v>
      </c>
      <c r="AU333" s="198" t="s">
        <v>75</v>
      </c>
      <c r="AV333" s="11" t="s">
        <v>75</v>
      </c>
      <c r="AW333" s="11" t="s">
        <v>28</v>
      </c>
      <c r="AX333" s="11" t="s">
        <v>73</v>
      </c>
      <c r="AY333" s="198" t="s">
        <v>132</v>
      </c>
    </row>
    <row r="334" spans="2:65" s="1" customFormat="1" ht="16.5" customHeight="1">
      <c r="B334" s="32"/>
      <c r="C334" s="173" t="s">
        <v>558</v>
      </c>
      <c r="D334" s="173" t="s">
        <v>135</v>
      </c>
      <c r="E334" s="174" t="s">
        <v>559</v>
      </c>
      <c r="F334" s="175" t="s">
        <v>560</v>
      </c>
      <c r="G334" s="176" t="s">
        <v>160</v>
      </c>
      <c r="H334" s="177">
        <v>2.767</v>
      </c>
      <c r="I334" s="178"/>
      <c r="J334" s="179">
        <f>ROUND(I334*H334,2)</f>
        <v>0</v>
      </c>
      <c r="K334" s="175" t="s">
        <v>1</v>
      </c>
      <c r="L334" s="36"/>
      <c r="M334" s="180" t="s">
        <v>1</v>
      </c>
      <c r="N334" s="181" t="s">
        <v>36</v>
      </c>
      <c r="O334" s="58"/>
      <c r="P334" s="182">
        <f>O334*H334</f>
        <v>0</v>
      </c>
      <c r="Q334" s="182">
        <v>0.05</v>
      </c>
      <c r="R334" s="182">
        <f>Q334*H334</f>
        <v>0.13835</v>
      </c>
      <c r="S334" s="182">
        <v>0</v>
      </c>
      <c r="T334" s="183">
        <f>S334*H334</f>
        <v>0</v>
      </c>
      <c r="AR334" s="15" t="s">
        <v>189</v>
      </c>
      <c r="AT334" s="15" t="s">
        <v>135</v>
      </c>
      <c r="AU334" s="15" t="s">
        <v>75</v>
      </c>
      <c r="AY334" s="15" t="s">
        <v>132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15" t="s">
        <v>73</v>
      </c>
      <c r="BK334" s="184">
        <f>ROUND(I334*H334,2)</f>
        <v>0</v>
      </c>
      <c r="BL334" s="15" t="s">
        <v>189</v>
      </c>
      <c r="BM334" s="15" t="s">
        <v>561</v>
      </c>
    </row>
    <row r="335" spans="2:47" s="1" customFormat="1" ht="12">
      <c r="B335" s="32"/>
      <c r="C335" s="33"/>
      <c r="D335" s="185" t="s">
        <v>142</v>
      </c>
      <c r="E335" s="33"/>
      <c r="F335" s="186" t="s">
        <v>562</v>
      </c>
      <c r="G335" s="33"/>
      <c r="H335" s="33"/>
      <c r="I335" s="101"/>
      <c r="J335" s="33"/>
      <c r="K335" s="33"/>
      <c r="L335" s="36"/>
      <c r="M335" s="187"/>
      <c r="N335" s="58"/>
      <c r="O335" s="58"/>
      <c r="P335" s="58"/>
      <c r="Q335" s="58"/>
      <c r="R335" s="58"/>
      <c r="S335" s="58"/>
      <c r="T335" s="59"/>
      <c r="AT335" s="15" t="s">
        <v>142</v>
      </c>
      <c r="AU335" s="15" t="s">
        <v>75</v>
      </c>
    </row>
    <row r="336" spans="2:47" s="1" customFormat="1" ht="204.75">
      <c r="B336" s="32"/>
      <c r="C336" s="33"/>
      <c r="D336" s="185" t="s">
        <v>500</v>
      </c>
      <c r="E336" s="33"/>
      <c r="F336" s="230" t="s">
        <v>563</v>
      </c>
      <c r="G336" s="33"/>
      <c r="H336" s="33"/>
      <c r="I336" s="101"/>
      <c r="J336" s="33"/>
      <c r="K336" s="33"/>
      <c r="L336" s="36"/>
      <c r="M336" s="187"/>
      <c r="N336" s="58"/>
      <c r="O336" s="58"/>
      <c r="P336" s="58"/>
      <c r="Q336" s="58"/>
      <c r="R336" s="58"/>
      <c r="S336" s="58"/>
      <c r="T336" s="59"/>
      <c r="AT336" s="15" t="s">
        <v>500</v>
      </c>
      <c r="AU336" s="15" t="s">
        <v>75</v>
      </c>
    </row>
    <row r="337" spans="2:51" s="11" customFormat="1" ht="12">
      <c r="B337" s="188"/>
      <c r="C337" s="189"/>
      <c r="D337" s="185" t="s">
        <v>144</v>
      </c>
      <c r="E337" s="190" t="s">
        <v>1</v>
      </c>
      <c r="F337" s="191" t="s">
        <v>564</v>
      </c>
      <c r="G337" s="189"/>
      <c r="H337" s="192">
        <v>2.767</v>
      </c>
      <c r="I337" s="193"/>
      <c r="J337" s="189"/>
      <c r="K337" s="189"/>
      <c r="L337" s="194"/>
      <c r="M337" s="195"/>
      <c r="N337" s="196"/>
      <c r="O337" s="196"/>
      <c r="P337" s="196"/>
      <c r="Q337" s="196"/>
      <c r="R337" s="196"/>
      <c r="S337" s="196"/>
      <c r="T337" s="197"/>
      <c r="AT337" s="198" t="s">
        <v>144</v>
      </c>
      <c r="AU337" s="198" t="s">
        <v>75</v>
      </c>
      <c r="AV337" s="11" t="s">
        <v>75</v>
      </c>
      <c r="AW337" s="11" t="s">
        <v>28</v>
      </c>
      <c r="AX337" s="11" t="s">
        <v>73</v>
      </c>
      <c r="AY337" s="198" t="s">
        <v>132</v>
      </c>
    </row>
    <row r="338" spans="2:65" s="1" customFormat="1" ht="16.5" customHeight="1">
      <c r="B338" s="32"/>
      <c r="C338" s="173" t="s">
        <v>565</v>
      </c>
      <c r="D338" s="173" t="s">
        <v>135</v>
      </c>
      <c r="E338" s="174" t="s">
        <v>566</v>
      </c>
      <c r="F338" s="175" t="s">
        <v>567</v>
      </c>
      <c r="G338" s="176" t="s">
        <v>160</v>
      </c>
      <c r="H338" s="177">
        <v>2.25</v>
      </c>
      <c r="I338" s="178"/>
      <c r="J338" s="179">
        <f>ROUND(I338*H338,2)</f>
        <v>0</v>
      </c>
      <c r="K338" s="175" t="s">
        <v>1</v>
      </c>
      <c r="L338" s="36"/>
      <c r="M338" s="180" t="s">
        <v>1</v>
      </c>
      <c r="N338" s="181" t="s">
        <v>36</v>
      </c>
      <c r="O338" s="58"/>
      <c r="P338" s="182">
        <f>O338*H338</f>
        <v>0</v>
      </c>
      <c r="Q338" s="182">
        <v>0.05</v>
      </c>
      <c r="R338" s="182">
        <f>Q338*H338</f>
        <v>0.1125</v>
      </c>
      <c r="S338" s="182">
        <v>0</v>
      </c>
      <c r="T338" s="183">
        <f>S338*H338</f>
        <v>0</v>
      </c>
      <c r="AR338" s="15" t="s">
        <v>189</v>
      </c>
      <c r="AT338" s="15" t="s">
        <v>135</v>
      </c>
      <c r="AU338" s="15" t="s">
        <v>75</v>
      </c>
      <c r="AY338" s="15" t="s">
        <v>132</v>
      </c>
      <c r="BE338" s="184">
        <f>IF(N338="základní",J338,0)</f>
        <v>0</v>
      </c>
      <c r="BF338" s="184">
        <f>IF(N338="snížená",J338,0)</f>
        <v>0</v>
      </c>
      <c r="BG338" s="184">
        <f>IF(N338="zákl. přenesená",J338,0)</f>
        <v>0</v>
      </c>
      <c r="BH338" s="184">
        <f>IF(N338="sníž. přenesená",J338,0)</f>
        <v>0</v>
      </c>
      <c r="BI338" s="184">
        <f>IF(N338="nulová",J338,0)</f>
        <v>0</v>
      </c>
      <c r="BJ338" s="15" t="s">
        <v>73</v>
      </c>
      <c r="BK338" s="184">
        <f>ROUND(I338*H338,2)</f>
        <v>0</v>
      </c>
      <c r="BL338" s="15" t="s">
        <v>189</v>
      </c>
      <c r="BM338" s="15" t="s">
        <v>568</v>
      </c>
    </row>
    <row r="339" spans="2:47" s="1" customFormat="1" ht="12">
      <c r="B339" s="32"/>
      <c r="C339" s="33"/>
      <c r="D339" s="185" t="s">
        <v>142</v>
      </c>
      <c r="E339" s="33"/>
      <c r="F339" s="186" t="s">
        <v>569</v>
      </c>
      <c r="G339" s="33"/>
      <c r="H339" s="33"/>
      <c r="I339" s="101"/>
      <c r="J339" s="33"/>
      <c r="K339" s="33"/>
      <c r="L339" s="36"/>
      <c r="M339" s="187"/>
      <c r="N339" s="58"/>
      <c r="O339" s="58"/>
      <c r="P339" s="58"/>
      <c r="Q339" s="58"/>
      <c r="R339" s="58"/>
      <c r="S339" s="58"/>
      <c r="T339" s="59"/>
      <c r="AT339" s="15" t="s">
        <v>142</v>
      </c>
      <c r="AU339" s="15" t="s">
        <v>75</v>
      </c>
    </row>
    <row r="340" spans="2:47" s="1" customFormat="1" ht="204.75">
      <c r="B340" s="32"/>
      <c r="C340" s="33"/>
      <c r="D340" s="185" t="s">
        <v>500</v>
      </c>
      <c r="E340" s="33"/>
      <c r="F340" s="230" t="s">
        <v>570</v>
      </c>
      <c r="G340" s="33"/>
      <c r="H340" s="33"/>
      <c r="I340" s="101"/>
      <c r="J340" s="33"/>
      <c r="K340" s="33"/>
      <c r="L340" s="36"/>
      <c r="M340" s="187"/>
      <c r="N340" s="58"/>
      <c r="O340" s="58"/>
      <c r="P340" s="58"/>
      <c r="Q340" s="58"/>
      <c r="R340" s="58"/>
      <c r="S340" s="58"/>
      <c r="T340" s="59"/>
      <c r="AT340" s="15" t="s">
        <v>500</v>
      </c>
      <c r="AU340" s="15" t="s">
        <v>75</v>
      </c>
    </row>
    <row r="341" spans="2:51" s="11" customFormat="1" ht="12">
      <c r="B341" s="188"/>
      <c r="C341" s="189"/>
      <c r="D341" s="185" t="s">
        <v>144</v>
      </c>
      <c r="E341" s="190" t="s">
        <v>1</v>
      </c>
      <c r="F341" s="191" t="s">
        <v>571</v>
      </c>
      <c r="G341" s="189"/>
      <c r="H341" s="192">
        <v>2.25</v>
      </c>
      <c r="I341" s="193"/>
      <c r="J341" s="189"/>
      <c r="K341" s="189"/>
      <c r="L341" s="194"/>
      <c r="M341" s="195"/>
      <c r="N341" s="196"/>
      <c r="O341" s="196"/>
      <c r="P341" s="196"/>
      <c r="Q341" s="196"/>
      <c r="R341" s="196"/>
      <c r="S341" s="196"/>
      <c r="T341" s="197"/>
      <c r="AT341" s="198" t="s">
        <v>144</v>
      </c>
      <c r="AU341" s="198" t="s">
        <v>75</v>
      </c>
      <c r="AV341" s="11" t="s">
        <v>75</v>
      </c>
      <c r="AW341" s="11" t="s">
        <v>28</v>
      </c>
      <c r="AX341" s="11" t="s">
        <v>73</v>
      </c>
      <c r="AY341" s="198" t="s">
        <v>132</v>
      </c>
    </row>
    <row r="342" spans="2:65" s="1" customFormat="1" ht="16.5" customHeight="1">
      <c r="B342" s="32"/>
      <c r="C342" s="173" t="s">
        <v>572</v>
      </c>
      <c r="D342" s="173" t="s">
        <v>135</v>
      </c>
      <c r="E342" s="174" t="s">
        <v>573</v>
      </c>
      <c r="F342" s="175" t="s">
        <v>574</v>
      </c>
      <c r="G342" s="176" t="s">
        <v>160</v>
      </c>
      <c r="H342" s="177">
        <v>1.5</v>
      </c>
      <c r="I342" s="178"/>
      <c r="J342" s="179">
        <f>ROUND(I342*H342,2)</f>
        <v>0</v>
      </c>
      <c r="K342" s="175" t="s">
        <v>1</v>
      </c>
      <c r="L342" s="36"/>
      <c r="M342" s="180" t="s">
        <v>1</v>
      </c>
      <c r="N342" s="181" t="s">
        <v>36</v>
      </c>
      <c r="O342" s="58"/>
      <c r="P342" s="182">
        <f>O342*H342</f>
        <v>0</v>
      </c>
      <c r="Q342" s="182">
        <v>0.05</v>
      </c>
      <c r="R342" s="182">
        <f>Q342*H342</f>
        <v>0.07500000000000001</v>
      </c>
      <c r="S342" s="182">
        <v>0</v>
      </c>
      <c r="T342" s="183">
        <f>S342*H342</f>
        <v>0</v>
      </c>
      <c r="AR342" s="15" t="s">
        <v>189</v>
      </c>
      <c r="AT342" s="15" t="s">
        <v>135</v>
      </c>
      <c r="AU342" s="15" t="s">
        <v>75</v>
      </c>
      <c r="AY342" s="15" t="s">
        <v>132</v>
      </c>
      <c r="BE342" s="184">
        <f>IF(N342="základní",J342,0)</f>
        <v>0</v>
      </c>
      <c r="BF342" s="184">
        <f>IF(N342="snížená",J342,0)</f>
        <v>0</v>
      </c>
      <c r="BG342" s="184">
        <f>IF(N342="zákl. přenesená",J342,0)</f>
        <v>0</v>
      </c>
      <c r="BH342" s="184">
        <f>IF(N342="sníž. přenesená",J342,0)</f>
        <v>0</v>
      </c>
      <c r="BI342" s="184">
        <f>IF(N342="nulová",J342,0)</f>
        <v>0</v>
      </c>
      <c r="BJ342" s="15" t="s">
        <v>73</v>
      </c>
      <c r="BK342" s="184">
        <f>ROUND(I342*H342,2)</f>
        <v>0</v>
      </c>
      <c r="BL342" s="15" t="s">
        <v>189</v>
      </c>
      <c r="BM342" s="15" t="s">
        <v>575</v>
      </c>
    </row>
    <row r="343" spans="2:47" s="1" customFormat="1" ht="12">
      <c r="B343" s="32"/>
      <c r="C343" s="33"/>
      <c r="D343" s="185" t="s">
        <v>142</v>
      </c>
      <c r="E343" s="33"/>
      <c r="F343" s="186" t="s">
        <v>576</v>
      </c>
      <c r="G343" s="33"/>
      <c r="H343" s="33"/>
      <c r="I343" s="101"/>
      <c r="J343" s="33"/>
      <c r="K343" s="33"/>
      <c r="L343" s="36"/>
      <c r="M343" s="187"/>
      <c r="N343" s="58"/>
      <c r="O343" s="58"/>
      <c r="P343" s="58"/>
      <c r="Q343" s="58"/>
      <c r="R343" s="58"/>
      <c r="S343" s="58"/>
      <c r="T343" s="59"/>
      <c r="AT343" s="15" t="s">
        <v>142</v>
      </c>
      <c r="AU343" s="15" t="s">
        <v>75</v>
      </c>
    </row>
    <row r="344" spans="2:47" s="1" customFormat="1" ht="204.75">
      <c r="B344" s="32"/>
      <c r="C344" s="33"/>
      <c r="D344" s="185" t="s">
        <v>500</v>
      </c>
      <c r="E344" s="33"/>
      <c r="F344" s="230" t="s">
        <v>577</v>
      </c>
      <c r="G344" s="33"/>
      <c r="H344" s="33"/>
      <c r="I344" s="101"/>
      <c r="J344" s="33"/>
      <c r="K344" s="33"/>
      <c r="L344" s="36"/>
      <c r="M344" s="187"/>
      <c r="N344" s="58"/>
      <c r="O344" s="58"/>
      <c r="P344" s="58"/>
      <c r="Q344" s="58"/>
      <c r="R344" s="58"/>
      <c r="S344" s="58"/>
      <c r="T344" s="59"/>
      <c r="AT344" s="15" t="s">
        <v>500</v>
      </c>
      <c r="AU344" s="15" t="s">
        <v>75</v>
      </c>
    </row>
    <row r="345" spans="2:51" s="11" customFormat="1" ht="12">
      <c r="B345" s="188"/>
      <c r="C345" s="189"/>
      <c r="D345" s="185" t="s">
        <v>144</v>
      </c>
      <c r="E345" s="190" t="s">
        <v>1</v>
      </c>
      <c r="F345" s="191" t="s">
        <v>578</v>
      </c>
      <c r="G345" s="189"/>
      <c r="H345" s="192">
        <v>1.5</v>
      </c>
      <c r="I345" s="193"/>
      <c r="J345" s="189"/>
      <c r="K345" s="189"/>
      <c r="L345" s="194"/>
      <c r="M345" s="195"/>
      <c r="N345" s="196"/>
      <c r="O345" s="196"/>
      <c r="P345" s="196"/>
      <c r="Q345" s="196"/>
      <c r="R345" s="196"/>
      <c r="S345" s="196"/>
      <c r="T345" s="197"/>
      <c r="AT345" s="198" t="s">
        <v>144</v>
      </c>
      <c r="AU345" s="198" t="s">
        <v>75</v>
      </c>
      <c r="AV345" s="11" t="s">
        <v>75</v>
      </c>
      <c r="AW345" s="11" t="s">
        <v>28</v>
      </c>
      <c r="AX345" s="11" t="s">
        <v>73</v>
      </c>
      <c r="AY345" s="198" t="s">
        <v>132</v>
      </c>
    </row>
    <row r="346" spans="2:65" s="1" customFormat="1" ht="16.5" customHeight="1">
      <c r="B346" s="32"/>
      <c r="C346" s="173" t="s">
        <v>579</v>
      </c>
      <c r="D346" s="173" t="s">
        <v>135</v>
      </c>
      <c r="E346" s="174" t="s">
        <v>580</v>
      </c>
      <c r="F346" s="175" t="s">
        <v>581</v>
      </c>
      <c r="G346" s="176" t="s">
        <v>383</v>
      </c>
      <c r="H346" s="177">
        <v>2.112</v>
      </c>
      <c r="I346" s="178"/>
      <c r="J346" s="179">
        <f>ROUND(I346*H346,2)</f>
        <v>0</v>
      </c>
      <c r="K346" s="175" t="s">
        <v>139</v>
      </c>
      <c r="L346" s="36"/>
      <c r="M346" s="180" t="s">
        <v>1</v>
      </c>
      <c r="N346" s="181" t="s">
        <v>36</v>
      </c>
      <c r="O346" s="58"/>
      <c r="P346" s="182">
        <f>O346*H346</f>
        <v>0</v>
      </c>
      <c r="Q346" s="182">
        <v>0</v>
      </c>
      <c r="R346" s="182">
        <f>Q346*H346</f>
        <v>0</v>
      </c>
      <c r="S346" s="182">
        <v>0</v>
      </c>
      <c r="T346" s="183">
        <f>S346*H346</f>
        <v>0</v>
      </c>
      <c r="AR346" s="15" t="s">
        <v>189</v>
      </c>
      <c r="AT346" s="15" t="s">
        <v>135</v>
      </c>
      <c r="AU346" s="15" t="s">
        <v>75</v>
      </c>
      <c r="AY346" s="15" t="s">
        <v>132</v>
      </c>
      <c r="BE346" s="184">
        <f>IF(N346="základní",J346,0)</f>
        <v>0</v>
      </c>
      <c r="BF346" s="184">
        <f>IF(N346="snížená",J346,0)</f>
        <v>0</v>
      </c>
      <c r="BG346" s="184">
        <f>IF(N346="zákl. přenesená",J346,0)</f>
        <v>0</v>
      </c>
      <c r="BH346" s="184">
        <f>IF(N346="sníž. přenesená",J346,0)</f>
        <v>0</v>
      </c>
      <c r="BI346" s="184">
        <f>IF(N346="nulová",J346,0)</f>
        <v>0</v>
      </c>
      <c r="BJ346" s="15" t="s">
        <v>73</v>
      </c>
      <c r="BK346" s="184">
        <f>ROUND(I346*H346,2)</f>
        <v>0</v>
      </c>
      <c r="BL346" s="15" t="s">
        <v>189</v>
      </c>
      <c r="BM346" s="15" t="s">
        <v>582</v>
      </c>
    </row>
    <row r="347" spans="2:47" s="1" customFormat="1" ht="19.5">
      <c r="B347" s="32"/>
      <c r="C347" s="33"/>
      <c r="D347" s="185" t="s">
        <v>142</v>
      </c>
      <c r="E347" s="33"/>
      <c r="F347" s="186" t="s">
        <v>583</v>
      </c>
      <c r="G347" s="33"/>
      <c r="H347" s="33"/>
      <c r="I347" s="101"/>
      <c r="J347" s="33"/>
      <c r="K347" s="33"/>
      <c r="L347" s="36"/>
      <c r="M347" s="187"/>
      <c r="N347" s="58"/>
      <c r="O347" s="58"/>
      <c r="P347" s="58"/>
      <c r="Q347" s="58"/>
      <c r="R347" s="58"/>
      <c r="S347" s="58"/>
      <c r="T347" s="59"/>
      <c r="AT347" s="15" t="s">
        <v>142</v>
      </c>
      <c r="AU347" s="15" t="s">
        <v>75</v>
      </c>
    </row>
    <row r="348" spans="2:65" s="1" customFormat="1" ht="16.5" customHeight="1">
      <c r="B348" s="32"/>
      <c r="C348" s="173" t="s">
        <v>584</v>
      </c>
      <c r="D348" s="173" t="s">
        <v>135</v>
      </c>
      <c r="E348" s="174" t="s">
        <v>585</v>
      </c>
      <c r="F348" s="175" t="s">
        <v>586</v>
      </c>
      <c r="G348" s="176" t="s">
        <v>383</v>
      </c>
      <c r="H348" s="177">
        <v>2.112</v>
      </c>
      <c r="I348" s="178"/>
      <c r="J348" s="179">
        <f>ROUND(I348*H348,2)</f>
        <v>0</v>
      </c>
      <c r="K348" s="175" t="s">
        <v>139</v>
      </c>
      <c r="L348" s="36"/>
      <c r="M348" s="180" t="s">
        <v>1</v>
      </c>
      <c r="N348" s="181" t="s">
        <v>36</v>
      </c>
      <c r="O348" s="58"/>
      <c r="P348" s="182">
        <f>O348*H348</f>
        <v>0</v>
      </c>
      <c r="Q348" s="182">
        <v>0</v>
      </c>
      <c r="R348" s="182">
        <f>Q348*H348</f>
        <v>0</v>
      </c>
      <c r="S348" s="182">
        <v>0</v>
      </c>
      <c r="T348" s="183">
        <f>S348*H348</f>
        <v>0</v>
      </c>
      <c r="AR348" s="15" t="s">
        <v>189</v>
      </c>
      <c r="AT348" s="15" t="s">
        <v>135</v>
      </c>
      <c r="AU348" s="15" t="s">
        <v>75</v>
      </c>
      <c r="AY348" s="15" t="s">
        <v>132</v>
      </c>
      <c r="BE348" s="184">
        <f>IF(N348="základní",J348,0)</f>
        <v>0</v>
      </c>
      <c r="BF348" s="184">
        <f>IF(N348="snížená",J348,0)</f>
        <v>0</v>
      </c>
      <c r="BG348" s="184">
        <f>IF(N348="zákl. přenesená",J348,0)</f>
        <v>0</v>
      </c>
      <c r="BH348" s="184">
        <f>IF(N348="sníž. přenesená",J348,0)</f>
        <v>0</v>
      </c>
      <c r="BI348" s="184">
        <f>IF(N348="nulová",J348,0)</f>
        <v>0</v>
      </c>
      <c r="BJ348" s="15" t="s">
        <v>73</v>
      </c>
      <c r="BK348" s="184">
        <f>ROUND(I348*H348,2)</f>
        <v>0</v>
      </c>
      <c r="BL348" s="15" t="s">
        <v>189</v>
      </c>
      <c r="BM348" s="15" t="s">
        <v>587</v>
      </c>
    </row>
    <row r="349" spans="2:47" s="1" customFormat="1" ht="19.5">
      <c r="B349" s="32"/>
      <c r="C349" s="33"/>
      <c r="D349" s="185" t="s">
        <v>142</v>
      </c>
      <c r="E349" s="33"/>
      <c r="F349" s="186" t="s">
        <v>588</v>
      </c>
      <c r="G349" s="33"/>
      <c r="H349" s="33"/>
      <c r="I349" s="101"/>
      <c r="J349" s="33"/>
      <c r="K349" s="33"/>
      <c r="L349" s="36"/>
      <c r="M349" s="187"/>
      <c r="N349" s="58"/>
      <c r="O349" s="58"/>
      <c r="P349" s="58"/>
      <c r="Q349" s="58"/>
      <c r="R349" s="58"/>
      <c r="S349" s="58"/>
      <c r="T349" s="59"/>
      <c r="AT349" s="15" t="s">
        <v>142</v>
      </c>
      <c r="AU349" s="15" t="s">
        <v>75</v>
      </c>
    </row>
    <row r="350" spans="2:65" s="1" customFormat="1" ht="16.5" customHeight="1">
      <c r="B350" s="32"/>
      <c r="C350" s="173" t="s">
        <v>589</v>
      </c>
      <c r="D350" s="173" t="s">
        <v>135</v>
      </c>
      <c r="E350" s="174" t="s">
        <v>590</v>
      </c>
      <c r="F350" s="175" t="s">
        <v>591</v>
      </c>
      <c r="G350" s="176" t="s">
        <v>383</v>
      </c>
      <c r="H350" s="177">
        <v>2.112</v>
      </c>
      <c r="I350" s="178"/>
      <c r="J350" s="179">
        <f>ROUND(I350*H350,2)</f>
        <v>0</v>
      </c>
      <c r="K350" s="175" t="s">
        <v>139</v>
      </c>
      <c r="L350" s="36"/>
      <c r="M350" s="180" t="s">
        <v>1</v>
      </c>
      <c r="N350" s="181" t="s">
        <v>36</v>
      </c>
      <c r="O350" s="58"/>
      <c r="P350" s="182">
        <f>O350*H350</f>
        <v>0</v>
      </c>
      <c r="Q350" s="182">
        <v>0</v>
      </c>
      <c r="R350" s="182">
        <f>Q350*H350</f>
        <v>0</v>
      </c>
      <c r="S350" s="182">
        <v>0</v>
      </c>
      <c r="T350" s="183">
        <f>S350*H350</f>
        <v>0</v>
      </c>
      <c r="AR350" s="15" t="s">
        <v>189</v>
      </c>
      <c r="AT350" s="15" t="s">
        <v>135</v>
      </c>
      <c r="AU350" s="15" t="s">
        <v>75</v>
      </c>
      <c r="AY350" s="15" t="s">
        <v>132</v>
      </c>
      <c r="BE350" s="184">
        <f>IF(N350="základní",J350,0)</f>
        <v>0</v>
      </c>
      <c r="BF350" s="184">
        <f>IF(N350="snížená",J350,0)</f>
        <v>0</v>
      </c>
      <c r="BG350" s="184">
        <f>IF(N350="zákl. přenesená",J350,0)</f>
        <v>0</v>
      </c>
      <c r="BH350" s="184">
        <f>IF(N350="sníž. přenesená",J350,0)</f>
        <v>0</v>
      </c>
      <c r="BI350" s="184">
        <f>IF(N350="nulová",J350,0)</f>
        <v>0</v>
      </c>
      <c r="BJ350" s="15" t="s">
        <v>73</v>
      </c>
      <c r="BK350" s="184">
        <f>ROUND(I350*H350,2)</f>
        <v>0</v>
      </c>
      <c r="BL350" s="15" t="s">
        <v>189</v>
      </c>
      <c r="BM350" s="15" t="s">
        <v>592</v>
      </c>
    </row>
    <row r="351" spans="2:47" s="1" customFormat="1" ht="19.5">
      <c r="B351" s="32"/>
      <c r="C351" s="33"/>
      <c r="D351" s="185" t="s">
        <v>142</v>
      </c>
      <c r="E351" s="33"/>
      <c r="F351" s="186" t="s">
        <v>593</v>
      </c>
      <c r="G351" s="33"/>
      <c r="H351" s="33"/>
      <c r="I351" s="101"/>
      <c r="J351" s="33"/>
      <c r="K351" s="33"/>
      <c r="L351" s="36"/>
      <c r="M351" s="187"/>
      <c r="N351" s="58"/>
      <c r="O351" s="58"/>
      <c r="P351" s="58"/>
      <c r="Q351" s="58"/>
      <c r="R351" s="58"/>
      <c r="S351" s="58"/>
      <c r="T351" s="59"/>
      <c r="AT351" s="15" t="s">
        <v>142</v>
      </c>
      <c r="AU351" s="15" t="s">
        <v>75</v>
      </c>
    </row>
    <row r="352" spans="2:63" s="10" customFormat="1" ht="22.9" customHeight="1">
      <c r="B352" s="157"/>
      <c r="C352" s="158"/>
      <c r="D352" s="159" t="s">
        <v>64</v>
      </c>
      <c r="E352" s="171" t="s">
        <v>594</v>
      </c>
      <c r="F352" s="171" t="s">
        <v>595</v>
      </c>
      <c r="G352" s="158"/>
      <c r="H352" s="158"/>
      <c r="I352" s="161"/>
      <c r="J352" s="172">
        <f>BK352</f>
        <v>0</v>
      </c>
      <c r="K352" s="158"/>
      <c r="L352" s="163"/>
      <c r="M352" s="164"/>
      <c r="N352" s="165"/>
      <c r="O352" s="165"/>
      <c r="P352" s="166">
        <f>SUM(P353:P442)</f>
        <v>0</v>
      </c>
      <c r="Q352" s="165"/>
      <c r="R352" s="166">
        <f>SUM(R353:R442)</f>
        <v>2.1578333</v>
      </c>
      <c r="S352" s="165"/>
      <c r="T352" s="167">
        <f>SUM(T353:T442)</f>
        <v>0</v>
      </c>
      <c r="AR352" s="168" t="s">
        <v>75</v>
      </c>
      <c r="AT352" s="169" t="s">
        <v>64</v>
      </c>
      <c r="AU352" s="169" t="s">
        <v>73</v>
      </c>
      <c r="AY352" s="168" t="s">
        <v>132</v>
      </c>
      <c r="BK352" s="170">
        <f>SUM(BK353:BK442)</f>
        <v>0</v>
      </c>
    </row>
    <row r="353" spans="2:65" s="1" customFormat="1" ht="16.5" customHeight="1">
      <c r="B353" s="32"/>
      <c r="C353" s="173" t="s">
        <v>596</v>
      </c>
      <c r="D353" s="173" t="s">
        <v>135</v>
      </c>
      <c r="E353" s="174" t="s">
        <v>597</v>
      </c>
      <c r="F353" s="175" t="s">
        <v>598</v>
      </c>
      <c r="G353" s="176" t="s">
        <v>160</v>
      </c>
      <c r="H353" s="177">
        <v>63.31</v>
      </c>
      <c r="I353" s="178"/>
      <c r="J353" s="179">
        <f>ROUND(I353*H353,2)</f>
        <v>0</v>
      </c>
      <c r="K353" s="175" t="s">
        <v>139</v>
      </c>
      <c r="L353" s="36"/>
      <c r="M353" s="180" t="s">
        <v>1</v>
      </c>
      <c r="N353" s="181" t="s">
        <v>36</v>
      </c>
      <c r="O353" s="58"/>
      <c r="P353" s="182">
        <f>O353*H353</f>
        <v>0</v>
      </c>
      <c r="Q353" s="182">
        <v>0</v>
      </c>
      <c r="R353" s="182">
        <f>Q353*H353</f>
        <v>0</v>
      </c>
      <c r="S353" s="182">
        <v>0</v>
      </c>
      <c r="T353" s="183">
        <f>S353*H353</f>
        <v>0</v>
      </c>
      <c r="AR353" s="15" t="s">
        <v>189</v>
      </c>
      <c r="AT353" s="15" t="s">
        <v>135</v>
      </c>
      <c r="AU353" s="15" t="s">
        <v>75</v>
      </c>
      <c r="AY353" s="15" t="s">
        <v>132</v>
      </c>
      <c r="BE353" s="184">
        <f>IF(N353="základní",J353,0)</f>
        <v>0</v>
      </c>
      <c r="BF353" s="184">
        <f>IF(N353="snížená",J353,0)</f>
        <v>0</v>
      </c>
      <c r="BG353" s="184">
        <f>IF(N353="zákl. přenesená",J353,0)</f>
        <v>0</v>
      </c>
      <c r="BH353" s="184">
        <f>IF(N353="sníž. přenesená",J353,0)</f>
        <v>0</v>
      </c>
      <c r="BI353" s="184">
        <f>IF(N353="nulová",J353,0)</f>
        <v>0</v>
      </c>
      <c r="BJ353" s="15" t="s">
        <v>73</v>
      </c>
      <c r="BK353" s="184">
        <f>ROUND(I353*H353,2)</f>
        <v>0</v>
      </c>
      <c r="BL353" s="15" t="s">
        <v>189</v>
      </c>
      <c r="BM353" s="15" t="s">
        <v>599</v>
      </c>
    </row>
    <row r="354" spans="2:47" s="1" customFormat="1" ht="12">
      <c r="B354" s="32"/>
      <c r="C354" s="33"/>
      <c r="D354" s="185" t="s">
        <v>142</v>
      </c>
      <c r="E354" s="33"/>
      <c r="F354" s="186" t="s">
        <v>600</v>
      </c>
      <c r="G354" s="33"/>
      <c r="H354" s="33"/>
      <c r="I354" s="101"/>
      <c r="J354" s="33"/>
      <c r="K354" s="33"/>
      <c r="L354" s="36"/>
      <c r="M354" s="187"/>
      <c r="N354" s="58"/>
      <c r="O354" s="58"/>
      <c r="P354" s="58"/>
      <c r="Q354" s="58"/>
      <c r="R354" s="58"/>
      <c r="S354" s="58"/>
      <c r="T354" s="59"/>
      <c r="AT354" s="15" t="s">
        <v>142</v>
      </c>
      <c r="AU354" s="15" t="s">
        <v>75</v>
      </c>
    </row>
    <row r="355" spans="2:51" s="11" customFormat="1" ht="12">
      <c r="B355" s="188"/>
      <c r="C355" s="189"/>
      <c r="D355" s="185" t="s">
        <v>144</v>
      </c>
      <c r="E355" s="190" t="s">
        <v>1</v>
      </c>
      <c r="F355" s="191" t="s">
        <v>601</v>
      </c>
      <c r="G355" s="189"/>
      <c r="H355" s="192">
        <v>4.8</v>
      </c>
      <c r="I355" s="193"/>
      <c r="J355" s="189"/>
      <c r="K355" s="189"/>
      <c r="L355" s="194"/>
      <c r="M355" s="195"/>
      <c r="N355" s="196"/>
      <c r="O355" s="196"/>
      <c r="P355" s="196"/>
      <c r="Q355" s="196"/>
      <c r="R355" s="196"/>
      <c r="S355" s="196"/>
      <c r="T355" s="197"/>
      <c r="AT355" s="198" t="s">
        <v>144</v>
      </c>
      <c r="AU355" s="198" t="s">
        <v>75</v>
      </c>
      <c r="AV355" s="11" t="s">
        <v>75</v>
      </c>
      <c r="AW355" s="11" t="s">
        <v>28</v>
      </c>
      <c r="AX355" s="11" t="s">
        <v>65</v>
      </c>
      <c r="AY355" s="198" t="s">
        <v>132</v>
      </c>
    </row>
    <row r="356" spans="2:51" s="11" customFormat="1" ht="12">
      <c r="B356" s="188"/>
      <c r="C356" s="189"/>
      <c r="D356" s="185" t="s">
        <v>144</v>
      </c>
      <c r="E356" s="190" t="s">
        <v>1</v>
      </c>
      <c r="F356" s="191" t="s">
        <v>602</v>
      </c>
      <c r="G356" s="189"/>
      <c r="H356" s="192">
        <v>17.58</v>
      </c>
      <c r="I356" s="193"/>
      <c r="J356" s="189"/>
      <c r="K356" s="189"/>
      <c r="L356" s="194"/>
      <c r="M356" s="195"/>
      <c r="N356" s="196"/>
      <c r="O356" s="196"/>
      <c r="P356" s="196"/>
      <c r="Q356" s="196"/>
      <c r="R356" s="196"/>
      <c r="S356" s="196"/>
      <c r="T356" s="197"/>
      <c r="AT356" s="198" t="s">
        <v>144</v>
      </c>
      <c r="AU356" s="198" t="s">
        <v>75</v>
      </c>
      <c r="AV356" s="11" t="s">
        <v>75</v>
      </c>
      <c r="AW356" s="11" t="s">
        <v>28</v>
      </c>
      <c r="AX356" s="11" t="s">
        <v>65</v>
      </c>
      <c r="AY356" s="198" t="s">
        <v>132</v>
      </c>
    </row>
    <row r="357" spans="2:51" s="11" customFormat="1" ht="12">
      <c r="B357" s="188"/>
      <c r="C357" s="189"/>
      <c r="D357" s="185" t="s">
        <v>144</v>
      </c>
      <c r="E357" s="190" t="s">
        <v>1</v>
      </c>
      <c r="F357" s="191" t="s">
        <v>603</v>
      </c>
      <c r="G357" s="189"/>
      <c r="H357" s="192">
        <v>12.37</v>
      </c>
      <c r="I357" s="193"/>
      <c r="J357" s="189"/>
      <c r="K357" s="189"/>
      <c r="L357" s="194"/>
      <c r="M357" s="195"/>
      <c r="N357" s="196"/>
      <c r="O357" s="196"/>
      <c r="P357" s="196"/>
      <c r="Q357" s="196"/>
      <c r="R357" s="196"/>
      <c r="S357" s="196"/>
      <c r="T357" s="197"/>
      <c r="AT357" s="198" t="s">
        <v>144</v>
      </c>
      <c r="AU357" s="198" t="s">
        <v>75</v>
      </c>
      <c r="AV357" s="11" t="s">
        <v>75</v>
      </c>
      <c r="AW357" s="11" t="s">
        <v>28</v>
      </c>
      <c r="AX357" s="11" t="s">
        <v>65</v>
      </c>
      <c r="AY357" s="198" t="s">
        <v>132</v>
      </c>
    </row>
    <row r="358" spans="2:51" s="11" customFormat="1" ht="12">
      <c r="B358" s="188"/>
      <c r="C358" s="189"/>
      <c r="D358" s="185" t="s">
        <v>144</v>
      </c>
      <c r="E358" s="190" t="s">
        <v>1</v>
      </c>
      <c r="F358" s="191" t="s">
        <v>604</v>
      </c>
      <c r="G358" s="189"/>
      <c r="H358" s="192">
        <v>13.47</v>
      </c>
      <c r="I358" s="193"/>
      <c r="J358" s="189"/>
      <c r="K358" s="189"/>
      <c r="L358" s="194"/>
      <c r="M358" s="195"/>
      <c r="N358" s="196"/>
      <c r="O358" s="196"/>
      <c r="P358" s="196"/>
      <c r="Q358" s="196"/>
      <c r="R358" s="196"/>
      <c r="S358" s="196"/>
      <c r="T358" s="197"/>
      <c r="AT358" s="198" t="s">
        <v>144</v>
      </c>
      <c r="AU358" s="198" t="s">
        <v>75</v>
      </c>
      <c r="AV358" s="11" t="s">
        <v>75</v>
      </c>
      <c r="AW358" s="11" t="s">
        <v>28</v>
      </c>
      <c r="AX358" s="11" t="s">
        <v>65</v>
      </c>
      <c r="AY358" s="198" t="s">
        <v>132</v>
      </c>
    </row>
    <row r="359" spans="2:51" s="11" customFormat="1" ht="12">
      <c r="B359" s="188"/>
      <c r="C359" s="189"/>
      <c r="D359" s="185" t="s">
        <v>144</v>
      </c>
      <c r="E359" s="190" t="s">
        <v>1</v>
      </c>
      <c r="F359" s="191" t="s">
        <v>605</v>
      </c>
      <c r="G359" s="189"/>
      <c r="H359" s="192">
        <v>4.63</v>
      </c>
      <c r="I359" s="193"/>
      <c r="J359" s="189"/>
      <c r="K359" s="189"/>
      <c r="L359" s="194"/>
      <c r="M359" s="195"/>
      <c r="N359" s="196"/>
      <c r="O359" s="196"/>
      <c r="P359" s="196"/>
      <c r="Q359" s="196"/>
      <c r="R359" s="196"/>
      <c r="S359" s="196"/>
      <c r="T359" s="197"/>
      <c r="AT359" s="198" t="s">
        <v>144</v>
      </c>
      <c r="AU359" s="198" t="s">
        <v>75</v>
      </c>
      <c r="AV359" s="11" t="s">
        <v>75</v>
      </c>
      <c r="AW359" s="11" t="s">
        <v>28</v>
      </c>
      <c r="AX359" s="11" t="s">
        <v>65</v>
      </c>
      <c r="AY359" s="198" t="s">
        <v>132</v>
      </c>
    </row>
    <row r="360" spans="2:51" s="11" customFormat="1" ht="12">
      <c r="B360" s="188"/>
      <c r="C360" s="189"/>
      <c r="D360" s="185" t="s">
        <v>144</v>
      </c>
      <c r="E360" s="190" t="s">
        <v>1</v>
      </c>
      <c r="F360" s="191" t="s">
        <v>606</v>
      </c>
      <c r="G360" s="189"/>
      <c r="H360" s="192">
        <v>2.78</v>
      </c>
      <c r="I360" s="193"/>
      <c r="J360" s="189"/>
      <c r="K360" s="189"/>
      <c r="L360" s="194"/>
      <c r="M360" s="195"/>
      <c r="N360" s="196"/>
      <c r="O360" s="196"/>
      <c r="P360" s="196"/>
      <c r="Q360" s="196"/>
      <c r="R360" s="196"/>
      <c r="S360" s="196"/>
      <c r="T360" s="197"/>
      <c r="AT360" s="198" t="s">
        <v>144</v>
      </c>
      <c r="AU360" s="198" t="s">
        <v>75</v>
      </c>
      <c r="AV360" s="11" t="s">
        <v>75</v>
      </c>
      <c r="AW360" s="11" t="s">
        <v>28</v>
      </c>
      <c r="AX360" s="11" t="s">
        <v>65</v>
      </c>
      <c r="AY360" s="198" t="s">
        <v>132</v>
      </c>
    </row>
    <row r="361" spans="2:51" s="11" customFormat="1" ht="12">
      <c r="B361" s="188"/>
      <c r="C361" s="189"/>
      <c r="D361" s="185" t="s">
        <v>144</v>
      </c>
      <c r="E361" s="190" t="s">
        <v>1</v>
      </c>
      <c r="F361" s="191" t="s">
        <v>607</v>
      </c>
      <c r="G361" s="189"/>
      <c r="H361" s="192">
        <v>1.3</v>
      </c>
      <c r="I361" s="193"/>
      <c r="J361" s="189"/>
      <c r="K361" s="189"/>
      <c r="L361" s="194"/>
      <c r="M361" s="195"/>
      <c r="N361" s="196"/>
      <c r="O361" s="196"/>
      <c r="P361" s="196"/>
      <c r="Q361" s="196"/>
      <c r="R361" s="196"/>
      <c r="S361" s="196"/>
      <c r="T361" s="197"/>
      <c r="AT361" s="198" t="s">
        <v>144</v>
      </c>
      <c r="AU361" s="198" t="s">
        <v>75</v>
      </c>
      <c r="AV361" s="11" t="s">
        <v>75</v>
      </c>
      <c r="AW361" s="11" t="s">
        <v>28</v>
      </c>
      <c r="AX361" s="11" t="s">
        <v>65</v>
      </c>
      <c r="AY361" s="198" t="s">
        <v>132</v>
      </c>
    </row>
    <row r="362" spans="2:51" s="11" customFormat="1" ht="12">
      <c r="B362" s="188"/>
      <c r="C362" s="189"/>
      <c r="D362" s="185" t="s">
        <v>144</v>
      </c>
      <c r="E362" s="190" t="s">
        <v>1</v>
      </c>
      <c r="F362" s="191" t="s">
        <v>608</v>
      </c>
      <c r="G362" s="189"/>
      <c r="H362" s="192">
        <v>6.38</v>
      </c>
      <c r="I362" s="193"/>
      <c r="J362" s="189"/>
      <c r="K362" s="189"/>
      <c r="L362" s="194"/>
      <c r="M362" s="195"/>
      <c r="N362" s="196"/>
      <c r="O362" s="196"/>
      <c r="P362" s="196"/>
      <c r="Q362" s="196"/>
      <c r="R362" s="196"/>
      <c r="S362" s="196"/>
      <c r="T362" s="197"/>
      <c r="AT362" s="198" t="s">
        <v>144</v>
      </c>
      <c r="AU362" s="198" t="s">
        <v>75</v>
      </c>
      <c r="AV362" s="11" t="s">
        <v>75</v>
      </c>
      <c r="AW362" s="11" t="s">
        <v>28</v>
      </c>
      <c r="AX362" s="11" t="s">
        <v>65</v>
      </c>
      <c r="AY362" s="198" t="s">
        <v>132</v>
      </c>
    </row>
    <row r="363" spans="2:51" s="12" customFormat="1" ht="12">
      <c r="B363" s="209"/>
      <c r="C363" s="210"/>
      <c r="D363" s="185" t="s">
        <v>144</v>
      </c>
      <c r="E363" s="211" t="s">
        <v>1</v>
      </c>
      <c r="F363" s="212" t="s">
        <v>182</v>
      </c>
      <c r="G363" s="210"/>
      <c r="H363" s="213">
        <v>63.31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144</v>
      </c>
      <c r="AU363" s="219" t="s">
        <v>75</v>
      </c>
      <c r="AV363" s="12" t="s">
        <v>140</v>
      </c>
      <c r="AW363" s="12" t="s">
        <v>28</v>
      </c>
      <c r="AX363" s="12" t="s">
        <v>73</v>
      </c>
      <c r="AY363" s="219" t="s">
        <v>132</v>
      </c>
    </row>
    <row r="364" spans="2:65" s="1" customFormat="1" ht="16.5" customHeight="1">
      <c r="B364" s="32"/>
      <c r="C364" s="173" t="s">
        <v>609</v>
      </c>
      <c r="D364" s="173" t="s">
        <v>135</v>
      </c>
      <c r="E364" s="174" t="s">
        <v>610</v>
      </c>
      <c r="F364" s="175" t="s">
        <v>611</v>
      </c>
      <c r="G364" s="176" t="s">
        <v>160</v>
      </c>
      <c r="H364" s="177">
        <v>63.31</v>
      </c>
      <c r="I364" s="178"/>
      <c r="J364" s="179">
        <f>ROUND(I364*H364,2)</f>
        <v>0</v>
      </c>
      <c r="K364" s="175" t="s">
        <v>139</v>
      </c>
      <c r="L364" s="36"/>
      <c r="M364" s="180" t="s">
        <v>1</v>
      </c>
      <c r="N364" s="181" t="s">
        <v>36</v>
      </c>
      <c r="O364" s="58"/>
      <c r="P364" s="182">
        <f>O364*H364</f>
        <v>0</v>
      </c>
      <c r="Q364" s="182">
        <v>0.0003</v>
      </c>
      <c r="R364" s="182">
        <f>Q364*H364</f>
        <v>0.018993</v>
      </c>
      <c r="S364" s="182">
        <v>0</v>
      </c>
      <c r="T364" s="183">
        <f>S364*H364</f>
        <v>0</v>
      </c>
      <c r="AR364" s="15" t="s">
        <v>189</v>
      </c>
      <c r="AT364" s="15" t="s">
        <v>135</v>
      </c>
      <c r="AU364" s="15" t="s">
        <v>75</v>
      </c>
      <c r="AY364" s="15" t="s">
        <v>132</v>
      </c>
      <c r="BE364" s="184">
        <f>IF(N364="základní",J364,0)</f>
        <v>0</v>
      </c>
      <c r="BF364" s="184">
        <f>IF(N364="snížená",J364,0)</f>
        <v>0</v>
      </c>
      <c r="BG364" s="184">
        <f>IF(N364="zákl. přenesená",J364,0)</f>
        <v>0</v>
      </c>
      <c r="BH364" s="184">
        <f>IF(N364="sníž. přenesená",J364,0)</f>
        <v>0</v>
      </c>
      <c r="BI364" s="184">
        <f>IF(N364="nulová",J364,0)</f>
        <v>0</v>
      </c>
      <c r="BJ364" s="15" t="s">
        <v>73</v>
      </c>
      <c r="BK364" s="184">
        <f>ROUND(I364*H364,2)</f>
        <v>0</v>
      </c>
      <c r="BL364" s="15" t="s">
        <v>189</v>
      </c>
      <c r="BM364" s="15" t="s">
        <v>612</v>
      </c>
    </row>
    <row r="365" spans="2:47" s="1" customFormat="1" ht="12">
      <c r="B365" s="32"/>
      <c r="C365" s="33"/>
      <c r="D365" s="185" t="s">
        <v>142</v>
      </c>
      <c r="E365" s="33"/>
      <c r="F365" s="186" t="s">
        <v>613</v>
      </c>
      <c r="G365" s="33"/>
      <c r="H365" s="33"/>
      <c r="I365" s="101"/>
      <c r="J365" s="33"/>
      <c r="K365" s="33"/>
      <c r="L365" s="36"/>
      <c r="M365" s="187"/>
      <c r="N365" s="58"/>
      <c r="O365" s="58"/>
      <c r="P365" s="58"/>
      <c r="Q365" s="58"/>
      <c r="R365" s="58"/>
      <c r="S365" s="58"/>
      <c r="T365" s="59"/>
      <c r="AT365" s="15" t="s">
        <v>142</v>
      </c>
      <c r="AU365" s="15" t="s">
        <v>75</v>
      </c>
    </row>
    <row r="366" spans="2:51" s="11" customFormat="1" ht="12">
      <c r="B366" s="188"/>
      <c r="C366" s="189"/>
      <c r="D366" s="185" t="s">
        <v>144</v>
      </c>
      <c r="E366" s="190" t="s">
        <v>1</v>
      </c>
      <c r="F366" s="191" t="s">
        <v>601</v>
      </c>
      <c r="G366" s="189"/>
      <c r="H366" s="192">
        <v>4.8</v>
      </c>
      <c r="I366" s="193"/>
      <c r="J366" s="189"/>
      <c r="K366" s="189"/>
      <c r="L366" s="194"/>
      <c r="M366" s="195"/>
      <c r="N366" s="196"/>
      <c r="O366" s="196"/>
      <c r="P366" s="196"/>
      <c r="Q366" s="196"/>
      <c r="R366" s="196"/>
      <c r="S366" s="196"/>
      <c r="T366" s="197"/>
      <c r="AT366" s="198" t="s">
        <v>144</v>
      </c>
      <c r="AU366" s="198" t="s">
        <v>75</v>
      </c>
      <c r="AV366" s="11" t="s">
        <v>75</v>
      </c>
      <c r="AW366" s="11" t="s">
        <v>28</v>
      </c>
      <c r="AX366" s="11" t="s">
        <v>65</v>
      </c>
      <c r="AY366" s="198" t="s">
        <v>132</v>
      </c>
    </row>
    <row r="367" spans="2:51" s="11" customFormat="1" ht="12">
      <c r="B367" s="188"/>
      <c r="C367" s="189"/>
      <c r="D367" s="185" t="s">
        <v>144</v>
      </c>
      <c r="E367" s="190" t="s">
        <v>1</v>
      </c>
      <c r="F367" s="191" t="s">
        <v>602</v>
      </c>
      <c r="G367" s="189"/>
      <c r="H367" s="192">
        <v>17.58</v>
      </c>
      <c r="I367" s="193"/>
      <c r="J367" s="189"/>
      <c r="K367" s="189"/>
      <c r="L367" s="194"/>
      <c r="M367" s="195"/>
      <c r="N367" s="196"/>
      <c r="O367" s="196"/>
      <c r="P367" s="196"/>
      <c r="Q367" s="196"/>
      <c r="R367" s="196"/>
      <c r="S367" s="196"/>
      <c r="T367" s="197"/>
      <c r="AT367" s="198" t="s">
        <v>144</v>
      </c>
      <c r="AU367" s="198" t="s">
        <v>75</v>
      </c>
      <c r="AV367" s="11" t="s">
        <v>75</v>
      </c>
      <c r="AW367" s="11" t="s">
        <v>28</v>
      </c>
      <c r="AX367" s="11" t="s">
        <v>65</v>
      </c>
      <c r="AY367" s="198" t="s">
        <v>132</v>
      </c>
    </row>
    <row r="368" spans="2:51" s="11" customFormat="1" ht="12">
      <c r="B368" s="188"/>
      <c r="C368" s="189"/>
      <c r="D368" s="185" t="s">
        <v>144</v>
      </c>
      <c r="E368" s="190" t="s">
        <v>1</v>
      </c>
      <c r="F368" s="191" t="s">
        <v>603</v>
      </c>
      <c r="G368" s="189"/>
      <c r="H368" s="192">
        <v>12.37</v>
      </c>
      <c r="I368" s="193"/>
      <c r="J368" s="189"/>
      <c r="K368" s="189"/>
      <c r="L368" s="194"/>
      <c r="M368" s="195"/>
      <c r="N368" s="196"/>
      <c r="O368" s="196"/>
      <c r="P368" s="196"/>
      <c r="Q368" s="196"/>
      <c r="R368" s="196"/>
      <c r="S368" s="196"/>
      <c r="T368" s="197"/>
      <c r="AT368" s="198" t="s">
        <v>144</v>
      </c>
      <c r="AU368" s="198" t="s">
        <v>75</v>
      </c>
      <c r="AV368" s="11" t="s">
        <v>75</v>
      </c>
      <c r="AW368" s="11" t="s">
        <v>28</v>
      </c>
      <c r="AX368" s="11" t="s">
        <v>65</v>
      </c>
      <c r="AY368" s="198" t="s">
        <v>132</v>
      </c>
    </row>
    <row r="369" spans="2:51" s="11" customFormat="1" ht="12">
      <c r="B369" s="188"/>
      <c r="C369" s="189"/>
      <c r="D369" s="185" t="s">
        <v>144</v>
      </c>
      <c r="E369" s="190" t="s">
        <v>1</v>
      </c>
      <c r="F369" s="191" t="s">
        <v>604</v>
      </c>
      <c r="G369" s="189"/>
      <c r="H369" s="192">
        <v>13.47</v>
      </c>
      <c r="I369" s="193"/>
      <c r="J369" s="189"/>
      <c r="K369" s="189"/>
      <c r="L369" s="194"/>
      <c r="M369" s="195"/>
      <c r="N369" s="196"/>
      <c r="O369" s="196"/>
      <c r="P369" s="196"/>
      <c r="Q369" s="196"/>
      <c r="R369" s="196"/>
      <c r="S369" s="196"/>
      <c r="T369" s="197"/>
      <c r="AT369" s="198" t="s">
        <v>144</v>
      </c>
      <c r="AU369" s="198" t="s">
        <v>75</v>
      </c>
      <c r="AV369" s="11" t="s">
        <v>75</v>
      </c>
      <c r="AW369" s="11" t="s">
        <v>28</v>
      </c>
      <c r="AX369" s="11" t="s">
        <v>65</v>
      </c>
      <c r="AY369" s="198" t="s">
        <v>132</v>
      </c>
    </row>
    <row r="370" spans="2:51" s="11" customFormat="1" ht="12">
      <c r="B370" s="188"/>
      <c r="C370" s="189"/>
      <c r="D370" s="185" t="s">
        <v>144</v>
      </c>
      <c r="E370" s="190" t="s">
        <v>1</v>
      </c>
      <c r="F370" s="191" t="s">
        <v>605</v>
      </c>
      <c r="G370" s="189"/>
      <c r="H370" s="192">
        <v>4.63</v>
      </c>
      <c r="I370" s="193"/>
      <c r="J370" s="189"/>
      <c r="K370" s="189"/>
      <c r="L370" s="194"/>
      <c r="M370" s="195"/>
      <c r="N370" s="196"/>
      <c r="O370" s="196"/>
      <c r="P370" s="196"/>
      <c r="Q370" s="196"/>
      <c r="R370" s="196"/>
      <c r="S370" s="196"/>
      <c r="T370" s="197"/>
      <c r="AT370" s="198" t="s">
        <v>144</v>
      </c>
      <c r="AU370" s="198" t="s">
        <v>75</v>
      </c>
      <c r="AV370" s="11" t="s">
        <v>75</v>
      </c>
      <c r="AW370" s="11" t="s">
        <v>28</v>
      </c>
      <c r="AX370" s="11" t="s">
        <v>65</v>
      </c>
      <c r="AY370" s="198" t="s">
        <v>132</v>
      </c>
    </row>
    <row r="371" spans="2:51" s="11" customFormat="1" ht="12">
      <c r="B371" s="188"/>
      <c r="C371" s="189"/>
      <c r="D371" s="185" t="s">
        <v>144</v>
      </c>
      <c r="E371" s="190" t="s">
        <v>1</v>
      </c>
      <c r="F371" s="191" t="s">
        <v>606</v>
      </c>
      <c r="G371" s="189"/>
      <c r="H371" s="192">
        <v>2.78</v>
      </c>
      <c r="I371" s="193"/>
      <c r="J371" s="189"/>
      <c r="K371" s="189"/>
      <c r="L371" s="194"/>
      <c r="M371" s="195"/>
      <c r="N371" s="196"/>
      <c r="O371" s="196"/>
      <c r="P371" s="196"/>
      <c r="Q371" s="196"/>
      <c r="R371" s="196"/>
      <c r="S371" s="196"/>
      <c r="T371" s="197"/>
      <c r="AT371" s="198" t="s">
        <v>144</v>
      </c>
      <c r="AU371" s="198" t="s">
        <v>75</v>
      </c>
      <c r="AV371" s="11" t="s">
        <v>75</v>
      </c>
      <c r="AW371" s="11" t="s">
        <v>28</v>
      </c>
      <c r="AX371" s="11" t="s">
        <v>65</v>
      </c>
      <c r="AY371" s="198" t="s">
        <v>132</v>
      </c>
    </row>
    <row r="372" spans="2:51" s="11" customFormat="1" ht="12">
      <c r="B372" s="188"/>
      <c r="C372" s="189"/>
      <c r="D372" s="185" t="s">
        <v>144</v>
      </c>
      <c r="E372" s="190" t="s">
        <v>1</v>
      </c>
      <c r="F372" s="191" t="s">
        <v>607</v>
      </c>
      <c r="G372" s="189"/>
      <c r="H372" s="192">
        <v>1.3</v>
      </c>
      <c r="I372" s="193"/>
      <c r="J372" s="189"/>
      <c r="K372" s="189"/>
      <c r="L372" s="194"/>
      <c r="M372" s="195"/>
      <c r="N372" s="196"/>
      <c r="O372" s="196"/>
      <c r="P372" s="196"/>
      <c r="Q372" s="196"/>
      <c r="R372" s="196"/>
      <c r="S372" s="196"/>
      <c r="T372" s="197"/>
      <c r="AT372" s="198" t="s">
        <v>144</v>
      </c>
      <c r="AU372" s="198" t="s">
        <v>75</v>
      </c>
      <c r="AV372" s="11" t="s">
        <v>75</v>
      </c>
      <c r="AW372" s="11" t="s">
        <v>28</v>
      </c>
      <c r="AX372" s="11" t="s">
        <v>65</v>
      </c>
      <c r="AY372" s="198" t="s">
        <v>132</v>
      </c>
    </row>
    <row r="373" spans="2:51" s="11" customFormat="1" ht="12">
      <c r="B373" s="188"/>
      <c r="C373" s="189"/>
      <c r="D373" s="185" t="s">
        <v>144</v>
      </c>
      <c r="E373" s="190" t="s">
        <v>1</v>
      </c>
      <c r="F373" s="191" t="s">
        <v>608</v>
      </c>
      <c r="G373" s="189"/>
      <c r="H373" s="192">
        <v>6.38</v>
      </c>
      <c r="I373" s="193"/>
      <c r="J373" s="189"/>
      <c r="K373" s="189"/>
      <c r="L373" s="194"/>
      <c r="M373" s="195"/>
      <c r="N373" s="196"/>
      <c r="O373" s="196"/>
      <c r="P373" s="196"/>
      <c r="Q373" s="196"/>
      <c r="R373" s="196"/>
      <c r="S373" s="196"/>
      <c r="T373" s="197"/>
      <c r="AT373" s="198" t="s">
        <v>144</v>
      </c>
      <c r="AU373" s="198" t="s">
        <v>75</v>
      </c>
      <c r="AV373" s="11" t="s">
        <v>75</v>
      </c>
      <c r="AW373" s="11" t="s">
        <v>28</v>
      </c>
      <c r="AX373" s="11" t="s">
        <v>65</v>
      </c>
      <c r="AY373" s="198" t="s">
        <v>132</v>
      </c>
    </row>
    <row r="374" spans="2:51" s="12" customFormat="1" ht="12">
      <c r="B374" s="209"/>
      <c r="C374" s="210"/>
      <c r="D374" s="185" t="s">
        <v>144</v>
      </c>
      <c r="E374" s="211" t="s">
        <v>1</v>
      </c>
      <c r="F374" s="212" t="s">
        <v>182</v>
      </c>
      <c r="G374" s="210"/>
      <c r="H374" s="213">
        <v>63.31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144</v>
      </c>
      <c r="AU374" s="219" t="s">
        <v>75</v>
      </c>
      <c r="AV374" s="12" t="s">
        <v>140</v>
      </c>
      <c r="AW374" s="12" t="s">
        <v>28</v>
      </c>
      <c r="AX374" s="12" t="s">
        <v>73</v>
      </c>
      <c r="AY374" s="219" t="s">
        <v>132</v>
      </c>
    </row>
    <row r="375" spans="2:65" s="1" customFormat="1" ht="16.5" customHeight="1">
      <c r="B375" s="32"/>
      <c r="C375" s="173" t="s">
        <v>614</v>
      </c>
      <c r="D375" s="173" t="s">
        <v>135</v>
      </c>
      <c r="E375" s="174" t="s">
        <v>615</v>
      </c>
      <c r="F375" s="175" t="s">
        <v>616</v>
      </c>
      <c r="G375" s="176" t="s">
        <v>160</v>
      </c>
      <c r="H375" s="177">
        <v>63.31</v>
      </c>
      <c r="I375" s="178"/>
      <c r="J375" s="179">
        <f>ROUND(I375*H375,2)</f>
        <v>0</v>
      </c>
      <c r="K375" s="175" t="s">
        <v>139</v>
      </c>
      <c r="L375" s="36"/>
      <c r="M375" s="180" t="s">
        <v>1</v>
      </c>
      <c r="N375" s="181" t="s">
        <v>36</v>
      </c>
      <c r="O375" s="58"/>
      <c r="P375" s="182">
        <f>O375*H375</f>
        <v>0</v>
      </c>
      <c r="Q375" s="182">
        <v>0.00455</v>
      </c>
      <c r="R375" s="182">
        <f>Q375*H375</f>
        <v>0.2880605</v>
      </c>
      <c r="S375" s="182">
        <v>0</v>
      </c>
      <c r="T375" s="183">
        <f>S375*H375</f>
        <v>0</v>
      </c>
      <c r="AR375" s="15" t="s">
        <v>189</v>
      </c>
      <c r="AT375" s="15" t="s">
        <v>135</v>
      </c>
      <c r="AU375" s="15" t="s">
        <v>75</v>
      </c>
      <c r="AY375" s="15" t="s">
        <v>132</v>
      </c>
      <c r="BE375" s="184">
        <f>IF(N375="základní",J375,0)</f>
        <v>0</v>
      </c>
      <c r="BF375" s="184">
        <f>IF(N375="snížená",J375,0)</f>
        <v>0</v>
      </c>
      <c r="BG375" s="184">
        <f>IF(N375="zákl. přenesená",J375,0)</f>
        <v>0</v>
      </c>
      <c r="BH375" s="184">
        <f>IF(N375="sníž. přenesená",J375,0)</f>
        <v>0</v>
      </c>
      <c r="BI375" s="184">
        <f>IF(N375="nulová",J375,0)</f>
        <v>0</v>
      </c>
      <c r="BJ375" s="15" t="s">
        <v>73</v>
      </c>
      <c r="BK375" s="184">
        <f>ROUND(I375*H375,2)</f>
        <v>0</v>
      </c>
      <c r="BL375" s="15" t="s">
        <v>189</v>
      </c>
      <c r="BM375" s="15" t="s">
        <v>617</v>
      </c>
    </row>
    <row r="376" spans="2:47" s="1" customFormat="1" ht="12">
      <c r="B376" s="32"/>
      <c r="C376" s="33"/>
      <c r="D376" s="185" t="s">
        <v>142</v>
      </c>
      <c r="E376" s="33"/>
      <c r="F376" s="186" t="s">
        <v>618</v>
      </c>
      <c r="G376" s="33"/>
      <c r="H376" s="33"/>
      <c r="I376" s="101"/>
      <c r="J376" s="33"/>
      <c r="K376" s="33"/>
      <c r="L376" s="36"/>
      <c r="M376" s="187"/>
      <c r="N376" s="58"/>
      <c r="O376" s="58"/>
      <c r="P376" s="58"/>
      <c r="Q376" s="58"/>
      <c r="R376" s="58"/>
      <c r="S376" s="58"/>
      <c r="T376" s="59"/>
      <c r="AT376" s="15" t="s">
        <v>142</v>
      </c>
      <c r="AU376" s="15" t="s">
        <v>75</v>
      </c>
    </row>
    <row r="377" spans="2:51" s="11" customFormat="1" ht="12">
      <c r="B377" s="188"/>
      <c r="C377" s="189"/>
      <c r="D377" s="185" t="s">
        <v>144</v>
      </c>
      <c r="E377" s="190" t="s">
        <v>1</v>
      </c>
      <c r="F377" s="191" t="s">
        <v>601</v>
      </c>
      <c r="G377" s="189"/>
      <c r="H377" s="192">
        <v>4.8</v>
      </c>
      <c r="I377" s="193"/>
      <c r="J377" s="189"/>
      <c r="K377" s="189"/>
      <c r="L377" s="194"/>
      <c r="M377" s="195"/>
      <c r="N377" s="196"/>
      <c r="O377" s="196"/>
      <c r="P377" s="196"/>
      <c r="Q377" s="196"/>
      <c r="R377" s="196"/>
      <c r="S377" s="196"/>
      <c r="T377" s="197"/>
      <c r="AT377" s="198" t="s">
        <v>144</v>
      </c>
      <c r="AU377" s="198" t="s">
        <v>75</v>
      </c>
      <c r="AV377" s="11" t="s">
        <v>75</v>
      </c>
      <c r="AW377" s="11" t="s">
        <v>28</v>
      </c>
      <c r="AX377" s="11" t="s">
        <v>65</v>
      </c>
      <c r="AY377" s="198" t="s">
        <v>132</v>
      </c>
    </row>
    <row r="378" spans="2:51" s="11" customFormat="1" ht="12">
      <c r="B378" s="188"/>
      <c r="C378" s="189"/>
      <c r="D378" s="185" t="s">
        <v>144</v>
      </c>
      <c r="E378" s="190" t="s">
        <v>1</v>
      </c>
      <c r="F378" s="191" t="s">
        <v>602</v>
      </c>
      <c r="G378" s="189"/>
      <c r="H378" s="192">
        <v>17.58</v>
      </c>
      <c r="I378" s="193"/>
      <c r="J378" s="189"/>
      <c r="K378" s="189"/>
      <c r="L378" s="194"/>
      <c r="M378" s="195"/>
      <c r="N378" s="196"/>
      <c r="O378" s="196"/>
      <c r="P378" s="196"/>
      <c r="Q378" s="196"/>
      <c r="R378" s="196"/>
      <c r="S378" s="196"/>
      <c r="T378" s="197"/>
      <c r="AT378" s="198" t="s">
        <v>144</v>
      </c>
      <c r="AU378" s="198" t="s">
        <v>75</v>
      </c>
      <c r="AV378" s="11" t="s">
        <v>75</v>
      </c>
      <c r="AW378" s="11" t="s">
        <v>28</v>
      </c>
      <c r="AX378" s="11" t="s">
        <v>65</v>
      </c>
      <c r="AY378" s="198" t="s">
        <v>132</v>
      </c>
    </row>
    <row r="379" spans="2:51" s="11" customFormat="1" ht="12">
      <c r="B379" s="188"/>
      <c r="C379" s="189"/>
      <c r="D379" s="185" t="s">
        <v>144</v>
      </c>
      <c r="E379" s="190" t="s">
        <v>1</v>
      </c>
      <c r="F379" s="191" t="s">
        <v>603</v>
      </c>
      <c r="G379" s="189"/>
      <c r="H379" s="192">
        <v>12.37</v>
      </c>
      <c r="I379" s="193"/>
      <c r="J379" s="189"/>
      <c r="K379" s="189"/>
      <c r="L379" s="194"/>
      <c r="M379" s="195"/>
      <c r="N379" s="196"/>
      <c r="O379" s="196"/>
      <c r="P379" s="196"/>
      <c r="Q379" s="196"/>
      <c r="R379" s="196"/>
      <c r="S379" s="196"/>
      <c r="T379" s="197"/>
      <c r="AT379" s="198" t="s">
        <v>144</v>
      </c>
      <c r="AU379" s="198" t="s">
        <v>75</v>
      </c>
      <c r="AV379" s="11" t="s">
        <v>75</v>
      </c>
      <c r="AW379" s="11" t="s">
        <v>28</v>
      </c>
      <c r="AX379" s="11" t="s">
        <v>65</v>
      </c>
      <c r="AY379" s="198" t="s">
        <v>132</v>
      </c>
    </row>
    <row r="380" spans="2:51" s="11" customFormat="1" ht="12">
      <c r="B380" s="188"/>
      <c r="C380" s="189"/>
      <c r="D380" s="185" t="s">
        <v>144</v>
      </c>
      <c r="E380" s="190" t="s">
        <v>1</v>
      </c>
      <c r="F380" s="191" t="s">
        <v>604</v>
      </c>
      <c r="G380" s="189"/>
      <c r="H380" s="192">
        <v>13.47</v>
      </c>
      <c r="I380" s="193"/>
      <c r="J380" s="189"/>
      <c r="K380" s="189"/>
      <c r="L380" s="194"/>
      <c r="M380" s="195"/>
      <c r="N380" s="196"/>
      <c r="O380" s="196"/>
      <c r="P380" s="196"/>
      <c r="Q380" s="196"/>
      <c r="R380" s="196"/>
      <c r="S380" s="196"/>
      <c r="T380" s="197"/>
      <c r="AT380" s="198" t="s">
        <v>144</v>
      </c>
      <c r="AU380" s="198" t="s">
        <v>75</v>
      </c>
      <c r="AV380" s="11" t="s">
        <v>75</v>
      </c>
      <c r="AW380" s="11" t="s">
        <v>28</v>
      </c>
      <c r="AX380" s="11" t="s">
        <v>65</v>
      </c>
      <c r="AY380" s="198" t="s">
        <v>132</v>
      </c>
    </row>
    <row r="381" spans="2:51" s="11" customFormat="1" ht="12">
      <c r="B381" s="188"/>
      <c r="C381" s="189"/>
      <c r="D381" s="185" t="s">
        <v>144</v>
      </c>
      <c r="E381" s="190" t="s">
        <v>1</v>
      </c>
      <c r="F381" s="191" t="s">
        <v>605</v>
      </c>
      <c r="G381" s="189"/>
      <c r="H381" s="192">
        <v>4.63</v>
      </c>
      <c r="I381" s="193"/>
      <c r="J381" s="189"/>
      <c r="K381" s="189"/>
      <c r="L381" s="194"/>
      <c r="M381" s="195"/>
      <c r="N381" s="196"/>
      <c r="O381" s="196"/>
      <c r="P381" s="196"/>
      <c r="Q381" s="196"/>
      <c r="R381" s="196"/>
      <c r="S381" s="196"/>
      <c r="T381" s="197"/>
      <c r="AT381" s="198" t="s">
        <v>144</v>
      </c>
      <c r="AU381" s="198" t="s">
        <v>75</v>
      </c>
      <c r="AV381" s="11" t="s">
        <v>75</v>
      </c>
      <c r="AW381" s="11" t="s">
        <v>28</v>
      </c>
      <c r="AX381" s="11" t="s">
        <v>65</v>
      </c>
      <c r="AY381" s="198" t="s">
        <v>132</v>
      </c>
    </row>
    <row r="382" spans="2:51" s="11" customFormat="1" ht="12">
      <c r="B382" s="188"/>
      <c r="C382" s="189"/>
      <c r="D382" s="185" t="s">
        <v>144</v>
      </c>
      <c r="E382" s="190" t="s">
        <v>1</v>
      </c>
      <c r="F382" s="191" t="s">
        <v>606</v>
      </c>
      <c r="G382" s="189"/>
      <c r="H382" s="192">
        <v>2.78</v>
      </c>
      <c r="I382" s="193"/>
      <c r="J382" s="189"/>
      <c r="K382" s="189"/>
      <c r="L382" s="194"/>
      <c r="M382" s="195"/>
      <c r="N382" s="196"/>
      <c r="O382" s="196"/>
      <c r="P382" s="196"/>
      <c r="Q382" s="196"/>
      <c r="R382" s="196"/>
      <c r="S382" s="196"/>
      <c r="T382" s="197"/>
      <c r="AT382" s="198" t="s">
        <v>144</v>
      </c>
      <c r="AU382" s="198" t="s">
        <v>75</v>
      </c>
      <c r="AV382" s="11" t="s">
        <v>75</v>
      </c>
      <c r="AW382" s="11" t="s">
        <v>28</v>
      </c>
      <c r="AX382" s="11" t="s">
        <v>65</v>
      </c>
      <c r="AY382" s="198" t="s">
        <v>132</v>
      </c>
    </row>
    <row r="383" spans="2:51" s="11" customFormat="1" ht="12">
      <c r="B383" s="188"/>
      <c r="C383" s="189"/>
      <c r="D383" s="185" t="s">
        <v>144</v>
      </c>
      <c r="E383" s="190" t="s">
        <v>1</v>
      </c>
      <c r="F383" s="191" t="s">
        <v>607</v>
      </c>
      <c r="G383" s="189"/>
      <c r="H383" s="192">
        <v>1.3</v>
      </c>
      <c r="I383" s="193"/>
      <c r="J383" s="189"/>
      <c r="K383" s="189"/>
      <c r="L383" s="194"/>
      <c r="M383" s="195"/>
      <c r="N383" s="196"/>
      <c r="O383" s="196"/>
      <c r="P383" s="196"/>
      <c r="Q383" s="196"/>
      <c r="R383" s="196"/>
      <c r="S383" s="196"/>
      <c r="T383" s="197"/>
      <c r="AT383" s="198" t="s">
        <v>144</v>
      </c>
      <c r="AU383" s="198" t="s">
        <v>75</v>
      </c>
      <c r="AV383" s="11" t="s">
        <v>75</v>
      </c>
      <c r="AW383" s="11" t="s">
        <v>28</v>
      </c>
      <c r="AX383" s="11" t="s">
        <v>65</v>
      </c>
      <c r="AY383" s="198" t="s">
        <v>132</v>
      </c>
    </row>
    <row r="384" spans="2:51" s="11" customFormat="1" ht="12">
      <c r="B384" s="188"/>
      <c r="C384" s="189"/>
      <c r="D384" s="185" t="s">
        <v>144</v>
      </c>
      <c r="E384" s="190" t="s">
        <v>1</v>
      </c>
      <c r="F384" s="191" t="s">
        <v>608</v>
      </c>
      <c r="G384" s="189"/>
      <c r="H384" s="192">
        <v>6.38</v>
      </c>
      <c r="I384" s="193"/>
      <c r="J384" s="189"/>
      <c r="K384" s="189"/>
      <c r="L384" s="194"/>
      <c r="M384" s="195"/>
      <c r="N384" s="196"/>
      <c r="O384" s="196"/>
      <c r="P384" s="196"/>
      <c r="Q384" s="196"/>
      <c r="R384" s="196"/>
      <c r="S384" s="196"/>
      <c r="T384" s="197"/>
      <c r="AT384" s="198" t="s">
        <v>144</v>
      </c>
      <c r="AU384" s="198" t="s">
        <v>75</v>
      </c>
      <c r="AV384" s="11" t="s">
        <v>75</v>
      </c>
      <c r="AW384" s="11" t="s">
        <v>28</v>
      </c>
      <c r="AX384" s="11" t="s">
        <v>65</v>
      </c>
      <c r="AY384" s="198" t="s">
        <v>132</v>
      </c>
    </row>
    <row r="385" spans="2:51" s="12" customFormat="1" ht="12">
      <c r="B385" s="209"/>
      <c r="C385" s="210"/>
      <c r="D385" s="185" t="s">
        <v>144</v>
      </c>
      <c r="E385" s="211" t="s">
        <v>1</v>
      </c>
      <c r="F385" s="212" t="s">
        <v>182</v>
      </c>
      <c r="G385" s="210"/>
      <c r="H385" s="213">
        <v>63.31</v>
      </c>
      <c r="I385" s="214"/>
      <c r="J385" s="210"/>
      <c r="K385" s="210"/>
      <c r="L385" s="215"/>
      <c r="M385" s="216"/>
      <c r="N385" s="217"/>
      <c r="O385" s="217"/>
      <c r="P385" s="217"/>
      <c r="Q385" s="217"/>
      <c r="R385" s="217"/>
      <c r="S385" s="217"/>
      <c r="T385" s="218"/>
      <c r="AT385" s="219" t="s">
        <v>144</v>
      </c>
      <c r="AU385" s="219" t="s">
        <v>75</v>
      </c>
      <c r="AV385" s="12" t="s">
        <v>140</v>
      </c>
      <c r="AW385" s="12" t="s">
        <v>28</v>
      </c>
      <c r="AX385" s="12" t="s">
        <v>73</v>
      </c>
      <c r="AY385" s="219" t="s">
        <v>132</v>
      </c>
    </row>
    <row r="386" spans="2:65" s="1" customFormat="1" ht="16.5" customHeight="1">
      <c r="B386" s="32"/>
      <c r="C386" s="173" t="s">
        <v>619</v>
      </c>
      <c r="D386" s="173" t="s">
        <v>135</v>
      </c>
      <c r="E386" s="174" t="s">
        <v>620</v>
      </c>
      <c r="F386" s="175" t="s">
        <v>621</v>
      </c>
      <c r="G386" s="176" t="s">
        <v>213</v>
      </c>
      <c r="H386" s="177">
        <v>48.38</v>
      </c>
      <c r="I386" s="178"/>
      <c r="J386" s="179">
        <f>ROUND(I386*H386,2)</f>
        <v>0</v>
      </c>
      <c r="K386" s="175" t="s">
        <v>139</v>
      </c>
      <c r="L386" s="36"/>
      <c r="M386" s="180" t="s">
        <v>1</v>
      </c>
      <c r="N386" s="181" t="s">
        <v>36</v>
      </c>
      <c r="O386" s="58"/>
      <c r="P386" s="182">
        <f>O386*H386</f>
        <v>0</v>
      </c>
      <c r="Q386" s="182">
        <v>0.00058</v>
      </c>
      <c r="R386" s="182">
        <f>Q386*H386</f>
        <v>0.028060400000000003</v>
      </c>
      <c r="S386" s="182">
        <v>0</v>
      </c>
      <c r="T386" s="183">
        <f>S386*H386</f>
        <v>0</v>
      </c>
      <c r="AR386" s="15" t="s">
        <v>189</v>
      </c>
      <c r="AT386" s="15" t="s">
        <v>135</v>
      </c>
      <c r="AU386" s="15" t="s">
        <v>75</v>
      </c>
      <c r="AY386" s="15" t="s">
        <v>132</v>
      </c>
      <c r="BE386" s="184">
        <f>IF(N386="základní",J386,0)</f>
        <v>0</v>
      </c>
      <c r="BF386" s="184">
        <f>IF(N386="snížená",J386,0)</f>
        <v>0</v>
      </c>
      <c r="BG386" s="184">
        <f>IF(N386="zákl. přenesená",J386,0)</f>
        <v>0</v>
      </c>
      <c r="BH386" s="184">
        <f>IF(N386="sníž. přenesená",J386,0)</f>
        <v>0</v>
      </c>
      <c r="BI386" s="184">
        <f>IF(N386="nulová",J386,0)</f>
        <v>0</v>
      </c>
      <c r="BJ386" s="15" t="s">
        <v>73</v>
      </c>
      <c r="BK386" s="184">
        <f>ROUND(I386*H386,2)</f>
        <v>0</v>
      </c>
      <c r="BL386" s="15" t="s">
        <v>189</v>
      </c>
      <c r="BM386" s="15" t="s">
        <v>622</v>
      </c>
    </row>
    <row r="387" spans="2:47" s="1" customFormat="1" ht="12">
      <c r="B387" s="32"/>
      <c r="C387" s="33"/>
      <c r="D387" s="185" t="s">
        <v>142</v>
      </c>
      <c r="E387" s="33"/>
      <c r="F387" s="186" t="s">
        <v>623</v>
      </c>
      <c r="G387" s="33"/>
      <c r="H387" s="33"/>
      <c r="I387" s="101"/>
      <c r="J387" s="33"/>
      <c r="K387" s="33"/>
      <c r="L387" s="36"/>
      <c r="M387" s="187"/>
      <c r="N387" s="58"/>
      <c r="O387" s="58"/>
      <c r="P387" s="58"/>
      <c r="Q387" s="58"/>
      <c r="R387" s="58"/>
      <c r="S387" s="58"/>
      <c r="T387" s="59"/>
      <c r="AT387" s="15" t="s">
        <v>142</v>
      </c>
      <c r="AU387" s="15" t="s">
        <v>75</v>
      </c>
    </row>
    <row r="388" spans="2:51" s="11" customFormat="1" ht="12">
      <c r="B388" s="188"/>
      <c r="C388" s="189"/>
      <c r="D388" s="185" t="s">
        <v>144</v>
      </c>
      <c r="E388" s="190" t="s">
        <v>1</v>
      </c>
      <c r="F388" s="191" t="s">
        <v>624</v>
      </c>
      <c r="G388" s="189"/>
      <c r="H388" s="192">
        <v>18.25</v>
      </c>
      <c r="I388" s="193"/>
      <c r="J388" s="189"/>
      <c r="K388" s="189"/>
      <c r="L388" s="194"/>
      <c r="M388" s="195"/>
      <c r="N388" s="196"/>
      <c r="O388" s="196"/>
      <c r="P388" s="196"/>
      <c r="Q388" s="196"/>
      <c r="R388" s="196"/>
      <c r="S388" s="196"/>
      <c r="T388" s="197"/>
      <c r="AT388" s="198" t="s">
        <v>144</v>
      </c>
      <c r="AU388" s="198" t="s">
        <v>75</v>
      </c>
      <c r="AV388" s="11" t="s">
        <v>75</v>
      </c>
      <c r="AW388" s="11" t="s">
        <v>28</v>
      </c>
      <c r="AX388" s="11" t="s">
        <v>65</v>
      </c>
      <c r="AY388" s="198" t="s">
        <v>132</v>
      </c>
    </row>
    <row r="389" spans="2:51" s="11" customFormat="1" ht="12">
      <c r="B389" s="188"/>
      <c r="C389" s="189"/>
      <c r="D389" s="185" t="s">
        <v>144</v>
      </c>
      <c r="E389" s="190" t="s">
        <v>1</v>
      </c>
      <c r="F389" s="191" t="s">
        <v>625</v>
      </c>
      <c r="G389" s="189"/>
      <c r="H389" s="192">
        <v>14.91</v>
      </c>
      <c r="I389" s="193"/>
      <c r="J389" s="189"/>
      <c r="K389" s="189"/>
      <c r="L389" s="194"/>
      <c r="M389" s="195"/>
      <c r="N389" s="196"/>
      <c r="O389" s="196"/>
      <c r="P389" s="196"/>
      <c r="Q389" s="196"/>
      <c r="R389" s="196"/>
      <c r="S389" s="196"/>
      <c r="T389" s="197"/>
      <c r="AT389" s="198" t="s">
        <v>144</v>
      </c>
      <c r="AU389" s="198" t="s">
        <v>75</v>
      </c>
      <c r="AV389" s="11" t="s">
        <v>75</v>
      </c>
      <c r="AW389" s="11" t="s">
        <v>28</v>
      </c>
      <c r="AX389" s="11" t="s">
        <v>65</v>
      </c>
      <c r="AY389" s="198" t="s">
        <v>132</v>
      </c>
    </row>
    <row r="390" spans="2:51" s="11" customFormat="1" ht="12">
      <c r="B390" s="188"/>
      <c r="C390" s="189"/>
      <c r="D390" s="185" t="s">
        <v>144</v>
      </c>
      <c r="E390" s="190" t="s">
        <v>1</v>
      </c>
      <c r="F390" s="191" t="s">
        <v>626</v>
      </c>
      <c r="G390" s="189"/>
      <c r="H390" s="192">
        <v>15.22</v>
      </c>
      <c r="I390" s="193"/>
      <c r="J390" s="189"/>
      <c r="K390" s="189"/>
      <c r="L390" s="194"/>
      <c r="M390" s="195"/>
      <c r="N390" s="196"/>
      <c r="O390" s="196"/>
      <c r="P390" s="196"/>
      <c r="Q390" s="196"/>
      <c r="R390" s="196"/>
      <c r="S390" s="196"/>
      <c r="T390" s="197"/>
      <c r="AT390" s="198" t="s">
        <v>144</v>
      </c>
      <c r="AU390" s="198" t="s">
        <v>75</v>
      </c>
      <c r="AV390" s="11" t="s">
        <v>75</v>
      </c>
      <c r="AW390" s="11" t="s">
        <v>28</v>
      </c>
      <c r="AX390" s="11" t="s">
        <v>65</v>
      </c>
      <c r="AY390" s="198" t="s">
        <v>132</v>
      </c>
    </row>
    <row r="391" spans="2:51" s="12" customFormat="1" ht="12">
      <c r="B391" s="209"/>
      <c r="C391" s="210"/>
      <c r="D391" s="185" t="s">
        <v>144</v>
      </c>
      <c r="E391" s="211" t="s">
        <v>1</v>
      </c>
      <c r="F391" s="212" t="s">
        <v>182</v>
      </c>
      <c r="G391" s="210"/>
      <c r="H391" s="213">
        <v>48.379999999999995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144</v>
      </c>
      <c r="AU391" s="219" t="s">
        <v>75</v>
      </c>
      <c r="AV391" s="12" t="s">
        <v>140</v>
      </c>
      <c r="AW391" s="12" t="s">
        <v>28</v>
      </c>
      <c r="AX391" s="12" t="s">
        <v>73</v>
      </c>
      <c r="AY391" s="219" t="s">
        <v>132</v>
      </c>
    </row>
    <row r="392" spans="2:65" s="1" customFormat="1" ht="16.5" customHeight="1">
      <c r="B392" s="32"/>
      <c r="C392" s="199" t="s">
        <v>627</v>
      </c>
      <c r="D392" s="199" t="s">
        <v>164</v>
      </c>
      <c r="E392" s="200" t="s">
        <v>628</v>
      </c>
      <c r="F392" s="201" t="s">
        <v>629</v>
      </c>
      <c r="G392" s="202" t="s">
        <v>332</v>
      </c>
      <c r="H392" s="203">
        <v>48.38</v>
      </c>
      <c r="I392" s="204"/>
      <c r="J392" s="205">
        <f>ROUND(I392*H392,2)</f>
        <v>0</v>
      </c>
      <c r="K392" s="201" t="s">
        <v>139</v>
      </c>
      <c r="L392" s="206"/>
      <c r="M392" s="207" t="s">
        <v>1</v>
      </c>
      <c r="N392" s="208" t="s">
        <v>36</v>
      </c>
      <c r="O392" s="58"/>
      <c r="P392" s="182">
        <f>O392*H392</f>
        <v>0</v>
      </c>
      <c r="Q392" s="182">
        <v>0.00026</v>
      </c>
      <c r="R392" s="182">
        <f>Q392*H392</f>
        <v>0.0125788</v>
      </c>
      <c r="S392" s="182">
        <v>0</v>
      </c>
      <c r="T392" s="183">
        <f>S392*H392</f>
        <v>0</v>
      </c>
      <c r="AR392" s="15" t="s">
        <v>630</v>
      </c>
      <c r="AT392" s="15" t="s">
        <v>164</v>
      </c>
      <c r="AU392" s="15" t="s">
        <v>75</v>
      </c>
      <c r="AY392" s="15" t="s">
        <v>132</v>
      </c>
      <c r="BE392" s="184">
        <f>IF(N392="základní",J392,0)</f>
        <v>0</v>
      </c>
      <c r="BF392" s="184">
        <f>IF(N392="snížená",J392,0)</f>
        <v>0</v>
      </c>
      <c r="BG392" s="184">
        <f>IF(N392="zákl. přenesená",J392,0)</f>
        <v>0</v>
      </c>
      <c r="BH392" s="184">
        <f>IF(N392="sníž. přenesená",J392,0)</f>
        <v>0</v>
      </c>
      <c r="BI392" s="184">
        <f>IF(N392="nulová",J392,0)</f>
        <v>0</v>
      </c>
      <c r="BJ392" s="15" t="s">
        <v>73</v>
      </c>
      <c r="BK392" s="184">
        <f>ROUND(I392*H392,2)</f>
        <v>0</v>
      </c>
      <c r="BL392" s="15" t="s">
        <v>189</v>
      </c>
      <c r="BM392" s="15" t="s">
        <v>631</v>
      </c>
    </row>
    <row r="393" spans="2:47" s="1" customFormat="1" ht="12">
      <c r="B393" s="32"/>
      <c r="C393" s="33"/>
      <c r="D393" s="185" t="s">
        <v>142</v>
      </c>
      <c r="E393" s="33"/>
      <c r="F393" s="186" t="s">
        <v>629</v>
      </c>
      <c r="G393" s="33"/>
      <c r="H393" s="33"/>
      <c r="I393" s="101"/>
      <c r="J393" s="33"/>
      <c r="K393" s="33"/>
      <c r="L393" s="36"/>
      <c r="M393" s="187"/>
      <c r="N393" s="58"/>
      <c r="O393" s="58"/>
      <c r="P393" s="58"/>
      <c r="Q393" s="58"/>
      <c r="R393" s="58"/>
      <c r="S393" s="58"/>
      <c r="T393" s="59"/>
      <c r="AT393" s="15" t="s">
        <v>142</v>
      </c>
      <c r="AU393" s="15" t="s">
        <v>75</v>
      </c>
    </row>
    <row r="394" spans="2:51" s="11" customFormat="1" ht="12">
      <c r="B394" s="188"/>
      <c r="C394" s="189"/>
      <c r="D394" s="185" t="s">
        <v>144</v>
      </c>
      <c r="E394" s="190" t="s">
        <v>1</v>
      </c>
      <c r="F394" s="191" t="s">
        <v>624</v>
      </c>
      <c r="G394" s="189"/>
      <c r="H394" s="192">
        <v>18.25</v>
      </c>
      <c r="I394" s="193"/>
      <c r="J394" s="189"/>
      <c r="K394" s="189"/>
      <c r="L394" s="194"/>
      <c r="M394" s="195"/>
      <c r="N394" s="196"/>
      <c r="O394" s="196"/>
      <c r="P394" s="196"/>
      <c r="Q394" s="196"/>
      <c r="R394" s="196"/>
      <c r="S394" s="196"/>
      <c r="T394" s="197"/>
      <c r="AT394" s="198" t="s">
        <v>144</v>
      </c>
      <c r="AU394" s="198" t="s">
        <v>75</v>
      </c>
      <c r="AV394" s="11" t="s">
        <v>75</v>
      </c>
      <c r="AW394" s="11" t="s">
        <v>28</v>
      </c>
      <c r="AX394" s="11" t="s">
        <v>65</v>
      </c>
      <c r="AY394" s="198" t="s">
        <v>132</v>
      </c>
    </row>
    <row r="395" spans="2:51" s="11" customFormat="1" ht="12">
      <c r="B395" s="188"/>
      <c r="C395" s="189"/>
      <c r="D395" s="185" t="s">
        <v>144</v>
      </c>
      <c r="E395" s="190" t="s">
        <v>1</v>
      </c>
      <c r="F395" s="191" t="s">
        <v>625</v>
      </c>
      <c r="G395" s="189"/>
      <c r="H395" s="192">
        <v>14.91</v>
      </c>
      <c r="I395" s="193"/>
      <c r="J395" s="189"/>
      <c r="K395" s="189"/>
      <c r="L395" s="194"/>
      <c r="M395" s="195"/>
      <c r="N395" s="196"/>
      <c r="O395" s="196"/>
      <c r="P395" s="196"/>
      <c r="Q395" s="196"/>
      <c r="R395" s="196"/>
      <c r="S395" s="196"/>
      <c r="T395" s="197"/>
      <c r="AT395" s="198" t="s">
        <v>144</v>
      </c>
      <c r="AU395" s="198" t="s">
        <v>75</v>
      </c>
      <c r="AV395" s="11" t="s">
        <v>75</v>
      </c>
      <c r="AW395" s="11" t="s">
        <v>28</v>
      </c>
      <c r="AX395" s="11" t="s">
        <v>65</v>
      </c>
      <c r="AY395" s="198" t="s">
        <v>132</v>
      </c>
    </row>
    <row r="396" spans="2:51" s="11" customFormat="1" ht="12">
      <c r="B396" s="188"/>
      <c r="C396" s="189"/>
      <c r="D396" s="185" t="s">
        <v>144</v>
      </c>
      <c r="E396" s="190" t="s">
        <v>1</v>
      </c>
      <c r="F396" s="191" t="s">
        <v>626</v>
      </c>
      <c r="G396" s="189"/>
      <c r="H396" s="192">
        <v>15.22</v>
      </c>
      <c r="I396" s="193"/>
      <c r="J396" s="189"/>
      <c r="K396" s="189"/>
      <c r="L396" s="194"/>
      <c r="M396" s="195"/>
      <c r="N396" s="196"/>
      <c r="O396" s="196"/>
      <c r="P396" s="196"/>
      <c r="Q396" s="196"/>
      <c r="R396" s="196"/>
      <c r="S396" s="196"/>
      <c r="T396" s="197"/>
      <c r="AT396" s="198" t="s">
        <v>144</v>
      </c>
      <c r="AU396" s="198" t="s">
        <v>75</v>
      </c>
      <c r="AV396" s="11" t="s">
        <v>75</v>
      </c>
      <c r="AW396" s="11" t="s">
        <v>28</v>
      </c>
      <c r="AX396" s="11" t="s">
        <v>65</v>
      </c>
      <c r="AY396" s="198" t="s">
        <v>132</v>
      </c>
    </row>
    <row r="397" spans="2:51" s="12" customFormat="1" ht="12">
      <c r="B397" s="209"/>
      <c r="C397" s="210"/>
      <c r="D397" s="185" t="s">
        <v>144</v>
      </c>
      <c r="E397" s="211" t="s">
        <v>1</v>
      </c>
      <c r="F397" s="212" t="s">
        <v>182</v>
      </c>
      <c r="G397" s="210"/>
      <c r="H397" s="213">
        <v>48.379999999999995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144</v>
      </c>
      <c r="AU397" s="219" t="s">
        <v>75</v>
      </c>
      <c r="AV397" s="12" t="s">
        <v>140</v>
      </c>
      <c r="AW397" s="12" t="s">
        <v>28</v>
      </c>
      <c r="AX397" s="12" t="s">
        <v>73</v>
      </c>
      <c r="AY397" s="219" t="s">
        <v>132</v>
      </c>
    </row>
    <row r="398" spans="2:65" s="1" customFormat="1" ht="16.5" customHeight="1">
      <c r="B398" s="32"/>
      <c r="C398" s="173" t="s">
        <v>632</v>
      </c>
      <c r="D398" s="173" t="s">
        <v>135</v>
      </c>
      <c r="E398" s="174" t="s">
        <v>633</v>
      </c>
      <c r="F398" s="175" t="s">
        <v>634</v>
      </c>
      <c r="G398" s="176" t="s">
        <v>160</v>
      </c>
      <c r="H398" s="177">
        <v>63.31</v>
      </c>
      <c r="I398" s="178"/>
      <c r="J398" s="179">
        <f>ROUND(I398*H398,2)</f>
        <v>0</v>
      </c>
      <c r="K398" s="175" t="s">
        <v>139</v>
      </c>
      <c r="L398" s="36"/>
      <c r="M398" s="180" t="s">
        <v>1</v>
      </c>
      <c r="N398" s="181" t="s">
        <v>36</v>
      </c>
      <c r="O398" s="58"/>
      <c r="P398" s="182">
        <f>O398*H398</f>
        <v>0</v>
      </c>
      <c r="Q398" s="182">
        <v>0.00588</v>
      </c>
      <c r="R398" s="182">
        <f>Q398*H398</f>
        <v>0.3722628</v>
      </c>
      <c r="S398" s="182">
        <v>0</v>
      </c>
      <c r="T398" s="183">
        <f>S398*H398</f>
        <v>0</v>
      </c>
      <c r="AR398" s="15" t="s">
        <v>189</v>
      </c>
      <c r="AT398" s="15" t="s">
        <v>135</v>
      </c>
      <c r="AU398" s="15" t="s">
        <v>75</v>
      </c>
      <c r="AY398" s="15" t="s">
        <v>132</v>
      </c>
      <c r="BE398" s="184">
        <f>IF(N398="základní",J398,0)</f>
        <v>0</v>
      </c>
      <c r="BF398" s="184">
        <f>IF(N398="snížená",J398,0)</f>
        <v>0</v>
      </c>
      <c r="BG398" s="184">
        <f>IF(N398="zákl. přenesená",J398,0)</f>
        <v>0</v>
      </c>
      <c r="BH398" s="184">
        <f>IF(N398="sníž. přenesená",J398,0)</f>
        <v>0</v>
      </c>
      <c r="BI398" s="184">
        <f>IF(N398="nulová",J398,0)</f>
        <v>0</v>
      </c>
      <c r="BJ398" s="15" t="s">
        <v>73</v>
      </c>
      <c r="BK398" s="184">
        <f>ROUND(I398*H398,2)</f>
        <v>0</v>
      </c>
      <c r="BL398" s="15" t="s">
        <v>189</v>
      </c>
      <c r="BM398" s="15" t="s">
        <v>635</v>
      </c>
    </row>
    <row r="399" spans="2:47" s="1" customFormat="1" ht="19.5">
      <c r="B399" s="32"/>
      <c r="C399" s="33"/>
      <c r="D399" s="185" t="s">
        <v>142</v>
      </c>
      <c r="E399" s="33"/>
      <c r="F399" s="186" t="s">
        <v>636</v>
      </c>
      <c r="G399" s="33"/>
      <c r="H399" s="33"/>
      <c r="I399" s="101"/>
      <c r="J399" s="33"/>
      <c r="K399" s="33"/>
      <c r="L399" s="36"/>
      <c r="M399" s="187"/>
      <c r="N399" s="58"/>
      <c r="O399" s="58"/>
      <c r="P399" s="58"/>
      <c r="Q399" s="58"/>
      <c r="R399" s="58"/>
      <c r="S399" s="58"/>
      <c r="T399" s="59"/>
      <c r="AT399" s="15" t="s">
        <v>142</v>
      </c>
      <c r="AU399" s="15" t="s">
        <v>75</v>
      </c>
    </row>
    <row r="400" spans="2:65" s="1" customFormat="1" ht="16.5" customHeight="1">
      <c r="B400" s="32"/>
      <c r="C400" s="199" t="s">
        <v>637</v>
      </c>
      <c r="D400" s="199" t="s">
        <v>164</v>
      </c>
      <c r="E400" s="200" t="s">
        <v>638</v>
      </c>
      <c r="F400" s="201" t="s">
        <v>639</v>
      </c>
      <c r="G400" s="202" t="s">
        <v>160</v>
      </c>
      <c r="H400" s="203">
        <v>69.641</v>
      </c>
      <c r="I400" s="204"/>
      <c r="J400" s="205">
        <f>ROUND(I400*H400,2)</f>
        <v>0</v>
      </c>
      <c r="K400" s="201" t="s">
        <v>139</v>
      </c>
      <c r="L400" s="206"/>
      <c r="M400" s="207" t="s">
        <v>1</v>
      </c>
      <c r="N400" s="208" t="s">
        <v>36</v>
      </c>
      <c r="O400" s="58"/>
      <c r="P400" s="182">
        <f>O400*H400</f>
        <v>0</v>
      </c>
      <c r="Q400" s="182">
        <v>0.0192</v>
      </c>
      <c r="R400" s="182">
        <f>Q400*H400</f>
        <v>1.3371072</v>
      </c>
      <c r="S400" s="182">
        <v>0</v>
      </c>
      <c r="T400" s="183">
        <f>S400*H400</f>
        <v>0</v>
      </c>
      <c r="AR400" s="15" t="s">
        <v>630</v>
      </c>
      <c r="AT400" s="15" t="s">
        <v>164</v>
      </c>
      <c r="AU400" s="15" t="s">
        <v>75</v>
      </c>
      <c r="AY400" s="15" t="s">
        <v>132</v>
      </c>
      <c r="BE400" s="184">
        <f>IF(N400="základní",J400,0)</f>
        <v>0</v>
      </c>
      <c r="BF400" s="184">
        <f>IF(N400="snížená",J400,0)</f>
        <v>0</v>
      </c>
      <c r="BG400" s="184">
        <f>IF(N400="zákl. přenesená",J400,0)</f>
        <v>0</v>
      </c>
      <c r="BH400" s="184">
        <f>IF(N400="sníž. přenesená",J400,0)</f>
        <v>0</v>
      </c>
      <c r="BI400" s="184">
        <f>IF(N400="nulová",J400,0)</f>
        <v>0</v>
      </c>
      <c r="BJ400" s="15" t="s">
        <v>73</v>
      </c>
      <c r="BK400" s="184">
        <f>ROUND(I400*H400,2)</f>
        <v>0</v>
      </c>
      <c r="BL400" s="15" t="s">
        <v>189</v>
      </c>
      <c r="BM400" s="15" t="s">
        <v>640</v>
      </c>
    </row>
    <row r="401" spans="2:47" s="1" customFormat="1" ht="12">
      <c r="B401" s="32"/>
      <c r="C401" s="33"/>
      <c r="D401" s="185" t="s">
        <v>142</v>
      </c>
      <c r="E401" s="33"/>
      <c r="F401" s="186" t="s">
        <v>639</v>
      </c>
      <c r="G401" s="33"/>
      <c r="H401" s="33"/>
      <c r="I401" s="101"/>
      <c r="J401" s="33"/>
      <c r="K401" s="33"/>
      <c r="L401" s="36"/>
      <c r="M401" s="187"/>
      <c r="N401" s="58"/>
      <c r="O401" s="58"/>
      <c r="P401" s="58"/>
      <c r="Q401" s="58"/>
      <c r="R401" s="58"/>
      <c r="S401" s="58"/>
      <c r="T401" s="59"/>
      <c r="AT401" s="15" t="s">
        <v>142</v>
      </c>
      <c r="AU401" s="15" t="s">
        <v>75</v>
      </c>
    </row>
    <row r="402" spans="2:51" s="11" customFormat="1" ht="12">
      <c r="B402" s="188"/>
      <c r="C402" s="189"/>
      <c r="D402" s="185" t="s">
        <v>144</v>
      </c>
      <c r="E402" s="189"/>
      <c r="F402" s="191" t="s">
        <v>641</v>
      </c>
      <c r="G402" s="189"/>
      <c r="H402" s="192">
        <v>69.641</v>
      </c>
      <c r="I402" s="193"/>
      <c r="J402" s="189"/>
      <c r="K402" s="189"/>
      <c r="L402" s="194"/>
      <c r="M402" s="195"/>
      <c r="N402" s="196"/>
      <c r="O402" s="196"/>
      <c r="P402" s="196"/>
      <c r="Q402" s="196"/>
      <c r="R402" s="196"/>
      <c r="S402" s="196"/>
      <c r="T402" s="197"/>
      <c r="AT402" s="198" t="s">
        <v>144</v>
      </c>
      <c r="AU402" s="198" t="s">
        <v>75</v>
      </c>
      <c r="AV402" s="11" t="s">
        <v>75</v>
      </c>
      <c r="AW402" s="11" t="s">
        <v>4</v>
      </c>
      <c r="AX402" s="11" t="s">
        <v>73</v>
      </c>
      <c r="AY402" s="198" t="s">
        <v>132</v>
      </c>
    </row>
    <row r="403" spans="2:65" s="1" customFormat="1" ht="16.5" customHeight="1">
      <c r="B403" s="32"/>
      <c r="C403" s="173" t="s">
        <v>335</v>
      </c>
      <c r="D403" s="173" t="s">
        <v>135</v>
      </c>
      <c r="E403" s="174" t="s">
        <v>642</v>
      </c>
      <c r="F403" s="175" t="s">
        <v>643</v>
      </c>
      <c r="G403" s="176" t="s">
        <v>160</v>
      </c>
      <c r="H403" s="177">
        <v>13.51</v>
      </c>
      <c r="I403" s="178"/>
      <c r="J403" s="179">
        <f>ROUND(I403*H403,2)</f>
        <v>0</v>
      </c>
      <c r="K403" s="175" t="s">
        <v>139</v>
      </c>
      <c r="L403" s="36"/>
      <c r="M403" s="180" t="s">
        <v>1</v>
      </c>
      <c r="N403" s="181" t="s">
        <v>36</v>
      </c>
      <c r="O403" s="58"/>
      <c r="P403" s="182">
        <f>O403*H403</f>
        <v>0</v>
      </c>
      <c r="Q403" s="182">
        <v>0</v>
      </c>
      <c r="R403" s="182">
        <f>Q403*H403</f>
        <v>0</v>
      </c>
      <c r="S403" s="182">
        <v>0</v>
      </c>
      <c r="T403" s="183">
        <f>S403*H403</f>
        <v>0</v>
      </c>
      <c r="AR403" s="15" t="s">
        <v>189</v>
      </c>
      <c r="AT403" s="15" t="s">
        <v>135</v>
      </c>
      <c r="AU403" s="15" t="s">
        <v>75</v>
      </c>
      <c r="AY403" s="15" t="s">
        <v>132</v>
      </c>
      <c r="BE403" s="184">
        <f>IF(N403="základní",J403,0)</f>
        <v>0</v>
      </c>
      <c r="BF403" s="184">
        <f>IF(N403="snížená",J403,0)</f>
        <v>0</v>
      </c>
      <c r="BG403" s="184">
        <f>IF(N403="zákl. přenesená",J403,0)</f>
        <v>0</v>
      </c>
      <c r="BH403" s="184">
        <f>IF(N403="sníž. přenesená",J403,0)</f>
        <v>0</v>
      </c>
      <c r="BI403" s="184">
        <f>IF(N403="nulová",J403,0)</f>
        <v>0</v>
      </c>
      <c r="BJ403" s="15" t="s">
        <v>73</v>
      </c>
      <c r="BK403" s="184">
        <f>ROUND(I403*H403,2)</f>
        <v>0</v>
      </c>
      <c r="BL403" s="15" t="s">
        <v>189</v>
      </c>
      <c r="BM403" s="15" t="s">
        <v>644</v>
      </c>
    </row>
    <row r="404" spans="2:47" s="1" customFormat="1" ht="12">
      <c r="B404" s="32"/>
      <c r="C404" s="33"/>
      <c r="D404" s="185" t="s">
        <v>142</v>
      </c>
      <c r="E404" s="33"/>
      <c r="F404" s="186" t="s">
        <v>645</v>
      </c>
      <c r="G404" s="33"/>
      <c r="H404" s="33"/>
      <c r="I404" s="101"/>
      <c r="J404" s="33"/>
      <c r="K404" s="33"/>
      <c r="L404" s="36"/>
      <c r="M404" s="187"/>
      <c r="N404" s="58"/>
      <c r="O404" s="58"/>
      <c r="P404" s="58"/>
      <c r="Q404" s="58"/>
      <c r="R404" s="58"/>
      <c r="S404" s="58"/>
      <c r="T404" s="59"/>
      <c r="AT404" s="15" t="s">
        <v>142</v>
      </c>
      <c r="AU404" s="15" t="s">
        <v>75</v>
      </c>
    </row>
    <row r="405" spans="2:51" s="11" customFormat="1" ht="12">
      <c r="B405" s="188"/>
      <c r="C405" s="189"/>
      <c r="D405" s="185" t="s">
        <v>144</v>
      </c>
      <c r="E405" s="190" t="s">
        <v>1</v>
      </c>
      <c r="F405" s="191" t="s">
        <v>601</v>
      </c>
      <c r="G405" s="189"/>
      <c r="H405" s="192">
        <v>4.8</v>
      </c>
      <c r="I405" s="193"/>
      <c r="J405" s="189"/>
      <c r="K405" s="189"/>
      <c r="L405" s="194"/>
      <c r="M405" s="195"/>
      <c r="N405" s="196"/>
      <c r="O405" s="196"/>
      <c r="P405" s="196"/>
      <c r="Q405" s="196"/>
      <c r="R405" s="196"/>
      <c r="S405" s="196"/>
      <c r="T405" s="197"/>
      <c r="AT405" s="198" t="s">
        <v>144</v>
      </c>
      <c r="AU405" s="198" t="s">
        <v>75</v>
      </c>
      <c r="AV405" s="11" t="s">
        <v>75</v>
      </c>
      <c r="AW405" s="11" t="s">
        <v>28</v>
      </c>
      <c r="AX405" s="11" t="s">
        <v>65</v>
      </c>
      <c r="AY405" s="198" t="s">
        <v>132</v>
      </c>
    </row>
    <row r="406" spans="2:51" s="11" customFormat="1" ht="12">
      <c r="B406" s="188"/>
      <c r="C406" s="189"/>
      <c r="D406" s="185" t="s">
        <v>144</v>
      </c>
      <c r="E406" s="190" t="s">
        <v>1</v>
      </c>
      <c r="F406" s="191" t="s">
        <v>605</v>
      </c>
      <c r="G406" s="189"/>
      <c r="H406" s="192">
        <v>4.63</v>
      </c>
      <c r="I406" s="193"/>
      <c r="J406" s="189"/>
      <c r="K406" s="189"/>
      <c r="L406" s="194"/>
      <c r="M406" s="195"/>
      <c r="N406" s="196"/>
      <c r="O406" s="196"/>
      <c r="P406" s="196"/>
      <c r="Q406" s="196"/>
      <c r="R406" s="196"/>
      <c r="S406" s="196"/>
      <c r="T406" s="197"/>
      <c r="AT406" s="198" t="s">
        <v>144</v>
      </c>
      <c r="AU406" s="198" t="s">
        <v>75</v>
      </c>
      <c r="AV406" s="11" t="s">
        <v>75</v>
      </c>
      <c r="AW406" s="11" t="s">
        <v>28</v>
      </c>
      <c r="AX406" s="11" t="s">
        <v>65</v>
      </c>
      <c r="AY406" s="198" t="s">
        <v>132</v>
      </c>
    </row>
    <row r="407" spans="2:51" s="11" customFormat="1" ht="12">
      <c r="B407" s="188"/>
      <c r="C407" s="189"/>
      <c r="D407" s="185" t="s">
        <v>144</v>
      </c>
      <c r="E407" s="190" t="s">
        <v>1</v>
      </c>
      <c r="F407" s="191" t="s">
        <v>606</v>
      </c>
      <c r="G407" s="189"/>
      <c r="H407" s="192">
        <v>2.78</v>
      </c>
      <c r="I407" s="193"/>
      <c r="J407" s="189"/>
      <c r="K407" s="189"/>
      <c r="L407" s="194"/>
      <c r="M407" s="195"/>
      <c r="N407" s="196"/>
      <c r="O407" s="196"/>
      <c r="P407" s="196"/>
      <c r="Q407" s="196"/>
      <c r="R407" s="196"/>
      <c r="S407" s="196"/>
      <c r="T407" s="197"/>
      <c r="AT407" s="198" t="s">
        <v>144</v>
      </c>
      <c r="AU407" s="198" t="s">
        <v>75</v>
      </c>
      <c r="AV407" s="11" t="s">
        <v>75</v>
      </c>
      <c r="AW407" s="11" t="s">
        <v>28</v>
      </c>
      <c r="AX407" s="11" t="s">
        <v>65</v>
      </c>
      <c r="AY407" s="198" t="s">
        <v>132</v>
      </c>
    </row>
    <row r="408" spans="2:51" s="11" customFormat="1" ht="12">
      <c r="B408" s="188"/>
      <c r="C408" s="189"/>
      <c r="D408" s="185" t="s">
        <v>144</v>
      </c>
      <c r="E408" s="190" t="s">
        <v>1</v>
      </c>
      <c r="F408" s="191" t="s">
        <v>607</v>
      </c>
      <c r="G408" s="189"/>
      <c r="H408" s="192">
        <v>1.3</v>
      </c>
      <c r="I408" s="193"/>
      <c r="J408" s="189"/>
      <c r="K408" s="189"/>
      <c r="L408" s="194"/>
      <c r="M408" s="195"/>
      <c r="N408" s="196"/>
      <c r="O408" s="196"/>
      <c r="P408" s="196"/>
      <c r="Q408" s="196"/>
      <c r="R408" s="196"/>
      <c r="S408" s="196"/>
      <c r="T408" s="197"/>
      <c r="AT408" s="198" t="s">
        <v>144</v>
      </c>
      <c r="AU408" s="198" t="s">
        <v>75</v>
      </c>
      <c r="AV408" s="11" t="s">
        <v>75</v>
      </c>
      <c r="AW408" s="11" t="s">
        <v>28</v>
      </c>
      <c r="AX408" s="11" t="s">
        <v>65</v>
      </c>
      <c r="AY408" s="198" t="s">
        <v>132</v>
      </c>
    </row>
    <row r="409" spans="2:51" s="12" customFormat="1" ht="12">
      <c r="B409" s="209"/>
      <c r="C409" s="210"/>
      <c r="D409" s="185" t="s">
        <v>144</v>
      </c>
      <c r="E409" s="211" t="s">
        <v>1</v>
      </c>
      <c r="F409" s="212" t="s">
        <v>182</v>
      </c>
      <c r="G409" s="210"/>
      <c r="H409" s="213">
        <v>13.51</v>
      </c>
      <c r="I409" s="214"/>
      <c r="J409" s="210"/>
      <c r="K409" s="210"/>
      <c r="L409" s="215"/>
      <c r="M409" s="216"/>
      <c r="N409" s="217"/>
      <c r="O409" s="217"/>
      <c r="P409" s="217"/>
      <c r="Q409" s="217"/>
      <c r="R409" s="217"/>
      <c r="S409" s="217"/>
      <c r="T409" s="218"/>
      <c r="AT409" s="219" t="s">
        <v>144</v>
      </c>
      <c r="AU409" s="219" t="s">
        <v>75</v>
      </c>
      <c r="AV409" s="12" t="s">
        <v>140</v>
      </c>
      <c r="AW409" s="12" t="s">
        <v>28</v>
      </c>
      <c r="AX409" s="12" t="s">
        <v>73</v>
      </c>
      <c r="AY409" s="219" t="s">
        <v>132</v>
      </c>
    </row>
    <row r="410" spans="2:65" s="1" customFormat="1" ht="16.5" customHeight="1">
      <c r="B410" s="32"/>
      <c r="C410" s="173" t="s">
        <v>646</v>
      </c>
      <c r="D410" s="173" t="s">
        <v>135</v>
      </c>
      <c r="E410" s="174" t="s">
        <v>647</v>
      </c>
      <c r="F410" s="175" t="s">
        <v>648</v>
      </c>
      <c r="G410" s="176" t="s">
        <v>160</v>
      </c>
      <c r="H410" s="177">
        <v>63.31</v>
      </c>
      <c r="I410" s="178"/>
      <c r="J410" s="179">
        <f>ROUND(I410*H410,2)</f>
        <v>0</v>
      </c>
      <c r="K410" s="175" t="s">
        <v>139</v>
      </c>
      <c r="L410" s="36"/>
      <c r="M410" s="180" t="s">
        <v>1</v>
      </c>
      <c r="N410" s="181" t="s">
        <v>36</v>
      </c>
      <c r="O410" s="58"/>
      <c r="P410" s="182">
        <f>O410*H410</f>
        <v>0</v>
      </c>
      <c r="Q410" s="182">
        <v>0</v>
      </c>
      <c r="R410" s="182">
        <f>Q410*H410</f>
        <v>0</v>
      </c>
      <c r="S410" s="182">
        <v>0</v>
      </c>
      <c r="T410" s="183">
        <f>S410*H410</f>
        <v>0</v>
      </c>
      <c r="AR410" s="15" t="s">
        <v>189</v>
      </c>
      <c r="AT410" s="15" t="s">
        <v>135</v>
      </c>
      <c r="AU410" s="15" t="s">
        <v>75</v>
      </c>
      <c r="AY410" s="15" t="s">
        <v>132</v>
      </c>
      <c r="BE410" s="184">
        <f>IF(N410="základní",J410,0)</f>
        <v>0</v>
      </c>
      <c r="BF410" s="184">
        <f>IF(N410="snížená",J410,0)</f>
        <v>0</v>
      </c>
      <c r="BG410" s="184">
        <f>IF(N410="zákl. přenesená",J410,0)</f>
        <v>0</v>
      </c>
      <c r="BH410" s="184">
        <f>IF(N410="sníž. přenesená",J410,0)</f>
        <v>0</v>
      </c>
      <c r="BI410" s="184">
        <f>IF(N410="nulová",J410,0)</f>
        <v>0</v>
      </c>
      <c r="BJ410" s="15" t="s">
        <v>73</v>
      </c>
      <c r="BK410" s="184">
        <f>ROUND(I410*H410,2)</f>
        <v>0</v>
      </c>
      <c r="BL410" s="15" t="s">
        <v>189</v>
      </c>
      <c r="BM410" s="15" t="s">
        <v>649</v>
      </c>
    </row>
    <row r="411" spans="2:47" s="1" customFormat="1" ht="12">
      <c r="B411" s="32"/>
      <c r="C411" s="33"/>
      <c r="D411" s="185" t="s">
        <v>142</v>
      </c>
      <c r="E411" s="33"/>
      <c r="F411" s="186" t="s">
        <v>650</v>
      </c>
      <c r="G411" s="33"/>
      <c r="H411" s="33"/>
      <c r="I411" s="101"/>
      <c r="J411" s="33"/>
      <c r="K411" s="33"/>
      <c r="L411" s="36"/>
      <c r="M411" s="187"/>
      <c r="N411" s="58"/>
      <c r="O411" s="58"/>
      <c r="P411" s="58"/>
      <c r="Q411" s="58"/>
      <c r="R411" s="58"/>
      <c r="S411" s="58"/>
      <c r="T411" s="59"/>
      <c r="AT411" s="15" t="s">
        <v>142</v>
      </c>
      <c r="AU411" s="15" t="s">
        <v>75</v>
      </c>
    </row>
    <row r="412" spans="2:51" s="11" customFormat="1" ht="12">
      <c r="B412" s="188"/>
      <c r="C412" s="189"/>
      <c r="D412" s="185" t="s">
        <v>144</v>
      </c>
      <c r="E412" s="190" t="s">
        <v>1</v>
      </c>
      <c r="F412" s="191" t="s">
        <v>601</v>
      </c>
      <c r="G412" s="189"/>
      <c r="H412" s="192">
        <v>4.8</v>
      </c>
      <c r="I412" s="193"/>
      <c r="J412" s="189"/>
      <c r="K412" s="189"/>
      <c r="L412" s="194"/>
      <c r="M412" s="195"/>
      <c r="N412" s="196"/>
      <c r="O412" s="196"/>
      <c r="P412" s="196"/>
      <c r="Q412" s="196"/>
      <c r="R412" s="196"/>
      <c r="S412" s="196"/>
      <c r="T412" s="197"/>
      <c r="AT412" s="198" t="s">
        <v>144</v>
      </c>
      <c r="AU412" s="198" t="s">
        <v>75</v>
      </c>
      <c r="AV412" s="11" t="s">
        <v>75</v>
      </c>
      <c r="AW412" s="11" t="s">
        <v>28</v>
      </c>
      <c r="AX412" s="11" t="s">
        <v>65</v>
      </c>
      <c r="AY412" s="198" t="s">
        <v>132</v>
      </c>
    </row>
    <row r="413" spans="2:51" s="11" customFormat="1" ht="12">
      <c r="B413" s="188"/>
      <c r="C413" s="189"/>
      <c r="D413" s="185" t="s">
        <v>144</v>
      </c>
      <c r="E413" s="190" t="s">
        <v>1</v>
      </c>
      <c r="F413" s="191" t="s">
        <v>602</v>
      </c>
      <c r="G413" s="189"/>
      <c r="H413" s="192">
        <v>17.58</v>
      </c>
      <c r="I413" s="193"/>
      <c r="J413" s="189"/>
      <c r="K413" s="189"/>
      <c r="L413" s="194"/>
      <c r="M413" s="195"/>
      <c r="N413" s="196"/>
      <c r="O413" s="196"/>
      <c r="P413" s="196"/>
      <c r="Q413" s="196"/>
      <c r="R413" s="196"/>
      <c r="S413" s="196"/>
      <c r="T413" s="197"/>
      <c r="AT413" s="198" t="s">
        <v>144</v>
      </c>
      <c r="AU413" s="198" t="s">
        <v>75</v>
      </c>
      <c r="AV413" s="11" t="s">
        <v>75</v>
      </c>
      <c r="AW413" s="11" t="s">
        <v>28</v>
      </c>
      <c r="AX413" s="11" t="s">
        <v>65</v>
      </c>
      <c r="AY413" s="198" t="s">
        <v>132</v>
      </c>
    </row>
    <row r="414" spans="2:51" s="11" customFormat="1" ht="12">
      <c r="B414" s="188"/>
      <c r="C414" s="189"/>
      <c r="D414" s="185" t="s">
        <v>144</v>
      </c>
      <c r="E414" s="190" t="s">
        <v>1</v>
      </c>
      <c r="F414" s="191" t="s">
        <v>603</v>
      </c>
      <c r="G414" s="189"/>
      <c r="H414" s="192">
        <v>12.37</v>
      </c>
      <c r="I414" s="193"/>
      <c r="J414" s="189"/>
      <c r="K414" s="189"/>
      <c r="L414" s="194"/>
      <c r="M414" s="195"/>
      <c r="N414" s="196"/>
      <c r="O414" s="196"/>
      <c r="P414" s="196"/>
      <c r="Q414" s="196"/>
      <c r="R414" s="196"/>
      <c r="S414" s="196"/>
      <c r="T414" s="197"/>
      <c r="AT414" s="198" t="s">
        <v>144</v>
      </c>
      <c r="AU414" s="198" t="s">
        <v>75</v>
      </c>
      <c r="AV414" s="11" t="s">
        <v>75</v>
      </c>
      <c r="AW414" s="11" t="s">
        <v>28</v>
      </c>
      <c r="AX414" s="11" t="s">
        <v>65</v>
      </c>
      <c r="AY414" s="198" t="s">
        <v>132</v>
      </c>
    </row>
    <row r="415" spans="2:51" s="11" customFormat="1" ht="12">
      <c r="B415" s="188"/>
      <c r="C415" s="189"/>
      <c r="D415" s="185" t="s">
        <v>144</v>
      </c>
      <c r="E415" s="190" t="s">
        <v>1</v>
      </c>
      <c r="F415" s="191" t="s">
        <v>604</v>
      </c>
      <c r="G415" s="189"/>
      <c r="H415" s="192">
        <v>13.47</v>
      </c>
      <c r="I415" s="193"/>
      <c r="J415" s="189"/>
      <c r="K415" s="189"/>
      <c r="L415" s="194"/>
      <c r="M415" s="195"/>
      <c r="N415" s="196"/>
      <c r="O415" s="196"/>
      <c r="P415" s="196"/>
      <c r="Q415" s="196"/>
      <c r="R415" s="196"/>
      <c r="S415" s="196"/>
      <c r="T415" s="197"/>
      <c r="AT415" s="198" t="s">
        <v>144</v>
      </c>
      <c r="AU415" s="198" t="s">
        <v>75</v>
      </c>
      <c r="AV415" s="11" t="s">
        <v>75</v>
      </c>
      <c r="AW415" s="11" t="s">
        <v>28</v>
      </c>
      <c r="AX415" s="11" t="s">
        <v>65</v>
      </c>
      <c r="AY415" s="198" t="s">
        <v>132</v>
      </c>
    </row>
    <row r="416" spans="2:51" s="11" customFormat="1" ht="12">
      <c r="B416" s="188"/>
      <c r="C416" s="189"/>
      <c r="D416" s="185" t="s">
        <v>144</v>
      </c>
      <c r="E416" s="190" t="s">
        <v>1</v>
      </c>
      <c r="F416" s="191" t="s">
        <v>605</v>
      </c>
      <c r="G416" s="189"/>
      <c r="H416" s="192">
        <v>4.63</v>
      </c>
      <c r="I416" s="193"/>
      <c r="J416" s="189"/>
      <c r="K416" s="189"/>
      <c r="L416" s="194"/>
      <c r="M416" s="195"/>
      <c r="N416" s="196"/>
      <c r="O416" s="196"/>
      <c r="P416" s="196"/>
      <c r="Q416" s="196"/>
      <c r="R416" s="196"/>
      <c r="S416" s="196"/>
      <c r="T416" s="197"/>
      <c r="AT416" s="198" t="s">
        <v>144</v>
      </c>
      <c r="AU416" s="198" t="s">
        <v>75</v>
      </c>
      <c r="AV416" s="11" t="s">
        <v>75</v>
      </c>
      <c r="AW416" s="11" t="s">
        <v>28</v>
      </c>
      <c r="AX416" s="11" t="s">
        <v>65</v>
      </c>
      <c r="AY416" s="198" t="s">
        <v>132</v>
      </c>
    </row>
    <row r="417" spans="2:51" s="11" customFormat="1" ht="12">
      <c r="B417" s="188"/>
      <c r="C417" s="189"/>
      <c r="D417" s="185" t="s">
        <v>144</v>
      </c>
      <c r="E417" s="190" t="s">
        <v>1</v>
      </c>
      <c r="F417" s="191" t="s">
        <v>606</v>
      </c>
      <c r="G417" s="189"/>
      <c r="H417" s="192">
        <v>2.78</v>
      </c>
      <c r="I417" s="193"/>
      <c r="J417" s="189"/>
      <c r="K417" s="189"/>
      <c r="L417" s="194"/>
      <c r="M417" s="195"/>
      <c r="N417" s="196"/>
      <c r="O417" s="196"/>
      <c r="P417" s="196"/>
      <c r="Q417" s="196"/>
      <c r="R417" s="196"/>
      <c r="S417" s="196"/>
      <c r="T417" s="197"/>
      <c r="AT417" s="198" t="s">
        <v>144</v>
      </c>
      <c r="AU417" s="198" t="s">
        <v>75</v>
      </c>
      <c r="AV417" s="11" t="s">
        <v>75</v>
      </c>
      <c r="AW417" s="11" t="s">
        <v>28</v>
      </c>
      <c r="AX417" s="11" t="s">
        <v>65</v>
      </c>
      <c r="AY417" s="198" t="s">
        <v>132</v>
      </c>
    </row>
    <row r="418" spans="2:51" s="11" customFormat="1" ht="12">
      <c r="B418" s="188"/>
      <c r="C418" s="189"/>
      <c r="D418" s="185" t="s">
        <v>144</v>
      </c>
      <c r="E418" s="190" t="s">
        <v>1</v>
      </c>
      <c r="F418" s="191" t="s">
        <v>607</v>
      </c>
      <c r="G418" s="189"/>
      <c r="H418" s="192">
        <v>1.3</v>
      </c>
      <c r="I418" s="193"/>
      <c r="J418" s="189"/>
      <c r="K418" s="189"/>
      <c r="L418" s="194"/>
      <c r="M418" s="195"/>
      <c r="N418" s="196"/>
      <c r="O418" s="196"/>
      <c r="P418" s="196"/>
      <c r="Q418" s="196"/>
      <c r="R418" s="196"/>
      <c r="S418" s="196"/>
      <c r="T418" s="197"/>
      <c r="AT418" s="198" t="s">
        <v>144</v>
      </c>
      <c r="AU418" s="198" t="s">
        <v>75</v>
      </c>
      <c r="AV418" s="11" t="s">
        <v>75</v>
      </c>
      <c r="AW418" s="11" t="s">
        <v>28</v>
      </c>
      <c r="AX418" s="11" t="s">
        <v>65</v>
      </c>
      <c r="AY418" s="198" t="s">
        <v>132</v>
      </c>
    </row>
    <row r="419" spans="2:51" s="11" customFormat="1" ht="12">
      <c r="B419" s="188"/>
      <c r="C419" s="189"/>
      <c r="D419" s="185" t="s">
        <v>144</v>
      </c>
      <c r="E419" s="190" t="s">
        <v>1</v>
      </c>
      <c r="F419" s="191" t="s">
        <v>608</v>
      </c>
      <c r="G419" s="189"/>
      <c r="H419" s="192">
        <v>6.38</v>
      </c>
      <c r="I419" s="193"/>
      <c r="J419" s="189"/>
      <c r="K419" s="189"/>
      <c r="L419" s="194"/>
      <c r="M419" s="195"/>
      <c r="N419" s="196"/>
      <c r="O419" s="196"/>
      <c r="P419" s="196"/>
      <c r="Q419" s="196"/>
      <c r="R419" s="196"/>
      <c r="S419" s="196"/>
      <c r="T419" s="197"/>
      <c r="AT419" s="198" t="s">
        <v>144</v>
      </c>
      <c r="AU419" s="198" t="s">
        <v>75</v>
      </c>
      <c r="AV419" s="11" t="s">
        <v>75</v>
      </c>
      <c r="AW419" s="11" t="s">
        <v>28</v>
      </c>
      <c r="AX419" s="11" t="s">
        <v>65</v>
      </c>
      <c r="AY419" s="198" t="s">
        <v>132</v>
      </c>
    </row>
    <row r="420" spans="2:51" s="12" customFormat="1" ht="12">
      <c r="B420" s="209"/>
      <c r="C420" s="210"/>
      <c r="D420" s="185" t="s">
        <v>144</v>
      </c>
      <c r="E420" s="211" t="s">
        <v>1</v>
      </c>
      <c r="F420" s="212" t="s">
        <v>182</v>
      </c>
      <c r="G420" s="210"/>
      <c r="H420" s="213">
        <v>63.31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144</v>
      </c>
      <c r="AU420" s="219" t="s">
        <v>75</v>
      </c>
      <c r="AV420" s="12" t="s">
        <v>140</v>
      </c>
      <c r="AW420" s="12" t="s">
        <v>28</v>
      </c>
      <c r="AX420" s="12" t="s">
        <v>73</v>
      </c>
      <c r="AY420" s="219" t="s">
        <v>132</v>
      </c>
    </row>
    <row r="421" spans="2:65" s="1" customFormat="1" ht="16.5" customHeight="1">
      <c r="B421" s="32"/>
      <c r="C421" s="173" t="s">
        <v>630</v>
      </c>
      <c r="D421" s="173" t="s">
        <v>135</v>
      </c>
      <c r="E421" s="174" t="s">
        <v>651</v>
      </c>
      <c r="F421" s="175" t="s">
        <v>652</v>
      </c>
      <c r="G421" s="176" t="s">
        <v>160</v>
      </c>
      <c r="H421" s="177">
        <v>63.31</v>
      </c>
      <c r="I421" s="178"/>
      <c r="J421" s="179">
        <f>ROUND(I421*H421,2)</f>
        <v>0</v>
      </c>
      <c r="K421" s="175" t="s">
        <v>139</v>
      </c>
      <c r="L421" s="36"/>
      <c r="M421" s="180" t="s">
        <v>1</v>
      </c>
      <c r="N421" s="181" t="s">
        <v>36</v>
      </c>
      <c r="O421" s="58"/>
      <c r="P421" s="182">
        <f>O421*H421</f>
        <v>0</v>
      </c>
      <c r="Q421" s="182">
        <v>0.0015</v>
      </c>
      <c r="R421" s="182">
        <f>Q421*H421</f>
        <v>0.09496500000000001</v>
      </c>
      <c r="S421" s="182">
        <v>0</v>
      </c>
      <c r="T421" s="183">
        <f>S421*H421</f>
        <v>0</v>
      </c>
      <c r="AR421" s="15" t="s">
        <v>189</v>
      </c>
      <c r="AT421" s="15" t="s">
        <v>135</v>
      </c>
      <c r="AU421" s="15" t="s">
        <v>75</v>
      </c>
      <c r="AY421" s="15" t="s">
        <v>132</v>
      </c>
      <c r="BE421" s="184">
        <f>IF(N421="základní",J421,0)</f>
        <v>0</v>
      </c>
      <c r="BF421" s="184">
        <f>IF(N421="snížená",J421,0)</f>
        <v>0</v>
      </c>
      <c r="BG421" s="184">
        <f>IF(N421="zákl. přenesená",J421,0)</f>
        <v>0</v>
      </c>
      <c r="BH421" s="184">
        <f>IF(N421="sníž. přenesená",J421,0)</f>
        <v>0</v>
      </c>
      <c r="BI421" s="184">
        <f>IF(N421="nulová",J421,0)</f>
        <v>0</v>
      </c>
      <c r="BJ421" s="15" t="s">
        <v>73</v>
      </c>
      <c r="BK421" s="184">
        <f>ROUND(I421*H421,2)</f>
        <v>0</v>
      </c>
      <c r="BL421" s="15" t="s">
        <v>189</v>
      </c>
      <c r="BM421" s="15" t="s">
        <v>653</v>
      </c>
    </row>
    <row r="422" spans="2:47" s="1" customFormat="1" ht="12">
      <c r="B422" s="32"/>
      <c r="C422" s="33"/>
      <c r="D422" s="185" t="s">
        <v>142</v>
      </c>
      <c r="E422" s="33"/>
      <c r="F422" s="186" t="s">
        <v>654</v>
      </c>
      <c r="G422" s="33"/>
      <c r="H422" s="33"/>
      <c r="I422" s="101"/>
      <c r="J422" s="33"/>
      <c r="K422" s="33"/>
      <c r="L422" s="36"/>
      <c r="M422" s="187"/>
      <c r="N422" s="58"/>
      <c r="O422" s="58"/>
      <c r="P422" s="58"/>
      <c r="Q422" s="58"/>
      <c r="R422" s="58"/>
      <c r="S422" s="58"/>
      <c r="T422" s="59"/>
      <c r="AT422" s="15" t="s">
        <v>142</v>
      </c>
      <c r="AU422" s="15" t="s">
        <v>75</v>
      </c>
    </row>
    <row r="423" spans="2:65" s="1" customFormat="1" ht="16.5" customHeight="1">
      <c r="B423" s="32"/>
      <c r="C423" s="173" t="s">
        <v>655</v>
      </c>
      <c r="D423" s="173" t="s">
        <v>135</v>
      </c>
      <c r="E423" s="174" t="s">
        <v>656</v>
      </c>
      <c r="F423" s="175" t="s">
        <v>657</v>
      </c>
      <c r="G423" s="176" t="s">
        <v>213</v>
      </c>
      <c r="H423" s="177">
        <v>193.52</v>
      </c>
      <c r="I423" s="178"/>
      <c r="J423" s="179">
        <f>ROUND(I423*H423,2)</f>
        <v>0</v>
      </c>
      <c r="K423" s="175" t="s">
        <v>139</v>
      </c>
      <c r="L423" s="36"/>
      <c r="M423" s="180" t="s">
        <v>1</v>
      </c>
      <c r="N423" s="181" t="s">
        <v>36</v>
      </c>
      <c r="O423" s="58"/>
      <c r="P423" s="182">
        <f>O423*H423</f>
        <v>0</v>
      </c>
      <c r="Q423" s="182">
        <v>3E-05</v>
      </c>
      <c r="R423" s="182">
        <f>Q423*H423</f>
        <v>0.0058056</v>
      </c>
      <c r="S423" s="182">
        <v>0</v>
      </c>
      <c r="T423" s="183">
        <f>S423*H423</f>
        <v>0</v>
      </c>
      <c r="AR423" s="15" t="s">
        <v>189</v>
      </c>
      <c r="AT423" s="15" t="s">
        <v>135</v>
      </c>
      <c r="AU423" s="15" t="s">
        <v>75</v>
      </c>
      <c r="AY423" s="15" t="s">
        <v>132</v>
      </c>
      <c r="BE423" s="184">
        <f>IF(N423="základní",J423,0)</f>
        <v>0</v>
      </c>
      <c r="BF423" s="184">
        <f>IF(N423="snížená",J423,0)</f>
        <v>0</v>
      </c>
      <c r="BG423" s="184">
        <f>IF(N423="zákl. přenesená",J423,0)</f>
        <v>0</v>
      </c>
      <c r="BH423" s="184">
        <f>IF(N423="sníž. přenesená",J423,0)</f>
        <v>0</v>
      </c>
      <c r="BI423" s="184">
        <f>IF(N423="nulová",J423,0)</f>
        <v>0</v>
      </c>
      <c r="BJ423" s="15" t="s">
        <v>73</v>
      </c>
      <c r="BK423" s="184">
        <f>ROUND(I423*H423,2)</f>
        <v>0</v>
      </c>
      <c r="BL423" s="15" t="s">
        <v>189</v>
      </c>
      <c r="BM423" s="15" t="s">
        <v>658</v>
      </c>
    </row>
    <row r="424" spans="2:47" s="1" customFormat="1" ht="12">
      <c r="B424" s="32"/>
      <c r="C424" s="33"/>
      <c r="D424" s="185" t="s">
        <v>142</v>
      </c>
      <c r="E424" s="33"/>
      <c r="F424" s="186" t="s">
        <v>659</v>
      </c>
      <c r="G424" s="33"/>
      <c r="H424" s="33"/>
      <c r="I424" s="101"/>
      <c r="J424" s="33"/>
      <c r="K424" s="33"/>
      <c r="L424" s="36"/>
      <c r="M424" s="187"/>
      <c r="N424" s="58"/>
      <c r="O424" s="58"/>
      <c r="P424" s="58"/>
      <c r="Q424" s="58"/>
      <c r="R424" s="58"/>
      <c r="S424" s="58"/>
      <c r="T424" s="59"/>
      <c r="AT424" s="15" t="s">
        <v>142</v>
      </c>
      <c r="AU424" s="15" t="s">
        <v>75</v>
      </c>
    </row>
    <row r="425" spans="2:51" s="11" customFormat="1" ht="12">
      <c r="B425" s="188"/>
      <c r="C425" s="189"/>
      <c r="D425" s="185" t="s">
        <v>144</v>
      </c>
      <c r="E425" s="190" t="s">
        <v>1</v>
      </c>
      <c r="F425" s="191" t="s">
        <v>660</v>
      </c>
      <c r="G425" s="189"/>
      <c r="H425" s="192">
        <v>193.52</v>
      </c>
      <c r="I425" s="193"/>
      <c r="J425" s="189"/>
      <c r="K425" s="189"/>
      <c r="L425" s="194"/>
      <c r="M425" s="195"/>
      <c r="N425" s="196"/>
      <c r="O425" s="196"/>
      <c r="P425" s="196"/>
      <c r="Q425" s="196"/>
      <c r="R425" s="196"/>
      <c r="S425" s="196"/>
      <c r="T425" s="197"/>
      <c r="AT425" s="198" t="s">
        <v>144</v>
      </c>
      <c r="AU425" s="198" t="s">
        <v>75</v>
      </c>
      <c r="AV425" s="11" t="s">
        <v>75</v>
      </c>
      <c r="AW425" s="11" t="s">
        <v>28</v>
      </c>
      <c r="AX425" s="11" t="s">
        <v>73</v>
      </c>
      <c r="AY425" s="198" t="s">
        <v>132</v>
      </c>
    </row>
    <row r="426" spans="2:65" s="1" customFormat="1" ht="16.5" customHeight="1">
      <c r="B426" s="32"/>
      <c r="C426" s="173" t="s">
        <v>661</v>
      </c>
      <c r="D426" s="173" t="s">
        <v>135</v>
      </c>
      <c r="E426" s="174" t="s">
        <v>662</v>
      </c>
      <c r="F426" s="175" t="s">
        <v>663</v>
      </c>
      <c r="G426" s="176" t="s">
        <v>160</v>
      </c>
      <c r="H426" s="177">
        <v>63.31</v>
      </c>
      <c r="I426" s="178"/>
      <c r="J426" s="179">
        <f>ROUND(I426*H426,2)</f>
        <v>0</v>
      </c>
      <c r="K426" s="175" t="s">
        <v>139</v>
      </c>
      <c r="L426" s="36"/>
      <c r="M426" s="180" t="s">
        <v>1</v>
      </c>
      <c r="N426" s="181" t="s">
        <v>36</v>
      </c>
      <c r="O426" s="58"/>
      <c r="P426" s="182">
        <f>O426*H426</f>
        <v>0</v>
      </c>
      <c r="Q426" s="182">
        <v>0</v>
      </c>
      <c r="R426" s="182">
        <f>Q426*H426</f>
        <v>0</v>
      </c>
      <c r="S426" s="182">
        <v>0</v>
      </c>
      <c r="T426" s="183">
        <f>S426*H426</f>
        <v>0</v>
      </c>
      <c r="AR426" s="15" t="s">
        <v>189</v>
      </c>
      <c r="AT426" s="15" t="s">
        <v>135</v>
      </c>
      <c r="AU426" s="15" t="s">
        <v>75</v>
      </c>
      <c r="AY426" s="15" t="s">
        <v>132</v>
      </c>
      <c r="BE426" s="184">
        <f>IF(N426="základní",J426,0)</f>
        <v>0</v>
      </c>
      <c r="BF426" s="184">
        <f>IF(N426="snížená",J426,0)</f>
        <v>0</v>
      </c>
      <c r="BG426" s="184">
        <f>IF(N426="zákl. přenesená",J426,0)</f>
        <v>0</v>
      </c>
      <c r="BH426" s="184">
        <f>IF(N426="sníž. přenesená",J426,0)</f>
        <v>0</v>
      </c>
      <c r="BI426" s="184">
        <f>IF(N426="nulová",J426,0)</f>
        <v>0</v>
      </c>
      <c r="BJ426" s="15" t="s">
        <v>73</v>
      </c>
      <c r="BK426" s="184">
        <f>ROUND(I426*H426,2)</f>
        <v>0</v>
      </c>
      <c r="BL426" s="15" t="s">
        <v>189</v>
      </c>
      <c r="BM426" s="15" t="s">
        <v>664</v>
      </c>
    </row>
    <row r="427" spans="2:47" s="1" customFormat="1" ht="12">
      <c r="B427" s="32"/>
      <c r="C427" s="33"/>
      <c r="D427" s="185" t="s">
        <v>142</v>
      </c>
      <c r="E427" s="33"/>
      <c r="F427" s="186" t="s">
        <v>665</v>
      </c>
      <c r="G427" s="33"/>
      <c r="H427" s="33"/>
      <c r="I427" s="101"/>
      <c r="J427" s="33"/>
      <c r="K427" s="33"/>
      <c r="L427" s="36"/>
      <c r="M427" s="187"/>
      <c r="N427" s="58"/>
      <c r="O427" s="58"/>
      <c r="P427" s="58"/>
      <c r="Q427" s="58"/>
      <c r="R427" s="58"/>
      <c r="S427" s="58"/>
      <c r="T427" s="59"/>
      <c r="AT427" s="15" t="s">
        <v>142</v>
      </c>
      <c r="AU427" s="15" t="s">
        <v>75</v>
      </c>
    </row>
    <row r="428" spans="2:51" s="11" customFormat="1" ht="12">
      <c r="B428" s="188"/>
      <c r="C428" s="189"/>
      <c r="D428" s="185" t="s">
        <v>144</v>
      </c>
      <c r="E428" s="190" t="s">
        <v>1</v>
      </c>
      <c r="F428" s="191" t="s">
        <v>601</v>
      </c>
      <c r="G428" s="189"/>
      <c r="H428" s="192">
        <v>4.8</v>
      </c>
      <c r="I428" s="193"/>
      <c r="J428" s="189"/>
      <c r="K428" s="189"/>
      <c r="L428" s="194"/>
      <c r="M428" s="195"/>
      <c r="N428" s="196"/>
      <c r="O428" s="196"/>
      <c r="P428" s="196"/>
      <c r="Q428" s="196"/>
      <c r="R428" s="196"/>
      <c r="S428" s="196"/>
      <c r="T428" s="197"/>
      <c r="AT428" s="198" t="s">
        <v>144</v>
      </c>
      <c r="AU428" s="198" t="s">
        <v>75</v>
      </c>
      <c r="AV428" s="11" t="s">
        <v>75</v>
      </c>
      <c r="AW428" s="11" t="s">
        <v>28</v>
      </c>
      <c r="AX428" s="11" t="s">
        <v>65</v>
      </c>
      <c r="AY428" s="198" t="s">
        <v>132</v>
      </c>
    </row>
    <row r="429" spans="2:51" s="11" customFormat="1" ht="12">
      <c r="B429" s="188"/>
      <c r="C429" s="189"/>
      <c r="D429" s="185" t="s">
        <v>144</v>
      </c>
      <c r="E429" s="190" t="s">
        <v>1</v>
      </c>
      <c r="F429" s="191" t="s">
        <v>602</v>
      </c>
      <c r="G429" s="189"/>
      <c r="H429" s="192">
        <v>17.58</v>
      </c>
      <c r="I429" s="193"/>
      <c r="J429" s="189"/>
      <c r="K429" s="189"/>
      <c r="L429" s="194"/>
      <c r="M429" s="195"/>
      <c r="N429" s="196"/>
      <c r="O429" s="196"/>
      <c r="P429" s="196"/>
      <c r="Q429" s="196"/>
      <c r="R429" s="196"/>
      <c r="S429" s="196"/>
      <c r="T429" s="197"/>
      <c r="AT429" s="198" t="s">
        <v>144</v>
      </c>
      <c r="AU429" s="198" t="s">
        <v>75</v>
      </c>
      <c r="AV429" s="11" t="s">
        <v>75</v>
      </c>
      <c r="AW429" s="11" t="s">
        <v>28</v>
      </c>
      <c r="AX429" s="11" t="s">
        <v>65</v>
      </c>
      <c r="AY429" s="198" t="s">
        <v>132</v>
      </c>
    </row>
    <row r="430" spans="2:51" s="11" customFormat="1" ht="12">
      <c r="B430" s="188"/>
      <c r="C430" s="189"/>
      <c r="D430" s="185" t="s">
        <v>144</v>
      </c>
      <c r="E430" s="190" t="s">
        <v>1</v>
      </c>
      <c r="F430" s="191" t="s">
        <v>603</v>
      </c>
      <c r="G430" s="189"/>
      <c r="H430" s="192">
        <v>12.37</v>
      </c>
      <c r="I430" s="193"/>
      <c r="J430" s="189"/>
      <c r="K430" s="189"/>
      <c r="L430" s="194"/>
      <c r="M430" s="195"/>
      <c r="N430" s="196"/>
      <c r="O430" s="196"/>
      <c r="P430" s="196"/>
      <c r="Q430" s="196"/>
      <c r="R430" s="196"/>
      <c r="S430" s="196"/>
      <c r="T430" s="197"/>
      <c r="AT430" s="198" t="s">
        <v>144</v>
      </c>
      <c r="AU430" s="198" t="s">
        <v>75</v>
      </c>
      <c r="AV430" s="11" t="s">
        <v>75</v>
      </c>
      <c r="AW430" s="11" t="s">
        <v>28</v>
      </c>
      <c r="AX430" s="11" t="s">
        <v>65</v>
      </c>
      <c r="AY430" s="198" t="s">
        <v>132</v>
      </c>
    </row>
    <row r="431" spans="2:51" s="11" customFormat="1" ht="12">
      <c r="B431" s="188"/>
      <c r="C431" s="189"/>
      <c r="D431" s="185" t="s">
        <v>144</v>
      </c>
      <c r="E431" s="190" t="s">
        <v>1</v>
      </c>
      <c r="F431" s="191" t="s">
        <v>604</v>
      </c>
      <c r="G431" s="189"/>
      <c r="H431" s="192">
        <v>13.47</v>
      </c>
      <c r="I431" s="193"/>
      <c r="J431" s="189"/>
      <c r="K431" s="189"/>
      <c r="L431" s="194"/>
      <c r="M431" s="195"/>
      <c r="N431" s="196"/>
      <c r="O431" s="196"/>
      <c r="P431" s="196"/>
      <c r="Q431" s="196"/>
      <c r="R431" s="196"/>
      <c r="S431" s="196"/>
      <c r="T431" s="197"/>
      <c r="AT431" s="198" t="s">
        <v>144</v>
      </c>
      <c r="AU431" s="198" t="s">
        <v>75</v>
      </c>
      <c r="AV431" s="11" t="s">
        <v>75</v>
      </c>
      <c r="AW431" s="11" t="s">
        <v>28</v>
      </c>
      <c r="AX431" s="11" t="s">
        <v>65</v>
      </c>
      <c r="AY431" s="198" t="s">
        <v>132</v>
      </c>
    </row>
    <row r="432" spans="2:51" s="11" customFormat="1" ht="12">
      <c r="B432" s="188"/>
      <c r="C432" s="189"/>
      <c r="D432" s="185" t="s">
        <v>144</v>
      </c>
      <c r="E432" s="190" t="s">
        <v>1</v>
      </c>
      <c r="F432" s="191" t="s">
        <v>605</v>
      </c>
      <c r="G432" s="189"/>
      <c r="H432" s="192">
        <v>4.63</v>
      </c>
      <c r="I432" s="193"/>
      <c r="J432" s="189"/>
      <c r="K432" s="189"/>
      <c r="L432" s="194"/>
      <c r="M432" s="195"/>
      <c r="N432" s="196"/>
      <c r="O432" s="196"/>
      <c r="P432" s="196"/>
      <c r="Q432" s="196"/>
      <c r="R432" s="196"/>
      <c r="S432" s="196"/>
      <c r="T432" s="197"/>
      <c r="AT432" s="198" t="s">
        <v>144</v>
      </c>
      <c r="AU432" s="198" t="s">
        <v>75</v>
      </c>
      <c r="AV432" s="11" t="s">
        <v>75</v>
      </c>
      <c r="AW432" s="11" t="s">
        <v>28</v>
      </c>
      <c r="AX432" s="11" t="s">
        <v>65</v>
      </c>
      <c r="AY432" s="198" t="s">
        <v>132</v>
      </c>
    </row>
    <row r="433" spans="2:51" s="11" customFormat="1" ht="12">
      <c r="B433" s="188"/>
      <c r="C433" s="189"/>
      <c r="D433" s="185" t="s">
        <v>144</v>
      </c>
      <c r="E433" s="190" t="s">
        <v>1</v>
      </c>
      <c r="F433" s="191" t="s">
        <v>606</v>
      </c>
      <c r="G433" s="189"/>
      <c r="H433" s="192">
        <v>2.78</v>
      </c>
      <c r="I433" s="193"/>
      <c r="J433" s="189"/>
      <c r="K433" s="189"/>
      <c r="L433" s="194"/>
      <c r="M433" s="195"/>
      <c r="N433" s="196"/>
      <c r="O433" s="196"/>
      <c r="P433" s="196"/>
      <c r="Q433" s="196"/>
      <c r="R433" s="196"/>
      <c r="S433" s="196"/>
      <c r="T433" s="197"/>
      <c r="AT433" s="198" t="s">
        <v>144</v>
      </c>
      <c r="AU433" s="198" t="s">
        <v>75</v>
      </c>
      <c r="AV433" s="11" t="s">
        <v>75</v>
      </c>
      <c r="AW433" s="11" t="s">
        <v>28</v>
      </c>
      <c r="AX433" s="11" t="s">
        <v>65</v>
      </c>
      <c r="AY433" s="198" t="s">
        <v>132</v>
      </c>
    </row>
    <row r="434" spans="2:51" s="11" customFormat="1" ht="12">
      <c r="B434" s="188"/>
      <c r="C434" s="189"/>
      <c r="D434" s="185" t="s">
        <v>144</v>
      </c>
      <c r="E434" s="190" t="s">
        <v>1</v>
      </c>
      <c r="F434" s="191" t="s">
        <v>607</v>
      </c>
      <c r="G434" s="189"/>
      <c r="H434" s="192">
        <v>1.3</v>
      </c>
      <c r="I434" s="193"/>
      <c r="J434" s="189"/>
      <c r="K434" s="189"/>
      <c r="L434" s="194"/>
      <c r="M434" s="195"/>
      <c r="N434" s="196"/>
      <c r="O434" s="196"/>
      <c r="P434" s="196"/>
      <c r="Q434" s="196"/>
      <c r="R434" s="196"/>
      <c r="S434" s="196"/>
      <c r="T434" s="197"/>
      <c r="AT434" s="198" t="s">
        <v>144</v>
      </c>
      <c r="AU434" s="198" t="s">
        <v>75</v>
      </c>
      <c r="AV434" s="11" t="s">
        <v>75</v>
      </c>
      <c r="AW434" s="11" t="s">
        <v>28</v>
      </c>
      <c r="AX434" s="11" t="s">
        <v>65</v>
      </c>
      <c r="AY434" s="198" t="s">
        <v>132</v>
      </c>
    </row>
    <row r="435" spans="2:51" s="11" customFormat="1" ht="12">
      <c r="B435" s="188"/>
      <c r="C435" s="189"/>
      <c r="D435" s="185" t="s">
        <v>144</v>
      </c>
      <c r="E435" s="190" t="s">
        <v>1</v>
      </c>
      <c r="F435" s="191" t="s">
        <v>608</v>
      </c>
      <c r="G435" s="189"/>
      <c r="H435" s="192">
        <v>6.38</v>
      </c>
      <c r="I435" s="193"/>
      <c r="J435" s="189"/>
      <c r="K435" s="189"/>
      <c r="L435" s="194"/>
      <c r="M435" s="195"/>
      <c r="N435" s="196"/>
      <c r="O435" s="196"/>
      <c r="P435" s="196"/>
      <c r="Q435" s="196"/>
      <c r="R435" s="196"/>
      <c r="S435" s="196"/>
      <c r="T435" s="197"/>
      <c r="AT435" s="198" t="s">
        <v>144</v>
      </c>
      <c r="AU435" s="198" t="s">
        <v>75</v>
      </c>
      <c r="AV435" s="11" t="s">
        <v>75</v>
      </c>
      <c r="AW435" s="11" t="s">
        <v>28</v>
      </c>
      <c r="AX435" s="11" t="s">
        <v>65</v>
      </c>
      <c r="AY435" s="198" t="s">
        <v>132</v>
      </c>
    </row>
    <row r="436" spans="2:51" s="12" customFormat="1" ht="12">
      <c r="B436" s="209"/>
      <c r="C436" s="210"/>
      <c r="D436" s="185" t="s">
        <v>144</v>
      </c>
      <c r="E436" s="211" t="s">
        <v>1</v>
      </c>
      <c r="F436" s="212" t="s">
        <v>182</v>
      </c>
      <c r="G436" s="210"/>
      <c r="H436" s="213">
        <v>63.31</v>
      </c>
      <c r="I436" s="214"/>
      <c r="J436" s="210"/>
      <c r="K436" s="210"/>
      <c r="L436" s="215"/>
      <c r="M436" s="216"/>
      <c r="N436" s="217"/>
      <c r="O436" s="217"/>
      <c r="P436" s="217"/>
      <c r="Q436" s="217"/>
      <c r="R436" s="217"/>
      <c r="S436" s="217"/>
      <c r="T436" s="218"/>
      <c r="AT436" s="219" t="s">
        <v>144</v>
      </c>
      <c r="AU436" s="219" t="s">
        <v>75</v>
      </c>
      <c r="AV436" s="12" t="s">
        <v>140</v>
      </c>
      <c r="AW436" s="12" t="s">
        <v>28</v>
      </c>
      <c r="AX436" s="12" t="s">
        <v>73</v>
      </c>
      <c r="AY436" s="219" t="s">
        <v>132</v>
      </c>
    </row>
    <row r="437" spans="2:65" s="1" customFormat="1" ht="16.5" customHeight="1">
      <c r="B437" s="32"/>
      <c r="C437" s="173" t="s">
        <v>666</v>
      </c>
      <c r="D437" s="173" t="s">
        <v>135</v>
      </c>
      <c r="E437" s="174" t="s">
        <v>667</v>
      </c>
      <c r="F437" s="175" t="s">
        <v>668</v>
      </c>
      <c r="G437" s="176" t="s">
        <v>383</v>
      </c>
      <c r="H437" s="177">
        <v>2.158</v>
      </c>
      <c r="I437" s="178"/>
      <c r="J437" s="179">
        <f>ROUND(I437*H437,2)</f>
        <v>0</v>
      </c>
      <c r="K437" s="175" t="s">
        <v>139</v>
      </c>
      <c r="L437" s="36"/>
      <c r="M437" s="180" t="s">
        <v>1</v>
      </c>
      <c r="N437" s="181" t="s">
        <v>36</v>
      </c>
      <c r="O437" s="58"/>
      <c r="P437" s="182">
        <f>O437*H437</f>
        <v>0</v>
      </c>
      <c r="Q437" s="182">
        <v>0</v>
      </c>
      <c r="R437" s="182">
        <f>Q437*H437</f>
        <v>0</v>
      </c>
      <c r="S437" s="182">
        <v>0</v>
      </c>
      <c r="T437" s="183">
        <f>S437*H437</f>
        <v>0</v>
      </c>
      <c r="AR437" s="15" t="s">
        <v>189</v>
      </c>
      <c r="AT437" s="15" t="s">
        <v>135</v>
      </c>
      <c r="AU437" s="15" t="s">
        <v>75</v>
      </c>
      <c r="AY437" s="15" t="s">
        <v>132</v>
      </c>
      <c r="BE437" s="184">
        <f>IF(N437="základní",J437,0)</f>
        <v>0</v>
      </c>
      <c r="BF437" s="184">
        <f>IF(N437="snížená",J437,0)</f>
        <v>0</v>
      </c>
      <c r="BG437" s="184">
        <f>IF(N437="zákl. přenesená",J437,0)</f>
        <v>0</v>
      </c>
      <c r="BH437" s="184">
        <f>IF(N437="sníž. přenesená",J437,0)</f>
        <v>0</v>
      </c>
      <c r="BI437" s="184">
        <f>IF(N437="nulová",J437,0)</f>
        <v>0</v>
      </c>
      <c r="BJ437" s="15" t="s">
        <v>73</v>
      </c>
      <c r="BK437" s="184">
        <f>ROUND(I437*H437,2)</f>
        <v>0</v>
      </c>
      <c r="BL437" s="15" t="s">
        <v>189</v>
      </c>
      <c r="BM437" s="15" t="s">
        <v>669</v>
      </c>
    </row>
    <row r="438" spans="2:47" s="1" customFormat="1" ht="19.5">
      <c r="B438" s="32"/>
      <c r="C438" s="33"/>
      <c r="D438" s="185" t="s">
        <v>142</v>
      </c>
      <c r="E438" s="33"/>
      <c r="F438" s="186" t="s">
        <v>670</v>
      </c>
      <c r="G438" s="33"/>
      <c r="H438" s="33"/>
      <c r="I438" s="101"/>
      <c r="J438" s="33"/>
      <c r="K438" s="33"/>
      <c r="L438" s="36"/>
      <c r="M438" s="187"/>
      <c r="N438" s="58"/>
      <c r="O438" s="58"/>
      <c r="P438" s="58"/>
      <c r="Q438" s="58"/>
      <c r="R438" s="58"/>
      <c r="S438" s="58"/>
      <c r="T438" s="59"/>
      <c r="AT438" s="15" t="s">
        <v>142</v>
      </c>
      <c r="AU438" s="15" t="s">
        <v>75</v>
      </c>
    </row>
    <row r="439" spans="2:65" s="1" customFormat="1" ht="16.5" customHeight="1">
      <c r="B439" s="32"/>
      <c r="C439" s="173" t="s">
        <v>671</v>
      </c>
      <c r="D439" s="173" t="s">
        <v>135</v>
      </c>
      <c r="E439" s="174" t="s">
        <v>672</v>
      </c>
      <c r="F439" s="175" t="s">
        <v>673</v>
      </c>
      <c r="G439" s="176" t="s">
        <v>383</v>
      </c>
      <c r="H439" s="177">
        <v>2.158</v>
      </c>
      <c r="I439" s="178"/>
      <c r="J439" s="179">
        <f>ROUND(I439*H439,2)</f>
        <v>0</v>
      </c>
      <c r="K439" s="175" t="s">
        <v>139</v>
      </c>
      <c r="L439" s="36"/>
      <c r="M439" s="180" t="s">
        <v>1</v>
      </c>
      <c r="N439" s="181" t="s">
        <v>36</v>
      </c>
      <c r="O439" s="58"/>
      <c r="P439" s="182">
        <f>O439*H439</f>
        <v>0</v>
      </c>
      <c r="Q439" s="182">
        <v>0</v>
      </c>
      <c r="R439" s="182">
        <f>Q439*H439</f>
        <v>0</v>
      </c>
      <c r="S439" s="182">
        <v>0</v>
      </c>
      <c r="T439" s="183">
        <f>S439*H439</f>
        <v>0</v>
      </c>
      <c r="AR439" s="15" t="s">
        <v>189</v>
      </c>
      <c r="AT439" s="15" t="s">
        <v>135</v>
      </c>
      <c r="AU439" s="15" t="s">
        <v>75</v>
      </c>
      <c r="AY439" s="15" t="s">
        <v>132</v>
      </c>
      <c r="BE439" s="184">
        <f>IF(N439="základní",J439,0)</f>
        <v>0</v>
      </c>
      <c r="BF439" s="184">
        <f>IF(N439="snížená",J439,0)</f>
        <v>0</v>
      </c>
      <c r="BG439" s="184">
        <f>IF(N439="zákl. přenesená",J439,0)</f>
        <v>0</v>
      </c>
      <c r="BH439" s="184">
        <f>IF(N439="sníž. přenesená",J439,0)</f>
        <v>0</v>
      </c>
      <c r="BI439" s="184">
        <f>IF(N439="nulová",J439,0)</f>
        <v>0</v>
      </c>
      <c r="BJ439" s="15" t="s">
        <v>73</v>
      </c>
      <c r="BK439" s="184">
        <f>ROUND(I439*H439,2)</f>
        <v>0</v>
      </c>
      <c r="BL439" s="15" t="s">
        <v>189</v>
      </c>
      <c r="BM439" s="15" t="s">
        <v>674</v>
      </c>
    </row>
    <row r="440" spans="2:47" s="1" customFormat="1" ht="19.5">
      <c r="B440" s="32"/>
      <c r="C440" s="33"/>
      <c r="D440" s="185" t="s">
        <v>142</v>
      </c>
      <c r="E440" s="33"/>
      <c r="F440" s="186" t="s">
        <v>675</v>
      </c>
      <c r="G440" s="33"/>
      <c r="H440" s="33"/>
      <c r="I440" s="101"/>
      <c r="J440" s="33"/>
      <c r="K440" s="33"/>
      <c r="L440" s="36"/>
      <c r="M440" s="187"/>
      <c r="N440" s="58"/>
      <c r="O440" s="58"/>
      <c r="P440" s="58"/>
      <c r="Q440" s="58"/>
      <c r="R440" s="58"/>
      <c r="S440" s="58"/>
      <c r="T440" s="59"/>
      <c r="AT440" s="15" t="s">
        <v>142</v>
      </c>
      <c r="AU440" s="15" t="s">
        <v>75</v>
      </c>
    </row>
    <row r="441" spans="2:65" s="1" customFormat="1" ht="16.5" customHeight="1">
      <c r="B441" s="32"/>
      <c r="C441" s="173" t="s">
        <v>676</v>
      </c>
      <c r="D441" s="173" t="s">
        <v>135</v>
      </c>
      <c r="E441" s="174" t="s">
        <v>677</v>
      </c>
      <c r="F441" s="175" t="s">
        <v>678</v>
      </c>
      <c r="G441" s="176" t="s">
        <v>383</v>
      </c>
      <c r="H441" s="177">
        <v>2.158</v>
      </c>
      <c r="I441" s="178"/>
      <c r="J441" s="179">
        <f>ROUND(I441*H441,2)</f>
        <v>0</v>
      </c>
      <c r="K441" s="175" t="s">
        <v>139</v>
      </c>
      <c r="L441" s="36"/>
      <c r="M441" s="180" t="s">
        <v>1</v>
      </c>
      <c r="N441" s="181" t="s">
        <v>36</v>
      </c>
      <c r="O441" s="58"/>
      <c r="P441" s="182">
        <f>O441*H441</f>
        <v>0</v>
      </c>
      <c r="Q441" s="182">
        <v>0</v>
      </c>
      <c r="R441" s="182">
        <f>Q441*H441</f>
        <v>0</v>
      </c>
      <c r="S441" s="182">
        <v>0</v>
      </c>
      <c r="T441" s="183">
        <f>S441*H441</f>
        <v>0</v>
      </c>
      <c r="AR441" s="15" t="s">
        <v>189</v>
      </c>
      <c r="AT441" s="15" t="s">
        <v>135</v>
      </c>
      <c r="AU441" s="15" t="s">
        <v>75</v>
      </c>
      <c r="AY441" s="15" t="s">
        <v>132</v>
      </c>
      <c r="BE441" s="184">
        <f>IF(N441="základní",J441,0)</f>
        <v>0</v>
      </c>
      <c r="BF441" s="184">
        <f>IF(N441="snížená",J441,0)</f>
        <v>0</v>
      </c>
      <c r="BG441" s="184">
        <f>IF(N441="zákl. přenesená",J441,0)</f>
        <v>0</v>
      </c>
      <c r="BH441" s="184">
        <f>IF(N441="sníž. přenesená",J441,0)</f>
        <v>0</v>
      </c>
      <c r="BI441" s="184">
        <f>IF(N441="nulová",J441,0)</f>
        <v>0</v>
      </c>
      <c r="BJ441" s="15" t="s">
        <v>73</v>
      </c>
      <c r="BK441" s="184">
        <f>ROUND(I441*H441,2)</f>
        <v>0</v>
      </c>
      <c r="BL441" s="15" t="s">
        <v>189</v>
      </c>
      <c r="BM441" s="15" t="s">
        <v>679</v>
      </c>
    </row>
    <row r="442" spans="2:47" s="1" customFormat="1" ht="19.5">
      <c r="B442" s="32"/>
      <c r="C442" s="33"/>
      <c r="D442" s="185" t="s">
        <v>142</v>
      </c>
      <c r="E442" s="33"/>
      <c r="F442" s="186" t="s">
        <v>680</v>
      </c>
      <c r="G442" s="33"/>
      <c r="H442" s="33"/>
      <c r="I442" s="101"/>
      <c r="J442" s="33"/>
      <c r="K442" s="33"/>
      <c r="L442" s="36"/>
      <c r="M442" s="187"/>
      <c r="N442" s="58"/>
      <c r="O442" s="58"/>
      <c r="P442" s="58"/>
      <c r="Q442" s="58"/>
      <c r="R442" s="58"/>
      <c r="S442" s="58"/>
      <c r="T442" s="59"/>
      <c r="AT442" s="15" t="s">
        <v>142</v>
      </c>
      <c r="AU442" s="15" t="s">
        <v>75</v>
      </c>
    </row>
    <row r="443" spans="2:63" s="10" customFormat="1" ht="22.9" customHeight="1">
      <c r="B443" s="157"/>
      <c r="C443" s="158"/>
      <c r="D443" s="159" t="s">
        <v>64</v>
      </c>
      <c r="E443" s="171" t="s">
        <v>681</v>
      </c>
      <c r="F443" s="171" t="s">
        <v>682</v>
      </c>
      <c r="G443" s="158"/>
      <c r="H443" s="158"/>
      <c r="I443" s="161"/>
      <c r="J443" s="172">
        <f>BK443</f>
        <v>0</v>
      </c>
      <c r="K443" s="158"/>
      <c r="L443" s="163"/>
      <c r="M443" s="164"/>
      <c r="N443" s="165"/>
      <c r="O443" s="165"/>
      <c r="P443" s="166">
        <f>SUM(P444:P469)</f>
        <v>0</v>
      </c>
      <c r="Q443" s="165"/>
      <c r="R443" s="166">
        <f>SUM(R444:R469)</f>
        <v>0.973123</v>
      </c>
      <c r="S443" s="165"/>
      <c r="T443" s="167">
        <f>SUM(T444:T469)</f>
        <v>0</v>
      </c>
      <c r="AR443" s="168" t="s">
        <v>75</v>
      </c>
      <c r="AT443" s="169" t="s">
        <v>64</v>
      </c>
      <c r="AU443" s="169" t="s">
        <v>73</v>
      </c>
      <c r="AY443" s="168" t="s">
        <v>132</v>
      </c>
      <c r="BK443" s="170">
        <f>SUM(BK444:BK469)</f>
        <v>0</v>
      </c>
    </row>
    <row r="444" spans="2:65" s="1" customFormat="1" ht="16.5" customHeight="1">
      <c r="B444" s="32"/>
      <c r="C444" s="173" t="s">
        <v>683</v>
      </c>
      <c r="D444" s="173" t="s">
        <v>135</v>
      </c>
      <c r="E444" s="174" t="s">
        <v>684</v>
      </c>
      <c r="F444" s="175" t="s">
        <v>685</v>
      </c>
      <c r="G444" s="176" t="s">
        <v>160</v>
      </c>
      <c r="H444" s="177">
        <v>155.62</v>
      </c>
      <c r="I444" s="178"/>
      <c r="J444" s="179">
        <f>ROUND(I444*H444,2)</f>
        <v>0</v>
      </c>
      <c r="K444" s="175" t="s">
        <v>139</v>
      </c>
      <c r="L444" s="36"/>
      <c r="M444" s="180" t="s">
        <v>1</v>
      </c>
      <c r="N444" s="181" t="s">
        <v>36</v>
      </c>
      <c r="O444" s="58"/>
      <c r="P444" s="182">
        <f>O444*H444</f>
        <v>0</v>
      </c>
      <c r="Q444" s="182">
        <v>0.00071</v>
      </c>
      <c r="R444" s="182">
        <f>Q444*H444</f>
        <v>0.11049020000000001</v>
      </c>
      <c r="S444" s="182">
        <v>0</v>
      </c>
      <c r="T444" s="183">
        <f>S444*H444</f>
        <v>0</v>
      </c>
      <c r="AR444" s="15" t="s">
        <v>189</v>
      </c>
      <c r="AT444" s="15" t="s">
        <v>135</v>
      </c>
      <c r="AU444" s="15" t="s">
        <v>75</v>
      </c>
      <c r="AY444" s="15" t="s">
        <v>132</v>
      </c>
      <c r="BE444" s="184">
        <f>IF(N444="základní",J444,0)</f>
        <v>0</v>
      </c>
      <c r="BF444" s="184">
        <f>IF(N444="snížená",J444,0)</f>
        <v>0</v>
      </c>
      <c r="BG444" s="184">
        <f>IF(N444="zákl. přenesená",J444,0)</f>
        <v>0</v>
      </c>
      <c r="BH444" s="184">
        <f>IF(N444="sníž. přenesená",J444,0)</f>
        <v>0</v>
      </c>
      <c r="BI444" s="184">
        <f>IF(N444="nulová",J444,0)</f>
        <v>0</v>
      </c>
      <c r="BJ444" s="15" t="s">
        <v>73</v>
      </c>
      <c r="BK444" s="184">
        <f>ROUND(I444*H444,2)</f>
        <v>0</v>
      </c>
      <c r="BL444" s="15" t="s">
        <v>189</v>
      </c>
      <c r="BM444" s="15" t="s">
        <v>686</v>
      </c>
    </row>
    <row r="445" spans="2:47" s="1" customFormat="1" ht="12">
      <c r="B445" s="32"/>
      <c r="C445" s="33"/>
      <c r="D445" s="185" t="s">
        <v>142</v>
      </c>
      <c r="E445" s="33"/>
      <c r="F445" s="186" t="s">
        <v>687</v>
      </c>
      <c r="G445" s="33"/>
      <c r="H445" s="33"/>
      <c r="I445" s="101"/>
      <c r="J445" s="33"/>
      <c r="K445" s="33"/>
      <c r="L445" s="36"/>
      <c r="M445" s="187"/>
      <c r="N445" s="58"/>
      <c r="O445" s="58"/>
      <c r="P445" s="58"/>
      <c r="Q445" s="58"/>
      <c r="R445" s="58"/>
      <c r="S445" s="58"/>
      <c r="T445" s="59"/>
      <c r="AT445" s="15" t="s">
        <v>142</v>
      </c>
      <c r="AU445" s="15" t="s">
        <v>75</v>
      </c>
    </row>
    <row r="446" spans="2:51" s="11" customFormat="1" ht="12">
      <c r="B446" s="188"/>
      <c r="C446" s="189"/>
      <c r="D446" s="185" t="s">
        <v>144</v>
      </c>
      <c r="E446" s="190" t="s">
        <v>1</v>
      </c>
      <c r="F446" s="191" t="s">
        <v>688</v>
      </c>
      <c r="G446" s="189"/>
      <c r="H446" s="192">
        <v>114.36</v>
      </c>
      <c r="I446" s="193"/>
      <c r="J446" s="189"/>
      <c r="K446" s="189"/>
      <c r="L446" s="194"/>
      <c r="M446" s="195"/>
      <c r="N446" s="196"/>
      <c r="O446" s="196"/>
      <c r="P446" s="196"/>
      <c r="Q446" s="196"/>
      <c r="R446" s="196"/>
      <c r="S446" s="196"/>
      <c r="T446" s="197"/>
      <c r="AT446" s="198" t="s">
        <v>144</v>
      </c>
      <c r="AU446" s="198" t="s">
        <v>75</v>
      </c>
      <c r="AV446" s="11" t="s">
        <v>75</v>
      </c>
      <c r="AW446" s="11" t="s">
        <v>28</v>
      </c>
      <c r="AX446" s="11" t="s">
        <v>65</v>
      </c>
      <c r="AY446" s="198" t="s">
        <v>132</v>
      </c>
    </row>
    <row r="447" spans="2:51" s="11" customFormat="1" ht="12">
      <c r="B447" s="188"/>
      <c r="C447" s="189"/>
      <c r="D447" s="185" t="s">
        <v>144</v>
      </c>
      <c r="E447" s="190" t="s">
        <v>1</v>
      </c>
      <c r="F447" s="191" t="s">
        <v>689</v>
      </c>
      <c r="G447" s="189"/>
      <c r="H447" s="192">
        <v>41.26</v>
      </c>
      <c r="I447" s="193"/>
      <c r="J447" s="189"/>
      <c r="K447" s="189"/>
      <c r="L447" s="194"/>
      <c r="M447" s="195"/>
      <c r="N447" s="196"/>
      <c r="O447" s="196"/>
      <c r="P447" s="196"/>
      <c r="Q447" s="196"/>
      <c r="R447" s="196"/>
      <c r="S447" s="196"/>
      <c r="T447" s="197"/>
      <c r="AT447" s="198" t="s">
        <v>144</v>
      </c>
      <c r="AU447" s="198" t="s">
        <v>75</v>
      </c>
      <c r="AV447" s="11" t="s">
        <v>75</v>
      </c>
      <c r="AW447" s="11" t="s">
        <v>28</v>
      </c>
      <c r="AX447" s="11" t="s">
        <v>65</v>
      </c>
      <c r="AY447" s="198" t="s">
        <v>132</v>
      </c>
    </row>
    <row r="448" spans="2:51" s="12" customFormat="1" ht="12">
      <c r="B448" s="209"/>
      <c r="C448" s="210"/>
      <c r="D448" s="185" t="s">
        <v>144</v>
      </c>
      <c r="E448" s="211" t="s">
        <v>1</v>
      </c>
      <c r="F448" s="212" t="s">
        <v>182</v>
      </c>
      <c r="G448" s="210"/>
      <c r="H448" s="213">
        <v>155.62</v>
      </c>
      <c r="I448" s="214"/>
      <c r="J448" s="210"/>
      <c r="K448" s="210"/>
      <c r="L448" s="215"/>
      <c r="M448" s="216"/>
      <c r="N448" s="217"/>
      <c r="O448" s="217"/>
      <c r="P448" s="217"/>
      <c r="Q448" s="217"/>
      <c r="R448" s="217"/>
      <c r="S448" s="217"/>
      <c r="T448" s="218"/>
      <c r="AT448" s="219" t="s">
        <v>144</v>
      </c>
      <c r="AU448" s="219" t="s">
        <v>75</v>
      </c>
      <c r="AV448" s="12" t="s">
        <v>140</v>
      </c>
      <c r="AW448" s="12" t="s">
        <v>28</v>
      </c>
      <c r="AX448" s="12" t="s">
        <v>73</v>
      </c>
      <c r="AY448" s="219" t="s">
        <v>132</v>
      </c>
    </row>
    <row r="449" spans="2:65" s="1" customFormat="1" ht="16.5" customHeight="1">
      <c r="B449" s="32"/>
      <c r="C449" s="173" t="s">
        <v>690</v>
      </c>
      <c r="D449" s="173" t="s">
        <v>135</v>
      </c>
      <c r="E449" s="174" t="s">
        <v>691</v>
      </c>
      <c r="F449" s="175" t="s">
        <v>692</v>
      </c>
      <c r="G449" s="176" t="s">
        <v>160</v>
      </c>
      <c r="H449" s="177">
        <v>155.62</v>
      </c>
      <c r="I449" s="178"/>
      <c r="J449" s="179">
        <f>ROUND(I449*H449,2)</f>
        <v>0</v>
      </c>
      <c r="K449" s="175" t="s">
        <v>139</v>
      </c>
      <c r="L449" s="36"/>
      <c r="M449" s="180" t="s">
        <v>1</v>
      </c>
      <c r="N449" s="181" t="s">
        <v>36</v>
      </c>
      <c r="O449" s="58"/>
      <c r="P449" s="182">
        <f>O449*H449</f>
        <v>0</v>
      </c>
      <c r="Q449" s="182">
        <v>0.0034</v>
      </c>
      <c r="R449" s="182">
        <f>Q449*H449</f>
        <v>0.529108</v>
      </c>
      <c r="S449" s="182">
        <v>0</v>
      </c>
      <c r="T449" s="183">
        <f>S449*H449</f>
        <v>0</v>
      </c>
      <c r="AR449" s="15" t="s">
        <v>189</v>
      </c>
      <c r="AT449" s="15" t="s">
        <v>135</v>
      </c>
      <c r="AU449" s="15" t="s">
        <v>75</v>
      </c>
      <c r="AY449" s="15" t="s">
        <v>132</v>
      </c>
      <c r="BE449" s="184">
        <f>IF(N449="základní",J449,0)</f>
        <v>0</v>
      </c>
      <c r="BF449" s="184">
        <f>IF(N449="snížená",J449,0)</f>
        <v>0</v>
      </c>
      <c r="BG449" s="184">
        <f>IF(N449="zákl. přenesená",J449,0)</f>
        <v>0</v>
      </c>
      <c r="BH449" s="184">
        <f>IF(N449="sníž. přenesená",J449,0)</f>
        <v>0</v>
      </c>
      <c r="BI449" s="184">
        <f>IF(N449="nulová",J449,0)</f>
        <v>0</v>
      </c>
      <c r="BJ449" s="15" t="s">
        <v>73</v>
      </c>
      <c r="BK449" s="184">
        <f>ROUND(I449*H449,2)</f>
        <v>0</v>
      </c>
      <c r="BL449" s="15" t="s">
        <v>189</v>
      </c>
      <c r="BM449" s="15" t="s">
        <v>693</v>
      </c>
    </row>
    <row r="450" spans="2:47" s="1" customFormat="1" ht="12">
      <c r="B450" s="32"/>
      <c r="C450" s="33"/>
      <c r="D450" s="185" t="s">
        <v>142</v>
      </c>
      <c r="E450" s="33"/>
      <c r="F450" s="186" t="s">
        <v>694</v>
      </c>
      <c r="G450" s="33"/>
      <c r="H450" s="33"/>
      <c r="I450" s="101"/>
      <c r="J450" s="33"/>
      <c r="K450" s="33"/>
      <c r="L450" s="36"/>
      <c r="M450" s="187"/>
      <c r="N450" s="58"/>
      <c r="O450" s="58"/>
      <c r="P450" s="58"/>
      <c r="Q450" s="58"/>
      <c r="R450" s="58"/>
      <c r="S450" s="58"/>
      <c r="T450" s="59"/>
      <c r="AT450" s="15" t="s">
        <v>142</v>
      </c>
      <c r="AU450" s="15" t="s">
        <v>75</v>
      </c>
    </row>
    <row r="451" spans="2:51" s="11" customFormat="1" ht="12">
      <c r="B451" s="188"/>
      <c r="C451" s="189"/>
      <c r="D451" s="185" t="s">
        <v>144</v>
      </c>
      <c r="E451" s="190" t="s">
        <v>1</v>
      </c>
      <c r="F451" s="191" t="s">
        <v>688</v>
      </c>
      <c r="G451" s="189"/>
      <c r="H451" s="192">
        <v>114.36</v>
      </c>
      <c r="I451" s="193"/>
      <c r="J451" s="189"/>
      <c r="K451" s="189"/>
      <c r="L451" s="194"/>
      <c r="M451" s="195"/>
      <c r="N451" s="196"/>
      <c r="O451" s="196"/>
      <c r="P451" s="196"/>
      <c r="Q451" s="196"/>
      <c r="R451" s="196"/>
      <c r="S451" s="196"/>
      <c r="T451" s="197"/>
      <c r="AT451" s="198" t="s">
        <v>144</v>
      </c>
      <c r="AU451" s="198" t="s">
        <v>75</v>
      </c>
      <c r="AV451" s="11" t="s">
        <v>75</v>
      </c>
      <c r="AW451" s="11" t="s">
        <v>28</v>
      </c>
      <c r="AX451" s="11" t="s">
        <v>65</v>
      </c>
      <c r="AY451" s="198" t="s">
        <v>132</v>
      </c>
    </row>
    <row r="452" spans="2:51" s="11" customFormat="1" ht="12">
      <c r="B452" s="188"/>
      <c r="C452" s="189"/>
      <c r="D452" s="185" t="s">
        <v>144</v>
      </c>
      <c r="E452" s="190" t="s">
        <v>1</v>
      </c>
      <c r="F452" s="191" t="s">
        <v>689</v>
      </c>
      <c r="G452" s="189"/>
      <c r="H452" s="192">
        <v>41.26</v>
      </c>
      <c r="I452" s="193"/>
      <c r="J452" s="189"/>
      <c r="K452" s="189"/>
      <c r="L452" s="194"/>
      <c r="M452" s="195"/>
      <c r="N452" s="196"/>
      <c r="O452" s="196"/>
      <c r="P452" s="196"/>
      <c r="Q452" s="196"/>
      <c r="R452" s="196"/>
      <c r="S452" s="196"/>
      <c r="T452" s="197"/>
      <c r="AT452" s="198" t="s">
        <v>144</v>
      </c>
      <c r="AU452" s="198" t="s">
        <v>75</v>
      </c>
      <c r="AV452" s="11" t="s">
        <v>75</v>
      </c>
      <c r="AW452" s="11" t="s">
        <v>28</v>
      </c>
      <c r="AX452" s="11" t="s">
        <v>65</v>
      </c>
      <c r="AY452" s="198" t="s">
        <v>132</v>
      </c>
    </row>
    <row r="453" spans="2:51" s="12" customFormat="1" ht="12">
      <c r="B453" s="209"/>
      <c r="C453" s="210"/>
      <c r="D453" s="185" t="s">
        <v>144</v>
      </c>
      <c r="E453" s="211" t="s">
        <v>1</v>
      </c>
      <c r="F453" s="212" t="s">
        <v>182</v>
      </c>
      <c r="G453" s="210"/>
      <c r="H453" s="213">
        <v>155.62</v>
      </c>
      <c r="I453" s="214"/>
      <c r="J453" s="210"/>
      <c r="K453" s="210"/>
      <c r="L453" s="215"/>
      <c r="M453" s="216"/>
      <c r="N453" s="217"/>
      <c r="O453" s="217"/>
      <c r="P453" s="217"/>
      <c r="Q453" s="217"/>
      <c r="R453" s="217"/>
      <c r="S453" s="217"/>
      <c r="T453" s="218"/>
      <c r="AT453" s="219" t="s">
        <v>144</v>
      </c>
      <c r="AU453" s="219" t="s">
        <v>75</v>
      </c>
      <c r="AV453" s="12" t="s">
        <v>140</v>
      </c>
      <c r="AW453" s="12" t="s">
        <v>28</v>
      </c>
      <c r="AX453" s="12" t="s">
        <v>73</v>
      </c>
      <c r="AY453" s="219" t="s">
        <v>132</v>
      </c>
    </row>
    <row r="454" spans="2:65" s="1" customFormat="1" ht="16.5" customHeight="1">
      <c r="B454" s="32"/>
      <c r="C454" s="173" t="s">
        <v>695</v>
      </c>
      <c r="D454" s="173" t="s">
        <v>135</v>
      </c>
      <c r="E454" s="174" t="s">
        <v>696</v>
      </c>
      <c r="F454" s="175" t="s">
        <v>697</v>
      </c>
      <c r="G454" s="176" t="s">
        <v>160</v>
      </c>
      <c r="H454" s="177">
        <v>155.62</v>
      </c>
      <c r="I454" s="178"/>
      <c r="J454" s="179">
        <f>ROUND(I454*H454,2)</f>
        <v>0</v>
      </c>
      <c r="K454" s="175" t="s">
        <v>139</v>
      </c>
      <c r="L454" s="36"/>
      <c r="M454" s="180" t="s">
        <v>1</v>
      </c>
      <c r="N454" s="181" t="s">
        <v>36</v>
      </c>
      <c r="O454" s="58"/>
      <c r="P454" s="182">
        <f>O454*H454</f>
        <v>0</v>
      </c>
      <c r="Q454" s="182">
        <v>0.00024</v>
      </c>
      <c r="R454" s="182">
        <f>Q454*H454</f>
        <v>0.0373488</v>
      </c>
      <c r="S454" s="182">
        <v>0</v>
      </c>
      <c r="T454" s="183">
        <f>S454*H454</f>
        <v>0</v>
      </c>
      <c r="AR454" s="15" t="s">
        <v>189</v>
      </c>
      <c r="AT454" s="15" t="s">
        <v>135</v>
      </c>
      <c r="AU454" s="15" t="s">
        <v>75</v>
      </c>
      <c r="AY454" s="15" t="s">
        <v>132</v>
      </c>
      <c r="BE454" s="184">
        <f>IF(N454="základní",J454,0)</f>
        <v>0</v>
      </c>
      <c r="BF454" s="184">
        <f>IF(N454="snížená",J454,0)</f>
        <v>0</v>
      </c>
      <c r="BG454" s="184">
        <f>IF(N454="zákl. přenesená",J454,0)</f>
        <v>0</v>
      </c>
      <c r="BH454" s="184">
        <f>IF(N454="sníž. přenesená",J454,0)</f>
        <v>0</v>
      </c>
      <c r="BI454" s="184">
        <f>IF(N454="nulová",J454,0)</f>
        <v>0</v>
      </c>
      <c r="BJ454" s="15" t="s">
        <v>73</v>
      </c>
      <c r="BK454" s="184">
        <f>ROUND(I454*H454,2)</f>
        <v>0</v>
      </c>
      <c r="BL454" s="15" t="s">
        <v>189</v>
      </c>
      <c r="BM454" s="15" t="s">
        <v>698</v>
      </c>
    </row>
    <row r="455" spans="2:47" s="1" customFormat="1" ht="12">
      <c r="B455" s="32"/>
      <c r="C455" s="33"/>
      <c r="D455" s="185" t="s">
        <v>142</v>
      </c>
      <c r="E455" s="33"/>
      <c r="F455" s="186" t="s">
        <v>699</v>
      </c>
      <c r="G455" s="33"/>
      <c r="H455" s="33"/>
      <c r="I455" s="101"/>
      <c r="J455" s="33"/>
      <c r="K455" s="33"/>
      <c r="L455" s="36"/>
      <c r="M455" s="187"/>
      <c r="N455" s="58"/>
      <c r="O455" s="58"/>
      <c r="P455" s="58"/>
      <c r="Q455" s="58"/>
      <c r="R455" s="58"/>
      <c r="S455" s="58"/>
      <c r="T455" s="59"/>
      <c r="AT455" s="15" t="s">
        <v>142</v>
      </c>
      <c r="AU455" s="15" t="s">
        <v>75</v>
      </c>
    </row>
    <row r="456" spans="2:51" s="11" customFormat="1" ht="12">
      <c r="B456" s="188"/>
      <c r="C456" s="189"/>
      <c r="D456" s="185" t="s">
        <v>144</v>
      </c>
      <c r="E456" s="190" t="s">
        <v>1</v>
      </c>
      <c r="F456" s="191" t="s">
        <v>688</v>
      </c>
      <c r="G456" s="189"/>
      <c r="H456" s="192">
        <v>114.36</v>
      </c>
      <c r="I456" s="193"/>
      <c r="J456" s="189"/>
      <c r="K456" s="189"/>
      <c r="L456" s="194"/>
      <c r="M456" s="195"/>
      <c r="N456" s="196"/>
      <c r="O456" s="196"/>
      <c r="P456" s="196"/>
      <c r="Q456" s="196"/>
      <c r="R456" s="196"/>
      <c r="S456" s="196"/>
      <c r="T456" s="197"/>
      <c r="AT456" s="198" t="s">
        <v>144</v>
      </c>
      <c r="AU456" s="198" t="s">
        <v>75</v>
      </c>
      <c r="AV456" s="11" t="s">
        <v>75</v>
      </c>
      <c r="AW456" s="11" t="s">
        <v>28</v>
      </c>
      <c r="AX456" s="11" t="s">
        <v>65</v>
      </c>
      <c r="AY456" s="198" t="s">
        <v>132</v>
      </c>
    </row>
    <row r="457" spans="2:51" s="11" customFormat="1" ht="12">
      <c r="B457" s="188"/>
      <c r="C457" s="189"/>
      <c r="D457" s="185" t="s">
        <v>144</v>
      </c>
      <c r="E457" s="190" t="s">
        <v>1</v>
      </c>
      <c r="F457" s="191" t="s">
        <v>689</v>
      </c>
      <c r="G457" s="189"/>
      <c r="H457" s="192">
        <v>41.26</v>
      </c>
      <c r="I457" s="193"/>
      <c r="J457" s="189"/>
      <c r="K457" s="189"/>
      <c r="L457" s="194"/>
      <c r="M457" s="195"/>
      <c r="N457" s="196"/>
      <c r="O457" s="196"/>
      <c r="P457" s="196"/>
      <c r="Q457" s="196"/>
      <c r="R457" s="196"/>
      <c r="S457" s="196"/>
      <c r="T457" s="197"/>
      <c r="AT457" s="198" t="s">
        <v>144</v>
      </c>
      <c r="AU457" s="198" t="s">
        <v>75</v>
      </c>
      <c r="AV457" s="11" t="s">
        <v>75</v>
      </c>
      <c r="AW457" s="11" t="s">
        <v>28</v>
      </c>
      <c r="AX457" s="11" t="s">
        <v>65</v>
      </c>
      <c r="AY457" s="198" t="s">
        <v>132</v>
      </c>
    </row>
    <row r="458" spans="2:51" s="12" customFormat="1" ht="12">
      <c r="B458" s="209"/>
      <c r="C458" s="210"/>
      <c r="D458" s="185" t="s">
        <v>144</v>
      </c>
      <c r="E458" s="211" t="s">
        <v>1</v>
      </c>
      <c r="F458" s="212" t="s">
        <v>182</v>
      </c>
      <c r="G458" s="210"/>
      <c r="H458" s="213">
        <v>155.62</v>
      </c>
      <c r="I458" s="214"/>
      <c r="J458" s="210"/>
      <c r="K458" s="210"/>
      <c r="L458" s="215"/>
      <c r="M458" s="216"/>
      <c r="N458" s="217"/>
      <c r="O458" s="217"/>
      <c r="P458" s="217"/>
      <c r="Q458" s="217"/>
      <c r="R458" s="217"/>
      <c r="S458" s="217"/>
      <c r="T458" s="218"/>
      <c r="AT458" s="219" t="s">
        <v>144</v>
      </c>
      <c r="AU458" s="219" t="s">
        <v>75</v>
      </c>
      <c r="AV458" s="12" t="s">
        <v>140</v>
      </c>
      <c r="AW458" s="12" t="s">
        <v>28</v>
      </c>
      <c r="AX458" s="12" t="s">
        <v>73</v>
      </c>
      <c r="AY458" s="219" t="s">
        <v>132</v>
      </c>
    </row>
    <row r="459" spans="2:65" s="1" customFormat="1" ht="16.5" customHeight="1">
      <c r="B459" s="32"/>
      <c r="C459" s="173" t="s">
        <v>700</v>
      </c>
      <c r="D459" s="173" t="s">
        <v>135</v>
      </c>
      <c r="E459" s="174" t="s">
        <v>701</v>
      </c>
      <c r="F459" s="175" t="s">
        <v>702</v>
      </c>
      <c r="G459" s="176" t="s">
        <v>213</v>
      </c>
      <c r="H459" s="177">
        <v>85.6</v>
      </c>
      <c r="I459" s="178"/>
      <c r="J459" s="179">
        <f>ROUND(I459*H459,2)</f>
        <v>0</v>
      </c>
      <c r="K459" s="175" t="s">
        <v>139</v>
      </c>
      <c r="L459" s="36"/>
      <c r="M459" s="180" t="s">
        <v>1</v>
      </c>
      <c r="N459" s="181" t="s">
        <v>36</v>
      </c>
      <c r="O459" s="58"/>
      <c r="P459" s="182">
        <f>O459*H459</f>
        <v>0</v>
      </c>
      <c r="Q459" s="182">
        <v>0.00346</v>
      </c>
      <c r="R459" s="182">
        <f>Q459*H459</f>
        <v>0.296176</v>
      </c>
      <c r="S459" s="182">
        <v>0</v>
      </c>
      <c r="T459" s="183">
        <f>S459*H459</f>
        <v>0</v>
      </c>
      <c r="AR459" s="15" t="s">
        <v>189</v>
      </c>
      <c r="AT459" s="15" t="s">
        <v>135</v>
      </c>
      <c r="AU459" s="15" t="s">
        <v>75</v>
      </c>
      <c r="AY459" s="15" t="s">
        <v>132</v>
      </c>
      <c r="BE459" s="184">
        <f>IF(N459="základní",J459,0)</f>
        <v>0</v>
      </c>
      <c r="BF459" s="184">
        <f>IF(N459="snížená",J459,0)</f>
        <v>0</v>
      </c>
      <c r="BG459" s="184">
        <f>IF(N459="zákl. přenesená",J459,0)</f>
        <v>0</v>
      </c>
      <c r="BH459" s="184">
        <f>IF(N459="sníž. přenesená",J459,0)</f>
        <v>0</v>
      </c>
      <c r="BI459" s="184">
        <f>IF(N459="nulová",J459,0)</f>
        <v>0</v>
      </c>
      <c r="BJ459" s="15" t="s">
        <v>73</v>
      </c>
      <c r="BK459" s="184">
        <f>ROUND(I459*H459,2)</f>
        <v>0</v>
      </c>
      <c r="BL459" s="15" t="s">
        <v>189</v>
      </c>
      <c r="BM459" s="15" t="s">
        <v>703</v>
      </c>
    </row>
    <row r="460" spans="2:47" s="1" customFormat="1" ht="19.5">
      <c r="B460" s="32"/>
      <c r="C460" s="33"/>
      <c r="D460" s="185" t="s">
        <v>142</v>
      </c>
      <c r="E460" s="33"/>
      <c r="F460" s="186" t="s">
        <v>704</v>
      </c>
      <c r="G460" s="33"/>
      <c r="H460" s="33"/>
      <c r="I460" s="101"/>
      <c r="J460" s="33"/>
      <c r="K460" s="33"/>
      <c r="L460" s="36"/>
      <c r="M460" s="187"/>
      <c r="N460" s="58"/>
      <c r="O460" s="58"/>
      <c r="P460" s="58"/>
      <c r="Q460" s="58"/>
      <c r="R460" s="58"/>
      <c r="S460" s="58"/>
      <c r="T460" s="59"/>
      <c r="AT460" s="15" t="s">
        <v>142</v>
      </c>
      <c r="AU460" s="15" t="s">
        <v>75</v>
      </c>
    </row>
    <row r="461" spans="2:51" s="11" customFormat="1" ht="12">
      <c r="B461" s="188"/>
      <c r="C461" s="189"/>
      <c r="D461" s="185" t="s">
        <v>144</v>
      </c>
      <c r="E461" s="190" t="s">
        <v>1</v>
      </c>
      <c r="F461" s="191" t="s">
        <v>705</v>
      </c>
      <c r="G461" s="189"/>
      <c r="H461" s="192">
        <v>59.6</v>
      </c>
      <c r="I461" s="193"/>
      <c r="J461" s="189"/>
      <c r="K461" s="189"/>
      <c r="L461" s="194"/>
      <c r="M461" s="195"/>
      <c r="N461" s="196"/>
      <c r="O461" s="196"/>
      <c r="P461" s="196"/>
      <c r="Q461" s="196"/>
      <c r="R461" s="196"/>
      <c r="S461" s="196"/>
      <c r="T461" s="197"/>
      <c r="AT461" s="198" t="s">
        <v>144</v>
      </c>
      <c r="AU461" s="198" t="s">
        <v>75</v>
      </c>
      <c r="AV461" s="11" t="s">
        <v>75</v>
      </c>
      <c r="AW461" s="11" t="s">
        <v>28</v>
      </c>
      <c r="AX461" s="11" t="s">
        <v>65</v>
      </c>
      <c r="AY461" s="198" t="s">
        <v>132</v>
      </c>
    </row>
    <row r="462" spans="2:51" s="11" customFormat="1" ht="12">
      <c r="B462" s="188"/>
      <c r="C462" s="189"/>
      <c r="D462" s="185" t="s">
        <v>144</v>
      </c>
      <c r="E462" s="190" t="s">
        <v>1</v>
      </c>
      <c r="F462" s="191" t="s">
        <v>706</v>
      </c>
      <c r="G462" s="189"/>
      <c r="H462" s="192">
        <v>26</v>
      </c>
      <c r="I462" s="193"/>
      <c r="J462" s="189"/>
      <c r="K462" s="189"/>
      <c r="L462" s="194"/>
      <c r="M462" s="195"/>
      <c r="N462" s="196"/>
      <c r="O462" s="196"/>
      <c r="P462" s="196"/>
      <c r="Q462" s="196"/>
      <c r="R462" s="196"/>
      <c r="S462" s="196"/>
      <c r="T462" s="197"/>
      <c r="AT462" s="198" t="s">
        <v>144</v>
      </c>
      <c r="AU462" s="198" t="s">
        <v>75</v>
      </c>
      <c r="AV462" s="11" t="s">
        <v>75</v>
      </c>
      <c r="AW462" s="11" t="s">
        <v>28</v>
      </c>
      <c r="AX462" s="11" t="s">
        <v>65</v>
      </c>
      <c r="AY462" s="198" t="s">
        <v>132</v>
      </c>
    </row>
    <row r="463" spans="2:51" s="12" customFormat="1" ht="12">
      <c r="B463" s="209"/>
      <c r="C463" s="210"/>
      <c r="D463" s="185" t="s">
        <v>144</v>
      </c>
      <c r="E463" s="211" t="s">
        <v>1</v>
      </c>
      <c r="F463" s="212" t="s">
        <v>182</v>
      </c>
      <c r="G463" s="210"/>
      <c r="H463" s="213">
        <v>85.6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144</v>
      </c>
      <c r="AU463" s="219" t="s">
        <v>75</v>
      </c>
      <c r="AV463" s="12" t="s">
        <v>140</v>
      </c>
      <c r="AW463" s="12" t="s">
        <v>28</v>
      </c>
      <c r="AX463" s="12" t="s">
        <v>73</v>
      </c>
      <c r="AY463" s="219" t="s">
        <v>132</v>
      </c>
    </row>
    <row r="464" spans="2:65" s="1" customFormat="1" ht="16.5" customHeight="1">
      <c r="B464" s="32"/>
      <c r="C464" s="173" t="s">
        <v>707</v>
      </c>
      <c r="D464" s="173" t="s">
        <v>135</v>
      </c>
      <c r="E464" s="174" t="s">
        <v>708</v>
      </c>
      <c r="F464" s="175" t="s">
        <v>709</v>
      </c>
      <c r="G464" s="176" t="s">
        <v>383</v>
      </c>
      <c r="H464" s="177">
        <v>0.973</v>
      </c>
      <c r="I464" s="178"/>
      <c r="J464" s="179">
        <f>ROUND(I464*H464,2)</f>
        <v>0</v>
      </c>
      <c r="K464" s="175" t="s">
        <v>139</v>
      </c>
      <c r="L464" s="36"/>
      <c r="M464" s="180" t="s">
        <v>1</v>
      </c>
      <c r="N464" s="181" t="s">
        <v>36</v>
      </c>
      <c r="O464" s="58"/>
      <c r="P464" s="182">
        <f>O464*H464</f>
        <v>0</v>
      </c>
      <c r="Q464" s="182">
        <v>0</v>
      </c>
      <c r="R464" s="182">
        <f>Q464*H464</f>
        <v>0</v>
      </c>
      <c r="S464" s="182">
        <v>0</v>
      </c>
      <c r="T464" s="183">
        <f>S464*H464</f>
        <v>0</v>
      </c>
      <c r="AR464" s="15" t="s">
        <v>189</v>
      </c>
      <c r="AT464" s="15" t="s">
        <v>135</v>
      </c>
      <c r="AU464" s="15" t="s">
        <v>75</v>
      </c>
      <c r="AY464" s="15" t="s">
        <v>132</v>
      </c>
      <c r="BE464" s="184">
        <f>IF(N464="základní",J464,0)</f>
        <v>0</v>
      </c>
      <c r="BF464" s="184">
        <f>IF(N464="snížená",J464,0)</f>
        <v>0</v>
      </c>
      <c r="BG464" s="184">
        <f>IF(N464="zákl. přenesená",J464,0)</f>
        <v>0</v>
      </c>
      <c r="BH464" s="184">
        <f>IF(N464="sníž. přenesená",J464,0)</f>
        <v>0</v>
      </c>
      <c r="BI464" s="184">
        <f>IF(N464="nulová",J464,0)</f>
        <v>0</v>
      </c>
      <c r="BJ464" s="15" t="s">
        <v>73</v>
      </c>
      <c r="BK464" s="184">
        <f>ROUND(I464*H464,2)</f>
        <v>0</v>
      </c>
      <c r="BL464" s="15" t="s">
        <v>189</v>
      </c>
      <c r="BM464" s="15" t="s">
        <v>710</v>
      </c>
    </row>
    <row r="465" spans="2:47" s="1" customFormat="1" ht="19.5">
      <c r="B465" s="32"/>
      <c r="C465" s="33"/>
      <c r="D465" s="185" t="s">
        <v>142</v>
      </c>
      <c r="E465" s="33"/>
      <c r="F465" s="186" t="s">
        <v>711</v>
      </c>
      <c r="G465" s="33"/>
      <c r="H465" s="33"/>
      <c r="I465" s="101"/>
      <c r="J465" s="33"/>
      <c r="K465" s="33"/>
      <c r="L465" s="36"/>
      <c r="M465" s="187"/>
      <c r="N465" s="58"/>
      <c r="O465" s="58"/>
      <c r="P465" s="58"/>
      <c r="Q465" s="58"/>
      <c r="R465" s="58"/>
      <c r="S465" s="58"/>
      <c r="T465" s="59"/>
      <c r="AT465" s="15" t="s">
        <v>142</v>
      </c>
      <c r="AU465" s="15" t="s">
        <v>75</v>
      </c>
    </row>
    <row r="466" spans="2:65" s="1" customFormat="1" ht="16.5" customHeight="1">
      <c r="B466" s="32"/>
      <c r="C466" s="173" t="s">
        <v>712</v>
      </c>
      <c r="D466" s="173" t="s">
        <v>135</v>
      </c>
      <c r="E466" s="174" t="s">
        <v>713</v>
      </c>
      <c r="F466" s="175" t="s">
        <v>714</v>
      </c>
      <c r="G466" s="176" t="s">
        <v>383</v>
      </c>
      <c r="H466" s="177">
        <v>0.973</v>
      </c>
      <c r="I466" s="178"/>
      <c r="J466" s="179">
        <f>ROUND(I466*H466,2)</f>
        <v>0</v>
      </c>
      <c r="K466" s="175" t="s">
        <v>139</v>
      </c>
      <c r="L466" s="36"/>
      <c r="M466" s="180" t="s">
        <v>1</v>
      </c>
      <c r="N466" s="181" t="s">
        <v>36</v>
      </c>
      <c r="O466" s="58"/>
      <c r="P466" s="182">
        <f>O466*H466</f>
        <v>0</v>
      </c>
      <c r="Q466" s="182">
        <v>0</v>
      </c>
      <c r="R466" s="182">
        <f>Q466*H466</f>
        <v>0</v>
      </c>
      <c r="S466" s="182">
        <v>0</v>
      </c>
      <c r="T466" s="183">
        <f>S466*H466</f>
        <v>0</v>
      </c>
      <c r="AR466" s="15" t="s">
        <v>189</v>
      </c>
      <c r="AT466" s="15" t="s">
        <v>135</v>
      </c>
      <c r="AU466" s="15" t="s">
        <v>75</v>
      </c>
      <c r="AY466" s="15" t="s">
        <v>132</v>
      </c>
      <c r="BE466" s="184">
        <f>IF(N466="základní",J466,0)</f>
        <v>0</v>
      </c>
      <c r="BF466" s="184">
        <f>IF(N466="snížená",J466,0)</f>
        <v>0</v>
      </c>
      <c r="BG466" s="184">
        <f>IF(N466="zákl. přenesená",J466,0)</f>
        <v>0</v>
      </c>
      <c r="BH466" s="184">
        <f>IF(N466="sníž. přenesená",J466,0)</f>
        <v>0</v>
      </c>
      <c r="BI466" s="184">
        <f>IF(N466="nulová",J466,0)</f>
        <v>0</v>
      </c>
      <c r="BJ466" s="15" t="s">
        <v>73</v>
      </c>
      <c r="BK466" s="184">
        <f>ROUND(I466*H466,2)</f>
        <v>0</v>
      </c>
      <c r="BL466" s="15" t="s">
        <v>189</v>
      </c>
      <c r="BM466" s="15" t="s">
        <v>715</v>
      </c>
    </row>
    <row r="467" spans="2:47" s="1" customFormat="1" ht="19.5">
      <c r="B467" s="32"/>
      <c r="C467" s="33"/>
      <c r="D467" s="185" t="s">
        <v>142</v>
      </c>
      <c r="E467" s="33"/>
      <c r="F467" s="186" t="s">
        <v>716</v>
      </c>
      <c r="G467" s="33"/>
      <c r="H467" s="33"/>
      <c r="I467" s="101"/>
      <c r="J467" s="33"/>
      <c r="K467" s="33"/>
      <c r="L467" s="36"/>
      <c r="M467" s="187"/>
      <c r="N467" s="58"/>
      <c r="O467" s="58"/>
      <c r="P467" s="58"/>
      <c r="Q467" s="58"/>
      <c r="R467" s="58"/>
      <c r="S467" s="58"/>
      <c r="T467" s="59"/>
      <c r="AT467" s="15" t="s">
        <v>142</v>
      </c>
      <c r="AU467" s="15" t="s">
        <v>75</v>
      </c>
    </row>
    <row r="468" spans="2:65" s="1" customFormat="1" ht="16.5" customHeight="1">
      <c r="B468" s="32"/>
      <c r="C468" s="173" t="s">
        <v>717</v>
      </c>
      <c r="D468" s="173" t="s">
        <v>135</v>
      </c>
      <c r="E468" s="174" t="s">
        <v>718</v>
      </c>
      <c r="F468" s="175" t="s">
        <v>719</v>
      </c>
      <c r="G468" s="176" t="s">
        <v>383</v>
      </c>
      <c r="H468" s="177">
        <v>0.973</v>
      </c>
      <c r="I468" s="178"/>
      <c r="J468" s="179">
        <f>ROUND(I468*H468,2)</f>
        <v>0</v>
      </c>
      <c r="K468" s="175" t="s">
        <v>139</v>
      </c>
      <c r="L468" s="36"/>
      <c r="M468" s="180" t="s">
        <v>1</v>
      </c>
      <c r="N468" s="181" t="s">
        <v>36</v>
      </c>
      <c r="O468" s="58"/>
      <c r="P468" s="182">
        <f>O468*H468</f>
        <v>0</v>
      </c>
      <c r="Q468" s="182">
        <v>0</v>
      </c>
      <c r="R468" s="182">
        <f>Q468*H468</f>
        <v>0</v>
      </c>
      <c r="S468" s="182">
        <v>0</v>
      </c>
      <c r="T468" s="183">
        <f>S468*H468</f>
        <v>0</v>
      </c>
      <c r="AR468" s="15" t="s">
        <v>189</v>
      </c>
      <c r="AT468" s="15" t="s">
        <v>135</v>
      </c>
      <c r="AU468" s="15" t="s">
        <v>75</v>
      </c>
      <c r="AY468" s="15" t="s">
        <v>132</v>
      </c>
      <c r="BE468" s="184">
        <f>IF(N468="základní",J468,0)</f>
        <v>0</v>
      </c>
      <c r="BF468" s="184">
        <f>IF(N468="snížená",J468,0)</f>
        <v>0</v>
      </c>
      <c r="BG468" s="184">
        <f>IF(N468="zákl. přenesená",J468,0)</f>
        <v>0</v>
      </c>
      <c r="BH468" s="184">
        <f>IF(N468="sníž. přenesená",J468,0)</f>
        <v>0</v>
      </c>
      <c r="BI468" s="184">
        <f>IF(N468="nulová",J468,0)</f>
        <v>0</v>
      </c>
      <c r="BJ468" s="15" t="s">
        <v>73</v>
      </c>
      <c r="BK468" s="184">
        <f>ROUND(I468*H468,2)</f>
        <v>0</v>
      </c>
      <c r="BL468" s="15" t="s">
        <v>189</v>
      </c>
      <c r="BM468" s="15" t="s">
        <v>720</v>
      </c>
    </row>
    <row r="469" spans="2:47" s="1" customFormat="1" ht="19.5">
      <c r="B469" s="32"/>
      <c r="C469" s="33"/>
      <c r="D469" s="185" t="s">
        <v>142</v>
      </c>
      <c r="E469" s="33"/>
      <c r="F469" s="186" t="s">
        <v>721</v>
      </c>
      <c r="G469" s="33"/>
      <c r="H469" s="33"/>
      <c r="I469" s="101"/>
      <c r="J469" s="33"/>
      <c r="K469" s="33"/>
      <c r="L469" s="36"/>
      <c r="M469" s="187"/>
      <c r="N469" s="58"/>
      <c r="O469" s="58"/>
      <c r="P469" s="58"/>
      <c r="Q469" s="58"/>
      <c r="R469" s="58"/>
      <c r="S469" s="58"/>
      <c r="T469" s="59"/>
      <c r="AT469" s="15" t="s">
        <v>142</v>
      </c>
      <c r="AU469" s="15" t="s">
        <v>75</v>
      </c>
    </row>
    <row r="470" spans="2:63" s="10" customFormat="1" ht="22.9" customHeight="1">
      <c r="B470" s="157"/>
      <c r="C470" s="158"/>
      <c r="D470" s="159" t="s">
        <v>64</v>
      </c>
      <c r="E470" s="171" t="s">
        <v>722</v>
      </c>
      <c r="F470" s="171" t="s">
        <v>723</v>
      </c>
      <c r="G470" s="158"/>
      <c r="H470" s="158"/>
      <c r="I470" s="161"/>
      <c r="J470" s="172">
        <f>BK470</f>
        <v>0</v>
      </c>
      <c r="K470" s="158"/>
      <c r="L470" s="163"/>
      <c r="M470" s="164"/>
      <c r="N470" s="165"/>
      <c r="O470" s="165"/>
      <c r="P470" s="166">
        <f>SUM(P471:P503)</f>
        <v>0</v>
      </c>
      <c r="Q470" s="165"/>
      <c r="R470" s="166">
        <f>SUM(R471:R503)</f>
        <v>0.41592320000000005</v>
      </c>
      <c r="S470" s="165"/>
      <c r="T470" s="167">
        <f>SUM(T471:T503)</f>
        <v>0</v>
      </c>
      <c r="AR470" s="168" t="s">
        <v>75</v>
      </c>
      <c r="AT470" s="169" t="s">
        <v>64</v>
      </c>
      <c r="AU470" s="169" t="s">
        <v>73</v>
      </c>
      <c r="AY470" s="168" t="s">
        <v>132</v>
      </c>
      <c r="BK470" s="170">
        <f>SUM(BK471:BK503)</f>
        <v>0</v>
      </c>
    </row>
    <row r="471" spans="2:65" s="1" customFormat="1" ht="16.5" customHeight="1">
      <c r="B471" s="32"/>
      <c r="C471" s="173" t="s">
        <v>724</v>
      </c>
      <c r="D471" s="173" t="s">
        <v>135</v>
      </c>
      <c r="E471" s="174" t="s">
        <v>725</v>
      </c>
      <c r="F471" s="175" t="s">
        <v>726</v>
      </c>
      <c r="G471" s="176" t="s">
        <v>160</v>
      </c>
      <c r="H471" s="177">
        <v>19.24</v>
      </c>
      <c r="I471" s="178"/>
      <c r="J471" s="179">
        <f>ROUND(I471*H471,2)</f>
        <v>0</v>
      </c>
      <c r="K471" s="175" t="s">
        <v>139</v>
      </c>
      <c r="L471" s="36"/>
      <c r="M471" s="180" t="s">
        <v>1</v>
      </c>
      <c r="N471" s="181" t="s">
        <v>36</v>
      </c>
      <c r="O471" s="58"/>
      <c r="P471" s="182">
        <f>O471*H471</f>
        <v>0</v>
      </c>
      <c r="Q471" s="182">
        <v>0.0003</v>
      </c>
      <c r="R471" s="182">
        <f>Q471*H471</f>
        <v>0.005771999999999999</v>
      </c>
      <c r="S471" s="182">
        <v>0</v>
      </c>
      <c r="T471" s="183">
        <f>S471*H471</f>
        <v>0</v>
      </c>
      <c r="AR471" s="15" t="s">
        <v>189</v>
      </c>
      <c r="AT471" s="15" t="s">
        <v>135</v>
      </c>
      <c r="AU471" s="15" t="s">
        <v>75</v>
      </c>
      <c r="AY471" s="15" t="s">
        <v>132</v>
      </c>
      <c r="BE471" s="184">
        <f>IF(N471="základní",J471,0)</f>
        <v>0</v>
      </c>
      <c r="BF471" s="184">
        <f>IF(N471="snížená",J471,0)</f>
        <v>0</v>
      </c>
      <c r="BG471" s="184">
        <f>IF(N471="zákl. přenesená",J471,0)</f>
        <v>0</v>
      </c>
      <c r="BH471" s="184">
        <f>IF(N471="sníž. přenesená",J471,0)</f>
        <v>0</v>
      </c>
      <c r="BI471" s="184">
        <f>IF(N471="nulová",J471,0)</f>
        <v>0</v>
      </c>
      <c r="BJ471" s="15" t="s">
        <v>73</v>
      </c>
      <c r="BK471" s="184">
        <f>ROUND(I471*H471,2)</f>
        <v>0</v>
      </c>
      <c r="BL471" s="15" t="s">
        <v>189</v>
      </c>
      <c r="BM471" s="15" t="s">
        <v>727</v>
      </c>
    </row>
    <row r="472" spans="2:47" s="1" customFormat="1" ht="12">
      <c r="B472" s="32"/>
      <c r="C472" s="33"/>
      <c r="D472" s="185" t="s">
        <v>142</v>
      </c>
      <c r="E472" s="33"/>
      <c r="F472" s="186" t="s">
        <v>728</v>
      </c>
      <c r="G472" s="33"/>
      <c r="H472" s="33"/>
      <c r="I472" s="101"/>
      <c r="J472" s="33"/>
      <c r="K472" s="33"/>
      <c r="L472" s="36"/>
      <c r="M472" s="187"/>
      <c r="N472" s="58"/>
      <c r="O472" s="58"/>
      <c r="P472" s="58"/>
      <c r="Q472" s="58"/>
      <c r="R472" s="58"/>
      <c r="S472" s="58"/>
      <c r="T472" s="59"/>
      <c r="AT472" s="15" t="s">
        <v>142</v>
      </c>
      <c r="AU472" s="15" t="s">
        <v>75</v>
      </c>
    </row>
    <row r="473" spans="2:51" s="11" customFormat="1" ht="12">
      <c r="B473" s="188"/>
      <c r="C473" s="189"/>
      <c r="D473" s="185" t="s">
        <v>144</v>
      </c>
      <c r="E473" s="190" t="s">
        <v>1</v>
      </c>
      <c r="F473" s="191" t="s">
        <v>729</v>
      </c>
      <c r="G473" s="189"/>
      <c r="H473" s="192">
        <v>19.24</v>
      </c>
      <c r="I473" s="193"/>
      <c r="J473" s="189"/>
      <c r="K473" s="189"/>
      <c r="L473" s="194"/>
      <c r="M473" s="195"/>
      <c r="N473" s="196"/>
      <c r="O473" s="196"/>
      <c r="P473" s="196"/>
      <c r="Q473" s="196"/>
      <c r="R473" s="196"/>
      <c r="S473" s="196"/>
      <c r="T473" s="197"/>
      <c r="AT473" s="198" t="s">
        <v>144</v>
      </c>
      <c r="AU473" s="198" t="s">
        <v>75</v>
      </c>
      <c r="AV473" s="11" t="s">
        <v>75</v>
      </c>
      <c r="AW473" s="11" t="s">
        <v>28</v>
      </c>
      <c r="AX473" s="11" t="s">
        <v>73</v>
      </c>
      <c r="AY473" s="198" t="s">
        <v>132</v>
      </c>
    </row>
    <row r="474" spans="2:65" s="1" customFormat="1" ht="16.5" customHeight="1">
      <c r="B474" s="32"/>
      <c r="C474" s="173" t="s">
        <v>730</v>
      </c>
      <c r="D474" s="173" t="s">
        <v>135</v>
      </c>
      <c r="E474" s="174" t="s">
        <v>731</v>
      </c>
      <c r="F474" s="175" t="s">
        <v>732</v>
      </c>
      <c r="G474" s="176" t="s">
        <v>160</v>
      </c>
      <c r="H474" s="177">
        <v>19.24</v>
      </c>
      <c r="I474" s="178"/>
      <c r="J474" s="179">
        <f>ROUND(I474*H474,2)</f>
        <v>0</v>
      </c>
      <c r="K474" s="175" t="s">
        <v>139</v>
      </c>
      <c r="L474" s="36"/>
      <c r="M474" s="180" t="s">
        <v>1</v>
      </c>
      <c r="N474" s="181" t="s">
        <v>36</v>
      </c>
      <c r="O474" s="58"/>
      <c r="P474" s="182">
        <f>O474*H474</f>
        <v>0</v>
      </c>
      <c r="Q474" s="182">
        <v>0.0015</v>
      </c>
      <c r="R474" s="182">
        <f>Q474*H474</f>
        <v>0.028859999999999997</v>
      </c>
      <c r="S474" s="182">
        <v>0</v>
      </c>
      <c r="T474" s="183">
        <f>S474*H474</f>
        <v>0</v>
      </c>
      <c r="AR474" s="15" t="s">
        <v>189</v>
      </c>
      <c r="AT474" s="15" t="s">
        <v>135</v>
      </c>
      <c r="AU474" s="15" t="s">
        <v>75</v>
      </c>
      <c r="AY474" s="15" t="s">
        <v>132</v>
      </c>
      <c r="BE474" s="184">
        <f>IF(N474="základní",J474,0)</f>
        <v>0</v>
      </c>
      <c r="BF474" s="184">
        <f>IF(N474="snížená",J474,0)</f>
        <v>0</v>
      </c>
      <c r="BG474" s="184">
        <f>IF(N474="zákl. přenesená",J474,0)</f>
        <v>0</v>
      </c>
      <c r="BH474" s="184">
        <f>IF(N474="sníž. přenesená",J474,0)</f>
        <v>0</v>
      </c>
      <c r="BI474" s="184">
        <f>IF(N474="nulová",J474,0)</f>
        <v>0</v>
      </c>
      <c r="BJ474" s="15" t="s">
        <v>73</v>
      </c>
      <c r="BK474" s="184">
        <f>ROUND(I474*H474,2)</f>
        <v>0</v>
      </c>
      <c r="BL474" s="15" t="s">
        <v>189</v>
      </c>
      <c r="BM474" s="15" t="s">
        <v>733</v>
      </c>
    </row>
    <row r="475" spans="2:47" s="1" customFormat="1" ht="12">
      <c r="B475" s="32"/>
      <c r="C475" s="33"/>
      <c r="D475" s="185" t="s">
        <v>142</v>
      </c>
      <c r="E475" s="33"/>
      <c r="F475" s="186" t="s">
        <v>734</v>
      </c>
      <c r="G475" s="33"/>
      <c r="H475" s="33"/>
      <c r="I475" s="101"/>
      <c r="J475" s="33"/>
      <c r="K475" s="33"/>
      <c r="L475" s="36"/>
      <c r="M475" s="187"/>
      <c r="N475" s="58"/>
      <c r="O475" s="58"/>
      <c r="P475" s="58"/>
      <c r="Q475" s="58"/>
      <c r="R475" s="58"/>
      <c r="S475" s="58"/>
      <c r="T475" s="59"/>
      <c r="AT475" s="15" t="s">
        <v>142</v>
      </c>
      <c r="AU475" s="15" t="s">
        <v>75</v>
      </c>
    </row>
    <row r="476" spans="2:51" s="11" customFormat="1" ht="12">
      <c r="B476" s="188"/>
      <c r="C476" s="189"/>
      <c r="D476" s="185" t="s">
        <v>144</v>
      </c>
      <c r="E476" s="190" t="s">
        <v>1</v>
      </c>
      <c r="F476" s="191" t="s">
        <v>729</v>
      </c>
      <c r="G476" s="189"/>
      <c r="H476" s="192">
        <v>19.24</v>
      </c>
      <c r="I476" s="193"/>
      <c r="J476" s="189"/>
      <c r="K476" s="189"/>
      <c r="L476" s="194"/>
      <c r="M476" s="195"/>
      <c r="N476" s="196"/>
      <c r="O476" s="196"/>
      <c r="P476" s="196"/>
      <c r="Q476" s="196"/>
      <c r="R476" s="196"/>
      <c r="S476" s="196"/>
      <c r="T476" s="197"/>
      <c r="AT476" s="198" t="s">
        <v>144</v>
      </c>
      <c r="AU476" s="198" t="s">
        <v>75</v>
      </c>
      <c r="AV476" s="11" t="s">
        <v>75</v>
      </c>
      <c r="AW476" s="11" t="s">
        <v>28</v>
      </c>
      <c r="AX476" s="11" t="s">
        <v>73</v>
      </c>
      <c r="AY476" s="198" t="s">
        <v>132</v>
      </c>
    </row>
    <row r="477" spans="2:65" s="1" customFormat="1" ht="16.5" customHeight="1">
      <c r="B477" s="32"/>
      <c r="C477" s="173" t="s">
        <v>735</v>
      </c>
      <c r="D477" s="173" t="s">
        <v>135</v>
      </c>
      <c r="E477" s="174" t="s">
        <v>736</v>
      </c>
      <c r="F477" s="175" t="s">
        <v>737</v>
      </c>
      <c r="G477" s="176" t="s">
        <v>332</v>
      </c>
      <c r="H477" s="177">
        <v>10.4</v>
      </c>
      <c r="I477" s="178"/>
      <c r="J477" s="179">
        <f>ROUND(I477*H477,2)</f>
        <v>0</v>
      </c>
      <c r="K477" s="175" t="s">
        <v>139</v>
      </c>
      <c r="L477" s="36"/>
      <c r="M477" s="180" t="s">
        <v>1</v>
      </c>
      <c r="N477" s="181" t="s">
        <v>36</v>
      </c>
      <c r="O477" s="58"/>
      <c r="P477" s="182">
        <f>O477*H477</f>
        <v>0</v>
      </c>
      <c r="Q477" s="182">
        <v>0.00022</v>
      </c>
      <c r="R477" s="182">
        <f>Q477*H477</f>
        <v>0.002288</v>
      </c>
      <c r="S477" s="182">
        <v>0</v>
      </c>
      <c r="T477" s="183">
        <f>S477*H477</f>
        <v>0</v>
      </c>
      <c r="AR477" s="15" t="s">
        <v>189</v>
      </c>
      <c r="AT477" s="15" t="s">
        <v>135</v>
      </c>
      <c r="AU477" s="15" t="s">
        <v>75</v>
      </c>
      <c r="AY477" s="15" t="s">
        <v>132</v>
      </c>
      <c r="BE477" s="184">
        <f>IF(N477="základní",J477,0)</f>
        <v>0</v>
      </c>
      <c r="BF477" s="184">
        <f>IF(N477="snížená",J477,0)</f>
        <v>0</v>
      </c>
      <c r="BG477" s="184">
        <f>IF(N477="zákl. přenesená",J477,0)</f>
        <v>0</v>
      </c>
      <c r="BH477" s="184">
        <f>IF(N477="sníž. přenesená",J477,0)</f>
        <v>0</v>
      </c>
      <c r="BI477" s="184">
        <f>IF(N477="nulová",J477,0)</f>
        <v>0</v>
      </c>
      <c r="BJ477" s="15" t="s">
        <v>73</v>
      </c>
      <c r="BK477" s="184">
        <f>ROUND(I477*H477,2)</f>
        <v>0</v>
      </c>
      <c r="BL477" s="15" t="s">
        <v>189</v>
      </c>
      <c r="BM477" s="15" t="s">
        <v>738</v>
      </c>
    </row>
    <row r="478" spans="2:47" s="1" customFormat="1" ht="12">
      <c r="B478" s="32"/>
      <c r="C478" s="33"/>
      <c r="D478" s="185" t="s">
        <v>142</v>
      </c>
      <c r="E478" s="33"/>
      <c r="F478" s="186" t="s">
        <v>739</v>
      </c>
      <c r="G478" s="33"/>
      <c r="H478" s="33"/>
      <c r="I478" s="101"/>
      <c r="J478" s="33"/>
      <c r="K478" s="33"/>
      <c r="L478" s="36"/>
      <c r="M478" s="187"/>
      <c r="N478" s="58"/>
      <c r="O478" s="58"/>
      <c r="P478" s="58"/>
      <c r="Q478" s="58"/>
      <c r="R478" s="58"/>
      <c r="S478" s="58"/>
      <c r="T478" s="59"/>
      <c r="AT478" s="15" t="s">
        <v>142</v>
      </c>
      <c r="AU478" s="15" t="s">
        <v>75</v>
      </c>
    </row>
    <row r="479" spans="2:51" s="11" customFormat="1" ht="12">
      <c r="B479" s="188"/>
      <c r="C479" s="189"/>
      <c r="D479" s="185" t="s">
        <v>144</v>
      </c>
      <c r="E479" s="190" t="s">
        <v>1</v>
      </c>
      <c r="F479" s="191" t="s">
        <v>740</v>
      </c>
      <c r="G479" s="189"/>
      <c r="H479" s="192">
        <v>10.4</v>
      </c>
      <c r="I479" s="193"/>
      <c r="J479" s="189"/>
      <c r="K479" s="189"/>
      <c r="L479" s="194"/>
      <c r="M479" s="195"/>
      <c r="N479" s="196"/>
      <c r="O479" s="196"/>
      <c r="P479" s="196"/>
      <c r="Q479" s="196"/>
      <c r="R479" s="196"/>
      <c r="S479" s="196"/>
      <c r="T479" s="197"/>
      <c r="AT479" s="198" t="s">
        <v>144</v>
      </c>
      <c r="AU479" s="198" t="s">
        <v>75</v>
      </c>
      <c r="AV479" s="11" t="s">
        <v>75</v>
      </c>
      <c r="AW479" s="11" t="s">
        <v>28</v>
      </c>
      <c r="AX479" s="11" t="s">
        <v>73</v>
      </c>
      <c r="AY479" s="198" t="s">
        <v>132</v>
      </c>
    </row>
    <row r="480" spans="2:65" s="1" customFormat="1" ht="16.5" customHeight="1">
      <c r="B480" s="32"/>
      <c r="C480" s="173" t="s">
        <v>741</v>
      </c>
      <c r="D480" s="173" t="s">
        <v>135</v>
      </c>
      <c r="E480" s="174" t="s">
        <v>742</v>
      </c>
      <c r="F480" s="175" t="s">
        <v>743</v>
      </c>
      <c r="G480" s="176" t="s">
        <v>332</v>
      </c>
      <c r="H480" s="177">
        <v>10.4</v>
      </c>
      <c r="I480" s="178"/>
      <c r="J480" s="179">
        <f>ROUND(I480*H480,2)</f>
        <v>0</v>
      </c>
      <c r="K480" s="175" t="s">
        <v>139</v>
      </c>
      <c r="L480" s="36"/>
      <c r="M480" s="180" t="s">
        <v>1</v>
      </c>
      <c r="N480" s="181" t="s">
        <v>36</v>
      </c>
      <c r="O480" s="58"/>
      <c r="P480" s="182">
        <f>O480*H480</f>
        <v>0</v>
      </c>
      <c r="Q480" s="182">
        <v>0.00018</v>
      </c>
      <c r="R480" s="182">
        <f>Q480*H480</f>
        <v>0.0018720000000000002</v>
      </c>
      <c r="S480" s="182">
        <v>0</v>
      </c>
      <c r="T480" s="183">
        <f>S480*H480</f>
        <v>0</v>
      </c>
      <c r="AR480" s="15" t="s">
        <v>189</v>
      </c>
      <c r="AT480" s="15" t="s">
        <v>135</v>
      </c>
      <c r="AU480" s="15" t="s">
        <v>75</v>
      </c>
      <c r="AY480" s="15" t="s">
        <v>132</v>
      </c>
      <c r="BE480" s="184">
        <f>IF(N480="základní",J480,0)</f>
        <v>0</v>
      </c>
      <c r="BF480" s="184">
        <f>IF(N480="snížená",J480,0)</f>
        <v>0</v>
      </c>
      <c r="BG480" s="184">
        <f>IF(N480="zákl. přenesená",J480,0)</f>
        <v>0</v>
      </c>
      <c r="BH480" s="184">
        <f>IF(N480="sníž. přenesená",J480,0)</f>
        <v>0</v>
      </c>
      <c r="BI480" s="184">
        <f>IF(N480="nulová",J480,0)</f>
        <v>0</v>
      </c>
      <c r="BJ480" s="15" t="s">
        <v>73</v>
      </c>
      <c r="BK480" s="184">
        <f>ROUND(I480*H480,2)</f>
        <v>0</v>
      </c>
      <c r="BL480" s="15" t="s">
        <v>189</v>
      </c>
      <c r="BM480" s="15" t="s">
        <v>744</v>
      </c>
    </row>
    <row r="481" spans="2:47" s="1" customFormat="1" ht="12">
      <c r="B481" s="32"/>
      <c r="C481" s="33"/>
      <c r="D481" s="185" t="s">
        <v>142</v>
      </c>
      <c r="E481" s="33"/>
      <c r="F481" s="186" t="s">
        <v>745</v>
      </c>
      <c r="G481" s="33"/>
      <c r="H481" s="33"/>
      <c r="I481" s="101"/>
      <c r="J481" s="33"/>
      <c r="K481" s="33"/>
      <c r="L481" s="36"/>
      <c r="M481" s="187"/>
      <c r="N481" s="58"/>
      <c r="O481" s="58"/>
      <c r="P481" s="58"/>
      <c r="Q481" s="58"/>
      <c r="R481" s="58"/>
      <c r="S481" s="58"/>
      <c r="T481" s="59"/>
      <c r="AT481" s="15" t="s">
        <v>142</v>
      </c>
      <c r="AU481" s="15" t="s">
        <v>75</v>
      </c>
    </row>
    <row r="482" spans="2:51" s="11" customFormat="1" ht="12">
      <c r="B482" s="188"/>
      <c r="C482" s="189"/>
      <c r="D482" s="185" t="s">
        <v>144</v>
      </c>
      <c r="E482" s="190" t="s">
        <v>1</v>
      </c>
      <c r="F482" s="191" t="s">
        <v>740</v>
      </c>
      <c r="G482" s="189"/>
      <c r="H482" s="192">
        <v>10.4</v>
      </c>
      <c r="I482" s="193"/>
      <c r="J482" s="189"/>
      <c r="K482" s="189"/>
      <c r="L482" s="194"/>
      <c r="M482" s="195"/>
      <c r="N482" s="196"/>
      <c r="O482" s="196"/>
      <c r="P482" s="196"/>
      <c r="Q482" s="196"/>
      <c r="R482" s="196"/>
      <c r="S482" s="196"/>
      <c r="T482" s="197"/>
      <c r="AT482" s="198" t="s">
        <v>144</v>
      </c>
      <c r="AU482" s="198" t="s">
        <v>75</v>
      </c>
      <c r="AV482" s="11" t="s">
        <v>75</v>
      </c>
      <c r="AW482" s="11" t="s">
        <v>28</v>
      </c>
      <c r="AX482" s="11" t="s">
        <v>73</v>
      </c>
      <c r="AY482" s="198" t="s">
        <v>132</v>
      </c>
    </row>
    <row r="483" spans="2:65" s="1" customFormat="1" ht="16.5" customHeight="1">
      <c r="B483" s="32"/>
      <c r="C483" s="173" t="s">
        <v>746</v>
      </c>
      <c r="D483" s="173" t="s">
        <v>135</v>
      </c>
      <c r="E483" s="174" t="s">
        <v>747</v>
      </c>
      <c r="F483" s="175" t="s">
        <v>748</v>
      </c>
      <c r="G483" s="176" t="s">
        <v>213</v>
      </c>
      <c r="H483" s="177">
        <v>7.4</v>
      </c>
      <c r="I483" s="178"/>
      <c r="J483" s="179">
        <f>ROUND(I483*H483,2)</f>
        <v>0</v>
      </c>
      <c r="K483" s="175" t="s">
        <v>139</v>
      </c>
      <c r="L483" s="36"/>
      <c r="M483" s="180" t="s">
        <v>1</v>
      </c>
      <c r="N483" s="181" t="s">
        <v>36</v>
      </c>
      <c r="O483" s="58"/>
      <c r="P483" s="182">
        <f>O483*H483</f>
        <v>0</v>
      </c>
      <c r="Q483" s="182">
        <v>0.0004</v>
      </c>
      <c r="R483" s="182">
        <f>Q483*H483</f>
        <v>0.0029600000000000004</v>
      </c>
      <c r="S483" s="182">
        <v>0</v>
      </c>
      <c r="T483" s="183">
        <f>S483*H483</f>
        <v>0</v>
      </c>
      <c r="AR483" s="15" t="s">
        <v>189</v>
      </c>
      <c r="AT483" s="15" t="s">
        <v>135</v>
      </c>
      <c r="AU483" s="15" t="s">
        <v>75</v>
      </c>
      <c r="AY483" s="15" t="s">
        <v>132</v>
      </c>
      <c r="BE483" s="184">
        <f>IF(N483="základní",J483,0)</f>
        <v>0</v>
      </c>
      <c r="BF483" s="184">
        <f>IF(N483="snížená",J483,0)</f>
        <v>0</v>
      </c>
      <c r="BG483" s="184">
        <f>IF(N483="zákl. přenesená",J483,0)</f>
        <v>0</v>
      </c>
      <c r="BH483" s="184">
        <f>IF(N483="sníž. přenesená",J483,0)</f>
        <v>0</v>
      </c>
      <c r="BI483" s="184">
        <f>IF(N483="nulová",J483,0)</f>
        <v>0</v>
      </c>
      <c r="BJ483" s="15" t="s">
        <v>73</v>
      </c>
      <c r="BK483" s="184">
        <f>ROUND(I483*H483,2)</f>
        <v>0</v>
      </c>
      <c r="BL483" s="15" t="s">
        <v>189</v>
      </c>
      <c r="BM483" s="15" t="s">
        <v>749</v>
      </c>
    </row>
    <row r="484" spans="2:47" s="1" customFormat="1" ht="12">
      <c r="B484" s="32"/>
      <c r="C484" s="33"/>
      <c r="D484" s="185" t="s">
        <v>142</v>
      </c>
      <c r="E484" s="33"/>
      <c r="F484" s="186" t="s">
        <v>750</v>
      </c>
      <c r="G484" s="33"/>
      <c r="H484" s="33"/>
      <c r="I484" s="101"/>
      <c r="J484" s="33"/>
      <c r="K484" s="33"/>
      <c r="L484" s="36"/>
      <c r="M484" s="187"/>
      <c r="N484" s="58"/>
      <c r="O484" s="58"/>
      <c r="P484" s="58"/>
      <c r="Q484" s="58"/>
      <c r="R484" s="58"/>
      <c r="S484" s="58"/>
      <c r="T484" s="59"/>
      <c r="AT484" s="15" t="s">
        <v>142</v>
      </c>
      <c r="AU484" s="15" t="s">
        <v>75</v>
      </c>
    </row>
    <row r="485" spans="2:51" s="11" customFormat="1" ht="12">
      <c r="B485" s="188"/>
      <c r="C485" s="189"/>
      <c r="D485" s="185" t="s">
        <v>144</v>
      </c>
      <c r="E485" s="190" t="s">
        <v>1</v>
      </c>
      <c r="F485" s="191" t="s">
        <v>751</v>
      </c>
      <c r="G485" s="189"/>
      <c r="H485" s="192">
        <v>7.4</v>
      </c>
      <c r="I485" s="193"/>
      <c r="J485" s="189"/>
      <c r="K485" s="189"/>
      <c r="L485" s="194"/>
      <c r="M485" s="195"/>
      <c r="N485" s="196"/>
      <c r="O485" s="196"/>
      <c r="P485" s="196"/>
      <c r="Q485" s="196"/>
      <c r="R485" s="196"/>
      <c r="S485" s="196"/>
      <c r="T485" s="197"/>
      <c r="AT485" s="198" t="s">
        <v>144</v>
      </c>
      <c r="AU485" s="198" t="s">
        <v>75</v>
      </c>
      <c r="AV485" s="11" t="s">
        <v>75</v>
      </c>
      <c r="AW485" s="11" t="s">
        <v>28</v>
      </c>
      <c r="AX485" s="11" t="s">
        <v>73</v>
      </c>
      <c r="AY485" s="198" t="s">
        <v>132</v>
      </c>
    </row>
    <row r="486" spans="2:65" s="1" customFormat="1" ht="16.5" customHeight="1">
      <c r="B486" s="32"/>
      <c r="C486" s="173" t="s">
        <v>752</v>
      </c>
      <c r="D486" s="173" t="s">
        <v>135</v>
      </c>
      <c r="E486" s="174" t="s">
        <v>753</v>
      </c>
      <c r="F486" s="175" t="s">
        <v>754</v>
      </c>
      <c r="G486" s="176" t="s">
        <v>213</v>
      </c>
      <c r="H486" s="177">
        <v>20.8</v>
      </c>
      <c r="I486" s="178"/>
      <c r="J486" s="179">
        <f>ROUND(I486*H486,2)</f>
        <v>0</v>
      </c>
      <c r="K486" s="175" t="s">
        <v>139</v>
      </c>
      <c r="L486" s="36"/>
      <c r="M486" s="180" t="s">
        <v>1</v>
      </c>
      <c r="N486" s="181" t="s">
        <v>36</v>
      </c>
      <c r="O486" s="58"/>
      <c r="P486" s="182">
        <f>O486*H486</f>
        <v>0</v>
      </c>
      <c r="Q486" s="182">
        <v>0.0002</v>
      </c>
      <c r="R486" s="182">
        <f>Q486*H486</f>
        <v>0.0041600000000000005</v>
      </c>
      <c r="S486" s="182">
        <v>0</v>
      </c>
      <c r="T486" s="183">
        <f>S486*H486</f>
        <v>0</v>
      </c>
      <c r="AR486" s="15" t="s">
        <v>189</v>
      </c>
      <c r="AT486" s="15" t="s">
        <v>135</v>
      </c>
      <c r="AU486" s="15" t="s">
        <v>75</v>
      </c>
      <c r="AY486" s="15" t="s">
        <v>132</v>
      </c>
      <c r="BE486" s="184">
        <f>IF(N486="základní",J486,0)</f>
        <v>0</v>
      </c>
      <c r="BF486" s="184">
        <f>IF(N486="snížená",J486,0)</f>
        <v>0</v>
      </c>
      <c r="BG486" s="184">
        <f>IF(N486="zákl. přenesená",J486,0)</f>
        <v>0</v>
      </c>
      <c r="BH486" s="184">
        <f>IF(N486="sníž. přenesená",J486,0)</f>
        <v>0</v>
      </c>
      <c r="BI486" s="184">
        <f>IF(N486="nulová",J486,0)</f>
        <v>0</v>
      </c>
      <c r="BJ486" s="15" t="s">
        <v>73</v>
      </c>
      <c r="BK486" s="184">
        <f>ROUND(I486*H486,2)</f>
        <v>0</v>
      </c>
      <c r="BL486" s="15" t="s">
        <v>189</v>
      </c>
      <c r="BM486" s="15" t="s">
        <v>755</v>
      </c>
    </row>
    <row r="487" spans="2:47" s="1" customFormat="1" ht="12">
      <c r="B487" s="32"/>
      <c r="C487" s="33"/>
      <c r="D487" s="185" t="s">
        <v>142</v>
      </c>
      <c r="E487" s="33"/>
      <c r="F487" s="186" t="s">
        <v>756</v>
      </c>
      <c r="G487" s="33"/>
      <c r="H487" s="33"/>
      <c r="I487" s="101"/>
      <c r="J487" s="33"/>
      <c r="K487" s="33"/>
      <c r="L487" s="36"/>
      <c r="M487" s="187"/>
      <c r="N487" s="58"/>
      <c r="O487" s="58"/>
      <c r="P487" s="58"/>
      <c r="Q487" s="58"/>
      <c r="R487" s="58"/>
      <c r="S487" s="58"/>
      <c r="T487" s="59"/>
      <c r="AT487" s="15" t="s">
        <v>142</v>
      </c>
      <c r="AU487" s="15" t="s">
        <v>75</v>
      </c>
    </row>
    <row r="488" spans="2:51" s="11" customFormat="1" ht="12">
      <c r="B488" s="188"/>
      <c r="C488" s="189"/>
      <c r="D488" s="185" t="s">
        <v>144</v>
      </c>
      <c r="E488" s="190" t="s">
        <v>1</v>
      </c>
      <c r="F488" s="191" t="s">
        <v>757</v>
      </c>
      <c r="G488" s="189"/>
      <c r="H488" s="192">
        <v>20.8</v>
      </c>
      <c r="I488" s="193"/>
      <c r="J488" s="189"/>
      <c r="K488" s="189"/>
      <c r="L488" s="194"/>
      <c r="M488" s="195"/>
      <c r="N488" s="196"/>
      <c r="O488" s="196"/>
      <c r="P488" s="196"/>
      <c r="Q488" s="196"/>
      <c r="R488" s="196"/>
      <c r="S488" s="196"/>
      <c r="T488" s="197"/>
      <c r="AT488" s="198" t="s">
        <v>144</v>
      </c>
      <c r="AU488" s="198" t="s">
        <v>75</v>
      </c>
      <c r="AV488" s="11" t="s">
        <v>75</v>
      </c>
      <c r="AW488" s="11" t="s">
        <v>28</v>
      </c>
      <c r="AX488" s="11" t="s">
        <v>73</v>
      </c>
      <c r="AY488" s="198" t="s">
        <v>132</v>
      </c>
    </row>
    <row r="489" spans="2:65" s="1" customFormat="1" ht="16.5" customHeight="1">
      <c r="B489" s="32"/>
      <c r="C489" s="199" t="s">
        <v>758</v>
      </c>
      <c r="D489" s="199" t="s">
        <v>164</v>
      </c>
      <c r="E489" s="200" t="s">
        <v>759</v>
      </c>
      <c r="F489" s="201" t="s">
        <v>760</v>
      </c>
      <c r="G489" s="202" t="s">
        <v>213</v>
      </c>
      <c r="H489" s="203">
        <v>22.88</v>
      </c>
      <c r="I489" s="204"/>
      <c r="J489" s="205">
        <f>ROUND(I489*H489,2)</f>
        <v>0</v>
      </c>
      <c r="K489" s="201" t="s">
        <v>139</v>
      </c>
      <c r="L489" s="206"/>
      <c r="M489" s="207" t="s">
        <v>1</v>
      </c>
      <c r="N489" s="208" t="s">
        <v>36</v>
      </c>
      <c r="O489" s="58"/>
      <c r="P489" s="182">
        <f>O489*H489</f>
        <v>0</v>
      </c>
      <c r="Q489" s="182">
        <v>6E-05</v>
      </c>
      <c r="R489" s="182">
        <f>Q489*H489</f>
        <v>0.0013728</v>
      </c>
      <c r="S489" s="182">
        <v>0</v>
      </c>
      <c r="T489" s="183">
        <f>S489*H489</f>
        <v>0</v>
      </c>
      <c r="AR489" s="15" t="s">
        <v>630</v>
      </c>
      <c r="AT489" s="15" t="s">
        <v>164</v>
      </c>
      <c r="AU489" s="15" t="s">
        <v>75</v>
      </c>
      <c r="AY489" s="15" t="s">
        <v>132</v>
      </c>
      <c r="BE489" s="184">
        <f>IF(N489="základní",J489,0)</f>
        <v>0</v>
      </c>
      <c r="BF489" s="184">
        <f>IF(N489="snížená",J489,0)</f>
        <v>0</v>
      </c>
      <c r="BG489" s="184">
        <f>IF(N489="zákl. přenesená",J489,0)</f>
        <v>0</v>
      </c>
      <c r="BH489" s="184">
        <f>IF(N489="sníž. přenesená",J489,0)</f>
        <v>0</v>
      </c>
      <c r="BI489" s="184">
        <f>IF(N489="nulová",J489,0)</f>
        <v>0</v>
      </c>
      <c r="BJ489" s="15" t="s">
        <v>73</v>
      </c>
      <c r="BK489" s="184">
        <f>ROUND(I489*H489,2)</f>
        <v>0</v>
      </c>
      <c r="BL489" s="15" t="s">
        <v>189</v>
      </c>
      <c r="BM489" s="15" t="s">
        <v>761</v>
      </c>
    </row>
    <row r="490" spans="2:47" s="1" customFormat="1" ht="12">
      <c r="B490" s="32"/>
      <c r="C490" s="33"/>
      <c r="D490" s="185" t="s">
        <v>142</v>
      </c>
      <c r="E490" s="33"/>
      <c r="F490" s="186" t="s">
        <v>760</v>
      </c>
      <c r="G490" s="33"/>
      <c r="H490" s="33"/>
      <c r="I490" s="101"/>
      <c r="J490" s="33"/>
      <c r="K490" s="33"/>
      <c r="L490" s="36"/>
      <c r="M490" s="187"/>
      <c r="N490" s="58"/>
      <c r="O490" s="58"/>
      <c r="P490" s="58"/>
      <c r="Q490" s="58"/>
      <c r="R490" s="58"/>
      <c r="S490" s="58"/>
      <c r="T490" s="59"/>
      <c r="AT490" s="15" t="s">
        <v>142</v>
      </c>
      <c r="AU490" s="15" t="s">
        <v>75</v>
      </c>
    </row>
    <row r="491" spans="2:51" s="11" customFormat="1" ht="12">
      <c r="B491" s="188"/>
      <c r="C491" s="189"/>
      <c r="D491" s="185" t="s">
        <v>144</v>
      </c>
      <c r="E491" s="189"/>
      <c r="F491" s="191" t="s">
        <v>762</v>
      </c>
      <c r="G491" s="189"/>
      <c r="H491" s="192">
        <v>22.88</v>
      </c>
      <c r="I491" s="193"/>
      <c r="J491" s="189"/>
      <c r="K491" s="189"/>
      <c r="L491" s="194"/>
      <c r="M491" s="195"/>
      <c r="N491" s="196"/>
      <c r="O491" s="196"/>
      <c r="P491" s="196"/>
      <c r="Q491" s="196"/>
      <c r="R491" s="196"/>
      <c r="S491" s="196"/>
      <c r="T491" s="197"/>
      <c r="AT491" s="198" t="s">
        <v>144</v>
      </c>
      <c r="AU491" s="198" t="s">
        <v>75</v>
      </c>
      <c r="AV491" s="11" t="s">
        <v>75</v>
      </c>
      <c r="AW491" s="11" t="s">
        <v>4</v>
      </c>
      <c r="AX491" s="11" t="s">
        <v>73</v>
      </c>
      <c r="AY491" s="198" t="s">
        <v>132</v>
      </c>
    </row>
    <row r="492" spans="2:65" s="1" customFormat="1" ht="16.5" customHeight="1">
      <c r="B492" s="32"/>
      <c r="C492" s="173" t="s">
        <v>763</v>
      </c>
      <c r="D492" s="173" t="s">
        <v>135</v>
      </c>
      <c r="E492" s="174" t="s">
        <v>764</v>
      </c>
      <c r="F492" s="175" t="s">
        <v>765</v>
      </c>
      <c r="G492" s="176" t="s">
        <v>160</v>
      </c>
      <c r="H492" s="177">
        <v>19.24</v>
      </c>
      <c r="I492" s="178"/>
      <c r="J492" s="179">
        <f>ROUND(I492*H492,2)</f>
        <v>0</v>
      </c>
      <c r="K492" s="175" t="s">
        <v>139</v>
      </c>
      <c r="L492" s="36"/>
      <c r="M492" s="180" t="s">
        <v>1</v>
      </c>
      <c r="N492" s="181" t="s">
        <v>36</v>
      </c>
      <c r="O492" s="58"/>
      <c r="P492" s="182">
        <f>O492*H492</f>
        <v>0</v>
      </c>
      <c r="Q492" s="182">
        <v>0.0053</v>
      </c>
      <c r="R492" s="182">
        <f>Q492*H492</f>
        <v>0.101972</v>
      </c>
      <c r="S492" s="182">
        <v>0</v>
      </c>
      <c r="T492" s="183">
        <f>S492*H492</f>
        <v>0</v>
      </c>
      <c r="AR492" s="15" t="s">
        <v>189</v>
      </c>
      <c r="AT492" s="15" t="s">
        <v>135</v>
      </c>
      <c r="AU492" s="15" t="s">
        <v>75</v>
      </c>
      <c r="AY492" s="15" t="s">
        <v>132</v>
      </c>
      <c r="BE492" s="184">
        <f>IF(N492="základní",J492,0)</f>
        <v>0</v>
      </c>
      <c r="BF492" s="184">
        <f>IF(N492="snížená",J492,0)</f>
        <v>0</v>
      </c>
      <c r="BG492" s="184">
        <f>IF(N492="zákl. přenesená",J492,0)</f>
        <v>0</v>
      </c>
      <c r="BH492" s="184">
        <f>IF(N492="sníž. přenesená",J492,0)</f>
        <v>0</v>
      </c>
      <c r="BI492" s="184">
        <f>IF(N492="nulová",J492,0)</f>
        <v>0</v>
      </c>
      <c r="BJ492" s="15" t="s">
        <v>73</v>
      </c>
      <c r="BK492" s="184">
        <f>ROUND(I492*H492,2)</f>
        <v>0</v>
      </c>
      <c r="BL492" s="15" t="s">
        <v>189</v>
      </c>
      <c r="BM492" s="15" t="s">
        <v>766</v>
      </c>
    </row>
    <row r="493" spans="2:47" s="1" customFormat="1" ht="12">
      <c r="B493" s="32"/>
      <c r="C493" s="33"/>
      <c r="D493" s="185" t="s">
        <v>142</v>
      </c>
      <c r="E493" s="33"/>
      <c r="F493" s="186" t="s">
        <v>767</v>
      </c>
      <c r="G493" s="33"/>
      <c r="H493" s="33"/>
      <c r="I493" s="101"/>
      <c r="J493" s="33"/>
      <c r="K493" s="33"/>
      <c r="L493" s="36"/>
      <c r="M493" s="187"/>
      <c r="N493" s="58"/>
      <c r="O493" s="58"/>
      <c r="P493" s="58"/>
      <c r="Q493" s="58"/>
      <c r="R493" s="58"/>
      <c r="S493" s="58"/>
      <c r="T493" s="59"/>
      <c r="AT493" s="15" t="s">
        <v>142</v>
      </c>
      <c r="AU493" s="15" t="s">
        <v>75</v>
      </c>
    </row>
    <row r="494" spans="2:51" s="11" customFormat="1" ht="12">
      <c r="B494" s="188"/>
      <c r="C494" s="189"/>
      <c r="D494" s="185" t="s">
        <v>144</v>
      </c>
      <c r="E494" s="190" t="s">
        <v>1</v>
      </c>
      <c r="F494" s="191" t="s">
        <v>729</v>
      </c>
      <c r="G494" s="189"/>
      <c r="H494" s="192">
        <v>19.24</v>
      </c>
      <c r="I494" s="193"/>
      <c r="J494" s="189"/>
      <c r="K494" s="189"/>
      <c r="L494" s="194"/>
      <c r="M494" s="195"/>
      <c r="N494" s="196"/>
      <c r="O494" s="196"/>
      <c r="P494" s="196"/>
      <c r="Q494" s="196"/>
      <c r="R494" s="196"/>
      <c r="S494" s="196"/>
      <c r="T494" s="197"/>
      <c r="AT494" s="198" t="s">
        <v>144</v>
      </c>
      <c r="AU494" s="198" t="s">
        <v>75</v>
      </c>
      <c r="AV494" s="11" t="s">
        <v>75</v>
      </c>
      <c r="AW494" s="11" t="s">
        <v>28</v>
      </c>
      <c r="AX494" s="11" t="s">
        <v>73</v>
      </c>
      <c r="AY494" s="198" t="s">
        <v>132</v>
      </c>
    </row>
    <row r="495" spans="2:65" s="1" customFormat="1" ht="16.5" customHeight="1">
      <c r="B495" s="32"/>
      <c r="C495" s="199" t="s">
        <v>768</v>
      </c>
      <c r="D495" s="199" t="s">
        <v>164</v>
      </c>
      <c r="E495" s="200" t="s">
        <v>769</v>
      </c>
      <c r="F495" s="201" t="s">
        <v>770</v>
      </c>
      <c r="G495" s="202" t="s">
        <v>160</v>
      </c>
      <c r="H495" s="203">
        <v>21.164</v>
      </c>
      <c r="I495" s="204"/>
      <c r="J495" s="205">
        <f>ROUND(I495*H495,2)</f>
        <v>0</v>
      </c>
      <c r="K495" s="201" t="s">
        <v>139</v>
      </c>
      <c r="L495" s="206"/>
      <c r="M495" s="207" t="s">
        <v>1</v>
      </c>
      <c r="N495" s="208" t="s">
        <v>36</v>
      </c>
      <c r="O495" s="58"/>
      <c r="P495" s="182">
        <f>O495*H495</f>
        <v>0</v>
      </c>
      <c r="Q495" s="182">
        <v>0.0126</v>
      </c>
      <c r="R495" s="182">
        <f>Q495*H495</f>
        <v>0.2666664</v>
      </c>
      <c r="S495" s="182">
        <v>0</v>
      </c>
      <c r="T495" s="183">
        <f>S495*H495</f>
        <v>0</v>
      </c>
      <c r="AR495" s="15" t="s">
        <v>630</v>
      </c>
      <c r="AT495" s="15" t="s">
        <v>164</v>
      </c>
      <c r="AU495" s="15" t="s">
        <v>75</v>
      </c>
      <c r="AY495" s="15" t="s">
        <v>132</v>
      </c>
      <c r="BE495" s="184">
        <f>IF(N495="základní",J495,0)</f>
        <v>0</v>
      </c>
      <c r="BF495" s="184">
        <f>IF(N495="snížená",J495,0)</f>
        <v>0</v>
      </c>
      <c r="BG495" s="184">
        <f>IF(N495="zákl. přenesená",J495,0)</f>
        <v>0</v>
      </c>
      <c r="BH495" s="184">
        <f>IF(N495="sníž. přenesená",J495,0)</f>
        <v>0</v>
      </c>
      <c r="BI495" s="184">
        <f>IF(N495="nulová",J495,0)</f>
        <v>0</v>
      </c>
      <c r="BJ495" s="15" t="s">
        <v>73</v>
      </c>
      <c r="BK495" s="184">
        <f>ROUND(I495*H495,2)</f>
        <v>0</v>
      </c>
      <c r="BL495" s="15" t="s">
        <v>189</v>
      </c>
      <c r="BM495" s="15" t="s">
        <v>771</v>
      </c>
    </row>
    <row r="496" spans="2:47" s="1" customFormat="1" ht="12">
      <c r="B496" s="32"/>
      <c r="C496" s="33"/>
      <c r="D496" s="185" t="s">
        <v>142</v>
      </c>
      <c r="E496" s="33"/>
      <c r="F496" s="186" t="s">
        <v>770</v>
      </c>
      <c r="G496" s="33"/>
      <c r="H496" s="33"/>
      <c r="I496" s="101"/>
      <c r="J496" s="33"/>
      <c r="K496" s="33"/>
      <c r="L496" s="36"/>
      <c r="M496" s="187"/>
      <c r="N496" s="58"/>
      <c r="O496" s="58"/>
      <c r="P496" s="58"/>
      <c r="Q496" s="58"/>
      <c r="R496" s="58"/>
      <c r="S496" s="58"/>
      <c r="T496" s="59"/>
      <c r="AT496" s="15" t="s">
        <v>142</v>
      </c>
      <c r="AU496" s="15" t="s">
        <v>75</v>
      </c>
    </row>
    <row r="497" spans="2:51" s="11" customFormat="1" ht="12">
      <c r="B497" s="188"/>
      <c r="C497" s="189"/>
      <c r="D497" s="185" t="s">
        <v>144</v>
      </c>
      <c r="E497" s="189"/>
      <c r="F497" s="191" t="s">
        <v>772</v>
      </c>
      <c r="G497" s="189"/>
      <c r="H497" s="192">
        <v>21.164</v>
      </c>
      <c r="I497" s="193"/>
      <c r="J497" s="189"/>
      <c r="K497" s="189"/>
      <c r="L497" s="194"/>
      <c r="M497" s="195"/>
      <c r="N497" s="196"/>
      <c r="O497" s="196"/>
      <c r="P497" s="196"/>
      <c r="Q497" s="196"/>
      <c r="R497" s="196"/>
      <c r="S497" s="196"/>
      <c r="T497" s="197"/>
      <c r="AT497" s="198" t="s">
        <v>144</v>
      </c>
      <c r="AU497" s="198" t="s">
        <v>75</v>
      </c>
      <c r="AV497" s="11" t="s">
        <v>75</v>
      </c>
      <c r="AW497" s="11" t="s">
        <v>4</v>
      </c>
      <c r="AX497" s="11" t="s">
        <v>73</v>
      </c>
      <c r="AY497" s="198" t="s">
        <v>132</v>
      </c>
    </row>
    <row r="498" spans="2:65" s="1" customFormat="1" ht="16.5" customHeight="1">
      <c r="B498" s="32"/>
      <c r="C498" s="173" t="s">
        <v>773</v>
      </c>
      <c r="D498" s="173" t="s">
        <v>135</v>
      </c>
      <c r="E498" s="174" t="s">
        <v>774</v>
      </c>
      <c r="F498" s="175" t="s">
        <v>775</v>
      </c>
      <c r="G498" s="176" t="s">
        <v>383</v>
      </c>
      <c r="H498" s="177">
        <v>0.416</v>
      </c>
      <c r="I498" s="178"/>
      <c r="J498" s="179">
        <f>ROUND(I498*H498,2)</f>
        <v>0</v>
      </c>
      <c r="K498" s="175" t="s">
        <v>139</v>
      </c>
      <c r="L498" s="36"/>
      <c r="M498" s="180" t="s">
        <v>1</v>
      </c>
      <c r="N498" s="181" t="s">
        <v>36</v>
      </c>
      <c r="O498" s="58"/>
      <c r="P498" s="182">
        <f>O498*H498</f>
        <v>0</v>
      </c>
      <c r="Q498" s="182">
        <v>0</v>
      </c>
      <c r="R498" s="182">
        <f>Q498*H498</f>
        <v>0</v>
      </c>
      <c r="S498" s="182">
        <v>0</v>
      </c>
      <c r="T498" s="183">
        <f>S498*H498</f>
        <v>0</v>
      </c>
      <c r="AR498" s="15" t="s">
        <v>189</v>
      </c>
      <c r="AT498" s="15" t="s">
        <v>135</v>
      </c>
      <c r="AU498" s="15" t="s">
        <v>75</v>
      </c>
      <c r="AY498" s="15" t="s">
        <v>132</v>
      </c>
      <c r="BE498" s="184">
        <f>IF(N498="základní",J498,0)</f>
        <v>0</v>
      </c>
      <c r="BF498" s="184">
        <f>IF(N498="snížená",J498,0)</f>
        <v>0</v>
      </c>
      <c r="BG498" s="184">
        <f>IF(N498="zákl. přenesená",J498,0)</f>
        <v>0</v>
      </c>
      <c r="BH498" s="184">
        <f>IF(N498="sníž. přenesená",J498,0)</f>
        <v>0</v>
      </c>
      <c r="BI498" s="184">
        <f>IF(N498="nulová",J498,0)</f>
        <v>0</v>
      </c>
      <c r="BJ498" s="15" t="s">
        <v>73</v>
      </c>
      <c r="BK498" s="184">
        <f>ROUND(I498*H498,2)</f>
        <v>0</v>
      </c>
      <c r="BL498" s="15" t="s">
        <v>189</v>
      </c>
      <c r="BM498" s="15" t="s">
        <v>776</v>
      </c>
    </row>
    <row r="499" spans="2:47" s="1" customFormat="1" ht="19.5">
      <c r="B499" s="32"/>
      <c r="C499" s="33"/>
      <c r="D499" s="185" t="s">
        <v>142</v>
      </c>
      <c r="E499" s="33"/>
      <c r="F499" s="186" t="s">
        <v>777</v>
      </c>
      <c r="G499" s="33"/>
      <c r="H499" s="33"/>
      <c r="I499" s="101"/>
      <c r="J499" s="33"/>
      <c r="K499" s="33"/>
      <c r="L499" s="36"/>
      <c r="M499" s="187"/>
      <c r="N499" s="58"/>
      <c r="O499" s="58"/>
      <c r="P499" s="58"/>
      <c r="Q499" s="58"/>
      <c r="R499" s="58"/>
      <c r="S499" s="58"/>
      <c r="T499" s="59"/>
      <c r="AT499" s="15" t="s">
        <v>142</v>
      </c>
      <c r="AU499" s="15" t="s">
        <v>75</v>
      </c>
    </row>
    <row r="500" spans="2:65" s="1" customFormat="1" ht="16.5" customHeight="1">
      <c r="B500" s="32"/>
      <c r="C500" s="173" t="s">
        <v>778</v>
      </c>
      <c r="D500" s="173" t="s">
        <v>135</v>
      </c>
      <c r="E500" s="174" t="s">
        <v>779</v>
      </c>
      <c r="F500" s="175" t="s">
        <v>780</v>
      </c>
      <c r="G500" s="176" t="s">
        <v>383</v>
      </c>
      <c r="H500" s="177">
        <v>0.416</v>
      </c>
      <c r="I500" s="178"/>
      <c r="J500" s="179">
        <f>ROUND(I500*H500,2)</f>
        <v>0</v>
      </c>
      <c r="K500" s="175" t="s">
        <v>139</v>
      </c>
      <c r="L500" s="36"/>
      <c r="M500" s="180" t="s">
        <v>1</v>
      </c>
      <c r="N500" s="181" t="s">
        <v>36</v>
      </c>
      <c r="O500" s="58"/>
      <c r="P500" s="182">
        <f>O500*H500</f>
        <v>0</v>
      </c>
      <c r="Q500" s="182">
        <v>0</v>
      </c>
      <c r="R500" s="182">
        <f>Q500*H500</f>
        <v>0</v>
      </c>
      <c r="S500" s="182">
        <v>0</v>
      </c>
      <c r="T500" s="183">
        <f>S500*H500</f>
        <v>0</v>
      </c>
      <c r="AR500" s="15" t="s">
        <v>189</v>
      </c>
      <c r="AT500" s="15" t="s">
        <v>135</v>
      </c>
      <c r="AU500" s="15" t="s">
        <v>75</v>
      </c>
      <c r="AY500" s="15" t="s">
        <v>132</v>
      </c>
      <c r="BE500" s="184">
        <f>IF(N500="základní",J500,0)</f>
        <v>0</v>
      </c>
      <c r="BF500" s="184">
        <f>IF(N500="snížená",J500,0)</f>
        <v>0</v>
      </c>
      <c r="BG500" s="184">
        <f>IF(N500="zákl. přenesená",J500,0)</f>
        <v>0</v>
      </c>
      <c r="BH500" s="184">
        <f>IF(N500="sníž. přenesená",J500,0)</f>
        <v>0</v>
      </c>
      <c r="BI500" s="184">
        <f>IF(N500="nulová",J500,0)</f>
        <v>0</v>
      </c>
      <c r="BJ500" s="15" t="s">
        <v>73</v>
      </c>
      <c r="BK500" s="184">
        <f>ROUND(I500*H500,2)</f>
        <v>0</v>
      </c>
      <c r="BL500" s="15" t="s">
        <v>189</v>
      </c>
      <c r="BM500" s="15" t="s">
        <v>781</v>
      </c>
    </row>
    <row r="501" spans="2:47" s="1" customFormat="1" ht="19.5">
      <c r="B501" s="32"/>
      <c r="C501" s="33"/>
      <c r="D501" s="185" t="s">
        <v>142</v>
      </c>
      <c r="E501" s="33"/>
      <c r="F501" s="186" t="s">
        <v>782</v>
      </c>
      <c r="G501" s="33"/>
      <c r="H501" s="33"/>
      <c r="I501" s="101"/>
      <c r="J501" s="33"/>
      <c r="K501" s="33"/>
      <c r="L501" s="36"/>
      <c r="M501" s="187"/>
      <c r="N501" s="58"/>
      <c r="O501" s="58"/>
      <c r="P501" s="58"/>
      <c r="Q501" s="58"/>
      <c r="R501" s="58"/>
      <c r="S501" s="58"/>
      <c r="T501" s="59"/>
      <c r="AT501" s="15" t="s">
        <v>142</v>
      </c>
      <c r="AU501" s="15" t="s">
        <v>75</v>
      </c>
    </row>
    <row r="502" spans="2:65" s="1" customFormat="1" ht="16.5" customHeight="1">
      <c r="B502" s="32"/>
      <c r="C502" s="173" t="s">
        <v>783</v>
      </c>
      <c r="D502" s="173" t="s">
        <v>135</v>
      </c>
      <c r="E502" s="174" t="s">
        <v>784</v>
      </c>
      <c r="F502" s="175" t="s">
        <v>785</v>
      </c>
      <c r="G502" s="176" t="s">
        <v>383</v>
      </c>
      <c r="H502" s="177">
        <v>0.416</v>
      </c>
      <c r="I502" s="178"/>
      <c r="J502" s="179">
        <f>ROUND(I502*H502,2)</f>
        <v>0</v>
      </c>
      <c r="K502" s="175" t="s">
        <v>139</v>
      </c>
      <c r="L502" s="36"/>
      <c r="M502" s="180" t="s">
        <v>1</v>
      </c>
      <c r="N502" s="181" t="s">
        <v>36</v>
      </c>
      <c r="O502" s="58"/>
      <c r="P502" s="182">
        <f>O502*H502</f>
        <v>0</v>
      </c>
      <c r="Q502" s="182">
        <v>0</v>
      </c>
      <c r="R502" s="182">
        <f>Q502*H502</f>
        <v>0</v>
      </c>
      <c r="S502" s="182">
        <v>0</v>
      </c>
      <c r="T502" s="183">
        <f>S502*H502</f>
        <v>0</v>
      </c>
      <c r="AR502" s="15" t="s">
        <v>189</v>
      </c>
      <c r="AT502" s="15" t="s">
        <v>135</v>
      </c>
      <c r="AU502" s="15" t="s">
        <v>75</v>
      </c>
      <c r="AY502" s="15" t="s">
        <v>132</v>
      </c>
      <c r="BE502" s="184">
        <f>IF(N502="základní",J502,0)</f>
        <v>0</v>
      </c>
      <c r="BF502" s="184">
        <f>IF(N502="snížená",J502,0)</f>
        <v>0</v>
      </c>
      <c r="BG502" s="184">
        <f>IF(N502="zákl. přenesená",J502,0)</f>
        <v>0</v>
      </c>
      <c r="BH502" s="184">
        <f>IF(N502="sníž. přenesená",J502,0)</f>
        <v>0</v>
      </c>
      <c r="BI502" s="184">
        <f>IF(N502="nulová",J502,0)</f>
        <v>0</v>
      </c>
      <c r="BJ502" s="15" t="s">
        <v>73</v>
      </c>
      <c r="BK502" s="184">
        <f>ROUND(I502*H502,2)</f>
        <v>0</v>
      </c>
      <c r="BL502" s="15" t="s">
        <v>189</v>
      </c>
      <c r="BM502" s="15" t="s">
        <v>786</v>
      </c>
    </row>
    <row r="503" spans="2:47" s="1" customFormat="1" ht="19.5">
      <c r="B503" s="32"/>
      <c r="C503" s="33"/>
      <c r="D503" s="185" t="s">
        <v>142</v>
      </c>
      <c r="E503" s="33"/>
      <c r="F503" s="186" t="s">
        <v>787</v>
      </c>
      <c r="G503" s="33"/>
      <c r="H503" s="33"/>
      <c r="I503" s="101"/>
      <c r="J503" s="33"/>
      <c r="K503" s="33"/>
      <c r="L503" s="36"/>
      <c r="M503" s="187"/>
      <c r="N503" s="58"/>
      <c r="O503" s="58"/>
      <c r="P503" s="58"/>
      <c r="Q503" s="58"/>
      <c r="R503" s="58"/>
      <c r="S503" s="58"/>
      <c r="T503" s="59"/>
      <c r="AT503" s="15" t="s">
        <v>142</v>
      </c>
      <c r="AU503" s="15" t="s">
        <v>75</v>
      </c>
    </row>
    <row r="504" spans="2:63" s="10" customFormat="1" ht="22.9" customHeight="1">
      <c r="B504" s="157"/>
      <c r="C504" s="158"/>
      <c r="D504" s="159" t="s">
        <v>64</v>
      </c>
      <c r="E504" s="171" t="s">
        <v>788</v>
      </c>
      <c r="F504" s="171" t="s">
        <v>789</v>
      </c>
      <c r="G504" s="158"/>
      <c r="H504" s="158"/>
      <c r="I504" s="161"/>
      <c r="J504" s="172">
        <f>BK504</f>
        <v>0</v>
      </c>
      <c r="K504" s="158"/>
      <c r="L504" s="163"/>
      <c r="M504" s="164"/>
      <c r="N504" s="165"/>
      <c r="O504" s="165"/>
      <c r="P504" s="166">
        <f>SUM(P505:P509)</f>
        <v>0</v>
      </c>
      <c r="Q504" s="165"/>
      <c r="R504" s="166">
        <f>SUM(R505:R509)</f>
        <v>0.016218</v>
      </c>
      <c r="S504" s="165"/>
      <c r="T504" s="167">
        <f>SUM(T505:T509)</f>
        <v>0</v>
      </c>
      <c r="AR504" s="168" t="s">
        <v>75</v>
      </c>
      <c r="AT504" s="169" t="s">
        <v>64</v>
      </c>
      <c r="AU504" s="169" t="s">
        <v>73</v>
      </c>
      <c r="AY504" s="168" t="s">
        <v>132</v>
      </c>
      <c r="BK504" s="170">
        <f>SUM(BK505:BK509)</f>
        <v>0</v>
      </c>
    </row>
    <row r="505" spans="2:65" s="1" customFormat="1" ht="16.5" customHeight="1">
      <c r="B505" s="32"/>
      <c r="C505" s="173" t="s">
        <v>790</v>
      </c>
      <c r="D505" s="173" t="s">
        <v>135</v>
      </c>
      <c r="E505" s="174" t="s">
        <v>791</v>
      </c>
      <c r="F505" s="175" t="s">
        <v>792</v>
      </c>
      <c r="G505" s="176" t="s">
        <v>160</v>
      </c>
      <c r="H505" s="177">
        <v>45.05</v>
      </c>
      <c r="I505" s="178"/>
      <c r="J505" s="179">
        <f>ROUND(I505*H505,2)</f>
        <v>0</v>
      </c>
      <c r="K505" s="175" t="s">
        <v>139</v>
      </c>
      <c r="L505" s="36"/>
      <c r="M505" s="180" t="s">
        <v>1</v>
      </c>
      <c r="N505" s="181" t="s">
        <v>36</v>
      </c>
      <c r="O505" s="58"/>
      <c r="P505" s="182">
        <f>O505*H505</f>
        <v>0</v>
      </c>
      <c r="Q505" s="182">
        <v>0.00036</v>
      </c>
      <c r="R505" s="182">
        <f>Q505*H505</f>
        <v>0.016218</v>
      </c>
      <c r="S505" s="182">
        <v>0</v>
      </c>
      <c r="T505" s="183">
        <f>S505*H505</f>
        <v>0</v>
      </c>
      <c r="AR505" s="15" t="s">
        <v>189</v>
      </c>
      <c r="AT505" s="15" t="s">
        <v>135</v>
      </c>
      <c r="AU505" s="15" t="s">
        <v>75</v>
      </c>
      <c r="AY505" s="15" t="s">
        <v>132</v>
      </c>
      <c r="BE505" s="184">
        <f>IF(N505="základní",J505,0)</f>
        <v>0</v>
      </c>
      <c r="BF505" s="184">
        <f>IF(N505="snížená",J505,0)</f>
        <v>0</v>
      </c>
      <c r="BG505" s="184">
        <f>IF(N505="zákl. přenesená",J505,0)</f>
        <v>0</v>
      </c>
      <c r="BH505" s="184">
        <f>IF(N505="sníž. přenesená",J505,0)</f>
        <v>0</v>
      </c>
      <c r="BI505" s="184">
        <f>IF(N505="nulová",J505,0)</f>
        <v>0</v>
      </c>
      <c r="BJ505" s="15" t="s">
        <v>73</v>
      </c>
      <c r="BK505" s="184">
        <f>ROUND(I505*H505,2)</f>
        <v>0</v>
      </c>
      <c r="BL505" s="15" t="s">
        <v>189</v>
      </c>
      <c r="BM505" s="15" t="s">
        <v>793</v>
      </c>
    </row>
    <row r="506" spans="2:47" s="1" customFormat="1" ht="19.5">
      <c r="B506" s="32"/>
      <c r="C506" s="33"/>
      <c r="D506" s="185" t="s">
        <v>142</v>
      </c>
      <c r="E506" s="33"/>
      <c r="F506" s="186" t="s">
        <v>794</v>
      </c>
      <c r="G506" s="33"/>
      <c r="H506" s="33"/>
      <c r="I506" s="101"/>
      <c r="J506" s="33"/>
      <c r="K506" s="33"/>
      <c r="L506" s="36"/>
      <c r="M506" s="187"/>
      <c r="N506" s="58"/>
      <c r="O506" s="58"/>
      <c r="P506" s="58"/>
      <c r="Q506" s="58"/>
      <c r="R506" s="58"/>
      <c r="S506" s="58"/>
      <c r="T506" s="59"/>
      <c r="AT506" s="15" t="s">
        <v>142</v>
      </c>
      <c r="AU506" s="15" t="s">
        <v>75</v>
      </c>
    </row>
    <row r="507" spans="2:51" s="11" customFormat="1" ht="12">
      <c r="B507" s="188"/>
      <c r="C507" s="189"/>
      <c r="D507" s="185" t="s">
        <v>144</v>
      </c>
      <c r="E507" s="190" t="s">
        <v>1</v>
      </c>
      <c r="F507" s="191" t="s">
        <v>795</v>
      </c>
      <c r="G507" s="189"/>
      <c r="H507" s="192">
        <v>6.3</v>
      </c>
      <c r="I507" s="193"/>
      <c r="J507" s="189"/>
      <c r="K507" s="189"/>
      <c r="L507" s="194"/>
      <c r="M507" s="195"/>
      <c r="N507" s="196"/>
      <c r="O507" s="196"/>
      <c r="P507" s="196"/>
      <c r="Q507" s="196"/>
      <c r="R507" s="196"/>
      <c r="S507" s="196"/>
      <c r="T507" s="197"/>
      <c r="AT507" s="198" t="s">
        <v>144</v>
      </c>
      <c r="AU507" s="198" t="s">
        <v>75</v>
      </c>
      <c r="AV507" s="11" t="s">
        <v>75</v>
      </c>
      <c r="AW507" s="11" t="s">
        <v>28</v>
      </c>
      <c r="AX507" s="11" t="s">
        <v>65</v>
      </c>
      <c r="AY507" s="198" t="s">
        <v>132</v>
      </c>
    </row>
    <row r="508" spans="2:51" s="11" customFormat="1" ht="12">
      <c r="B508" s="188"/>
      <c r="C508" s="189"/>
      <c r="D508" s="185" t="s">
        <v>144</v>
      </c>
      <c r="E508" s="190" t="s">
        <v>1</v>
      </c>
      <c r="F508" s="191" t="s">
        <v>796</v>
      </c>
      <c r="G508" s="189"/>
      <c r="H508" s="192">
        <v>38.75</v>
      </c>
      <c r="I508" s="193"/>
      <c r="J508" s="189"/>
      <c r="K508" s="189"/>
      <c r="L508" s="194"/>
      <c r="M508" s="195"/>
      <c r="N508" s="196"/>
      <c r="O508" s="196"/>
      <c r="P508" s="196"/>
      <c r="Q508" s="196"/>
      <c r="R508" s="196"/>
      <c r="S508" s="196"/>
      <c r="T508" s="197"/>
      <c r="AT508" s="198" t="s">
        <v>144</v>
      </c>
      <c r="AU508" s="198" t="s">
        <v>75</v>
      </c>
      <c r="AV508" s="11" t="s">
        <v>75</v>
      </c>
      <c r="AW508" s="11" t="s">
        <v>28</v>
      </c>
      <c r="AX508" s="11" t="s">
        <v>65</v>
      </c>
      <c r="AY508" s="198" t="s">
        <v>132</v>
      </c>
    </row>
    <row r="509" spans="2:51" s="12" customFormat="1" ht="12">
      <c r="B509" s="209"/>
      <c r="C509" s="210"/>
      <c r="D509" s="185" t="s">
        <v>144</v>
      </c>
      <c r="E509" s="211" t="s">
        <v>1</v>
      </c>
      <c r="F509" s="212" t="s">
        <v>182</v>
      </c>
      <c r="G509" s="210"/>
      <c r="H509" s="213">
        <v>45.05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144</v>
      </c>
      <c r="AU509" s="219" t="s">
        <v>75</v>
      </c>
      <c r="AV509" s="12" t="s">
        <v>140</v>
      </c>
      <c r="AW509" s="12" t="s">
        <v>28</v>
      </c>
      <c r="AX509" s="12" t="s">
        <v>73</v>
      </c>
      <c r="AY509" s="219" t="s">
        <v>132</v>
      </c>
    </row>
    <row r="510" spans="2:63" s="10" customFormat="1" ht="22.9" customHeight="1">
      <c r="B510" s="157"/>
      <c r="C510" s="158"/>
      <c r="D510" s="159" t="s">
        <v>64</v>
      </c>
      <c r="E510" s="171" t="s">
        <v>797</v>
      </c>
      <c r="F510" s="171" t="s">
        <v>798</v>
      </c>
      <c r="G510" s="158"/>
      <c r="H510" s="158"/>
      <c r="I510" s="161"/>
      <c r="J510" s="172">
        <f>BK510</f>
        <v>0</v>
      </c>
      <c r="K510" s="158"/>
      <c r="L510" s="163"/>
      <c r="M510" s="164"/>
      <c r="N510" s="165"/>
      <c r="O510" s="165"/>
      <c r="P510" s="166">
        <f>SUM(P511:P552)</f>
        <v>0</v>
      </c>
      <c r="Q510" s="165"/>
      <c r="R510" s="166">
        <f>SUM(R511:R552)</f>
        <v>0.86055264</v>
      </c>
      <c r="S510" s="165"/>
      <c r="T510" s="167">
        <f>SUM(T511:T552)</f>
        <v>0.14313599</v>
      </c>
      <c r="AR510" s="168" t="s">
        <v>75</v>
      </c>
      <c r="AT510" s="169" t="s">
        <v>64</v>
      </c>
      <c r="AU510" s="169" t="s">
        <v>73</v>
      </c>
      <c r="AY510" s="168" t="s">
        <v>132</v>
      </c>
      <c r="BK510" s="170">
        <f>SUM(BK511:BK552)</f>
        <v>0</v>
      </c>
    </row>
    <row r="511" spans="2:65" s="1" customFormat="1" ht="16.5" customHeight="1">
      <c r="B511" s="32"/>
      <c r="C511" s="173" t="s">
        <v>73</v>
      </c>
      <c r="D511" s="173" t="s">
        <v>135</v>
      </c>
      <c r="E511" s="174" t="s">
        <v>799</v>
      </c>
      <c r="F511" s="175" t="s">
        <v>800</v>
      </c>
      <c r="G511" s="176" t="s">
        <v>160</v>
      </c>
      <c r="H511" s="177">
        <v>461.729</v>
      </c>
      <c r="I511" s="178"/>
      <c r="J511" s="179">
        <f>ROUND(I511*H511,2)</f>
        <v>0</v>
      </c>
      <c r="K511" s="175" t="s">
        <v>139</v>
      </c>
      <c r="L511" s="36"/>
      <c r="M511" s="180" t="s">
        <v>1</v>
      </c>
      <c r="N511" s="181" t="s">
        <v>36</v>
      </c>
      <c r="O511" s="58"/>
      <c r="P511" s="182">
        <f>O511*H511</f>
        <v>0</v>
      </c>
      <c r="Q511" s="182">
        <v>0</v>
      </c>
      <c r="R511" s="182">
        <f>Q511*H511</f>
        <v>0</v>
      </c>
      <c r="S511" s="182">
        <v>0</v>
      </c>
      <c r="T511" s="183">
        <f>S511*H511</f>
        <v>0</v>
      </c>
      <c r="AR511" s="15" t="s">
        <v>189</v>
      </c>
      <c r="AT511" s="15" t="s">
        <v>135</v>
      </c>
      <c r="AU511" s="15" t="s">
        <v>75</v>
      </c>
      <c r="AY511" s="15" t="s">
        <v>132</v>
      </c>
      <c r="BE511" s="184">
        <f>IF(N511="základní",J511,0)</f>
        <v>0</v>
      </c>
      <c r="BF511" s="184">
        <f>IF(N511="snížená",J511,0)</f>
        <v>0</v>
      </c>
      <c r="BG511" s="184">
        <f>IF(N511="zákl. přenesená",J511,0)</f>
        <v>0</v>
      </c>
      <c r="BH511" s="184">
        <f>IF(N511="sníž. přenesená",J511,0)</f>
        <v>0</v>
      </c>
      <c r="BI511" s="184">
        <f>IF(N511="nulová",J511,0)</f>
        <v>0</v>
      </c>
      <c r="BJ511" s="15" t="s">
        <v>73</v>
      </c>
      <c r="BK511" s="184">
        <f>ROUND(I511*H511,2)</f>
        <v>0</v>
      </c>
      <c r="BL511" s="15" t="s">
        <v>189</v>
      </c>
      <c r="BM511" s="15" t="s">
        <v>801</v>
      </c>
    </row>
    <row r="512" spans="2:47" s="1" customFormat="1" ht="12">
      <c r="B512" s="32"/>
      <c r="C512" s="33"/>
      <c r="D512" s="185" t="s">
        <v>142</v>
      </c>
      <c r="E512" s="33"/>
      <c r="F512" s="186" t="s">
        <v>802</v>
      </c>
      <c r="G512" s="33"/>
      <c r="H512" s="33"/>
      <c r="I512" s="101"/>
      <c r="J512" s="33"/>
      <c r="K512" s="33"/>
      <c r="L512" s="36"/>
      <c r="M512" s="187"/>
      <c r="N512" s="58"/>
      <c r="O512" s="58"/>
      <c r="P512" s="58"/>
      <c r="Q512" s="58"/>
      <c r="R512" s="58"/>
      <c r="S512" s="58"/>
      <c r="T512" s="59"/>
      <c r="AT512" s="15" t="s">
        <v>142</v>
      </c>
      <c r="AU512" s="15" t="s">
        <v>75</v>
      </c>
    </row>
    <row r="513" spans="2:51" s="13" customFormat="1" ht="12">
      <c r="B513" s="220"/>
      <c r="C513" s="221"/>
      <c r="D513" s="185" t="s">
        <v>144</v>
      </c>
      <c r="E513" s="222" t="s">
        <v>1</v>
      </c>
      <c r="F513" s="223" t="s">
        <v>355</v>
      </c>
      <c r="G513" s="221"/>
      <c r="H513" s="222" t="s">
        <v>1</v>
      </c>
      <c r="I513" s="224"/>
      <c r="J513" s="221"/>
      <c r="K513" s="221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144</v>
      </c>
      <c r="AU513" s="229" t="s">
        <v>75</v>
      </c>
      <c r="AV513" s="13" t="s">
        <v>73</v>
      </c>
      <c r="AW513" s="13" t="s">
        <v>28</v>
      </c>
      <c r="AX513" s="13" t="s">
        <v>65</v>
      </c>
      <c r="AY513" s="229" t="s">
        <v>132</v>
      </c>
    </row>
    <row r="514" spans="2:51" s="11" customFormat="1" ht="12">
      <c r="B514" s="188"/>
      <c r="C514" s="189"/>
      <c r="D514" s="185" t="s">
        <v>144</v>
      </c>
      <c r="E514" s="190" t="s">
        <v>1</v>
      </c>
      <c r="F514" s="191" t="s">
        <v>243</v>
      </c>
      <c r="G514" s="189"/>
      <c r="H514" s="192">
        <v>256</v>
      </c>
      <c r="I514" s="193"/>
      <c r="J514" s="189"/>
      <c r="K514" s="189"/>
      <c r="L514" s="194"/>
      <c r="M514" s="195"/>
      <c r="N514" s="196"/>
      <c r="O514" s="196"/>
      <c r="P514" s="196"/>
      <c r="Q514" s="196"/>
      <c r="R514" s="196"/>
      <c r="S514" s="196"/>
      <c r="T514" s="197"/>
      <c r="AT514" s="198" t="s">
        <v>144</v>
      </c>
      <c r="AU514" s="198" t="s">
        <v>75</v>
      </c>
      <c r="AV514" s="11" t="s">
        <v>75</v>
      </c>
      <c r="AW514" s="11" t="s">
        <v>28</v>
      </c>
      <c r="AX514" s="11" t="s">
        <v>65</v>
      </c>
      <c r="AY514" s="198" t="s">
        <v>132</v>
      </c>
    </row>
    <row r="515" spans="2:51" s="11" customFormat="1" ht="12">
      <c r="B515" s="188"/>
      <c r="C515" s="189"/>
      <c r="D515" s="185" t="s">
        <v>144</v>
      </c>
      <c r="E515" s="190" t="s">
        <v>1</v>
      </c>
      <c r="F515" s="191" t="s">
        <v>356</v>
      </c>
      <c r="G515" s="189"/>
      <c r="H515" s="192">
        <v>205.729</v>
      </c>
      <c r="I515" s="193"/>
      <c r="J515" s="189"/>
      <c r="K515" s="189"/>
      <c r="L515" s="194"/>
      <c r="M515" s="195"/>
      <c r="N515" s="196"/>
      <c r="O515" s="196"/>
      <c r="P515" s="196"/>
      <c r="Q515" s="196"/>
      <c r="R515" s="196"/>
      <c r="S515" s="196"/>
      <c r="T515" s="197"/>
      <c r="AT515" s="198" t="s">
        <v>144</v>
      </c>
      <c r="AU515" s="198" t="s">
        <v>75</v>
      </c>
      <c r="AV515" s="11" t="s">
        <v>75</v>
      </c>
      <c r="AW515" s="11" t="s">
        <v>28</v>
      </c>
      <c r="AX515" s="11" t="s">
        <v>65</v>
      </c>
      <c r="AY515" s="198" t="s">
        <v>132</v>
      </c>
    </row>
    <row r="516" spans="2:51" s="12" customFormat="1" ht="12">
      <c r="B516" s="209"/>
      <c r="C516" s="210"/>
      <c r="D516" s="185" t="s">
        <v>144</v>
      </c>
      <c r="E516" s="211" t="s">
        <v>1</v>
      </c>
      <c r="F516" s="212" t="s">
        <v>182</v>
      </c>
      <c r="G516" s="210"/>
      <c r="H516" s="213">
        <v>461.72900000000004</v>
      </c>
      <c r="I516" s="214"/>
      <c r="J516" s="210"/>
      <c r="K516" s="210"/>
      <c r="L516" s="215"/>
      <c r="M516" s="216"/>
      <c r="N516" s="217"/>
      <c r="O516" s="217"/>
      <c r="P516" s="217"/>
      <c r="Q516" s="217"/>
      <c r="R516" s="217"/>
      <c r="S516" s="217"/>
      <c r="T516" s="218"/>
      <c r="AT516" s="219" t="s">
        <v>144</v>
      </c>
      <c r="AU516" s="219" t="s">
        <v>75</v>
      </c>
      <c r="AV516" s="12" t="s">
        <v>140</v>
      </c>
      <c r="AW516" s="12" t="s">
        <v>28</v>
      </c>
      <c r="AX516" s="12" t="s">
        <v>73</v>
      </c>
      <c r="AY516" s="219" t="s">
        <v>132</v>
      </c>
    </row>
    <row r="517" spans="2:65" s="1" customFormat="1" ht="16.5" customHeight="1">
      <c r="B517" s="32"/>
      <c r="C517" s="173" t="s">
        <v>75</v>
      </c>
      <c r="D517" s="173" t="s">
        <v>135</v>
      </c>
      <c r="E517" s="174" t="s">
        <v>803</v>
      </c>
      <c r="F517" s="175" t="s">
        <v>804</v>
      </c>
      <c r="G517" s="176" t="s">
        <v>160</v>
      </c>
      <c r="H517" s="177">
        <v>461.729</v>
      </c>
      <c r="I517" s="178"/>
      <c r="J517" s="179">
        <f>ROUND(I517*H517,2)</f>
        <v>0</v>
      </c>
      <c r="K517" s="175" t="s">
        <v>139</v>
      </c>
      <c r="L517" s="36"/>
      <c r="M517" s="180" t="s">
        <v>1</v>
      </c>
      <c r="N517" s="181" t="s">
        <v>36</v>
      </c>
      <c r="O517" s="58"/>
      <c r="P517" s="182">
        <f>O517*H517</f>
        <v>0</v>
      </c>
      <c r="Q517" s="182">
        <v>0.001</v>
      </c>
      <c r="R517" s="182">
        <f>Q517*H517</f>
        <v>0.461729</v>
      </c>
      <c r="S517" s="182">
        <v>0.00031</v>
      </c>
      <c r="T517" s="183">
        <f>S517*H517</f>
        <v>0.14313599</v>
      </c>
      <c r="AR517" s="15" t="s">
        <v>189</v>
      </c>
      <c r="AT517" s="15" t="s">
        <v>135</v>
      </c>
      <c r="AU517" s="15" t="s">
        <v>75</v>
      </c>
      <c r="AY517" s="15" t="s">
        <v>132</v>
      </c>
      <c r="BE517" s="184">
        <f>IF(N517="základní",J517,0)</f>
        <v>0</v>
      </c>
      <c r="BF517" s="184">
        <f>IF(N517="snížená",J517,0)</f>
        <v>0</v>
      </c>
      <c r="BG517" s="184">
        <f>IF(N517="zákl. přenesená",J517,0)</f>
        <v>0</v>
      </c>
      <c r="BH517" s="184">
        <f>IF(N517="sníž. přenesená",J517,0)</f>
        <v>0</v>
      </c>
      <c r="BI517" s="184">
        <f>IF(N517="nulová",J517,0)</f>
        <v>0</v>
      </c>
      <c r="BJ517" s="15" t="s">
        <v>73</v>
      </c>
      <c r="BK517" s="184">
        <f>ROUND(I517*H517,2)</f>
        <v>0</v>
      </c>
      <c r="BL517" s="15" t="s">
        <v>189</v>
      </c>
      <c r="BM517" s="15" t="s">
        <v>805</v>
      </c>
    </row>
    <row r="518" spans="2:47" s="1" customFormat="1" ht="12">
      <c r="B518" s="32"/>
      <c r="C518" s="33"/>
      <c r="D518" s="185" t="s">
        <v>142</v>
      </c>
      <c r="E518" s="33"/>
      <c r="F518" s="186" t="s">
        <v>806</v>
      </c>
      <c r="G518" s="33"/>
      <c r="H518" s="33"/>
      <c r="I518" s="101"/>
      <c r="J518" s="33"/>
      <c r="K518" s="33"/>
      <c r="L518" s="36"/>
      <c r="M518" s="187"/>
      <c r="N518" s="58"/>
      <c r="O518" s="58"/>
      <c r="P518" s="58"/>
      <c r="Q518" s="58"/>
      <c r="R518" s="58"/>
      <c r="S518" s="58"/>
      <c r="T518" s="59"/>
      <c r="AT518" s="15" t="s">
        <v>142</v>
      </c>
      <c r="AU518" s="15" t="s">
        <v>75</v>
      </c>
    </row>
    <row r="519" spans="2:51" s="13" customFormat="1" ht="12">
      <c r="B519" s="220"/>
      <c r="C519" s="221"/>
      <c r="D519" s="185" t="s">
        <v>144</v>
      </c>
      <c r="E519" s="222" t="s">
        <v>1</v>
      </c>
      <c r="F519" s="223" t="s">
        <v>355</v>
      </c>
      <c r="G519" s="221"/>
      <c r="H519" s="222" t="s">
        <v>1</v>
      </c>
      <c r="I519" s="224"/>
      <c r="J519" s="221"/>
      <c r="K519" s="221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144</v>
      </c>
      <c r="AU519" s="229" t="s">
        <v>75</v>
      </c>
      <c r="AV519" s="13" t="s">
        <v>73</v>
      </c>
      <c r="AW519" s="13" t="s">
        <v>28</v>
      </c>
      <c r="AX519" s="13" t="s">
        <v>65</v>
      </c>
      <c r="AY519" s="229" t="s">
        <v>132</v>
      </c>
    </row>
    <row r="520" spans="2:51" s="11" customFormat="1" ht="12">
      <c r="B520" s="188"/>
      <c r="C520" s="189"/>
      <c r="D520" s="185" t="s">
        <v>144</v>
      </c>
      <c r="E520" s="190" t="s">
        <v>1</v>
      </c>
      <c r="F520" s="191" t="s">
        <v>356</v>
      </c>
      <c r="G520" s="189"/>
      <c r="H520" s="192">
        <v>205.729</v>
      </c>
      <c r="I520" s="193"/>
      <c r="J520" s="189"/>
      <c r="K520" s="189"/>
      <c r="L520" s="194"/>
      <c r="M520" s="195"/>
      <c r="N520" s="196"/>
      <c r="O520" s="196"/>
      <c r="P520" s="196"/>
      <c r="Q520" s="196"/>
      <c r="R520" s="196"/>
      <c r="S520" s="196"/>
      <c r="T520" s="197"/>
      <c r="AT520" s="198" t="s">
        <v>144</v>
      </c>
      <c r="AU520" s="198" t="s">
        <v>75</v>
      </c>
      <c r="AV520" s="11" t="s">
        <v>75</v>
      </c>
      <c r="AW520" s="11" t="s">
        <v>28</v>
      </c>
      <c r="AX520" s="11" t="s">
        <v>65</v>
      </c>
      <c r="AY520" s="198" t="s">
        <v>132</v>
      </c>
    </row>
    <row r="521" spans="2:51" s="11" customFormat="1" ht="12">
      <c r="B521" s="188"/>
      <c r="C521" s="189"/>
      <c r="D521" s="185" t="s">
        <v>144</v>
      </c>
      <c r="E521" s="190" t="s">
        <v>1</v>
      </c>
      <c r="F521" s="191" t="s">
        <v>243</v>
      </c>
      <c r="G521" s="189"/>
      <c r="H521" s="192">
        <v>256</v>
      </c>
      <c r="I521" s="193"/>
      <c r="J521" s="189"/>
      <c r="K521" s="189"/>
      <c r="L521" s="194"/>
      <c r="M521" s="195"/>
      <c r="N521" s="196"/>
      <c r="O521" s="196"/>
      <c r="P521" s="196"/>
      <c r="Q521" s="196"/>
      <c r="R521" s="196"/>
      <c r="S521" s="196"/>
      <c r="T521" s="197"/>
      <c r="AT521" s="198" t="s">
        <v>144</v>
      </c>
      <c r="AU521" s="198" t="s">
        <v>75</v>
      </c>
      <c r="AV521" s="11" t="s">
        <v>75</v>
      </c>
      <c r="AW521" s="11" t="s">
        <v>28</v>
      </c>
      <c r="AX521" s="11" t="s">
        <v>65</v>
      </c>
      <c r="AY521" s="198" t="s">
        <v>132</v>
      </c>
    </row>
    <row r="522" spans="2:51" s="12" customFormat="1" ht="12">
      <c r="B522" s="209"/>
      <c r="C522" s="210"/>
      <c r="D522" s="185" t="s">
        <v>144</v>
      </c>
      <c r="E522" s="211" t="s">
        <v>1</v>
      </c>
      <c r="F522" s="212" t="s">
        <v>182</v>
      </c>
      <c r="G522" s="210"/>
      <c r="H522" s="213">
        <v>461.72900000000004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144</v>
      </c>
      <c r="AU522" s="219" t="s">
        <v>75</v>
      </c>
      <c r="AV522" s="12" t="s">
        <v>140</v>
      </c>
      <c r="AW522" s="12" t="s">
        <v>28</v>
      </c>
      <c r="AX522" s="12" t="s">
        <v>73</v>
      </c>
      <c r="AY522" s="219" t="s">
        <v>132</v>
      </c>
    </row>
    <row r="523" spans="2:65" s="1" customFormat="1" ht="16.5" customHeight="1">
      <c r="B523" s="32"/>
      <c r="C523" s="173" t="s">
        <v>170</v>
      </c>
      <c r="D523" s="173" t="s">
        <v>135</v>
      </c>
      <c r="E523" s="174" t="s">
        <v>807</v>
      </c>
      <c r="F523" s="175" t="s">
        <v>808</v>
      </c>
      <c r="G523" s="176" t="s">
        <v>160</v>
      </c>
      <c r="H523" s="177">
        <v>461.729</v>
      </c>
      <c r="I523" s="178"/>
      <c r="J523" s="179">
        <f>ROUND(I523*H523,2)</f>
        <v>0</v>
      </c>
      <c r="K523" s="175" t="s">
        <v>139</v>
      </c>
      <c r="L523" s="36"/>
      <c r="M523" s="180" t="s">
        <v>1</v>
      </c>
      <c r="N523" s="181" t="s">
        <v>36</v>
      </c>
      <c r="O523" s="58"/>
      <c r="P523" s="182">
        <f>O523*H523</f>
        <v>0</v>
      </c>
      <c r="Q523" s="182">
        <v>0.0002</v>
      </c>
      <c r="R523" s="182">
        <f>Q523*H523</f>
        <v>0.0923458</v>
      </c>
      <c r="S523" s="182">
        <v>0</v>
      </c>
      <c r="T523" s="183">
        <f>S523*H523</f>
        <v>0</v>
      </c>
      <c r="AR523" s="15" t="s">
        <v>189</v>
      </c>
      <c r="AT523" s="15" t="s">
        <v>135</v>
      </c>
      <c r="AU523" s="15" t="s">
        <v>75</v>
      </c>
      <c r="AY523" s="15" t="s">
        <v>132</v>
      </c>
      <c r="BE523" s="184">
        <f>IF(N523="základní",J523,0)</f>
        <v>0</v>
      </c>
      <c r="BF523" s="184">
        <f>IF(N523="snížená",J523,0)</f>
        <v>0</v>
      </c>
      <c r="BG523" s="184">
        <f>IF(N523="zákl. přenesená",J523,0)</f>
        <v>0</v>
      </c>
      <c r="BH523" s="184">
        <f>IF(N523="sníž. přenesená",J523,0)</f>
        <v>0</v>
      </c>
      <c r="BI523" s="184">
        <f>IF(N523="nulová",J523,0)</f>
        <v>0</v>
      </c>
      <c r="BJ523" s="15" t="s">
        <v>73</v>
      </c>
      <c r="BK523" s="184">
        <f>ROUND(I523*H523,2)</f>
        <v>0</v>
      </c>
      <c r="BL523" s="15" t="s">
        <v>189</v>
      </c>
      <c r="BM523" s="15" t="s">
        <v>809</v>
      </c>
    </row>
    <row r="524" spans="2:47" s="1" customFormat="1" ht="12">
      <c r="B524" s="32"/>
      <c r="C524" s="33"/>
      <c r="D524" s="185" t="s">
        <v>142</v>
      </c>
      <c r="E524" s="33"/>
      <c r="F524" s="186" t="s">
        <v>810</v>
      </c>
      <c r="G524" s="33"/>
      <c r="H524" s="33"/>
      <c r="I524" s="101"/>
      <c r="J524" s="33"/>
      <c r="K524" s="33"/>
      <c r="L524" s="36"/>
      <c r="M524" s="187"/>
      <c r="N524" s="58"/>
      <c r="O524" s="58"/>
      <c r="P524" s="58"/>
      <c r="Q524" s="58"/>
      <c r="R524" s="58"/>
      <c r="S524" s="58"/>
      <c r="T524" s="59"/>
      <c r="AT524" s="15" t="s">
        <v>142</v>
      </c>
      <c r="AU524" s="15" t="s">
        <v>75</v>
      </c>
    </row>
    <row r="525" spans="2:51" s="13" customFormat="1" ht="12">
      <c r="B525" s="220"/>
      <c r="C525" s="221"/>
      <c r="D525" s="185" t="s">
        <v>144</v>
      </c>
      <c r="E525" s="222" t="s">
        <v>1</v>
      </c>
      <c r="F525" s="223" t="s">
        <v>355</v>
      </c>
      <c r="G525" s="221"/>
      <c r="H525" s="222" t="s">
        <v>1</v>
      </c>
      <c r="I525" s="224"/>
      <c r="J525" s="221"/>
      <c r="K525" s="221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144</v>
      </c>
      <c r="AU525" s="229" t="s">
        <v>75</v>
      </c>
      <c r="AV525" s="13" t="s">
        <v>73</v>
      </c>
      <c r="AW525" s="13" t="s">
        <v>28</v>
      </c>
      <c r="AX525" s="13" t="s">
        <v>65</v>
      </c>
      <c r="AY525" s="229" t="s">
        <v>132</v>
      </c>
    </row>
    <row r="526" spans="2:51" s="11" customFormat="1" ht="12">
      <c r="B526" s="188"/>
      <c r="C526" s="189"/>
      <c r="D526" s="185" t="s">
        <v>144</v>
      </c>
      <c r="E526" s="190" t="s">
        <v>1</v>
      </c>
      <c r="F526" s="191" t="s">
        <v>356</v>
      </c>
      <c r="G526" s="189"/>
      <c r="H526" s="192">
        <v>205.729</v>
      </c>
      <c r="I526" s="193"/>
      <c r="J526" s="189"/>
      <c r="K526" s="189"/>
      <c r="L526" s="194"/>
      <c r="M526" s="195"/>
      <c r="N526" s="196"/>
      <c r="O526" s="196"/>
      <c r="P526" s="196"/>
      <c r="Q526" s="196"/>
      <c r="R526" s="196"/>
      <c r="S526" s="196"/>
      <c r="T526" s="197"/>
      <c r="AT526" s="198" t="s">
        <v>144</v>
      </c>
      <c r="AU526" s="198" t="s">
        <v>75</v>
      </c>
      <c r="AV526" s="11" t="s">
        <v>75</v>
      </c>
      <c r="AW526" s="11" t="s">
        <v>28</v>
      </c>
      <c r="AX526" s="11" t="s">
        <v>65</v>
      </c>
      <c r="AY526" s="198" t="s">
        <v>132</v>
      </c>
    </row>
    <row r="527" spans="2:51" s="11" customFormat="1" ht="12">
      <c r="B527" s="188"/>
      <c r="C527" s="189"/>
      <c r="D527" s="185" t="s">
        <v>144</v>
      </c>
      <c r="E527" s="190" t="s">
        <v>1</v>
      </c>
      <c r="F527" s="191" t="s">
        <v>243</v>
      </c>
      <c r="G527" s="189"/>
      <c r="H527" s="192">
        <v>256</v>
      </c>
      <c r="I527" s="193"/>
      <c r="J527" s="189"/>
      <c r="K527" s="189"/>
      <c r="L527" s="194"/>
      <c r="M527" s="195"/>
      <c r="N527" s="196"/>
      <c r="O527" s="196"/>
      <c r="P527" s="196"/>
      <c r="Q527" s="196"/>
      <c r="R527" s="196"/>
      <c r="S527" s="196"/>
      <c r="T527" s="197"/>
      <c r="AT527" s="198" t="s">
        <v>144</v>
      </c>
      <c r="AU527" s="198" t="s">
        <v>75</v>
      </c>
      <c r="AV527" s="11" t="s">
        <v>75</v>
      </c>
      <c r="AW527" s="11" t="s">
        <v>28</v>
      </c>
      <c r="AX527" s="11" t="s">
        <v>65</v>
      </c>
      <c r="AY527" s="198" t="s">
        <v>132</v>
      </c>
    </row>
    <row r="528" spans="2:51" s="12" customFormat="1" ht="12">
      <c r="B528" s="209"/>
      <c r="C528" s="210"/>
      <c r="D528" s="185" t="s">
        <v>144</v>
      </c>
      <c r="E528" s="211" t="s">
        <v>1</v>
      </c>
      <c r="F528" s="212" t="s">
        <v>182</v>
      </c>
      <c r="G528" s="210"/>
      <c r="H528" s="213">
        <v>461.72900000000004</v>
      </c>
      <c r="I528" s="214"/>
      <c r="J528" s="210"/>
      <c r="K528" s="210"/>
      <c r="L528" s="215"/>
      <c r="M528" s="216"/>
      <c r="N528" s="217"/>
      <c r="O528" s="217"/>
      <c r="P528" s="217"/>
      <c r="Q528" s="217"/>
      <c r="R528" s="217"/>
      <c r="S528" s="217"/>
      <c r="T528" s="218"/>
      <c r="AT528" s="219" t="s">
        <v>144</v>
      </c>
      <c r="AU528" s="219" t="s">
        <v>75</v>
      </c>
      <c r="AV528" s="12" t="s">
        <v>140</v>
      </c>
      <c r="AW528" s="12" t="s">
        <v>28</v>
      </c>
      <c r="AX528" s="12" t="s">
        <v>73</v>
      </c>
      <c r="AY528" s="219" t="s">
        <v>132</v>
      </c>
    </row>
    <row r="529" spans="2:65" s="1" customFormat="1" ht="16.5" customHeight="1">
      <c r="B529" s="32"/>
      <c r="C529" s="173" t="s">
        <v>811</v>
      </c>
      <c r="D529" s="173" t="s">
        <v>135</v>
      </c>
      <c r="E529" s="174" t="s">
        <v>807</v>
      </c>
      <c r="F529" s="175" t="s">
        <v>808</v>
      </c>
      <c r="G529" s="176" t="s">
        <v>160</v>
      </c>
      <c r="H529" s="177">
        <v>659.349</v>
      </c>
      <c r="I529" s="178"/>
      <c r="J529" s="179">
        <f>ROUND(I529*H529,2)</f>
        <v>0</v>
      </c>
      <c r="K529" s="175" t="s">
        <v>139</v>
      </c>
      <c r="L529" s="36"/>
      <c r="M529" s="180" t="s">
        <v>1</v>
      </c>
      <c r="N529" s="181" t="s">
        <v>36</v>
      </c>
      <c r="O529" s="58"/>
      <c r="P529" s="182">
        <f>O529*H529</f>
        <v>0</v>
      </c>
      <c r="Q529" s="182">
        <v>0.0002</v>
      </c>
      <c r="R529" s="182">
        <f>Q529*H529</f>
        <v>0.1318698</v>
      </c>
      <c r="S529" s="182">
        <v>0</v>
      </c>
      <c r="T529" s="183">
        <f>S529*H529</f>
        <v>0</v>
      </c>
      <c r="AR529" s="15" t="s">
        <v>189</v>
      </c>
      <c r="AT529" s="15" t="s">
        <v>135</v>
      </c>
      <c r="AU529" s="15" t="s">
        <v>75</v>
      </c>
      <c r="AY529" s="15" t="s">
        <v>132</v>
      </c>
      <c r="BE529" s="184">
        <f>IF(N529="základní",J529,0)</f>
        <v>0</v>
      </c>
      <c r="BF529" s="184">
        <f>IF(N529="snížená",J529,0)</f>
        <v>0</v>
      </c>
      <c r="BG529" s="184">
        <f>IF(N529="zákl. přenesená",J529,0)</f>
        <v>0</v>
      </c>
      <c r="BH529" s="184">
        <f>IF(N529="sníž. přenesená",J529,0)</f>
        <v>0</v>
      </c>
      <c r="BI529" s="184">
        <f>IF(N529="nulová",J529,0)</f>
        <v>0</v>
      </c>
      <c r="BJ529" s="15" t="s">
        <v>73</v>
      </c>
      <c r="BK529" s="184">
        <f>ROUND(I529*H529,2)</f>
        <v>0</v>
      </c>
      <c r="BL529" s="15" t="s">
        <v>189</v>
      </c>
      <c r="BM529" s="15" t="s">
        <v>812</v>
      </c>
    </row>
    <row r="530" spans="2:47" s="1" customFormat="1" ht="12">
      <c r="B530" s="32"/>
      <c r="C530" s="33"/>
      <c r="D530" s="185" t="s">
        <v>142</v>
      </c>
      <c r="E530" s="33"/>
      <c r="F530" s="186" t="s">
        <v>810</v>
      </c>
      <c r="G530" s="33"/>
      <c r="H530" s="33"/>
      <c r="I530" s="101"/>
      <c r="J530" s="33"/>
      <c r="K530" s="33"/>
      <c r="L530" s="36"/>
      <c r="M530" s="187"/>
      <c r="N530" s="58"/>
      <c r="O530" s="58"/>
      <c r="P530" s="58"/>
      <c r="Q530" s="58"/>
      <c r="R530" s="58"/>
      <c r="S530" s="58"/>
      <c r="T530" s="59"/>
      <c r="AT530" s="15" t="s">
        <v>142</v>
      </c>
      <c r="AU530" s="15" t="s">
        <v>75</v>
      </c>
    </row>
    <row r="531" spans="2:51" s="11" customFormat="1" ht="12">
      <c r="B531" s="188"/>
      <c r="C531" s="189"/>
      <c r="D531" s="185" t="s">
        <v>144</v>
      </c>
      <c r="E531" s="190" t="s">
        <v>1</v>
      </c>
      <c r="F531" s="191" t="s">
        <v>813</v>
      </c>
      <c r="G531" s="189"/>
      <c r="H531" s="192">
        <v>256</v>
      </c>
      <c r="I531" s="193"/>
      <c r="J531" s="189"/>
      <c r="K531" s="189"/>
      <c r="L531" s="194"/>
      <c r="M531" s="195"/>
      <c r="N531" s="196"/>
      <c r="O531" s="196"/>
      <c r="P531" s="196"/>
      <c r="Q531" s="196"/>
      <c r="R531" s="196"/>
      <c r="S531" s="196"/>
      <c r="T531" s="197"/>
      <c r="AT531" s="198" t="s">
        <v>144</v>
      </c>
      <c r="AU531" s="198" t="s">
        <v>75</v>
      </c>
      <c r="AV531" s="11" t="s">
        <v>75</v>
      </c>
      <c r="AW531" s="11" t="s">
        <v>28</v>
      </c>
      <c r="AX531" s="11" t="s">
        <v>65</v>
      </c>
      <c r="AY531" s="198" t="s">
        <v>132</v>
      </c>
    </row>
    <row r="532" spans="2:51" s="11" customFormat="1" ht="12">
      <c r="B532" s="188"/>
      <c r="C532" s="189"/>
      <c r="D532" s="185" t="s">
        <v>144</v>
      </c>
      <c r="E532" s="190" t="s">
        <v>1</v>
      </c>
      <c r="F532" s="191" t="s">
        <v>814</v>
      </c>
      <c r="G532" s="189"/>
      <c r="H532" s="192">
        <v>403.349</v>
      </c>
      <c r="I532" s="193"/>
      <c r="J532" s="189"/>
      <c r="K532" s="189"/>
      <c r="L532" s="194"/>
      <c r="M532" s="195"/>
      <c r="N532" s="196"/>
      <c r="O532" s="196"/>
      <c r="P532" s="196"/>
      <c r="Q532" s="196"/>
      <c r="R532" s="196"/>
      <c r="S532" s="196"/>
      <c r="T532" s="197"/>
      <c r="AT532" s="198" t="s">
        <v>144</v>
      </c>
      <c r="AU532" s="198" t="s">
        <v>75</v>
      </c>
      <c r="AV532" s="11" t="s">
        <v>75</v>
      </c>
      <c r="AW532" s="11" t="s">
        <v>28</v>
      </c>
      <c r="AX532" s="11" t="s">
        <v>65</v>
      </c>
      <c r="AY532" s="198" t="s">
        <v>132</v>
      </c>
    </row>
    <row r="533" spans="2:51" s="12" customFormat="1" ht="12">
      <c r="B533" s="209"/>
      <c r="C533" s="210"/>
      <c r="D533" s="185" t="s">
        <v>144</v>
      </c>
      <c r="E533" s="211" t="s">
        <v>1</v>
      </c>
      <c r="F533" s="212" t="s">
        <v>182</v>
      </c>
      <c r="G533" s="210"/>
      <c r="H533" s="213">
        <v>659.3489999999999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144</v>
      </c>
      <c r="AU533" s="219" t="s">
        <v>75</v>
      </c>
      <c r="AV533" s="12" t="s">
        <v>140</v>
      </c>
      <c r="AW533" s="12" t="s">
        <v>28</v>
      </c>
      <c r="AX533" s="12" t="s">
        <v>73</v>
      </c>
      <c r="AY533" s="219" t="s">
        <v>132</v>
      </c>
    </row>
    <row r="534" spans="2:65" s="1" customFormat="1" ht="16.5" customHeight="1">
      <c r="B534" s="32"/>
      <c r="C534" s="173" t="s">
        <v>815</v>
      </c>
      <c r="D534" s="173" t="s">
        <v>135</v>
      </c>
      <c r="E534" s="174" t="s">
        <v>816</v>
      </c>
      <c r="F534" s="175" t="s">
        <v>817</v>
      </c>
      <c r="G534" s="176" t="s">
        <v>160</v>
      </c>
      <c r="H534" s="177">
        <v>9.312</v>
      </c>
      <c r="I534" s="178"/>
      <c r="J534" s="179">
        <f>ROUND(I534*H534,2)</f>
        <v>0</v>
      </c>
      <c r="K534" s="175" t="s">
        <v>139</v>
      </c>
      <c r="L534" s="36"/>
      <c r="M534" s="180" t="s">
        <v>1</v>
      </c>
      <c r="N534" s="181" t="s">
        <v>36</v>
      </c>
      <c r="O534" s="58"/>
      <c r="P534" s="182">
        <f>O534*H534</f>
        <v>0</v>
      </c>
      <c r="Q534" s="182">
        <v>1E-05</v>
      </c>
      <c r="R534" s="182">
        <f>Q534*H534</f>
        <v>9.312E-05</v>
      </c>
      <c r="S534" s="182">
        <v>0</v>
      </c>
      <c r="T534" s="183">
        <f>S534*H534</f>
        <v>0</v>
      </c>
      <c r="AR534" s="15" t="s">
        <v>189</v>
      </c>
      <c r="AT534" s="15" t="s">
        <v>135</v>
      </c>
      <c r="AU534" s="15" t="s">
        <v>75</v>
      </c>
      <c r="AY534" s="15" t="s">
        <v>132</v>
      </c>
      <c r="BE534" s="184">
        <f>IF(N534="základní",J534,0)</f>
        <v>0</v>
      </c>
      <c r="BF534" s="184">
        <f>IF(N534="snížená",J534,0)</f>
        <v>0</v>
      </c>
      <c r="BG534" s="184">
        <f>IF(N534="zákl. přenesená",J534,0)</f>
        <v>0</v>
      </c>
      <c r="BH534" s="184">
        <f>IF(N534="sníž. přenesená",J534,0)</f>
        <v>0</v>
      </c>
      <c r="BI534" s="184">
        <f>IF(N534="nulová",J534,0)</f>
        <v>0</v>
      </c>
      <c r="BJ534" s="15" t="s">
        <v>73</v>
      </c>
      <c r="BK534" s="184">
        <f>ROUND(I534*H534,2)</f>
        <v>0</v>
      </c>
      <c r="BL534" s="15" t="s">
        <v>189</v>
      </c>
      <c r="BM534" s="15" t="s">
        <v>818</v>
      </c>
    </row>
    <row r="535" spans="2:47" s="1" customFormat="1" ht="12">
      <c r="B535" s="32"/>
      <c r="C535" s="33"/>
      <c r="D535" s="185" t="s">
        <v>142</v>
      </c>
      <c r="E535" s="33"/>
      <c r="F535" s="186" t="s">
        <v>819</v>
      </c>
      <c r="G535" s="33"/>
      <c r="H535" s="33"/>
      <c r="I535" s="101"/>
      <c r="J535" s="33"/>
      <c r="K535" s="33"/>
      <c r="L535" s="36"/>
      <c r="M535" s="187"/>
      <c r="N535" s="58"/>
      <c r="O535" s="58"/>
      <c r="P535" s="58"/>
      <c r="Q535" s="58"/>
      <c r="R535" s="58"/>
      <c r="S535" s="58"/>
      <c r="T535" s="59"/>
      <c r="AT535" s="15" t="s">
        <v>142</v>
      </c>
      <c r="AU535" s="15" t="s">
        <v>75</v>
      </c>
    </row>
    <row r="536" spans="2:51" s="11" customFormat="1" ht="12">
      <c r="B536" s="188"/>
      <c r="C536" s="189"/>
      <c r="D536" s="185" t="s">
        <v>144</v>
      </c>
      <c r="E536" s="190" t="s">
        <v>1</v>
      </c>
      <c r="F536" s="191" t="s">
        <v>820</v>
      </c>
      <c r="G536" s="189"/>
      <c r="H536" s="192">
        <v>1.8</v>
      </c>
      <c r="I536" s="193"/>
      <c r="J536" s="189"/>
      <c r="K536" s="189"/>
      <c r="L536" s="194"/>
      <c r="M536" s="195"/>
      <c r="N536" s="196"/>
      <c r="O536" s="196"/>
      <c r="P536" s="196"/>
      <c r="Q536" s="196"/>
      <c r="R536" s="196"/>
      <c r="S536" s="196"/>
      <c r="T536" s="197"/>
      <c r="AT536" s="198" t="s">
        <v>144</v>
      </c>
      <c r="AU536" s="198" t="s">
        <v>75</v>
      </c>
      <c r="AV536" s="11" t="s">
        <v>75</v>
      </c>
      <c r="AW536" s="11" t="s">
        <v>28</v>
      </c>
      <c r="AX536" s="11" t="s">
        <v>65</v>
      </c>
      <c r="AY536" s="198" t="s">
        <v>132</v>
      </c>
    </row>
    <row r="537" spans="2:51" s="11" customFormat="1" ht="12">
      <c r="B537" s="188"/>
      <c r="C537" s="189"/>
      <c r="D537" s="185" t="s">
        <v>144</v>
      </c>
      <c r="E537" s="190" t="s">
        <v>1</v>
      </c>
      <c r="F537" s="191" t="s">
        <v>821</v>
      </c>
      <c r="G537" s="189"/>
      <c r="H537" s="192">
        <v>0.9</v>
      </c>
      <c r="I537" s="193"/>
      <c r="J537" s="189"/>
      <c r="K537" s="189"/>
      <c r="L537" s="194"/>
      <c r="M537" s="195"/>
      <c r="N537" s="196"/>
      <c r="O537" s="196"/>
      <c r="P537" s="196"/>
      <c r="Q537" s="196"/>
      <c r="R537" s="196"/>
      <c r="S537" s="196"/>
      <c r="T537" s="197"/>
      <c r="AT537" s="198" t="s">
        <v>144</v>
      </c>
      <c r="AU537" s="198" t="s">
        <v>75</v>
      </c>
      <c r="AV537" s="11" t="s">
        <v>75</v>
      </c>
      <c r="AW537" s="11" t="s">
        <v>28</v>
      </c>
      <c r="AX537" s="11" t="s">
        <v>65</v>
      </c>
      <c r="AY537" s="198" t="s">
        <v>132</v>
      </c>
    </row>
    <row r="538" spans="2:51" s="11" customFormat="1" ht="12">
      <c r="B538" s="188"/>
      <c r="C538" s="189"/>
      <c r="D538" s="185" t="s">
        <v>144</v>
      </c>
      <c r="E538" s="190" t="s">
        <v>1</v>
      </c>
      <c r="F538" s="191" t="s">
        <v>822</v>
      </c>
      <c r="G538" s="189"/>
      <c r="H538" s="192">
        <v>2.862</v>
      </c>
      <c r="I538" s="193"/>
      <c r="J538" s="189"/>
      <c r="K538" s="189"/>
      <c r="L538" s="194"/>
      <c r="M538" s="195"/>
      <c r="N538" s="196"/>
      <c r="O538" s="196"/>
      <c r="P538" s="196"/>
      <c r="Q538" s="196"/>
      <c r="R538" s="196"/>
      <c r="S538" s="196"/>
      <c r="T538" s="197"/>
      <c r="AT538" s="198" t="s">
        <v>144</v>
      </c>
      <c r="AU538" s="198" t="s">
        <v>75</v>
      </c>
      <c r="AV538" s="11" t="s">
        <v>75</v>
      </c>
      <c r="AW538" s="11" t="s">
        <v>28</v>
      </c>
      <c r="AX538" s="11" t="s">
        <v>65</v>
      </c>
      <c r="AY538" s="198" t="s">
        <v>132</v>
      </c>
    </row>
    <row r="539" spans="2:51" s="11" customFormat="1" ht="12">
      <c r="B539" s="188"/>
      <c r="C539" s="189"/>
      <c r="D539" s="185" t="s">
        <v>144</v>
      </c>
      <c r="E539" s="190" t="s">
        <v>1</v>
      </c>
      <c r="F539" s="191" t="s">
        <v>571</v>
      </c>
      <c r="G539" s="189"/>
      <c r="H539" s="192">
        <v>2.25</v>
      </c>
      <c r="I539" s="193"/>
      <c r="J539" s="189"/>
      <c r="K539" s="189"/>
      <c r="L539" s="194"/>
      <c r="M539" s="195"/>
      <c r="N539" s="196"/>
      <c r="O539" s="196"/>
      <c r="P539" s="196"/>
      <c r="Q539" s="196"/>
      <c r="R539" s="196"/>
      <c r="S539" s="196"/>
      <c r="T539" s="197"/>
      <c r="AT539" s="198" t="s">
        <v>144</v>
      </c>
      <c r="AU539" s="198" t="s">
        <v>75</v>
      </c>
      <c r="AV539" s="11" t="s">
        <v>75</v>
      </c>
      <c r="AW539" s="11" t="s">
        <v>28</v>
      </c>
      <c r="AX539" s="11" t="s">
        <v>65</v>
      </c>
      <c r="AY539" s="198" t="s">
        <v>132</v>
      </c>
    </row>
    <row r="540" spans="2:51" s="11" customFormat="1" ht="12">
      <c r="B540" s="188"/>
      <c r="C540" s="189"/>
      <c r="D540" s="185" t="s">
        <v>144</v>
      </c>
      <c r="E540" s="190" t="s">
        <v>1</v>
      </c>
      <c r="F540" s="191" t="s">
        <v>823</v>
      </c>
      <c r="G540" s="189"/>
      <c r="H540" s="192">
        <v>1.5</v>
      </c>
      <c r="I540" s="193"/>
      <c r="J540" s="189"/>
      <c r="K540" s="189"/>
      <c r="L540" s="194"/>
      <c r="M540" s="195"/>
      <c r="N540" s="196"/>
      <c r="O540" s="196"/>
      <c r="P540" s="196"/>
      <c r="Q540" s="196"/>
      <c r="R540" s="196"/>
      <c r="S540" s="196"/>
      <c r="T540" s="197"/>
      <c r="AT540" s="198" t="s">
        <v>144</v>
      </c>
      <c r="AU540" s="198" t="s">
        <v>75</v>
      </c>
      <c r="AV540" s="11" t="s">
        <v>75</v>
      </c>
      <c r="AW540" s="11" t="s">
        <v>28</v>
      </c>
      <c r="AX540" s="11" t="s">
        <v>65</v>
      </c>
      <c r="AY540" s="198" t="s">
        <v>132</v>
      </c>
    </row>
    <row r="541" spans="2:51" s="12" customFormat="1" ht="12">
      <c r="B541" s="209"/>
      <c r="C541" s="210"/>
      <c r="D541" s="185" t="s">
        <v>144</v>
      </c>
      <c r="E541" s="211" t="s">
        <v>1</v>
      </c>
      <c r="F541" s="212" t="s">
        <v>182</v>
      </c>
      <c r="G541" s="210"/>
      <c r="H541" s="213">
        <v>9.312000000000001</v>
      </c>
      <c r="I541" s="214"/>
      <c r="J541" s="210"/>
      <c r="K541" s="210"/>
      <c r="L541" s="215"/>
      <c r="M541" s="216"/>
      <c r="N541" s="217"/>
      <c r="O541" s="217"/>
      <c r="P541" s="217"/>
      <c r="Q541" s="217"/>
      <c r="R541" s="217"/>
      <c r="S541" s="217"/>
      <c r="T541" s="218"/>
      <c r="AT541" s="219" t="s">
        <v>144</v>
      </c>
      <c r="AU541" s="219" t="s">
        <v>75</v>
      </c>
      <c r="AV541" s="12" t="s">
        <v>140</v>
      </c>
      <c r="AW541" s="12" t="s">
        <v>28</v>
      </c>
      <c r="AX541" s="12" t="s">
        <v>73</v>
      </c>
      <c r="AY541" s="219" t="s">
        <v>132</v>
      </c>
    </row>
    <row r="542" spans="2:65" s="1" customFormat="1" ht="16.5" customHeight="1">
      <c r="B542" s="32"/>
      <c r="C542" s="173" t="s">
        <v>824</v>
      </c>
      <c r="D542" s="173" t="s">
        <v>135</v>
      </c>
      <c r="E542" s="174" t="s">
        <v>825</v>
      </c>
      <c r="F542" s="175" t="s">
        <v>826</v>
      </c>
      <c r="G542" s="176" t="s">
        <v>160</v>
      </c>
      <c r="H542" s="177">
        <v>52.418</v>
      </c>
      <c r="I542" s="178"/>
      <c r="J542" s="179">
        <f>ROUND(I542*H542,2)</f>
        <v>0</v>
      </c>
      <c r="K542" s="175" t="s">
        <v>139</v>
      </c>
      <c r="L542" s="36"/>
      <c r="M542" s="180" t="s">
        <v>1</v>
      </c>
      <c r="N542" s="181" t="s">
        <v>36</v>
      </c>
      <c r="O542" s="58"/>
      <c r="P542" s="182">
        <f>O542*H542</f>
        <v>0</v>
      </c>
      <c r="Q542" s="182">
        <v>1E-05</v>
      </c>
      <c r="R542" s="182">
        <f>Q542*H542</f>
        <v>0.0005241800000000001</v>
      </c>
      <c r="S542" s="182">
        <v>0</v>
      </c>
      <c r="T542" s="183">
        <f>S542*H542</f>
        <v>0</v>
      </c>
      <c r="AR542" s="15" t="s">
        <v>189</v>
      </c>
      <c r="AT542" s="15" t="s">
        <v>135</v>
      </c>
      <c r="AU542" s="15" t="s">
        <v>75</v>
      </c>
      <c r="AY542" s="15" t="s">
        <v>132</v>
      </c>
      <c r="BE542" s="184">
        <f>IF(N542="základní",J542,0)</f>
        <v>0</v>
      </c>
      <c r="BF542" s="184">
        <f>IF(N542="snížená",J542,0)</f>
        <v>0</v>
      </c>
      <c r="BG542" s="184">
        <f>IF(N542="zákl. přenesená",J542,0)</f>
        <v>0</v>
      </c>
      <c r="BH542" s="184">
        <f>IF(N542="sníž. přenesená",J542,0)</f>
        <v>0</v>
      </c>
      <c r="BI542" s="184">
        <f>IF(N542="nulová",J542,0)</f>
        <v>0</v>
      </c>
      <c r="BJ542" s="15" t="s">
        <v>73</v>
      </c>
      <c r="BK542" s="184">
        <f>ROUND(I542*H542,2)</f>
        <v>0</v>
      </c>
      <c r="BL542" s="15" t="s">
        <v>189</v>
      </c>
      <c r="BM542" s="15" t="s">
        <v>827</v>
      </c>
    </row>
    <row r="543" spans="2:47" s="1" customFormat="1" ht="12">
      <c r="B543" s="32"/>
      <c r="C543" s="33"/>
      <c r="D543" s="185" t="s">
        <v>142</v>
      </c>
      <c r="E543" s="33"/>
      <c r="F543" s="186" t="s">
        <v>828</v>
      </c>
      <c r="G543" s="33"/>
      <c r="H543" s="33"/>
      <c r="I543" s="101"/>
      <c r="J543" s="33"/>
      <c r="K543" s="33"/>
      <c r="L543" s="36"/>
      <c r="M543" s="187"/>
      <c r="N543" s="58"/>
      <c r="O543" s="58"/>
      <c r="P543" s="58"/>
      <c r="Q543" s="58"/>
      <c r="R543" s="58"/>
      <c r="S543" s="58"/>
      <c r="T543" s="59"/>
      <c r="AT543" s="15" t="s">
        <v>142</v>
      </c>
      <c r="AU543" s="15" t="s">
        <v>75</v>
      </c>
    </row>
    <row r="544" spans="2:51" s="11" customFormat="1" ht="12">
      <c r="B544" s="188"/>
      <c r="C544" s="189"/>
      <c r="D544" s="185" t="s">
        <v>144</v>
      </c>
      <c r="E544" s="190" t="s">
        <v>1</v>
      </c>
      <c r="F544" s="191" t="s">
        <v>829</v>
      </c>
      <c r="G544" s="189"/>
      <c r="H544" s="192">
        <v>15.168</v>
      </c>
      <c r="I544" s="193"/>
      <c r="J544" s="189"/>
      <c r="K544" s="189"/>
      <c r="L544" s="194"/>
      <c r="M544" s="195"/>
      <c r="N544" s="196"/>
      <c r="O544" s="196"/>
      <c r="P544" s="196"/>
      <c r="Q544" s="196"/>
      <c r="R544" s="196"/>
      <c r="S544" s="196"/>
      <c r="T544" s="197"/>
      <c r="AT544" s="198" t="s">
        <v>144</v>
      </c>
      <c r="AU544" s="198" t="s">
        <v>75</v>
      </c>
      <c r="AV544" s="11" t="s">
        <v>75</v>
      </c>
      <c r="AW544" s="11" t="s">
        <v>28</v>
      </c>
      <c r="AX544" s="11" t="s">
        <v>65</v>
      </c>
      <c r="AY544" s="198" t="s">
        <v>132</v>
      </c>
    </row>
    <row r="545" spans="2:51" s="11" customFormat="1" ht="12">
      <c r="B545" s="188"/>
      <c r="C545" s="189"/>
      <c r="D545" s="185" t="s">
        <v>144</v>
      </c>
      <c r="E545" s="190" t="s">
        <v>1</v>
      </c>
      <c r="F545" s="191" t="s">
        <v>830</v>
      </c>
      <c r="G545" s="189"/>
      <c r="H545" s="192">
        <v>18</v>
      </c>
      <c r="I545" s="193"/>
      <c r="J545" s="189"/>
      <c r="K545" s="189"/>
      <c r="L545" s="194"/>
      <c r="M545" s="195"/>
      <c r="N545" s="196"/>
      <c r="O545" s="196"/>
      <c r="P545" s="196"/>
      <c r="Q545" s="196"/>
      <c r="R545" s="196"/>
      <c r="S545" s="196"/>
      <c r="T545" s="197"/>
      <c r="AT545" s="198" t="s">
        <v>144</v>
      </c>
      <c r="AU545" s="198" t="s">
        <v>75</v>
      </c>
      <c r="AV545" s="11" t="s">
        <v>75</v>
      </c>
      <c r="AW545" s="11" t="s">
        <v>28</v>
      </c>
      <c r="AX545" s="11" t="s">
        <v>65</v>
      </c>
      <c r="AY545" s="198" t="s">
        <v>132</v>
      </c>
    </row>
    <row r="546" spans="2:51" s="11" customFormat="1" ht="12">
      <c r="B546" s="188"/>
      <c r="C546" s="189"/>
      <c r="D546" s="185" t="s">
        <v>144</v>
      </c>
      <c r="E546" s="190" t="s">
        <v>1</v>
      </c>
      <c r="F546" s="191" t="s">
        <v>831</v>
      </c>
      <c r="G546" s="189"/>
      <c r="H546" s="192">
        <v>8</v>
      </c>
      <c r="I546" s="193"/>
      <c r="J546" s="189"/>
      <c r="K546" s="189"/>
      <c r="L546" s="194"/>
      <c r="M546" s="195"/>
      <c r="N546" s="196"/>
      <c r="O546" s="196"/>
      <c r="P546" s="196"/>
      <c r="Q546" s="196"/>
      <c r="R546" s="196"/>
      <c r="S546" s="196"/>
      <c r="T546" s="197"/>
      <c r="AT546" s="198" t="s">
        <v>144</v>
      </c>
      <c r="AU546" s="198" t="s">
        <v>75</v>
      </c>
      <c r="AV546" s="11" t="s">
        <v>75</v>
      </c>
      <c r="AW546" s="11" t="s">
        <v>28</v>
      </c>
      <c r="AX546" s="11" t="s">
        <v>65</v>
      </c>
      <c r="AY546" s="198" t="s">
        <v>132</v>
      </c>
    </row>
    <row r="547" spans="2:51" s="11" customFormat="1" ht="12">
      <c r="B547" s="188"/>
      <c r="C547" s="189"/>
      <c r="D547" s="185" t="s">
        <v>144</v>
      </c>
      <c r="E547" s="190" t="s">
        <v>1</v>
      </c>
      <c r="F547" s="191" t="s">
        <v>832</v>
      </c>
      <c r="G547" s="189"/>
      <c r="H547" s="192">
        <v>11.25</v>
      </c>
      <c r="I547" s="193"/>
      <c r="J547" s="189"/>
      <c r="K547" s="189"/>
      <c r="L547" s="194"/>
      <c r="M547" s="195"/>
      <c r="N547" s="196"/>
      <c r="O547" s="196"/>
      <c r="P547" s="196"/>
      <c r="Q547" s="196"/>
      <c r="R547" s="196"/>
      <c r="S547" s="196"/>
      <c r="T547" s="197"/>
      <c r="AT547" s="198" t="s">
        <v>144</v>
      </c>
      <c r="AU547" s="198" t="s">
        <v>75</v>
      </c>
      <c r="AV547" s="11" t="s">
        <v>75</v>
      </c>
      <c r="AW547" s="11" t="s">
        <v>28</v>
      </c>
      <c r="AX547" s="11" t="s">
        <v>65</v>
      </c>
      <c r="AY547" s="198" t="s">
        <v>132</v>
      </c>
    </row>
    <row r="548" spans="2:51" s="12" customFormat="1" ht="12">
      <c r="B548" s="209"/>
      <c r="C548" s="210"/>
      <c r="D548" s="185" t="s">
        <v>144</v>
      </c>
      <c r="E548" s="211" t="s">
        <v>1</v>
      </c>
      <c r="F548" s="212" t="s">
        <v>182</v>
      </c>
      <c r="G548" s="210"/>
      <c r="H548" s="213">
        <v>52.418</v>
      </c>
      <c r="I548" s="214"/>
      <c r="J548" s="210"/>
      <c r="K548" s="210"/>
      <c r="L548" s="215"/>
      <c r="M548" s="216"/>
      <c r="N548" s="217"/>
      <c r="O548" s="217"/>
      <c r="P548" s="217"/>
      <c r="Q548" s="217"/>
      <c r="R548" s="217"/>
      <c r="S548" s="217"/>
      <c r="T548" s="218"/>
      <c r="AT548" s="219" t="s">
        <v>144</v>
      </c>
      <c r="AU548" s="219" t="s">
        <v>75</v>
      </c>
      <c r="AV548" s="12" t="s">
        <v>140</v>
      </c>
      <c r="AW548" s="12" t="s">
        <v>28</v>
      </c>
      <c r="AX548" s="12" t="s">
        <v>73</v>
      </c>
      <c r="AY548" s="219" t="s">
        <v>132</v>
      </c>
    </row>
    <row r="549" spans="2:65" s="1" customFormat="1" ht="16.5" customHeight="1">
      <c r="B549" s="32"/>
      <c r="C549" s="173" t="s">
        <v>833</v>
      </c>
      <c r="D549" s="173" t="s">
        <v>135</v>
      </c>
      <c r="E549" s="174" t="s">
        <v>834</v>
      </c>
      <c r="F549" s="175" t="s">
        <v>835</v>
      </c>
      <c r="G549" s="176" t="s">
        <v>160</v>
      </c>
      <c r="H549" s="177">
        <v>256</v>
      </c>
      <c r="I549" s="178"/>
      <c r="J549" s="179">
        <f>ROUND(I549*H549,2)</f>
        <v>0</v>
      </c>
      <c r="K549" s="175" t="s">
        <v>139</v>
      </c>
      <c r="L549" s="36"/>
      <c r="M549" s="180" t="s">
        <v>1</v>
      </c>
      <c r="N549" s="181" t="s">
        <v>36</v>
      </c>
      <c r="O549" s="58"/>
      <c r="P549" s="182">
        <f>O549*H549</f>
        <v>0</v>
      </c>
      <c r="Q549" s="182">
        <v>1E-05</v>
      </c>
      <c r="R549" s="182">
        <f>Q549*H549</f>
        <v>0.00256</v>
      </c>
      <c r="S549" s="182">
        <v>0</v>
      </c>
      <c r="T549" s="183">
        <f>S549*H549</f>
        <v>0</v>
      </c>
      <c r="AR549" s="15" t="s">
        <v>189</v>
      </c>
      <c r="AT549" s="15" t="s">
        <v>135</v>
      </c>
      <c r="AU549" s="15" t="s">
        <v>75</v>
      </c>
      <c r="AY549" s="15" t="s">
        <v>132</v>
      </c>
      <c r="BE549" s="184">
        <f>IF(N549="základní",J549,0)</f>
        <v>0</v>
      </c>
      <c r="BF549" s="184">
        <f>IF(N549="snížená",J549,0)</f>
        <v>0</v>
      </c>
      <c r="BG549" s="184">
        <f>IF(N549="zákl. přenesená",J549,0)</f>
        <v>0</v>
      </c>
      <c r="BH549" s="184">
        <f>IF(N549="sníž. přenesená",J549,0)</f>
        <v>0</v>
      </c>
      <c r="BI549" s="184">
        <f>IF(N549="nulová",J549,0)</f>
        <v>0</v>
      </c>
      <c r="BJ549" s="15" t="s">
        <v>73</v>
      </c>
      <c r="BK549" s="184">
        <f>ROUND(I549*H549,2)</f>
        <v>0</v>
      </c>
      <c r="BL549" s="15" t="s">
        <v>189</v>
      </c>
      <c r="BM549" s="15" t="s">
        <v>836</v>
      </c>
    </row>
    <row r="550" spans="2:47" s="1" customFormat="1" ht="12">
      <c r="B550" s="32"/>
      <c r="C550" s="33"/>
      <c r="D550" s="185" t="s">
        <v>142</v>
      </c>
      <c r="E550" s="33"/>
      <c r="F550" s="186" t="s">
        <v>837</v>
      </c>
      <c r="G550" s="33"/>
      <c r="H550" s="33"/>
      <c r="I550" s="101"/>
      <c r="J550" s="33"/>
      <c r="K550" s="33"/>
      <c r="L550" s="36"/>
      <c r="M550" s="187"/>
      <c r="N550" s="58"/>
      <c r="O550" s="58"/>
      <c r="P550" s="58"/>
      <c r="Q550" s="58"/>
      <c r="R550" s="58"/>
      <c r="S550" s="58"/>
      <c r="T550" s="59"/>
      <c r="AT550" s="15" t="s">
        <v>142</v>
      </c>
      <c r="AU550" s="15" t="s">
        <v>75</v>
      </c>
    </row>
    <row r="551" spans="2:65" s="1" customFormat="1" ht="16.5" customHeight="1">
      <c r="B551" s="32"/>
      <c r="C551" s="173" t="s">
        <v>838</v>
      </c>
      <c r="D551" s="173" t="s">
        <v>135</v>
      </c>
      <c r="E551" s="174" t="s">
        <v>839</v>
      </c>
      <c r="F551" s="175" t="s">
        <v>840</v>
      </c>
      <c r="G551" s="176" t="s">
        <v>160</v>
      </c>
      <c r="H551" s="177">
        <v>659.349</v>
      </c>
      <c r="I551" s="178"/>
      <c r="J551" s="179">
        <f>ROUND(I551*H551,2)</f>
        <v>0</v>
      </c>
      <c r="K551" s="175" t="s">
        <v>139</v>
      </c>
      <c r="L551" s="36"/>
      <c r="M551" s="180" t="s">
        <v>1</v>
      </c>
      <c r="N551" s="181" t="s">
        <v>36</v>
      </c>
      <c r="O551" s="58"/>
      <c r="P551" s="182">
        <f>O551*H551</f>
        <v>0</v>
      </c>
      <c r="Q551" s="182">
        <v>0.00026</v>
      </c>
      <c r="R551" s="182">
        <f>Q551*H551</f>
        <v>0.17143074</v>
      </c>
      <c r="S551" s="182">
        <v>0</v>
      </c>
      <c r="T551" s="183">
        <f>S551*H551</f>
        <v>0</v>
      </c>
      <c r="AR551" s="15" t="s">
        <v>189</v>
      </c>
      <c r="AT551" s="15" t="s">
        <v>135</v>
      </c>
      <c r="AU551" s="15" t="s">
        <v>75</v>
      </c>
      <c r="AY551" s="15" t="s">
        <v>132</v>
      </c>
      <c r="BE551" s="184">
        <f>IF(N551="základní",J551,0)</f>
        <v>0</v>
      </c>
      <c r="BF551" s="184">
        <f>IF(N551="snížená",J551,0)</f>
        <v>0</v>
      </c>
      <c r="BG551" s="184">
        <f>IF(N551="zákl. přenesená",J551,0)</f>
        <v>0</v>
      </c>
      <c r="BH551" s="184">
        <f>IF(N551="sníž. přenesená",J551,0)</f>
        <v>0</v>
      </c>
      <c r="BI551" s="184">
        <f>IF(N551="nulová",J551,0)</f>
        <v>0</v>
      </c>
      <c r="BJ551" s="15" t="s">
        <v>73</v>
      </c>
      <c r="BK551" s="184">
        <f>ROUND(I551*H551,2)</f>
        <v>0</v>
      </c>
      <c r="BL551" s="15" t="s">
        <v>189</v>
      </c>
      <c r="BM551" s="15" t="s">
        <v>841</v>
      </c>
    </row>
    <row r="552" spans="2:47" s="1" customFormat="1" ht="12">
      <c r="B552" s="32"/>
      <c r="C552" s="33"/>
      <c r="D552" s="185" t="s">
        <v>142</v>
      </c>
      <c r="E552" s="33"/>
      <c r="F552" s="186" t="s">
        <v>842</v>
      </c>
      <c r="G552" s="33"/>
      <c r="H552" s="33"/>
      <c r="I552" s="101"/>
      <c r="J552" s="33"/>
      <c r="K552" s="33"/>
      <c r="L552" s="36"/>
      <c r="M552" s="231"/>
      <c r="N552" s="232"/>
      <c r="O552" s="232"/>
      <c r="P552" s="232"/>
      <c r="Q552" s="232"/>
      <c r="R552" s="232"/>
      <c r="S552" s="232"/>
      <c r="T552" s="233"/>
      <c r="AT552" s="15" t="s">
        <v>142</v>
      </c>
      <c r="AU552" s="15" t="s">
        <v>75</v>
      </c>
    </row>
    <row r="553" spans="2:12" s="1" customFormat="1" ht="6.95" customHeight="1">
      <c r="B553" s="44"/>
      <c r="C553" s="45"/>
      <c r="D553" s="45"/>
      <c r="E553" s="45"/>
      <c r="F553" s="45"/>
      <c r="G553" s="45"/>
      <c r="H553" s="45"/>
      <c r="I553" s="123"/>
      <c r="J553" s="45"/>
      <c r="K553" s="45"/>
      <c r="L553" s="36"/>
    </row>
  </sheetData>
  <sheetProtection algorithmName="SHA-512" hashValue="7XqSwnSMTFziaU4qLPCtzDjeOWQkJD0j6ns+8jEgRRMwuwrBI1OVMewN2IBi31uMBuR+Q69hVivsaoqES53wOg==" saltValue="uU14yP+auRAqrvGrvkW8TA==" spinCount="100000" sheet="1" formatColumns="0" formatRows="0" autoFilter="0"/>
  <autoFilter ref="C96:K552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78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75</v>
      </c>
    </row>
    <row r="4" spans="2:46" ht="24.95" customHeight="1">
      <c r="B4" s="18"/>
      <c r="D4" s="99" t="s">
        <v>91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15</v>
      </c>
      <c r="L6" s="18"/>
    </row>
    <row r="7" spans="2:12" ht="16.5" customHeight="1">
      <c r="B7" s="18"/>
      <c r="E7" s="278" t="str">
        <f>'Rekapitulace stavby'!K6</f>
        <v>Vestavba a stavební úpravy objektu stávajících podzemních garáží v areálu Nemocnice Nymburk</v>
      </c>
      <c r="F7" s="279"/>
      <c r="G7" s="279"/>
      <c r="H7" s="279"/>
      <c r="L7" s="18"/>
    </row>
    <row r="8" spans="2:12" s="1" customFormat="1" ht="12" customHeight="1">
      <c r="B8" s="36"/>
      <c r="D8" s="100" t="s">
        <v>92</v>
      </c>
      <c r="I8" s="101"/>
      <c r="L8" s="36"/>
    </row>
    <row r="9" spans="2:12" s="1" customFormat="1" ht="36.95" customHeight="1">
      <c r="B9" s="36"/>
      <c r="E9" s="280" t="s">
        <v>843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17</v>
      </c>
      <c r="F11" s="15" t="s">
        <v>1</v>
      </c>
      <c r="I11" s="102" t="s">
        <v>18</v>
      </c>
      <c r="J11" s="15" t="s">
        <v>1</v>
      </c>
      <c r="L11" s="36"/>
    </row>
    <row r="12" spans="2:12" s="1" customFormat="1" ht="12" customHeight="1">
      <c r="B12" s="36"/>
      <c r="D12" s="100" t="s">
        <v>19</v>
      </c>
      <c r="F12" s="15" t="s">
        <v>20</v>
      </c>
      <c r="I12" s="102" t="s">
        <v>21</v>
      </c>
      <c r="J12" s="103">
        <f>'Rekapitulace stavby'!AN8</f>
        <v>0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22</v>
      </c>
      <c r="I14" s="102" t="s">
        <v>23</v>
      </c>
      <c r="J14" s="15">
        <f>IF('Rekapitulace stavby'!AN10="","",'Rekapitulace stavby'!AN10)</f>
        <v>28762886</v>
      </c>
      <c r="L14" s="36"/>
    </row>
    <row r="15" spans="2:12" s="1" customFormat="1" ht="18" customHeight="1">
      <c r="B15" s="36"/>
      <c r="E15" s="15" t="str">
        <f>IF('Rekapitulace stavby'!E11="","",'Rekapitulace stavby'!E11)</f>
        <v>Nemocnice Nymburk s.r.o.</v>
      </c>
      <c r="I15" s="102" t="s">
        <v>24</v>
      </c>
      <c r="J15" s="15" t="str">
        <f>IF('Rekapitulace stavby'!AN11="","",'Rekapitulace stavby'!AN11)</f>
        <v>CZ28762886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25</v>
      </c>
      <c r="I17" s="102" t="s">
        <v>23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24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27</v>
      </c>
      <c r="I20" s="102" t="s">
        <v>23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24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29</v>
      </c>
      <c r="I23" s="102" t="s">
        <v>23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24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30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31</v>
      </c>
      <c r="I30" s="101"/>
      <c r="J30" s="108">
        <f>ROUND(J88,2)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33</v>
      </c>
      <c r="I32" s="110" t="s">
        <v>32</v>
      </c>
      <c r="J32" s="109" t="s">
        <v>34</v>
      </c>
      <c r="L32" s="36"/>
    </row>
    <row r="33" spans="2:12" s="1" customFormat="1" ht="14.45" customHeight="1">
      <c r="B33" s="36"/>
      <c r="D33" s="100" t="s">
        <v>35</v>
      </c>
      <c r="E33" s="100" t="s">
        <v>36</v>
      </c>
      <c r="F33" s="111">
        <f>ROUND((SUM(BE88:BE277)),2)</f>
        <v>0</v>
      </c>
      <c r="I33" s="112">
        <v>0.21</v>
      </c>
      <c r="J33" s="111">
        <f>ROUND(((SUM(BE88:BE277))*I33),2)</f>
        <v>0</v>
      </c>
      <c r="L33" s="36"/>
    </row>
    <row r="34" spans="2:12" s="1" customFormat="1" ht="14.45" customHeight="1">
      <c r="B34" s="36"/>
      <c r="E34" s="100" t="s">
        <v>37</v>
      </c>
      <c r="F34" s="111">
        <f>ROUND((SUM(BF88:BF277)),2)</f>
        <v>0</v>
      </c>
      <c r="I34" s="112">
        <v>0.15</v>
      </c>
      <c r="J34" s="111">
        <f>ROUND(((SUM(BF88:BF277))*I34),2)</f>
        <v>0</v>
      </c>
      <c r="L34" s="36"/>
    </row>
    <row r="35" spans="2:12" s="1" customFormat="1" ht="14.45" customHeight="1" hidden="1">
      <c r="B35" s="36"/>
      <c r="E35" s="100" t="s">
        <v>38</v>
      </c>
      <c r="F35" s="111">
        <f>ROUND((SUM(BG88:BG277)),2)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39</v>
      </c>
      <c r="F36" s="111">
        <f>ROUND((SUM(BH88:BH277)),2)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40</v>
      </c>
      <c r="F37" s="111">
        <f>ROUND((SUM(BI88:BI277)),2)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94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15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Vestavba a stavební úpravy objektu stávajících podzemních garáží v areálu Nemocnice Nymburk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92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0106ZTI - Nemocnice Nymburk - zdravotně technické instalace</v>
      </c>
      <c r="F50" s="261"/>
      <c r="G50" s="261"/>
      <c r="H50" s="261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19</v>
      </c>
      <c r="D52" s="33"/>
      <c r="E52" s="33"/>
      <c r="F52" s="25" t="str">
        <f>F12</f>
        <v xml:space="preserve"> </v>
      </c>
      <c r="G52" s="33"/>
      <c r="H52" s="33"/>
      <c r="I52" s="102" t="s">
        <v>21</v>
      </c>
      <c r="J52" s="53">
        <f>IF(J12="","",J12)</f>
        <v>0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22</v>
      </c>
      <c r="D54" s="33"/>
      <c r="E54" s="33"/>
      <c r="F54" s="25" t="str">
        <f>E15</f>
        <v>Nemocnice Nymburk s.r.o.</v>
      </c>
      <c r="G54" s="33"/>
      <c r="H54" s="33"/>
      <c r="I54" s="102" t="s">
        <v>27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25</v>
      </c>
      <c r="D55" s="33"/>
      <c r="E55" s="33"/>
      <c r="F55" s="25" t="str">
        <f>IF(E18="","",E18)</f>
        <v>Vyplň údaj</v>
      </c>
      <c r="G55" s="33"/>
      <c r="H55" s="33"/>
      <c r="I55" s="102" t="s">
        <v>29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95</v>
      </c>
      <c r="D57" s="128"/>
      <c r="E57" s="128"/>
      <c r="F57" s="128"/>
      <c r="G57" s="128"/>
      <c r="H57" s="128"/>
      <c r="I57" s="129"/>
      <c r="J57" s="130" t="s">
        <v>96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97</v>
      </c>
      <c r="D59" s="33"/>
      <c r="E59" s="33"/>
      <c r="F59" s="33"/>
      <c r="G59" s="33"/>
      <c r="H59" s="33"/>
      <c r="I59" s="101"/>
      <c r="J59" s="71">
        <f>J88</f>
        <v>0</v>
      </c>
      <c r="K59" s="33"/>
      <c r="L59" s="36"/>
      <c r="AU59" s="15" t="s">
        <v>98</v>
      </c>
    </row>
    <row r="60" spans="2:12" s="7" customFormat="1" ht="24.95" customHeight="1">
      <c r="B60" s="132"/>
      <c r="C60" s="133"/>
      <c r="D60" s="134" t="s">
        <v>99</v>
      </c>
      <c r="E60" s="135"/>
      <c r="F60" s="135"/>
      <c r="G60" s="135"/>
      <c r="H60" s="135"/>
      <c r="I60" s="136"/>
      <c r="J60" s="137">
        <f>J89</f>
        <v>0</v>
      </c>
      <c r="K60" s="133"/>
      <c r="L60" s="138"/>
    </row>
    <row r="61" spans="2:12" s="8" customFormat="1" ht="19.9" customHeight="1">
      <c r="B61" s="139"/>
      <c r="C61" s="140"/>
      <c r="D61" s="141" t="s">
        <v>100</v>
      </c>
      <c r="E61" s="142"/>
      <c r="F61" s="142"/>
      <c r="G61" s="142"/>
      <c r="H61" s="142"/>
      <c r="I61" s="143"/>
      <c r="J61" s="144">
        <f>J90</f>
        <v>0</v>
      </c>
      <c r="K61" s="140"/>
      <c r="L61" s="145"/>
    </row>
    <row r="62" spans="2:12" s="8" customFormat="1" ht="19.9" customHeight="1">
      <c r="B62" s="139"/>
      <c r="C62" s="140"/>
      <c r="D62" s="141" t="s">
        <v>104</v>
      </c>
      <c r="E62" s="142"/>
      <c r="F62" s="142"/>
      <c r="G62" s="142"/>
      <c r="H62" s="142"/>
      <c r="I62" s="143"/>
      <c r="J62" s="144">
        <f>J139</f>
        <v>0</v>
      </c>
      <c r="K62" s="140"/>
      <c r="L62" s="145"/>
    </row>
    <row r="63" spans="2:12" s="8" customFormat="1" ht="19.9" customHeight="1">
      <c r="B63" s="139"/>
      <c r="C63" s="140"/>
      <c r="D63" s="141" t="s">
        <v>105</v>
      </c>
      <c r="E63" s="142"/>
      <c r="F63" s="142"/>
      <c r="G63" s="142"/>
      <c r="H63" s="142"/>
      <c r="I63" s="143"/>
      <c r="J63" s="144">
        <f>J142</f>
        <v>0</v>
      </c>
      <c r="K63" s="140"/>
      <c r="L63" s="145"/>
    </row>
    <row r="64" spans="2:12" s="8" customFormat="1" ht="19.9" customHeight="1">
      <c r="B64" s="139"/>
      <c r="C64" s="140"/>
      <c r="D64" s="141" t="s">
        <v>106</v>
      </c>
      <c r="E64" s="142"/>
      <c r="F64" s="142"/>
      <c r="G64" s="142"/>
      <c r="H64" s="142"/>
      <c r="I64" s="143"/>
      <c r="J64" s="144">
        <f>J150</f>
        <v>0</v>
      </c>
      <c r="K64" s="140"/>
      <c r="L64" s="145"/>
    </row>
    <row r="65" spans="2:12" s="7" customFormat="1" ht="24.95" customHeight="1">
      <c r="B65" s="132"/>
      <c r="C65" s="133"/>
      <c r="D65" s="134" t="s">
        <v>107</v>
      </c>
      <c r="E65" s="135"/>
      <c r="F65" s="135"/>
      <c r="G65" s="135"/>
      <c r="H65" s="135"/>
      <c r="I65" s="136"/>
      <c r="J65" s="137">
        <f>J155</f>
        <v>0</v>
      </c>
      <c r="K65" s="133"/>
      <c r="L65" s="138"/>
    </row>
    <row r="66" spans="2:12" s="8" customFormat="1" ht="19.9" customHeight="1">
      <c r="B66" s="139"/>
      <c r="C66" s="140"/>
      <c r="D66" s="141" t="s">
        <v>844</v>
      </c>
      <c r="E66" s="142"/>
      <c r="F66" s="142"/>
      <c r="G66" s="142"/>
      <c r="H66" s="142"/>
      <c r="I66" s="143"/>
      <c r="J66" s="144">
        <f>J156</f>
        <v>0</v>
      </c>
      <c r="K66" s="140"/>
      <c r="L66" s="145"/>
    </row>
    <row r="67" spans="2:12" s="8" customFormat="1" ht="19.9" customHeight="1">
      <c r="B67" s="139"/>
      <c r="C67" s="140"/>
      <c r="D67" s="141" t="s">
        <v>845</v>
      </c>
      <c r="E67" s="142"/>
      <c r="F67" s="142"/>
      <c r="G67" s="142"/>
      <c r="H67" s="142"/>
      <c r="I67" s="143"/>
      <c r="J67" s="144">
        <f>J188</f>
        <v>0</v>
      </c>
      <c r="K67" s="140"/>
      <c r="L67" s="145"/>
    </row>
    <row r="68" spans="2:12" s="8" customFormat="1" ht="19.9" customHeight="1">
      <c r="B68" s="139"/>
      <c r="C68" s="140"/>
      <c r="D68" s="141" t="s">
        <v>846</v>
      </c>
      <c r="E68" s="142"/>
      <c r="F68" s="142"/>
      <c r="G68" s="142"/>
      <c r="H68" s="142"/>
      <c r="I68" s="143"/>
      <c r="J68" s="144">
        <f>J239</f>
        <v>0</v>
      </c>
      <c r="K68" s="140"/>
      <c r="L68" s="145"/>
    </row>
    <row r="69" spans="2:12" s="1" customFormat="1" ht="21.75" customHeight="1">
      <c r="B69" s="32"/>
      <c r="C69" s="33"/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6.95" customHeight="1">
      <c r="B70" s="44"/>
      <c r="C70" s="45"/>
      <c r="D70" s="45"/>
      <c r="E70" s="45"/>
      <c r="F70" s="45"/>
      <c r="G70" s="45"/>
      <c r="H70" s="45"/>
      <c r="I70" s="123"/>
      <c r="J70" s="45"/>
      <c r="K70" s="45"/>
      <c r="L70" s="36"/>
    </row>
    <row r="74" spans="2:12" s="1" customFormat="1" ht="6.95" customHeight="1">
      <c r="B74" s="46"/>
      <c r="C74" s="47"/>
      <c r="D74" s="47"/>
      <c r="E74" s="47"/>
      <c r="F74" s="47"/>
      <c r="G74" s="47"/>
      <c r="H74" s="47"/>
      <c r="I74" s="126"/>
      <c r="J74" s="47"/>
      <c r="K74" s="47"/>
      <c r="L74" s="36"/>
    </row>
    <row r="75" spans="2:12" s="1" customFormat="1" ht="24.95" customHeight="1">
      <c r="B75" s="32"/>
      <c r="C75" s="21" t="s">
        <v>117</v>
      </c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2" customHeight="1">
      <c r="B77" s="32"/>
      <c r="C77" s="27" t="s">
        <v>15</v>
      </c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6.5" customHeight="1">
      <c r="B78" s="32"/>
      <c r="C78" s="33"/>
      <c r="D78" s="33"/>
      <c r="E78" s="276" t="str">
        <f>E7</f>
        <v>Vestavba a stavební úpravy objektu stávajících podzemních garáží v areálu Nemocnice Nymburk</v>
      </c>
      <c r="F78" s="277"/>
      <c r="G78" s="277"/>
      <c r="H78" s="277"/>
      <c r="I78" s="101"/>
      <c r="J78" s="33"/>
      <c r="K78" s="33"/>
      <c r="L78" s="36"/>
    </row>
    <row r="79" spans="2:12" s="1" customFormat="1" ht="12" customHeight="1">
      <c r="B79" s="32"/>
      <c r="C79" s="27" t="s">
        <v>92</v>
      </c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6.5" customHeight="1">
      <c r="B80" s="32"/>
      <c r="C80" s="33"/>
      <c r="D80" s="33"/>
      <c r="E80" s="262" t="str">
        <f>E9</f>
        <v>0106ZTI - Nemocnice Nymburk - zdravotně technické instalace</v>
      </c>
      <c r="F80" s="261"/>
      <c r="G80" s="261"/>
      <c r="H80" s="261"/>
      <c r="I80" s="101"/>
      <c r="J80" s="33"/>
      <c r="K80" s="33"/>
      <c r="L80" s="36"/>
    </row>
    <row r="81" spans="2:12" s="1" customFormat="1" ht="6.95" customHeight="1">
      <c r="B81" s="32"/>
      <c r="C81" s="33"/>
      <c r="D81" s="33"/>
      <c r="E81" s="33"/>
      <c r="F81" s="33"/>
      <c r="G81" s="33"/>
      <c r="H81" s="33"/>
      <c r="I81" s="101"/>
      <c r="J81" s="33"/>
      <c r="K81" s="33"/>
      <c r="L81" s="36"/>
    </row>
    <row r="82" spans="2:12" s="1" customFormat="1" ht="12" customHeight="1">
      <c r="B82" s="32"/>
      <c r="C82" s="27" t="s">
        <v>19</v>
      </c>
      <c r="D82" s="33"/>
      <c r="E82" s="33"/>
      <c r="F82" s="25" t="str">
        <f>F12</f>
        <v xml:space="preserve"> </v>
      </c>
      <c r="G82" s="33"/>
      <c r="H82" s="33"/>
      <c r="I82" s="102" t="s">
        <v>21</v>
      </c>
      <c r="J82" s="53">
        <f>IF(J12="","",J12)</f>
        <v>0</v>
      </c>
      <c r="K82" s="33"/>
      <c r="L82" s="36"/>
    </row>
    <row r="83" spans="2:12" s="1" customFormat="1" ht="6.95" customHeight="1">
      <c r="B83" s="32"/>
      <c r="C83" s="33"/>
      <c r="D83" s="33"/>
      <c r="E83" s="33"/>
      <c r="F83" s="33"/>
      <c r="G83" s="33"/>
      <c r="H83" s="33"/>
      <c r="I83" s="101"/>
      <c r="J83" s="33"/>
      <c r="K83" s="33"/>
      <c r="L83" s="36"/>
    </row>
    <row r="84" spans="2:12" s="1" customFormat="1" ht="13.7" customHeight="1">
      <c r="B84" s="32"/>
      <c r="C84" s="27" t="s">
        <v>22</v>
      </c>
      <c r="D84" s="33"/>
      <c r="E84" s="33"/>
      <c r="F84" s="25" t="str">
        <f>E15</f>
        <v>Nemocnice Nymburk s.r.o.</v>
      </c>
      <c r="G84" s="33"/>
      <c r="H84" s="33"/>
      <c r="I84" s="102" t="s">
        <v>27</v>
      </c>
      <c r="J84" s="30" t="str">
        <f>E21</f>
        <v xml:space="preserve"> </v>
      </c>
      <c r="K84" s="33"/>
      <c r="L84" s="36"/>
    </row>
    <row r="85" spans="2:12" s="1" customFormat="1" ht="13.7" customHeight="1">
      <c r="B85" s="32"/>
      <c r="C85" s="27" t="s">
        <v>25</v>
      </c>
      <c r="D85" s="33"/>
      <c r="E85" s="33"/>
      <c r="F85" s="25" t="str">
        <f>IF(E18="","",E18)</f>
        <v>Vyplň údaj</v>
      </c>
      <c r="G85" s="33"/>
      <c r="H85" s="33"/>
      <c r="I85" s="102" t="s">
        <v>29</v>
      </c>
      <c r="J85" s="30" t="str">
        <f>E24</f>
        <v xml:space="preserve"> </v>
      </c>
      <c r="K85" s="33"/>
      <c r="L85" s="36"/>
    </row>
    <row r="86" spans="2:12" s="1" customFormat="1" ht="10.35" customHeight="1">
      <c r="B86" s="32"/>
      <c r="C86" s="33"/>
      <c r="D86" s="33"/>
      <c r="E86" s="33"/>
      <c r="F86" s="33"/>
      <c r="G86" s="33"/>
      <c r="H86" s="33"/>
      <c r="I86" s="101"/>
      <c r="J86" s="33"/>
      <c r="K86" s="33"/>
      <c r="L86" s="36"/>
    </row>
    <row r="87" spans="2:20" s="9" customFormat="1" ht="29.25" customHeight="1">
      <c r="B87" s="146"/>
      <c r="C87" s="147" t="s">
        <v>118</v>
      </c>
      <c r="D87" s="148" t="s">
        <v>50</v>
      </c>
      <c r="E87" s="148" t="s">
        <v>46</v>
      </c>
      <c r="F87" s="148" t="s">
        <v>47</v>
      </c>
      <c r="G87" s="148" t="s">
        <v>119</v>
      </c>
      <c r="H87" s="148" t="s">
        <v>120</v>
      </c>
      <c r="I87" s="149" t="s">
        <v>121</v>
      </c>
      <c r="J87" s="150" t="s">
        <v>96</v>
      </c>
      <c r="K87" s="151" t="s">
        <v>122</v>
      </c>
      <c r="L87" s="152"/>
      <c r="M87" s="62" t="s">
        <v>1</v>
      </c>
      <c r="N87" s="63" t="s">
        <v>35</v>
      </c>
      <c r="O87" s="63" t="s">
        <v>123</v>
      </c>
      <c r="P87" s="63" t="s">
        <v>124</v>
      </c>
      <c r="Q87" s="63" t="s">
        <v>125</v>
      </c>
      <c r="R87" s="63" t="s">
        <v>126</v>
      </c>
      <c r="S87" s="63" t="s">
        <v>127</v>
      </c>
      <c r="T87" s="64" t="s">
        <v>128</v>
      </c>
    </row>
    <row r="88" spans="2:63" s="1" customFormat="1" ht="22.9" customHeight="1">
      <c r="B88" s="32"/>
      <c r="C88" s="69" t="s">
        <v>129</v>
      </c>
      <c r="D88" s="33"/>
      <c r="E88" s="33"/>
      <c r="F88" s="33"/>
      <c r="G88" s="33"/>
      <c r="H88" s="33"/>
      <c r="I88" s="101"/>
      <c r="J88" s="153">
        <f>BK88</f>
        <v>0</v>
      </c>
      <c r="K88" s="33"/>
      <c r="L88" s="36"/>
      <c r="M88" s="65"/>
      <c r="N88" s="66"/>
      <c r="O88" s="66"/>
      <c r="P88" s="154">
        <f>P89+P155</f>
        <v>0</v>
      </c>
      <c r="Q88" s="66"/>
      <c r="R88" s="154">
        <f>R89+R155</f>
        <v>4.979893</v>
      </c>
      <c r="S88" s="66"/>
      <c r="T88" s="155">
        <f>T89+T155</f>
        <v>0.44625000000000004</v>
      </c>
      <c r="AT88" s="15" t="s">
        <v>64</v>
      </c>
      <c r="AU88" s="15" t="s">
        <v>98</v>
      </c>
      <c r="BK88" s="156">
        <f>BK89+BK155</f>
        <v>0</v>
      </c>
    </row>
    <row r="89" spans="2:63" s="10" customFormat="1" ht="25.9" customHeight="1">
      <c r="B89" s="157"/>
      <c r="C89" s="158"/>
      <c r="D89" s="159" t="s">
        <v>64</v>
      </c>
      <c r="E89" s="160" t="s">
        <v>130</v>
      </c>
      <c r="F89" s="160" t="s">
        <v>131</v>
      </c>
      <c r="G89" s="158"/>
      <c r="H89" s="158"/>
      <c r="I89" s="161"/>
      <c r="J89" s="162">
        <f>BK89</f>
        <v>0</v>
      </c>
      <c r="K89" s="158"/>
      <c r="L89" s="163"/>
      <c r="M89" s="164"/>
      <c r="N89" s="165"/>
      <c r="O89" s="165"/>
      <c r="P89" s="166">
        <f>P90+P139+P142+P150</f>
        <v>0</v>
      </c>
      <c r="Q89" s="165"/>
      <c r="R89" s="166">
        <f>R90+R139+R142+R150</f>
        <v>4.49484</v>
      </c>
      <c r="S89" s="165"/>
      <c r="T89" s="167">
        <f>T90+T139+T142+T150</f>
        <v>0.44625000000000004</v>
      </c>
      <c r="AR89" s="168" t="s">
        <v>73</v>
      </c>
      <c r="AT89" s="169" t="s">
        <v>64</v>
      </c>
      <c r="AU89" s="169" t="s">
        <v>65</v>
      </c>
      <c r="AY89" s="168" t="s">
        <v>132</v>
      </c>
      <c r="BK89" s="170">
        <f>BK90+BK139+BK142+BK150</f>
        <v>0</v>
      </c>
    </row>
    <row r="90" spans="2:63" s="10" customFormat="1" ht="22.9" customHeight="1">
      <c r="B90" s="157"/>
      <c r="C90" s="158"/>
      <c r="D90" s="159" t="s">
        <v>64</v>
      </c>
      <c r="E90" s="171" t="s">
        <v>73</v>
      </c>
      <c r="F90" s="171" t="s">
        <v>133</v>
      </c>
      <c r="G90" s="158"/>
      <c r="H90" s="158"/>
      <c r="I90" s="161"/>
      <c r="J90" s="172">
        <f>BK90</f>
        <v>0</v>
      </c>
      <c r="K90" s="158"/>
      <c r="L90" s="163"/>
      <c r="M90" s="164"/>
      <c r="N90" s="165"/>
      <c r="O90" s="165"/>
      <c r="P90" s="166">
        <f>SUM(P91:P138)</f>
        <v>0</v>
      </c>
      <c r="Q90" s="165"/>
      <c r="R90" s="166">
        <f>SUM(R91:R138)</f>
        <v>2.5355399999999997</v>
      </c>
      <c r="S90" s="165"/>
      <c r="T90" s="167">
        <f>SUM(T91:T138)</f>
        <v>0.44625000000000004</v>
      </c>
      <c r="AR90" s="168" t="s">
        <v>73</v>
      </c>
      <c r="AT90" s="169" t="s">
        <v>64</v>
      </c>
      <c r="AU90" s="169" t="s">
        <v>73</v>
      </c>
      <c r="AY90" s="168" t="s">
        <v>132</v>
      </c>
      <c r="BK90" s="170">
        <f>SUM(BK91:BK138)</f>
        <v>0</v>
      </c>
    </row>
    <row r="91" spans="2:65" s="1" customFormat="1" ht="16.5" customHeight="1">
      <c r="B91" s="32"/>
      <c r="C91" s="173" t="s">
        <v>833</v>
      </c>
      <c r="D91" s="173" t="s">
        <v>135</v>
      </c>
      <c r="E91" s="174" t="s">
        <v>847</v>
      </c>
      <c r="F91" s="175" t="s">
        <v>848</v>
      </c>
      <c r="G91" s="176" t="s">
        <v>160</v>
      </c>
      <c r="H91" s="177">
        <v>1.75</v>
      </c>
      <c r="I91" s="178"/>
      <c r="J91" s="179">
        <f>ROUND(I91*H91,2)</f>
        <v>0</v>
      </c>
      <c r="K91" s="175" t="s">
        <v>139</v>
      </c>
      <c r="L91" s="36"/>
      <c r="M91" s="180" t="s">
        <v>1</v>
      </c>
      <c r="N91" s="181" t="s">
        <v>36</v>
      </c>
      <c r="O91" s="58"/>
      <c r="P91" s="182">
        <f>O91*H91</f>
        <v>0</v>
      </c>
      <c r="Q91" s="182">
        <v>0</v>
      </c>
      <c r="R91" s="182">
        <f>Q91*H91</f>
        <v>0</v>
      </c>
      <c r="S91" s="182">
        <v>0.255</v>
      </c>
      <c r="T91" s="183">
        <f>S91*H91</f>
        <v>0.44625000000000004</v>
      </c>
      <c r="AR91" s="15" t="s">
        <v>140</v>
      </c>
      <c r="AT91" s="15" t="s">
        <v>135</v>
      </c>
      <c r="AU91" s="15" t="s">
        <v>75</v>
      </c>
      <c r="AY91" s="15" t="s">
        <v>132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5" t="s">
        <v>73</v>
      </c>
      <c r="BK91" s="184">
        <f>ROUND(I91*H91,2)</f>
        <v>0</v>
      </c>
      <c r="BL91" s="15" t="s">
        <v>140</v>
      </c>
      <c r="BM91" s="15" t="s">
        <v>849</v>
      </c>
    </row>
    <row r="92" spans="2:47" s="1" customFormat="1" ht="29.25">
      <c r="B92" s="32"/>
      <c r="C92" s="33"/>
      <c r="D92" s="185" t="s">
        <v>142</v>
      </c>
      <c r="E92" s="33"/>
      <c r="F92" s="186" t="s">
        <v>850</v>
      </c>
      <c r="G92" s="33"/>
      <c r="H92" s="33"/>
      <c r="I92" s="101"/>
      <c r="J92" s="33"/>
      <c r="K92" s="33"/>
      <c r="L92" s="36"/>
      <c r="M92" s="187"/>
      <c r="N92" s="58"/>
      <c r="O92" s="58"/>
      <c r="P92" s="58"/>
      <c r="Q92" s="58"/>
      <c r="R92" s="58"/>
      <c r="S92" s="58"/>
      <c r="T92" s="59"/>
      <c r="AT92" s="15" t="s">
        <v>142</v>
      </c>
      <c r="AU92" s="15" t="s">
        <v>75</v>
      </c>
    </row>
    <row r="93" spans="2:51" s="11" customFormat="1" ht="12">
      <c r="B93" s="188"/>
      <c r="C93" s="189"/>
      <c r="D93" s="185" t="s">
        <v>144</v>
      </c>
      <c r="E93" s="190" t="s">
        <v>1</v>
      </c>
      <c r="F93" s="191" t="s">
        <v>851</v>
      </c>
      <c r="G93" s="189"/>
      <c r="H93" s="192">
        <v>1.75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144</v>
      </c>
      <c r="AU93" s="198" t="s">
        <v>75</v>
      </c>
      <c r="AV93" s="11" t="s">
        <v>75</v>
      </c>
      <c r="AW93" s="11" t="s">
        <v>28</v>
      </c>
      <c r="AX93" s="11" t="s">
        <v>73</v>
      </c>
      <c r="AY93" s="198" t="s">
        <v>132</v>
      </c>
    </row>
    <row r="94" spans="2:65" s="1" customFormat="1" ht="16.5" customHeight="1">
      <c r="B94" s="32"/>
      <c r="C94" s="173" t="s">
        <v>671</v>
      </c>
      <c r="D94" s="173" t="s">
        <v>135</v>
      </c>
      <c r="E94" s="174" t="s">
        <v>852</v>
      </c>
      <c r="F94" s="175" t="s">
        <v>853</v>
      </c>
      <c r="G94" s="176" t="s">
        <v>138</v>
      </c>
      <c r="H94" s="177">
        <v>5.04</v>
      </c>
      <c r="I94" s="178"/>
      <c r="J94" s="179">
        <f>ROUND(I94*H94,2)</f>
        <v>0</v>
      </c>
      <c r="K94" s="175" t="s">
        <v>139</v>
      </c>
      <c r="L94" s="36"/>
      <c r="M94" s="180" t="s">
        <v>1</v>
      </c>
      <c r="N94" s="181" t="s">
        <v>36</v>
      </c>
      <c r="O94" s="58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5" t="s">
        <v>140</v>
      </c>
      <c r="AT94" s="15" t="s">
        <v>135</v>
      </c>
      <c r="AU94" s="15" t="s">
        <v>75</v>
      </c>
      <c r="AY94" s="15" t="s">
        <v>132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5" t="s">
        <v>73</v>
      </c>
      <c r="BK94" s="184">
        <f>ROUND(I94*H94,2)</f>
        <v>0</v>
      </c>
      <c r="BL94" s="15" t="s">
        <v>140</v>
      </c>
      <c r="BM94" s="15" t="s">
        <v>854</v>
      </c>
    </row>
    <row r="95" spans="2:47" s="1" customFormat="1" ht="12">
      <c r="B95" s="32"/>
      <c r="C95" s="33"/>
      <c r="D95" s="185" t="s">
        <v>142</v>
      </c>
      <c r="E95" s="33"/>
      <c r="F95" s="186" t="s">
        <v>855</v>
      </c>
      <c r="G95" s="33"/>
      <c r="H95" s="33"/>
      <c r="I95" s="101"/>
      <c r="J95" s="33"/>
      <c r="K95" s="33"/>
      <c r="L95" s="36"/>
      <c r="M95" s="187"/>
      <c r="N95" s="58"/>
      <c r="O95" s="58"/>
      <c r="P95" s="58"/>
      <c r="Q95" s="58"/>
      <c r="R95" s="58"/>
      <c r="S95" s="58"/>
      <c r="T95" s="59"/>
      <c r="AT95" s="15" t="s">
        <v>142</v>
      </c>
      <c r="AU95" s="15" t="s">
        <v>75</v>
      </c>
    </row>
    <row r="96" spans="2:51" s="11" customFormat="1" ht="12">
      <c r="B96" s="188"/>
      <c r="C96" s="189"/>
      <c r="D96" s="185" t="s">
        <v>144</v>
      </c>
      <c r="E96" s="190" t="s">
        <v>1</v>
      </c>
      <c r="F96" s="191" t="s">
        <v>856</v>
      </c>
      <c r="G96" s="189"/>
      <c r="H96" s="192">
        <v>5.04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144</v>
      </c>
      <c r="AU96" s="198" t="s">
        <v>75</v>
      </c>
      <c r="AV96" s="11" t="s">
        <v>75</v>
      </c>
      <c r="AW96" s="11" t="s">
        <v>28</v>
      </c>
      <c r="AX96" s="11" t="s">
        <v>73</v>
      </c>
      <c r="AY96" s="198" t="s">
        <v>132</v>
      </c>
    </row>
    <row r="97" spans="2:65" s="1" customFormat="1" ht="16.5" customHeight="1">
      <c r="B97" s="32"/>
      <c r="C97" s="173" t="s">
        <v>676</v>
      </c>
      <c r="D97" s="173" t="s">
        <v>135</v>
      </c>
      <c r="E97" s="174" t="s">
        <v>857</v>
      </c>
      <c r="F97" s="175" t="s">
        <v>858</v>
      </c>
      <c r="G97" s="176" t="s">
        <v>138</v>
      </c>
      <c r="H97" s="177">
        <v>5.04</v>
      </c>
      <c r="I97" s="178"/>
      <c r="J97" s="179">
        <f>ROUND(I97*H97,2)</f>
        <v>0</v>
      </c>
      <c r="K97" s="175" t="s">
        <v>139</v>
      </c>
      <c r="L97" s="36"/>
      <c r="M97" s="180" t="s">
        <v>1</v>
      </c>
      <c r="N97" s="181" t="s">
        <v>36</v>
      </c>
      <c r="O97" s="58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15" t="s">
        <v>140</v>
      </c>
      <c r="AT97" s="15" t="s">
        <v>135</v>
      </c>
      <c r="AU97" s="15" t="s">
        <v>75</v>
      </c>
      <c r="AY97" s="15" t="s">
        <v>132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5" t="s">
        <v>73</v>
      </c>
      <c r="BK97" s="184">
        <f>ROUND(I97*H97,2)</f>
        <v>0</v>
      </c>
      <c r="BL97" s="15" t="s">
        <v>140</v>
      </c>
      <c r="BM97" s="15" t="s">
        <v>859</v>
      </c>
    </row>
    <row r="98" spans="2:47" s="1" customFormat="1" ht="19.5">
      <c r="B98" s="32"/>
      <c r="C98" s="33"/>
      <c r="D98" s="185" t="s">
        <v>142</v>
      </c>
      <c r="E98" s="33"/>
      <c r="F98" s="186" t="s">
        <v>860</v>
      </c>
      <c r="G98" s="33"/>
      <c r="H98" s="33"/>
      <c r="I98" s="101"/>
      <c r="J98" s="33"/>
      <c r="K98" s="33"/>
      <c r="L98" s="36"/>
      <c r="M98" s="187"/>
      <c r="N98" s="58"/>
      <c r="O98" s="58"/>
      <c r="P98" s="58"/>
      <c r="Q98" s="58"/>
      <c r="R98" s="58"/>
      <c r="S98" s="58"/>
      <c r="T98" s="59"/>
      <c r="AT98" s="15" t="s">
        <v>142</v>
      </c>
      <c r="AU98" s="15" t="s">
        <v>75</v>
      </c>
    </row>
    <row r="99" spans="2:65" s="1" customFormat="1" ht="16.5" customHeight="1">
      <c r="B99" s="32"/>
      <c r="C99" s="173" t="s">
        <v>336</v>
      </c>
      <c r="D99" s="173" t="s">
        <v>135</v>
      </c>
      <c r="E99" s="174" t="s">
        <v>861</v>
      </c>
      <c r="F99" s="175" t="s">
        <v>862</v>
      </c>
      <c r="G99" s="176" t="s">
        <v>138</v>
      </c>
      <c r="H99" s="177">
        <v>4.5</v>
      </c>
      <c r="I99" s="178"/>
      <c r="J99" s="179">
        <f>ROUND(I99*H99,2)</f>
        <v>0</v>
      </c>
      <c r="K99" s="175" t="s">
        <v>139</v>
      </c>
      <c r="L99" s="36"/>
      <c r="M99" s="180" t="s">
        <v>1</v>
      </c>
      <c r="N99" s="181" t="s">
        <v>36</v>
      </c>
      <c r="O99" s="58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15" t="s">
        <v>140</v>
      </c>
      <c r="AT99" s="15" t="s">
        <v>135</v>
      </c>
      <c r="AU99" s="15" t="s">
        <v>75</v>
      </c>
      <c r="AY99" s="15" t="s">
        <v>132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5" t="s">
        <v>73</v>
      </c>
      <c r="BK99" s="184">
        <f>ROUND(I99*H99,2)</f>
        <v>0</v>
      </c>
      <c r="BL99" s="15" t="s">
        <v>140</v>
      </c>
      <c r="BM99" s="15" t="s">
        <v>863</v>
      </c>
    </row>
    <row r="100" spans="2:47" s="1" customFormat="1" ht="19.5">
      <c r="B100" s="32"/>
      <c r="C100" s="33"/>
      <c r="D100" s="185" t="s">
        <v>142</v>
      </c>
      <c r="E100" s="33"/>
      <c r="F100" s="186" t="s">
        <v>864</v>
      </c>
      <c r="G100" s="33"/>
      <c r="H100" s="33"/>
      <c r="I100" s="101"/>
      <c r="J100" s="33"/>
      <c r="K100" s="33"/>
      <c r="L100" s="36"/>
      <c r="M100" s="187"/>
      <c r="N100" s="58"/>
      <c r="O100" s="58"/>
      <c r="P100" s="58"/>
      <c r="Q100" s="58"/>
      <c r="R100" s="58"/>
      <c r="S100" s="58"/>
      <c r="T100" s="59"/>
      <c r="AT100" s="15" t="s">
        <v>142</v>
      </c>
      <c r="AU100" s="15" t="s">
        <v>75</v>
      </c>
    </row>
    <row r="101" spans="2:51" s="11" customFormat="1" ht="12">
      <c r="B101" s="188"/>
      <c r="C101" s="189"/>
      <c r="D101" s="185" t="s">
        <v>144</v>
      </c>
      <c r="E101" s="190" t="s">
        <v>1</v>
      </c>
      <c r="F101" s="191" t="s">
        <v>865</v>
      </c>
      <c r="G101" s="189"/>
      <c r="H101" s="192">
        <v>4.5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144</v>
      </c>
      <c r="AU101" s="198" t="s">
        <v>75</v>
      </c>
      <c r="AV101" s="11" t="s">
        <v>75</v>
      </c>
      <c r="AW101" s="11" t="s">
        <v>28</v>
      </c>
      <c r="AX101" s="11" t="s">
        <v>73</v>
      </c>
      <c r="AY101" s="198" t="s">
        <v>132</v>
      </c>
    </row>
    <row r="102" spans="2:65" s="1" customFormat="1" ht="16.5" customHeight="1">
      <c r="B102" s="32"/>
      <c r="C102" s="173" t="s">
        <v>380</v>
      </c>
      <c r="D102" s="173" t="s">
        <v>135</v>
      </c>
      <c r="E102" s="174" t="s">
        <v>866</v>
      </c>
      <c r="F102" s="175" t="s">
        <v>867</v>
      </c>
      <c r="G102" s="176" t="s">
        <v>138</v>
      </c>
      <c r="H102" s="177">
        <v>5.04</v>
      </c>
      <c r="I102" s="178"/>
      <c r="J102" s="179">
        <f>ROUND(I102*H102,2)</f>
        <v>0</v>
      </c>
      <c r="K102" s="175" t="s">
        <v>139</v>
      </c>
      <c r="L102" s="36"/>
      <c r="M102" s="180" t="s">
        <v>1</v>
      </c>
      <c r="N102" s="181" t="s">
        <v>36</v>
      </c>
      <c r="O102" s="58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5" t="s">
        <v>140</v>
      </c>
      <c r="AT102" s="15" t="s">
        <v>135</v>
      </c>
      <c r="AU102" s="15" t="s">
        <v>75</v>
      </c>
      <c r="AY102" s="15" t="s">
        <v>132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5" t="s">
        <v>73</v>
      </c>
      <c r="BK102" s="184">
        <f>ROUND(I102*H102,2)</f>
        <v>0</v>
      </c>
      <c r="BL102" s="15" t="s">
        <v>140</v>
      </c>
      <c r="BM102" s="15" t="s">
        <v>868</v>
      </c>
    </row>
    <row r="103" spans="2:47" s="1" customFormat="1" ht="19.5">
      <c r="B103" s="32"/>
      <c r="C103" s="33"/>
      <c r="D103" s="185" t="s">
        <v>142</v>
      </c>
      <c r="E103" s="33"/>
      <c r="F103" s="186" t="s">
        <v>869</v>
      </c>
      <c r="G103" s="33"/>
      <c r="H103" s="33"/>
      <c r="I103" s="101"/>
      <c r="J103" s="33"/>
      <c r="K103" s="33"/>
      <c r="L103" s="36"/>
      <c r="M103" s="187"/>
      <c r="N103" s="58"/>
      <c r="O103" s="58"/>
      <c r="P103" s="58"/>
      <c r="Q103" s="58"/>
      <c r="R103" s="58"/>
      <c r="S103" s="58"/>
      <c r="T103" s="59"/>
      <c r="AT103" s="15" t="s">
        <v>142</v>
      </c>
      <c r="AU103" s="15" t="s">
        <v>75</v>
      </c>
    </row>
    <row r="104" spans="2:51" s="11" customFormat="1" ht="12">
      <c r="B104" s="188"/>
      <c r="C104" s="189"/>
      <c r="D104" s="185" t="s">
        <v>144</v>
      </c>
      <c r="E104" s="190" t="s">
        <v>1</v>
      </c>
      <c r="F104" s="191" t="s">
        <v>856</v>
      </c>
      <c r="G104" s="189"/>
      <c r="H104" s="192">
        <v>5.04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144</v>
      </c>
      <c r="AU104" s="198" t="s">
        <v>75</v>
      </c>
      <c r="AV104" s="11" t="s">
        <v>75</v>
      </c>
      <c r="AW104" s="11" t="s">
        <v>28</v>
      </c>
      <c r="AX104" s="11" t="s">
        <v>73</v>
      </c>
      <c r="AY104" s="198" t="s">
        <v>132</v>
      </c>
    </row>
    <row r="105" spans="2:65" s="1" customFormat="1" ht="16.5" customHeight="1">
      <c r="B105" s="32"/>
      <c r="C105" s="173" t="s">
        <v>386</v>
      </c>
      <c r="D105" s="173" t="s">
        <v>135</v>
      </c>
      <c r="E105" s="174" t="s">
        <v>870</v>
      </c>
      <c r="F105" s="175" t="s">
        <v>871</v>
      </c>
      <c r="G105" s="176" t="s">
        <v>138</v>
      </c>
      <c r="H105" s="177">
        <v>5.04</v>
      </c>
      <c r="I105" s="178"/>
      <c r="J105" s="179">
        <f>ROUND(I105*H105,2)</f>
        <v>0</v>
      </c>
      <c r="K105" s="175" t="s">
        <v>139</v>
      </c>
      <c r="L105" s="36"/>
      <c r="M105" s="180" t="s">
        <v>1</v>
      </c>
      <c r="N105" s="181" t="s">
        <v>36</v>
      </c>
      <c r="O105" s="58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5" t="s">
        <v>140</v>
      </c>
      <c r="AT105" s="15" t="s">
        <v>135</v>
      </c>
      <c r="AU105" s="15" t="s">
        <v>75</v>
      </c>
      <c r="AY105" s="15" t="s">
        <v>132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5" t="s">
        <v>73</v>
      </c>
      <c r="BK105" s="184">
        <f>ROUND(I105*H105,2)</f>
        <v>0</v>
      </c>
      <c r="BL105" s="15" t="s">
        <v>140</v>
      </c>
      <c r="BM105" s="15" t="s">
        <v>872</v>
      </c>
    </row>
    <row r="106" spans="2:47" s="1" customFormat="1" ht="19.5">
      <c r="B106" s="32"/>
      <c r="C106" s="33"/>
      <c r="D106" s="185" t="s">
        <v>142</v>
      </c>
      <c r="E106" s="33"/>
      <c r="F106" s="186" t="s">
        <v>873</v>
      </c>
      <c r="G106" s="33"/>
      <c r="H106" s="33"/>
      <c r="I106" s="101"/>
      <c r="J106" s="33"/>
      <c r="K106" s="33"/>
      <c r="L106" s="36"/>
      <c r="M106" s="187"/>
      <c r="N106" s="58"/>
      <c r="O106" s="58"/>
      <c r="P106" s="58"/>
      <c r="Q106" s="58"/>
      <c r="R106" s="58"/>
      <c r="S106" s="58"/>
      <c r="T106" s="59"/>
      <c r="AT106" s="15" t="s">
        <v>142</v>
      </c>
      <c r="AU106" s="15" t="s">
        <v>75</v>
      </c>
    </row>
    <row r="107" spans="2:65" s="1" customFormat="1" ht="16.5" customHeight="1">
      <c r="B107" s="32"/>
      <c r="C107" s="173" t="s">
        <v>391</v>
      </c>
      <c r="D107" s="173" t="s">
        <v>135</v>
      </c>
      <c r="E107" s="174" t="s">
        <v>874</v>
      </c>
      <c r="F107" s="175" t="s">
        <v>875</v>
      </c>
      <c r="G107" s="176" t="s">
        <v>160</v>
      </c>
      <c r="H107" s="177">
        <v>16.8</v>
      </c>
      <c r="I107" s="178"/>
      <c r="J107" s="179">
        <f>ROUND(I107*H107,2)</f>
        <v>0</v>
      </c>
      <c r="K107" s="175" t="s">
        <v>139</v>
      </c>
      <c r="L107" s="36"/>
      <c r="M107" s="180" t="s">
        <v>1</v>
      </c>
      <c r="N107" s="181" t="s">
        <v>36</v>
      </c>
      <c r="O107" s="58"/>
      <c r="P107" s="182">
        <f>O107*H107</f>
        <v>0</v>
      </c>
      <c r="Q107" s="182">
        <v>0.00085</v>
      </c>
      <c r="R107" s="182">
        <f>Q107*H107</f>
        <v>0.01428</v>
      </c>
      <c r="S107" s="182">
        <v>0</v>
      </c>
      <c r="T107" s="183">
        <f>S107*H107</f>
        <v>0</v>
      </c>
      <c r="AR107" s="15" t="s">
        <v>140</v>
      </c>
      <c r="AT107" s="15" t="s">
        <v>135</v>
      </c>
      <c r="AU107" s="15" t="s">
        <v>75</v>
      </c>
      <c r="AY107" s="15" t="s">
        <v>132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5" t="s">
        <v>73</v>
      </c>
      <c r="BK107" s="184">
        <f>ROUND(I107*H107,2)</f>
        <v>0</v>
      </c>
      <c r="BL107" s="15" t="s">
        <v>140</v>
      </c>
      <c r="BM107" s="15" t="s">
        <v>876</v>
      </c>
    </row>
    <row r="108" spans="2:47" s="1" customFormat="1" ht="12">
      <c r="B108" s="32"/>
      <c r="C108" s="33"/>
      <c r="D108" s="185" t="s">
        <v>142</v>
      </c>
      <c r="E108" s="33"/>
      <c r="F108" s="186" t="s">
        <v>877</v>
      </c>
      <c r="G108" s="33"/>
      <c r="H108" s="33"/>
      <c r="I108" s="101"/>
      <c r="J108" s="33"/>
      <c r="K108" s="33"/>
      <c r="L108" s="36"/>
      <c r="M108" s="187"/>
      <c r="N108" s="58"/>
      <c r="O108" s="58"/>
      <c r="P108" s="58"/>
      <c r="Q108" s="58"/>
      <c r="R108" s="58"/>
      <c r="S108" s="58"/>
      <c r="T108" s="59"/>
      <c r="AT108" s="15" t="s">
        <v>142</v>
      </c>
      <c r="AU108" s="15" t="s">
        <v>75</v>
      </c>
    </row>
    <row r="109" spans="2:51" s="11" customFormat="1" ht="12">
      <c r="B109" s="188"/>
      <c r="C109" s="189"/>
      <c r="D109" s="185" t="s">
        <v>144</v>
      </c>
      <c r="E109" s="190" t="s">
        <v>1</v>
      </c>
      <c r="F109" s="191" t="s">
        <v>878</v>
      </c>
      <c r="G109" s="189"/>
      <c r="H109" s="192">
        <v>16.8</v>
      </c>
      <c r="I109" s="193"/>
      <c r="J109" s="189"/>
      <c r="K109" s="189"/>
      <c r="L109" s="194"/>
      <c r="M109" s="195"/>
      <c r="N109" s="196"/>
      <c r="O109" s="196"/>
      <c r="P109" s="196"/>
      <c r="Q109" s="196"/>
      <c r="R109" s="196"/>
      <c r="S109" s="196"/>
      <c r="T109" s="197"/>
      <c r="AT109" s="198" t="s">
        <v>144</v>
      </c>
      <c r="AU109" s="198" t="s">
        <v>75</v>
      </c>
      <c r="AV109" s="11" t="s">
        <v>75</v>
      </c>
      <c r="AW109" s="11" t="s">
        <v>28</v>
      </c>
      <c r="AX109" s="11" t="s">
        <v>73</v>
      </c>
      <c r="AY109" s="198" t="s">
        <v>132</v>
      </c>
    </row>
    <row r="110" spans="2:65" s="1" customFormat="1" ht="16.5" customHeight="1">
      <c r="B110" s="32"/>
      <c r="C110" s="173" t="s">
        <v>397</v>
      </c>
      <c r="D110" s="173" t="s">
        <v>135</v>
      </c>
      <c r="E110" s="174" t="s">
        <v>879</v>
      </c>
      <c r="F110" s="175" t="s">
        <v>880</v>
      </c>
      <c r="G110" s="176" t="s">
        <v>160</v>
      </c>
      <c r="H110" s="177">
        <v>16.8</v>
      </c>
      <c r="I110" s="178"/>
      <c r="J110" s="179">
        <f>ROUND(I110*H110,2)</f>
        <v>0</v>
      </c>
      <c r="K110" s="175" t="s">
        <v>139</v>
      </c>
      <c r="L110" s="36"/>
      <c r="M110" s="180" t="s">
        <v>1</v>
      </c>
      <c r="N110" s="181" t="s">
        <v>36</v>
      </c>
      <c r="O110" s="58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15" t="s">
        <v>140</v>
      </c>
      <c r="AT110" s="15" t="s">
        <v>135</v>
      </c>
      <c r="AU110" s="15" t="s">
        <v>75</v>
      </c>
      <c r="AY110" s="15" t="s">
        <v>132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5" t="s">
        <v>73</v>
      </c>
      <c r="BK110" s="184">
        <f>ROUND(I110*H110,2)</f>
        <v>0</v>
      </c>
      <c r="BL110" s="15" t="s">
        <v>140</v>
      </c>
      <c r="BM110" s="15" t="s">
        <v>881</v>
      </c>
    </row>
    <row r="111" spans="2:47" s="1" customFormat="1" ht="19.5">
      <c r="B111" s="32"/>
      <c r="C111" s="33"/>
      <c r="D111" s="185" t="s">
        <v>142</v>
      </c>
      <c r="E111" s="33"/>
      <c r="F111" s="186" t="s">
        <v>882</v>
      </c>
      <c r="G111" s="33"/>
      <c r="H111" s="33"/>
      <c r="I111" s="101"/>
      <c r="J111" s="33"/>
      <c r="K111" s="33"/>
      <c r="L111" s="36"/>
      <c r="M111" s="187"/>
      <c r="N111" s="58"/>
      <c r="O111" s="58"/>
      <c r="P111" s="58"/>
      <c r="Q111" s="58"/>
      <c r="R111" s="58"/>
      <c r="S111" s="58"/>
      <c r="T111" s="59"/>
      <c r="AT111" s="15" t="s">
        <v>142</v>
      </c>
      <c r="AU111" s="15" t="s">
        <v>75</v>
      </c>
    </row>
    <row r="112" spans="2:65" s="1" customFormat="1" ht="16.5" customHeight="1">
      <c r="B112" s="32"/>
      <c r="C112" s="173" t="s">
        <v>271</v>
      </c>
      <c r="D112" s="173" t="s">
        <v>135</v>
      </c>
      <c r="E112" s="174" t="s">
        <v>883</v>
      </c>
      <c r="F112" s="175" t="s">
        <v>884</v>
      </c>
      <c r="G112" s="176" t="s">
        <v>138</v>
      </c>
      <c r="H112" s="177">
        <v>5.04</v>
      </c>
      <c r="I112" s="178"/>
      <c r="J112" s="179">
        <f>ROUND(I112*H112,2)</f>
        <v>0</v>
      </c>
      <c r="K112" s="175" t="s">
        <v>139</v>
      </c>
      <c r="L112" s="36"/>
      <c r="M112" s="180" t="s">
        <v>1</v>
      </c>
      <c r="N112" s="181" t="s">
        <v>36</v>
      </c>
      <c r="O112" s="58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15" t="s">
        <v>140</v>
      </c>
      <c r="AT112" s="15" t="s">
        <v>135</v>
      </c>
      <c r="AU112" s="15" t="s">
        <v>75</v>
      </c>
      <c r="AY112" s="15" t="s">
        <v>132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5" t="s">
        <v>73</v>
      </c>
      <c r="BK112" s="184">
        <f>ROUND(I112*H112,2)</f>
        <v>0</v>
      </c>
      <c r="BL112" s="15" t="s">
        <v>140</v>
      </c>
      <c r="BM112" s="15" t="s">
        <v>885</v>
      </c>
    </row>
    <row r="113" spans="2:47" s="1" customFormat="1" ht="19.5">
      <c r="B113" s="32"/>
      <c r="C113" s="33"/>
      <c r="D113" s="185" t="s">
        <v>142</v>
      </c>
      <c r="E113" s="33"/>
      <c r="F113" s="186" t="s">
        <v>886</v>
      </c>
      <c r="G113" s="33"/>
      <c r="H113" s="33"/>
      <c r="I113" s="101"/>
      <c r="J113" s="33"/>
      <c r="K113" s="33"/>
      <c r="L113" s="36"/>
      <c r="M113" s="187"/>
      <c r="N113" s="58"/>
      <c r="O113" s="58"/>
      <c r="P113" s="58"/>
      <c r="Q113" s="58"/>
      <c r="R113" s="58"/>
      <c r="S113" s="58"/>
      <c r="T113" s="59"/>
      <c r="AT113" s="15" t="s">
        <v>142</v>
      </c>
      <c r="AU113" s="15" t="s">
        <v>75</v>
      </c>
    </row>
    <row r="114" spans="2:51" s="11" customFormat="1" ht="12">
      <c r="B114" s="188"/>
      <c r="C114" s="189"/>
      <c r="D114" s="185" t="s">
        <v>144</v>
      </c>
      <c r="E114" s="190" t="s">
        <v>1</v>
      </c>
      <c r="F114" s="191" t="s">
        <v>856</v>
      </c>
      <c r="G114" s="189"/>
      <c r="H114" s="192">
        <v>5.04</v>
      </c>
      <c r="I114" s="193"/>
      <c r="J114" s="189"/>
      <c r="K114" s="189"/>
      <c r="L114" s="194"/>
      <c r="M114" s="195"/>
      <c r="N114" s="196"/>
      <c r="O114" s="196"/>
      <c r="P114" s="196"/>
      <c r="Q114" s="196"/>
      <c r="R114" s="196"/>
      <c r="S114" s="196"/>
      <c r="T114" s="197"/>
      <c r="AT114" s="198" t="s">
        <v>144</v>
      </c>
      <c r="AU114" s="198" t="s">
        <v>75</v>
      </c>
      <c r="AV114" s="11" t="s">
        <v>75</v>
      </c>
      <c r="AW114" s="11" t="s">
        <v>28</v>
      </c>
      <c r="AX114" s="11" t="s">
        <v>73</v>
      </c>
      <c r="AY114" s="198" t="s">
        <v>132</v>
      </c>
    </row>
    <row r="115" spans="2:65" s="1" customFormat="1" ht="16.5" customHeight="1">
      <c r="B115" s="32"/>
      <c r="C115" s="173" t="s">
        <v>811</v>
      </c>
      <c r="D115" s="173" t="s">
        <v>135</v>
      </c>
      <c r="E115" s="174" t="s">
        <v>887</v>
      </c>
      <c r="F115" s="175" t="s">
        <v>888</v>
      </c>
      <c r="G115" s="176" t="s">
        <v>138</v>
      </c>
      <c r="H115" s="177">
        <v>1.26</v>
      </c>
      <c r="I115" s="178"/>
      <c r="J115" s="179">
        <f>ROUND(I115*H115,2)</f>
        <v>0</v>
      </c>
      <c r="K115" s="175" t="s">
        <v>139</v>
      </c>
      <c r="L115" s="36"/>
      <c r="M115" s="180" t="s">
        <v>1</v>
      </c>
      <c r="N115" s="181" t="s">
        <v>36</v>
      </c>
      <c r="O115" s="58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15" t="s">
        <v>140</v>
      </c>
      <c r="AT115" s="15" t="s">
        <v>135</v>
      </c>
      <c r="AU115" s="15" t="s">
        <v>75</v>
      </c>
      <c r="AY115" s="15" t="s">
        <v>132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5" t="s">
        <v>73</v>
      </c>
      <c r="BK115" s="184">
        <f>ROUND(I115*H115,2)</f>
        <v>0</v>
      </c>
      <c r="BL115" s="15" t="s">
        <v>140</v>
      </c>
      <c r="BM115" s="15" t="s">
        <v>889</v>
      </c>
    </row>
    <row r="116" spans="2:47" s="1" customFormat="1" ht="19.5">
      <c r="B116" s="32"/>
      <c r="C116" s="33"/>
      <c r="D116" s="185" t="s">
        <v>142</v>
      </c>
      <c r="E116" s="33"/>
      <c r="F116" s="186" t="s">
        <v>890</v>
      </c>
      <c r="G116" s="33"/>
      <c r="H116" s="33"/>
      <c r="I116" s="101"/>
      <c r="J116" s="33"/>
      <c r="K116" s="33"/>
      <c r="L116" s="36"/>
      <c r="M116" s="187"/>
      <c r="N116" s="58"/>
      <c r="O116" s="58"/>
      <c r="P116" s="58"/>
      <c r="Q116" s="58"/>
      <c r="R116" s="58"/>
      <c r="S116" s="58"/>
      <c r="T116" s="59"/>
      <c r="AT116" s="15" t="s">
        <v>142</v>
      </c>
      <c r="AU116" s="15" t="s">
        <v>75</v>
      </c>
    </row>
    <row r="117" spans="2:51" s="11" customFormat="1" ht="12">
      <c r="B117" s="188"/>
      <c r="C117" s="189"/>
      <c r="D117" s="185" t="s">
        <v>144</v>
      </c>
      <c r="E117" s="190" t="s">
        <v>1</v>
      </c>
      <c r="F117" s="191" t="s">
        <v>891</v>
      </c>
      <c r="G117" s="189"/>
      <c r="H117" s="192">
        <v>1.26</v>
      </c>
      <c r="I117" s="193"/>
      <c r="J117" s="189"/>
      <c r="K117" s="189"/>
      <c r="L117" s="194"/>
      <c r="M117" s="195"/>
      <c r="N117" s="196"/>
      <c r="O117" s="196"/>
      <c r="P117" s="196"/>
      <c r="Q117" s="196"/>
      <c r="R117" s="196"/>
      <c r="S117" s="196"/>
      <c r="T117" s="197"/>
      <c r="AT117" s="198" t="s">
        <v>144</v>
      </c>
      <c r="AU117" s="198" t="s">
        <v>75</v>
      </c>
      <c r="AV117" s="11" t="s">
        <v>75</v>
      </c>
      <c r="AW117" s="11" t="s">
        <v>28</v>
      </c>
      <c r="AX117" s="11" t="s">
        <v>73</v>
      </c>
      <c r="AY117" s="198" t="s">
        <v>132</v>
      </c>
    </row>
    <row r="118" spans="2:65" s="1" customFormat="1" ht="16.5" customHeight="1">
      <c r="B118" s="32"/>
      <c r="C118" s="173" t="s">
        <v>838</v>
      </c>
      <c r="D118" s="173" t="s">
        <v>135</v>
      </c>
      <c r="E118" s="174" t="s">
        <v>892</v>
      </c>
      <c r="F118" s="175" t="s">
        <v>893</v>
      </c>
      <c r="G118" s="176" t="s">
        <v>383</v>
      </c>
      <c r="H118" s="177">
        <v>2.52</v>
      </c>
      <c r="I118" s="178"/>
      <c r="J118" s="179">
        <f>ROUND(I118*H118,2)</f>
        <v>0</v>
      </c>
      <c r="K118" s="175" t="s">
        <v>139</v>
      </c>
      <c r="L118" s="36"/>
      <c r="M118" s="180" t="s">
        <v>1</v>
      </c>
      <c r="N118" s="181" t="s">
        <v>36</v>
      </c>
      <c r="O118" s="58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15" t="s">
        <v>140</v>
      </c>
      <c r="AT118" s="15" t="s">
        <v>135</v>
      </c>
      <c r="AU118" s="15" t="s">
        <v>75</v>
      </c>
      <c r="AY118" s="15" t="s">
        <v>132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5" t="s">
        <v>73</v>
      </c>
      <c r="BK118" s="184">
        <f>ROUND(I118*H118,2)</f>
        <v>0</v>
      </c>
      <c r="BL118" s="15" t="s">
        <v>140</v>
      </c>
      <c r="BM118" s="15" t="s">
        <v>894</v>
      </c>
    </row>
    <row r="119" spans="2:47" s="1" customFormat="1" ht="12">
      <c r="B119" s="32"/>
      <c r="C119" s="33"/>
      <c r="D119" s="185" t="s">
        <v>142</v>
      </c>
      <c r="E119" s="33"/>
      <c r="F119" s="186" t="s">
        <v>895</v>
      </c>
      <c r="G119" s="33"/>
      <c r="H119" s="33"/>
      <c r="I119" s="101"/>
      <c r="J119" s="33"/>
      <c r="K119" s="33"/>
      <c r="L119" s="36"/>
      <c r="M119" s="187"/>
      <c r="N119" s="58"/>
      <c r="O119" s="58"/>
      <c r="P119" s="58"/>
      <c r="Q119" s="58"/>
      <c r="R119" s="58"/>
      <c r="S119" s="58"/>
      <c r="T119" s="59"/>
      <c r="AT119" s="15" t="s">
        <v>142</v>
      </c>
      <c r="AU119" s="15" t="s">
        <v>75</v>
      </c>
    </row>
    <row r="120" spans="2:51" s="11" customFormat="1" ht="12">
      <c r="B120" s="188"/>
      <c r="C120" s="189"/>
      <c r="D120" s="185" t="s">
        <v>144</v>
      </c>
      <c r="E120" s="189"/>
      <c r="F120" s="191" t="s">
        <v>896</v>
      </c>
      <c r="G120" s="189"/>
      <c r="H120" s="192">
        <v>2.52</v>
      </c>
      <c r="I120" s="193"/>
      <c r="J120" s="189"/>
      <c r="K120" s="189"/>
      <c r="L120" s="194"/>
      <c r="M120" s="195"/>
      <c r="N120" s="196"/>
      <c r="O120" s="196"/>
      <c r="P120" s="196"/>
      <c r="Q120" s="196"/>
      <c r="R120" s="196"/>
      <c r="S120" s="196"/>
      <c r="T120" s="197"/>
      <c r="AT120" s="198" t="s">
        <v>144</v>
      </c>
      <c r="AU120" s="198" t="s">
        <v>75</v>
      </c>
      <c r="AV120" s="11" t="s">
        <v>75</v>
      </c>
      <c r="AW120" s="11" t="s">
        <v>4</v>
      </c>
      <c r="AX120" s="11" t="s">
        <v>73</v>
      </c>
      <c r="AY120" s="198" t="s">
        <v>132</v>
      </c>
    </row>
    <row r="121" spans="2:65" s="1" customFormat="1" ht="16.5" customHeight="1">
      <c r="B121" s="32"/>
      <c r="C121" s="173" t="s">
        <v>244</v>
      </c>
      <c r="D121" s="173" t="s">
        <v>135</v>
      </c>
      <c r="E121" s="174" t="s">
        <v>897</v>
      </c>
      <c r="F121" s="175" t="s">
        <v>898</v>
      </c>
      <c r="G121" s="176" t="s">
        <v>138</v>
      </c>
      <c r="H121" s="177">
        <v>3.528</v>
      </c>
      <c r="I121" s="178"/>
      <c r="J121" s="179">
        <f>ROUND(I121*H121,2)</f>
        <v>0</v>
      </c>
      <c r="K121" s="175" t="s">
        <v>139</v>
      </c>
      <c r="L121" s="36"/>
      <c r="M121" s="180" t="s">
        <v>1</v>
      </c>
      <c r="N121" s="181" t="s">
        <v>36</v>
      </c>
      <c r="O121" s="58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15" t="s">
        <v>140</v>
      </c>
      <c r="AT121" s="15" t="s">
        <v>135</v>
      </c>
      <c r="AU121" s="15" t="s">
        <v>75</v>
      </c>
      <c r="AY121" s="15" t="s">
        <v>132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5" t="s">
        <v>73</v>
      </c>
      <c r="BK121" s="184">
        <f>ROUND(I121*H121,2)</f>
        <v>0</v>
      </c>
      <c r="BL121" s="15" t="s">
        <v>140</v>
      </c>
      <c r="BM121" s="15" t="s">
        <v>899</v>
      </c>
    </row>
    <row r="122" spans="2:47" s="1" customFormat="1" ht="19.5">
      <c r="B122" s="32"/>
      <c r="C122" s="33"/>
      <c r="D122" s="185" t="s">
        <v>142</v>
      </c>
      <c r="E122" s="33"/>
      <c r="F122" s="186" t="s">
        <v>900</v>
      </c>
      <c r="G122" s="33"/>
      <c r="H122" s="33"/>
      <c r="I122" s="101"/>
      <c r="J122" s="33"/>
      <c r="K122" s="33"/>
      <c r="L122" s="36"/>
      <c r="M122" s="187"/>
      <c r="N122" s="58"/>
      <c r="O122" s="58"/>
      <c r="P122" s="58"/>
      <c r="Q122" s="58"/>
      <c r="R122" s="58"/>
      <c r="S122" s="58"/>
      <c r="T122" s="59"/>
      <c r="AT122" s="15" t="s">
        <v>142</v>
      </c>
      <c r="AU122" s="15" t="s">
        <v>75</v>
      </c>
    </row>
    <row r="123" spans="2:51" s="11" customFormat="1" ht="12">
      <c r="B123" s="188"/>
      <c r="C123" s="189"/>
      <c r="D123" s="185" t="s">
        <v>144</v>
      </c>
      <c r="E123" s="190" t="s">
        <v>1</v>
      </c>
      <c r="F123" s="191" t="s">
        <v>901</v>
      </c>
      <c r="G123" s="189"/>
      <c r="H123" s="192">
        <v>3.528</v>
      </c>
      <c r="I123" s="193"/>
      <c r="J123" s="189"/>
      <c r="K123" s="189"/>
      <c r="L123" s="194"/>
      <c r="M123" s="195"/>
      <c r="N123" s="196"/>
      <c r="O123" s="196"/>
      <c r="P123" s="196"/>
      <c r="Q123" s="196"/>
      <c r="R123" s="196"/>
      <c r="S123" s="196"/>
      <c r="T123" s="197"/>
      <c r="AT123" s="198" t="s">
        <v>144</v>
      </c>
      <c r="AU123" s="198" t="s">
        <v>75</v>
      </c>
      <c r="AV123" s="11" t="s">
        <v>75</v>
      </c>
      <c r="AW123" s="11" t="s">
        <v>28</v>
      </c>
      <c r="AX123" s="11" t="s">
        <v>73</v>
      </c>
      <c r="AY123" s="198" t="s">
        <v>132</v>
      </c>
    </row>
    <row r="124" spans="2:65" s="1" customFormat="1" ht="16.5" customHeight="1">
      <c r="B124" s="32"/>
      <c r="C124" s="173" t="s">
        <v>402</v>
      </c>
      <c r="D124" s="173" t="s">
        <v>135</v>
      </c>
      <c r="E124" s="174" t="s">
        <v>902</v>
      </c>
      <c r="F124" s="175" t="s">
        <v>903</v>
      </c>
      <c r="G124" s="176" t="s">
        <v>138</v>
      </c>
      <c r="H124" s="177">
        <v>1.26</v>
      </c>
      <c r="I124" s="178"/>
      <c r="J124" s="179">
        <f>ROUND(I124*H124,2)</f>
        <v>0</v>
      </c>
      <c r="K124" s="175" t="s">
        <v>139</v>
      </c>
      <c r="L124" s="36"/>
      <c r="M124" s="180" t="s">
        <v>1</v>
      </c>
      <c r="N124" s="181" t="s">
        <v>36</v>
      </c>
      <c r="O124" s="58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AR124" s="15" t="s">
        <v>140</v>
      </c>
      <c r="AT124" s="15" t="s">
        <v>135</v>
      </c>
      <c r="AU124" s="15" t="s">
        <v>75</v>
      </c>
      <c r="AY124" s="15" t="s">
        <v>132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5" t="s">
        <v>73</v>
      </c>
      <c r="BK124" s="184">
        <f>ROUND(I124*H124,2)</f>
        <v>0</v>
      </c>
      <c r="BL124" s="15" t="s">
        <v>140</v>
      </c>
      <c r="BM124" s="15" t="s">
        <v>904</v>
      </c>
    </row>
    <row r="125" spans="2:47" s="1" customFormat="1" ht="19.5">
      <c r="B125" s="32"/>
      <c r="C125" s="33"/>
      <c r="D125" s="185" t="s">
        <v>142</v>
      </c>
      <c r="E125" s="33"/>
      <c r="F125" s="186" t="s">
        <v>905</v>
      </c>
      <c r="G125" s="33"/>
      <c r="H125" s="33"/>
      <c r="I125" s="101"/>
      <c r="J125" s="33"/>
      <c r="K125" s="33"/>
      <c r="L125" s="36"/>
      <c r="M125" s="187"/>
      <c r="N125" s="58"/>
      <c r="O125" s="58"/>
      <c r="P125" s="58"/>
      <c r="Q125" s="58"/>
      <c r="R125" s="58"/>
      <c r="S125" s="58"/>
      <c r="T125" s="59"/>
      <c r="AT125" s="15" t="s">
        <v>142</v>
      </c>
      <c r="AU125" s="15" t="s">
        <v>75</v>
      </c>
    </row>
    <row r="126" spans="2:51" s="11" customFormat="1" ht="12">
      <c r="B126" s="188"/>
      <c r="C126" s="189"/>
      <c r="D126" s="185" t="s">
        <v>144</v>
      </c>
      <c r="E126" s="190" t="s">
        <v>1</v>
      </c>
      <c r="F126" s="191" t="s">
        <v>891</v>
      </c>
      <c r="G126" s="189"/>
      <c r="H126" s="192">
        <v>1.26</v>
      </c>
      <c r="I126" s="193"/>
      <c r="J126" s="189"/>
      <c r="K126" s="189"/>
      <c r="L126" s="194"/>
      <c r="M126" s="195"/>
      <c r="N126" s="196"/>
      <c r="O126" s="196"/>
      <c r="P126" s="196"/>
      <c r="Q126" s="196"/>
      <c r="R126" s="196"/>
      <c r="S126" s="196"/>
      <c r="T126" s="197"/>
      <c r="AT126" s="198" t="s">
        <v>144</v>
      </c>
      <c r="AU126" s="198" t="s">
        <v>75</v>
      </c>
      <c r="AV126" s="11" t="s">
        <v>75</v>
      </c>
      <c r="AW126" s="11" t="s">
        <v>28</v>
      </c>
      <c r="AX126" s="11" t="s">
        <v>73</v>
      </c>
      <c r="AY126" s="198" t="s">
        <v>132</v>
      </c>
    </row>
    <row r="127" spans="2:65" s="1" customFormat="1" ht="16.5" customHeight="1">
      <c r="B127" s="32"/>
      <c r="C127" s="199" t="s">
        <v>408</v>
      </c>
      <c r="D127" s="199" t="s">
        <v>164</v>
      </c>
      <c r="E127" s="200" t="s">
        <v>906</v>
      </c>
      <c r="F127" s="201" t="s">
        <v>907</v>
      </c>
      <c r="G127" s="202" t="s">
        <v>383</v>
      </c>
      <c r="H127" s="203">
        <v>2.52</v>
      </c>
      <c r="I127" s="204"/>
      <c r="J127" s="205">
        <f>ROUND(I127*H127,2)</f>
        <v>0</v>
      </c>
      <c r="K127" s="201" t="s">
        <v>139</v>
      </c>
      <c r="L127" s="206"/>
      <c r="M127" s="207" t="s">
        <v>1</v>
      </c>
      <c r="N127" s="208" t="s">
        <v>36</v>
      </c>
      <c r="O127" s="58"/>
      <c r="P127" s="182">
        <f>O127*H127</f>
        <v>0</v>
      </c>
      <c r="Q127" s="182">
        <v>1</v>
      </c>
      <c r="R127" s="182">
        <f>Q127*H127</f>
        <v>2.52</v>
      </c>
      <c r="S127" s="182">
        <v>0</v>
      </c>
      <c r="T127" s="183">
        <f>S127*H127</f>
        <v>0</v>
      </c>
      <c r="AR127" s="15" t="s">
        <v>167</v>
      </c>
      <c r="AT127" s="15" t="s">
        <v>164</v>
      </c>
      <c r="AU127" s="15" t="s">
        <v>75</v>
      </c>
      <c r="AY127" s="15" t="s">
        <v>132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5" t="s">
        <v>73</v>
      </c>
      <c r="BK127" s="184">
        <f>ROUND(I127*H127,2)</f>
        <v>0</v>
      </c>
      <c r="BL127" s="15" t="s">
        <v>140</v>
      </c>
      <c r="BM127" s="15" t="s">
        <v>908</v>
      </c>
    </row>
    <row r="128" spans="2:47" s="1" customFormat="1" ht="12">
      <c r="B128" s="32"/>
      <c r="C128" s="33"/>
      <c r="D128" s="185" t="s">
        <v>142</v>
      </c>
      <c r="E128" s="33"/>
      <c r="F128" s="186" t="s">
        <v>907</v>
      </c>
      <c r="G128" s="33"/>
      <c r="H128" s="33"/>
      <c r="I128" s="101"/>
      <c r="J128" s="33"/>
      <c r="K128" s="33"/>
      <c r="L128" s="36"/>
      <c r="M128" s="187"/>
      <c r="N128" s="58"/>
      <c r="O128" s="58"/>
      <c r="P128" s="58"/>
      <c r="Q128" s="58"/>
      <c r="R128" s="58"/>
      <c r="S128" s="58"/>
      <c r="T128" s="59"/>
      <c r="AT128" s="15" t="s">
        <v>142</v>
      </c>
      <c r="AU128" s="15" t="s">
        <v>75</v>
      </c>
    </row>
    <row r="129" spans="2:51" s="11" customFormat="1" ht="12">
      <c r="B129" s="188"/>
      <c r="C129" s="189"/>
      <c r="D129" s="185" t="s">
        <v>144</v>
      </c>
      <c r="E129" s="189"/>
      <c r="F129" s="191" t="s">
        <v>896</v>
      </c>
      <c r="G129" s="189"/>
      <c r="H129" s="192">
        <v>2.52</v>
      </c>
      <c r="I129" s="193"/>
      <c r="J129" s="189"/>
      <c r="K129" s="189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144</v>
      </c>
      <c r="AU129" s="198" t="s">
        <v>75</v>
      </c>
      <c r="AV129" s="11" t="s">
        <v>75</v>
      </c>
      <c r="AW129" s="11" t="s">
        <v>4</v>
      </c>
      <c r="AX129" s="11" t="s">
        <v>73</v>
      </c>
      <c r="AY129" s="198" t="s">
        <v>132</v>
      </c>
    </row>
    <row r="130" spans="2:65" s="1" customFormat="1" ht="16.5" customHeight="1">
      <c r="B130" s="32"/>
      <c r="C130" s="173" t="s">
        <v>238</v>
      </c>
      <c r="D130" s="173" t="s">
        <v>135</v>
      </c>
      <c r="E130" s="174" t="s">
        <v>909</v>
      </c>
      <c r="F130" s="175" t="s">
        <v>910</v>
      </c>
      <c r="G130" s="176" t="s">
        <v>138</v>
      </c>
      <c r="H130" s="177">
        <v>1.26</v>
      </c>
      <c r="I130" s="178"/>
      <c r="J130" s="179">
        <f>ROUND(I130*H130,2)</f>
        <v>0</v>
      </c>
      <c r="K130" s="175" t="s">
        <v>139</v>
      </c>
      <c r="L130" s="36"/>
      <c r="M130" s="180" t="s">
        <v>1</v>
      </c>
      <c r="N130" s="181" t="s">
        <v>36</v>
      </c>
      <c r="O130" s="5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5" t="s">
        <v>140</v>
      </c>
      <c r="AT130" s="15" t="s">
        <v>135</v>
      </c>
      <c r="AU130" s="15" t="s">
        <v>75</v>
      </c>
      <c r="AY130" s="15" t="s">
        <v>132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5" t="s">
        <v>73</v>
      </c>
      <c r="BK130" s="184">
        <f>ROUND(I130*H130,2)</f>
        <v>0</v>
      </c>
      <c r="BL130" s="15" t="s">
        <v>140</v>
      </c>
      <c r="BM130" s="15" t="s">
        <v>911</v>
      </c>
    </row>
    <row r="131" spans="2:47" s="1" customFormat="1" ht="19.5">
      <c r="B131" s="32"/>
      <c r="C131" s="33"/>
      <c r="D131" s="185" t="s">
        <v>142</v>
      </c>
      <c r="E131" s="33"/>
      <c r="F131" s="186" t="s">
        <v>912</v>
      </c>
      <c r="G131" s="33"/>
      <c r="H131" s="33"/>
      <c r="I131" s="101"/>
      <c r="J131" s="33"/>
      <c r="K131" s="33"/>
      <c r="L131" s="36"/>
      <c r="M131" s="187"/>
      <c r="N131" s="58"/>
      <c r="O131" s="58"/>
      <c r="P131" s="58"/>
      <c r="Q131" s="58"/>
      <c r="R131" s="58"/>
      <c r="S131" s="58"/>
      <c r="T131" s="59"/>
      <c r="AT131" s="15" t="s">
        <v>142</v>
      </c>
      <c r="AU131" s="15" t="s">
        <v>75</v>
      </c>
    </row>
    <row r="132" spans="2:65" s="1" customFormat="1" ht="16.5" customHeight="1">
      <c r="B132" s="32"/>
      <c r="C132" s="173" t="s">
        <v>256</v>
      </c>
      <c r="D132" s="173" t="s">
        <v>135</v>
      </c>
      <c r="E132" s="174" t="s">
        <v>913</v>
      </c>
      <c r="F132" s="175" t="s">
        <v>914</v>
      </c>
      <c r="G132" s="176" t="s">
        <v>160</v>
      </c>
      <c r="H132" s="177">
        <v>2.52</v>
      </c>
      <c r="I132" s="178"/>
      <c r="J132" s="179">
        <f>ROUND(I132*H132,2)</f>
        <v>0</v>
      </c>
      <c r="K132" s="175" t="s">
        <v>139</v>
      </c>
      <c r="L132" s="36"/>
      <c r="M132" s="180" t="s">
        <v>1</v>
      </c>
      <c r="N132" s="181" t="s">
        <v>36</v>
      </c>
      <c r="O132" s="5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15" t="s">
        <v>140</v>
      </c>
      <c r="AT132" s="15" t="s">
        <v>135</v>
      </c>
      <c r="AU132" s="15" t="s">
        <v>75</v>
      </c>
      <c r="AY132" s="15" t="s">
        <v>132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5" t="s">
        <v>73</v>
      </c>
      <c r="BK132" s="184">
        <f>ROUND(I132*H132,2)</f>
        <v>0</v>
      </c>
      <c r="BL132" s="15" t="s">
        <v>140</v>
      </c>
      <c r="BM132" s="15" t="s">
        <v>915</v>
      </c>
    </row>
    <row r="133" spans="2:47" s="1" customFormat="1" ht="12">
      <c r="B133" s="32"/>
      <c r="C133" s="33"/>
      <c r="D133" s="185" t="s">
        <v>142</v>
      </c>
      <c r="E133" s="33"/>
      <c r="F133" s="186" t="s">
        <v>916</v>
      </c>
      <c r="G133" s="33"/>
      <c r="H133" s="33"/>
      <c r="I133" s="101"/>
      <c r="J133" s="33"/>
      <c r="K133" s="33"/>
      <c r="L133" s="36"/>
      <c r="M133" s="187"/>
      <c r="N133" s="58"/>
      <c r="O133" s="58"/>
      <c r="P133" s="58"/>
      <c r="Q133" s="58"/>
      <c r="R133" s="58"/>
      <c r="S133" s="58"/>
      <c r="T133" s="59"/>
      <c r="AT133" s="15" t="s">
        <v>142</v>
      </c>
      <c r="AU133" s="15" t="s">
        <v>75</v>
      </c>
    </row>
    <row r="134" spans="2:51" s="11" customFormat="1" ht="12">
      <c r="B134" s="188"/>
      <c r="C134" s="189"/>
      <c r="D134" s="185" t="s">
        <v>144</v>
      </c>
      <c r="E134" s="190" t="s">
        <v>1</v>
      </c>
      <c r="F134" s="191" t="s">
        <v>917</v>
      </c>
      <c r="G134" s="189"/>
      <c r="H134" s="192">
        <v>2.52</v>
      </c>
      <c r="I134" s="193"/>
      <c r="J134" s="189"/>
      <c r="K134" s="189"/>
      <c r="L134" s="194"/>
      <c r="M134" s="195"/>
      <c r="N134" s="196"/>
      <c r="O134" s="196"/>
      <c r="P134" s="196"/>
      <c r="Q134" s="196"/>
      <c r="R134" s="196"/>
      <c r="S134" s="196"/>
      <c r="T134" s="197"/>
      <c r="AT134" s="198" t="s">
        <v>144</v>
      </c>
      <c r="AU134" s="198" t="s">
        <v>75</v>
      </c>
      <c r="AV134" s="11" t="s">
        <v>75</v>
      </c>
      <c r="AW134" s="11" t="s">
        <v>28</v>
      </c>
      <c r="AX134" s="11" t="s">
        <v>73</v>
      </c>
      <c r="AY134" s="198" t="s">
        <v>132</v>
      </c>
    </row>
    <row r="135" spans="2:65" s="1" customFormat="1" ht="16.5" customHeight="1">
      <c r="B135" s="32"/>
      <c r="C135" s="173" t="s">
        <v>815</v>
      </c>
      <c r="D135" s="173" t="s">
        <v>135</v>
      </c>
      <c r="E135" s="174" t="s">
        <v>918</v>
      </c>
      <c r="F135" s="175" t="s">
        <v>919</v>
      </c>
      <c r="G135" s="176" t="s">
        <v>160</v>
      </c>
      <c r="H135" s="177">
        <v>1.26</v>
      </c>
      <c r="I135" s="178"/>
      <c r="J135" s="179">
        <f>ROUND(I135*H135,2)</f>
        <v>0</v>
      </c>
      <c r="K135" s="175" t="s">
        <v>139</v>
      </c>
      <c r="L135" s="36"/>
      <c r="M135" s="180" t="s">
        <v>1</v>
      </c>
      <c r="N135" s="181" t="s">
        <v>36</v>
      </c>
      <c r="O135" s="58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AR135" s="15" t="s">
        <v>140</v>
      </c>
      <c r="AT135" s="15" t="s">
        <v>135</v>
      </c>
      <c r="AU135" s="15" t="s">
        <v>75</v>
      </c>
      <c r="AY135" s="15" t="s">
        <v>132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5" t="s">
        <v>73</v>
      </c>
      <c r="BK135" s="184">
        <f>ROUND(I135*H135,2)</f>
        <v>0</v>
      </c>
      <c r="BL135" s="15" t="s">
        <v>140</v>
      </c>
      <c r="BM135" s="15" t="s">
        <v>920</v>
      </c>
    </row>
    <row r="136" spans="2:47" s="1" customFormat="1" ht="12">
      <c r="B136" s="32"/>
      <c r="C136" s="33"/>
      <c r="D136" s="185" t="s">
        <v>142</v>
      </c>
      <c r="E136" s="33"/>
      <c r="F136" s="186" t="s">
        <v>921</v>
      </c>
      <c r="G136" s="33"/>
      <c r="H136" s="33"/>
      <c r="I136" s="101"/>
      <c r="J136" s="33"/>
      <c r="K136" s="33"/>
      <c r="L136" s="36"/>
      <c r="M136" s="187"/>
      <c r="N136" s="58"/>
      <c r="O136" s="58"/>
      <c r="P136" s="58"/>
      <c r="Q136" s="58"/>
      <c r="R136" s="58"/>
      <c r="S136" s="58"/>
      <c r="T136" s="59"/>
      <c r="AT136" s="15" t="s">
        <v>142</v>
      </c>
      <c r="AU136" s="15" t="s">
        <v>75</v>
      </c>
    </row>
    <row r="137" spans="2:65" s="1" customFormat="1" ht="16.5" customHeight="1">
      <c r="B137" s="32"/>
      <c r="C137" s="199" t="s">
        <v>824</v>
      </c>
      <c r="D137" s="199" t="s">
        <v>164</v>
      </c>
      <c r="E137" s="200" t="s">
        <v>922</v>
      </c>
      <c r="F137" s="201" t="s">
        <v>923</v>
      </c>
      <c r="G137" s="202" t="s">
        <v>924</v>
      </c>
      <c r="H137" s="203">
        <v>1.26</v>
      </c>
      <c r="I137" s="204"/>
      <c r="J137" s="205">
        <f>ROUND(I137*H137,2)</f>
        <v>0</v>
      </c>
      <c r="K137" s="201" t="s">
        <v>139</v>
      </c>
      <c r="L137" s="206"/>
      <c r="M137" s="207" t="s">
        <v>1</v>
      </c>
      <c r="N137" s="208" t="s">
        <v>36</v>
      </c>
      <c r="O137" s="58"/>
      <c r="P137" s="182">
        <f>O137*H137</f>
        <v>0</v>
      </c>
      <c r="Q137" s="182">
        <v>0.001</v>
      </c>
      <c r="R137" s="182">
        <f>Q137*H137</f>
        <v>0.00126</v>
      </c>
      <c r="S137" s="182">
        <v>0</v>
      </c>
      <c r="T137" s="183">
        <f>S137*H137</f>
        <v>0</v>
      </c>
      <c r="AR137" s="15" t="s">
        <v>167</v>
      </c>
      <c r="AT137" s="15" t="s">
        <v>164</v>
      </c>
      <c r="AU137" s="15" t="s">
        <v>75</v>
      </c>
      <c r="AY137" s="15" t="s">
        <v>132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5" t="s">
        <v>73</v>
      </c>
      <c r="BK137" s="184">
        <f>ROUND(I137*H137,2)</f>
        <v>0</v>
      </c>
      <c r="BL137" s="15" t="s">
        <v>140</v>
      </c>
      <c r="BM137" s="15" t="s">
        <v>925</v>
      </c>
    </row>
    <row r="138" spans="2:47" s="1" customFormat="1" ht="12">
      <c r="B138" s="32"/>
      <c r="C138" s="33"/>
      <c r="D138" s="185" t="s">
        <v>142</v>
      </c>
      <c r="E138" s="33"/>
      <c r="F138" s="186" t="s">
        <v>923</v>
      </c>
      <c r="G138" s="33"/>
      <c r="H138" s="33"/>
      <c r="I138" s="101"/>
      <c r="J138" s="33"/>
      <c r="K138" s="33"/>
      <c r="L138" s="36"/>
      <c r="M138" s="187"/>
      <c r="N138" s="58"/>
      <c r="O138" s="58"/>
      <c r="P138" s="58"/>
      <c r="Q138" s="58"/>
      <c r="R138" s="58"/>
      <c r="S138" s="58"/>
      <c r="T138" s="59"/>
      <c r="AT138" s="15" t="s">
        <v>142</v>
      </c>
      <c r="AU138" s="15" t="s">
        <v>75</v>
      </c>
    </row>
    <row r="139" spans="2:63" s="10" customFormat="1" ht="22.9" customHeight="1">
      <c r="B139" s="157"/>
      <c r="C139" s="158"/>
      <c r="D139" s="159" t="s">
        <v>64</v>
      </c>
      <c r="E139" s="171" t="s">
        <v>301</v>
      </c>
      <c r="F139" s="171" t="s">
        <v>312</v>
      </c>
      <c r="G139" s="158"/>
      <c r="H139" s="158"/>
      <c r="I139" s="161"/>
      <c r="J139" s="172">
        <f>BK139</f>
        <v>0</v>
      </c>
      <c r="K139" s="158"/>
      <c r="L139" s="163"/>
      <c r="M139" s="164"/>
      <c r="N139" s="165"/>
      <c r="O139" s="165"/>
      <c r="P139" s="166">
        <f>SUM(P140:P141)</f>
        <v>0</v>
      </c>
      <c r="Q139" s="165"/>
      <c r="R139" s="166">
        <f>SUM(R140:R141)</f>
        <v>1.9593</v>
      </c>
      <c r="S139" s="165"/>
      <c r="T139" s="167">
        <f>SUM(T140:T141)</f>
        <v>0</v>
      </c>
      <c r="AR139" s="168" t="s">
        <v>73</v>
      </c>
      <c r="AT139" s="169" t="s">
        <v>64</v>
      </c>
      <c r="AU139" s="169" t="s">
        <v>73</v>
      </c>
      <c r="AY139" s="168" t="s">
        <v>132</v>
      </c>
      <c r="BK139" s="170">
        <f>SUM(BK140:BK141)</f>
        <v>0</v>
      </c>
    </row>
    <row r="140" spans="2:65" s="1" customFormat="1" ht="16.5" customHeight="1">
      <c r="B140" s="32"/>
      <c r="C140" s="173" t="s">
        <v>752</v>
      </c>
      <c r="D140" s="173" t="s">
        <v>135</v>
      </c>
      <c r="E140" s="174" t="s">
        <v>926</v>
      </c>
      <c r="F140" s="175" t="s">
        <v>927</v>
      </c>
      <c r="G140" s="176" t="s">
        <v>213</v>
      </c>
      <c r="H140" s="177">
        <v>4.5</v>
      </c>
      <c r="I140" s="178"/>
      <c r="J140" s="179">
        <f>ROUND(I140*H140,2)</f>
        <v>0</v>
      </c>
      <c r="K140" s="175" t="s">
        <v>1</v>
      </c>
      <c r="L140" s="36"/>
      <c r="M140" s="180" t="s">
        <v>1</v>
      </c>
      <c r="N140" s="181" t="s">
        <v>36</v>
      </c>
      <c r="O140" s="58"/>
      <c r="P140" s="182">
        <f>O140*H140</f>
        <v>0</v>
      </c>
      <c r="Q140" s="182">
        <v>0.4354</v>
      </c>
      <c r="R140" s="182">
        <f>Q140*H140</f>
        <v>1.9593</v>
      </c>
      <c r="S140" s="182">
        <v>0</v>
      </c>
      <c r="T140" s="183">
        <f>S140*H140</f>
        <v>0</v>
      </c>
      <c r="AR140" s="15" t="s">
        <v>140</v>
      </c>
      <c r="AT140" s="15" t="s">
        <v>135</v>
      </c>
      <c r="AU140" s="15" t="s">
        <v>75</v>
      </c>
      <c r="AY140" s="15" t="s">
        <v>132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5" t="s">
        <v>73</v>
      </c>
      <c r="BK140" s="184">
        <f>ROUND(I140*H140,2)</f>
        <v>0</v>
      </c>
      <c r="BL140" s="15" t="s">
        <v>140</v>
      </c>
      <c r="BM140" s="15" t="s">
        <v>928</v>
      </c>
    </row>
    <row r="141" spans="2:47" s="1" customFormat="1" ht="19.5">
      <c r="B141" s="32"/>
      <c r="C141" s="33"/>
      <c r="D141" s="185" t="s">
        <v>142</v>
      </c>
      <c r="E141" s="33"/>
      <c r="F141" s="186" t="s">
        <v>929</v>
      </c>
      <c r="G141" s="33"/>
      <c r="H141" s="33"/>
      <c r="I141" s="101"/>
      <c r="J141" s="33"/>
      <c r="K141" s="33"/>
      <c r="L141" s="36"/>
      <c r="M141" s="187"/>
      <c r="N141" s="58"/>
      <c r="O141" s="58"/>
      <c r="P141" s="58"/>
      <c r="Q141" s="58"/>
      <c r="R141" s="58"/>
      <c r="S141" s="58"/>
      <c r="T141" s="59"/>
      <c r="AT141" s="15" t="s">
        <v>142</v>
      </c>
      <c r="AU141" s="15" t="s">
        <v>75</v>
      </c>
    </row>
    <row r="142" spans="2:63" s="10" customFormat="1" ht="22.9" customHeight="1">
      <c r="B142" s="157"/>
      <c r="C142" s="158"/>
      <c r="D142" s="159" t="s">
        <v>64</v>
      </c>
      <c r="E142" s="171" t="s">
        <v>378</v>
      </c>
      <c r="F142" s="171" t="s">
        <v>379</v>
      </c>
      <c r="G142" s="158"/>
      <c r="H142" s="158"/>
      <c r="I142" s="161"/>
      <c r="J142" s="172">
        <f>BK142</f>
        <v>0</v>
      </c>
      <c r="K142" s="158"/>
      <c r="L142" s="163"/>
      <c r="M142" s="164"/>
      <c r="N142" s="165"/>
      <c r="O142" s="165"/>
      <c r="P142" s="166">
        <f>SUM(P143:P149)</f>
        <v>0</v>
      </c>
      <c r="Q142" s="165"/>
      <c r="R142" s="166">
        <f>SUM(R143:R149)</f>
        <v>0</v>
      </c>
      <c r="S142" s="165"/>
      <c r="T142" s="167">
        <f>SUM(T143:T149)</f>
        <v>0</v>
      </c>
      <c r="AR142" s="168" t="s">
        <v>73</v>
      </c>
      <c r="AT142" s="169" t="s">
        <v>64</v>
      </c>
      <c r="AU142" s="169" t="s">
        <v>73</v>
      </c>
      <c r="AY142" s="168" t="s">
        <v>132</v>
      </c>
      <c r="BK142" s="170">
        <f>SUM(BK143:BK149)</f>
        <v>0</v>
      </c>
    </row>
    <row r="143" spans="2:65" s="1" customFormat="1" ht="16.5" customHeight="1">
      <c r="B143" s="32"/>
      <c r="C143" s="173" t="s">
        <v>790</v>
      </c>
      <c r="D143" s="173" t="s">
        <v>135</v>
      </c>
      <c r="E143" s="174" t="s">
        <v>930</v>
      </c>
      <c r="F143" s="175" t="s">
        <v>931</v>
      </c>
      <c r="G143" s="176" t="s">
        <v>383</v>
      </c>
      <c r="H143" s="177">
        <v>0.446</v>
      </c>
      <c r="I143" s="178"/>
      <c r="J143" s="179">
        <f>ROUND(I143*H143,2)</f>
        <v>0</v>
      </c>
      <c r="K143" s="175" t="s">
        <v>139</v>
      </c>
      <c r="L143" s="36"/>
      <c r="M143" s="180" t="s">
        <v>1</v>
      </c>
      <c r="N143" s="181" t="s">
        <v>36</v>
      </c>
      <c r="O143" s="58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15" t="s">
        <v>140</v>
      </c>
      <c r="AT143" s="15" t="s">
        <v>135</v>
      </c>
      <c r="AU143" s="15" t="s">
        <v>75</v>
      </c>
      <c r="AY143" s="15" t="s">
        <v>132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5" t="s">
        <v>73</v>
      </c>
      <c r="BK143" s="184">
        <f>ROUND(I143*H143,2)</f>
        <v>0</v>
      </c>
      <c r="BL143" s="15" t="s">
        <v>140</v>
      </c>
      <c r="BM143" s="15" t="s">
        <v>932</v>
      </c>
    </row>
    <row r="144" spans="2:47" s="1" customFormat="1" ht="12">
      <c r="B144" s="32"/>
      <c r="C144" s="33"/>
      <c r="D144" s="185" t="s">
        <v>142</v>
      </c>
      <c r="E144" s="33"/>
      <c r="F144" s="186" t="s">
        <v>933</v>
      </c>
      <c r="G144" s="33"/>
      <c r="H144" s="33"/>
      <c r="I144" s="101"/>
      <c r="J144" s="33"/>
      <c r="K144" s="33"/>
      <c r="L144" s="36"/>
      <c r="M144" s="187"/>
      <c r="N144" s="58"/>
      <c r="O144" s="58"/>
      <c r="P144" s="58"/>
      <c r="Q144" s="58"/>
      <c r="R144" s="58"/>
      <c r="S144" s="58"/>
      <c r="T144" s="59"/>
      <c r="AT144" s="15" t="s">
        <v>142</v>
      </c>
      <c r="AU144" s="15" t="s">
        <v>75</v>
      </c>
    </row>
    <row r="145" spans="2:65" s="1" customFormat="1" ht="16.5" customHeight="1">
      <c r="B145" s="32"/>
      <c r="C145" s="173" t="s">
        <v>724</v>
      </c>
      <c r="D145" s="173" t="s">
        <v>135</v>
      </c>
      <c r="E145" s="174" t="s">
        <v>934</v>
      </c>
      <c r="F145" s="175" t="s">
        <v>935</v>
      </c>
      <c r="G145" s="176" t="s">
        <v>383</v>
      </c>
      <c r="H145" s="177">
        <v>0.446</v>
      </c>
      <c r="I145" s="178"/>
      <c r="J145" s="179">
        <f>ROUND(I145*H145,2)</f>
        <v>0</v>
      </c>
      <c r="K145" s="175" t="s">
        <v>139</v>
      </c>
      <c r="L145" s="36"/>
      <c r="M145" s="180" t="s">
        <v>1</v>
      </c>
      <c r="N145" s="181" t="s">
        <v>36</v>
      </c>
      <c r="O145" s="58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AR145" s="15" t="s">
        <v>140</v>
      </c>
      <c r="AT145" s="15" t="s">
        <v>135</v>
      </c>
      <c r="AU145" s="15" t="s">
        <v>75</v>
      </c>
      <c r="AY145" s="15" t="s">
        <v>132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5" t="s">
        <v>73</v>
      </c>
      <c r="BK145" s="184">
        <f>ROUND(I145*H145,2)</f>
        <v>0</v>
      </c>
      <c r="BL145" s="15" t="s">
        <v>140</v>
      </c>
      <c r="BM145" s="15" t="s">
        <v>936</v>
      </c>
    </row>
    <row r="146" spans="2:47" s="1" customFormat="1" ht="19.5">
      <c r="B146" s="32"/>
      <c r="C146" s="33"/>
      <c r="D146" s="185" t="s">
        <v>142</v>
      </c>
      <c r="E146" s="33"/>
      <c r="F146" s="186" t="s">
        <v>937</v>
      </c>
      <c r="G146" s="33"/>
      <c r="H146" s="33"/>
      <c r="I146" s="101"/>
      <c r="J146" s="33"/>
      <c r="K146" s="33"/>
      <c r="L146" s="36"/>
      <c r="M146" s="187"/>
      <c r="N146" s="58"/>
      <c r="O146" s="58"/>
      <c r="P146" s="58"/>
      <c r="Q146" s="58"/>
      <c r="R146" s="58"/>
      <c r="S146" s="58"/>
      <c r="T146" s="59"/>
      <c r="AT146" s="15" t="s">
        <v>142</v>
      </c>
      <c r="AU146" s="15" t="s">
        <v>75</v>
      </c>
    </row>
    <row r="147" spans="2:65" s="1" customFormat="1" ht="16.5" customHeight="1">
      <c r="B147" s="32"/>
      <c r="C147" s="173" t="s">
        <v>746</v>
      </c>
      <c r="D147" s="173" t="s">
        <v>135</v>
      </c>
      <c r="E147" s="174" t="s">
        <v>938</v>
      </c>
      <c r="F147" s="175" t="s">
        <v>939</v>
      </c>
      <c r="G147" s="176" t="s">
        <v>383</v>
      </c>
      <c r="H147" s="177">
        <v>0.446</v>
      </c>
      <c r="I147" s="178"/>
      <c r="J147" s="179">
        <f>ROUND(I147*H147,2)</f>
        <v>0</v>
      </c>
      <c r="K147" s="175" t="s">
        <v>139</v>
      </c>
      <c r="L147" s="36"/>
      <c r="M147" s="180" t="s">
        <v>1</v>
      </c>
      <c r="N147" s="181" t="s">
        <v>36</v>
      </c>
      <c r="O147" s="58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15" t="s">
        <v>140</v>
      </c>
      <c r="AT147" s="15" t="s">
        <v>135</v>
      </c>
      <c r="AU147" s="15" t="s">
        <v>75</v>
      </c>
      <c r="AY147" s="15" t="s">
        <v>132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5" t="s">
        <v>73</v>
      </c>
      <c r="BK147" s="184">
        <f>ROUND(I147*H147,2)</f>
        <v>0</v>
      </c>
      <c r="BL147" s="15" t="s">
        <v>140</v>
      </c>
      <c r="BM147" s="15" t="s">
        <v>940</v>
      </c>
    </row>
    <row r="148" spans="2:47" s="1" customFormat="1" ht="12">
      <c r="B148" s="32"/>
      <c r="C148" s="33"/>
      <c r="D148" s="185" t="s">
        <v>142</v>
      </c>
      <c r="E148" s="33"/>
      <c r="F148" s="186" t="s">
        <v>941</v>
      </c>
      <c r="G148" s="33"/>
      <c r="H148" s="33"/>
      <c r="I148" s="101"/>
      <c r="J148" s="33"/>
      <c r="K148" s="33"/>
      <c r="L148" s="36"/>
      <c r="M148" s="187"/>
      <c r="N148" s="58"/>
      <c r="O148" s="58"/>
      <c r="P148" s="58"/>
      <c r="Q148" s="58"/>
      <c r="R148" s="58"/>
      <c r="S148" s="58"/>
      <c r="T148" s="59"/>
      <c r="AT148" s="15" t="s">
        <v>142</v>
      </c>
      <c r="AU148" s="15" t="s">
        <v>75</v>
      </c>
    </row>
    <row r="149" spans="2:51" s="11" customFormat="1" ht="12">
      <c r="B149" s="188"/>
      <c r="C149" s="189"/>
      <c r="D149" s="185" t="s">
        <v>144</v>
      </c>
      <c r="E149" s="190" t="s">
        <v>1</v>
      </c>
      <c r="F149" s="191" t="s">
        <v>942</v>
      </c>
      <c r="G149" s="189"/>
      <c r="H149" s="192">
        <v>0.446</v>
      </c>
      <c r="I149" s="193"/>
      <c r="J149" s="189"/>
      <c r="K149" s="189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144</v>
      </c>
      <c r="AU149" s="198" t="s">
        <v>75</v>
      </c>
      <c r="AV149" s="11" t="s">
        <v>75</v>
      </c>
      <c r="AW149" s="11" t="s">
        <v>28</v>
      </c>
      <c r="AX149" s="11" t="s">
        <v>73</v>
      </c>
      <c r="AY149" s="198" t="s">
        <v>132</v>
      </c>
    </row>
    <row r="150" spans="2:63" s="10" customFormat="1" ht="22.9" customHeight="1">
      <c r="B150" s="157"/>
      <c r="C150" s="158"/>
      <c r="D150" s="159" t="s">
        <v>64</v>
      </c>
      <c r="E150" s="171" t="s">
        <v>413</v>
      </c>
      <c r="F150" s="171" t="s">
        <v>414</v>
      </c>
      <c r="G150" s="158"/>
      <c r="H150" s="158"/>
      <c r="I150" s="161"/>
      <c r="J150" s="172">
        <f>BK150</f>
        <v>0</v>
      </c>
      <c r="K150" s="158"/>
      <c r="L150" s="163"/>
      <c r="M150" s="164"/>
      <c r="N150" s="165"/>
      <c r="O150" s="165"/>
      <c r="P150" s="166">
        <f>SUM(P151:P154)</f>
        <v>0</v>
      </c>
      <c r="Q150" s="165"/>
      <c r="R150" s="166">
        <f>SUM(R151:R154)</f>
        <v>0</v>
      </c>
      <c r="S150" s="165"/>
      <c r="T150" s="167">
        <f>SUM(T151:T154)</f>
        <v>0</v>
      </c>
      <c r="AR150" s="168" t="s">
        <v>73</v>
      </c>
      <c r="AT150" s="169" t="s">
        <v>64</v>
      </c>
      <c r="AU150" s="169" t="s">
        <v>73</v>
      </c>
      <c r="AY150" s="168" t="s">
        <v>132</v>
      </c>
      <c r="BK150" s="170">
        <f>SUM(BK151:BK154)</f>
        <v>0</v>
      </c>
    </row>
    <row r="151" spans="2:65" s="1" customFormat="1" ht="16.5" customHeight="1">
      <c r="B151" s="32"/>
      <c r="C151" s="173" t="s">
        <v>758</v>
      </c>
      <c r="D151" s="173" t="s">
        <v>135</v>
      </c>
      <c r="E151" s="174" t="s">
        <v>943</v>
      </c>
      <c r="F151" s="175" t="s">
        <v>944</v>
      </c>
      <c r="G151" s="176" t="s">
        <v>383</v>
      </c>
      <c r="H151" s="177">
        <v>4.495</v>
      </c>
      <c r="I151" s="178"/>
      <c r="J151" s="179">
        <f>ROUND(I151*H151,2)</f>
        <v>0</v>
      </c>
      <c r="K151" s="175" t="s">
        <v>139</v>
      </c>
      <c r="L151" s="36"/>
      <c r="M151" s="180" t="s">
        <v>1</v>
      </c>
      <c r="N151" s="181" t="s">
        <v>36</v>
      </c>
      <c r="O151" s="5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15" t="s">
        <v>140</v>
      </c>
      <c r="AT151" s="15" t="s">
        <v>135</v>
      </c>
      <c r="AU151" s="15" t="s">
        <v>75</v>
      </c>
      <c r="AY151" s="15" t="s">
        <v>132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5" t="s">
        <v>73</v>
      </c>
      <c r="BK151" s="184">
        <f>ROUND(I151*H151,2)</f>
        <v>0</v>
      </c>
      <c r="BL151" s="15" t="s">
        <v>140</v>
      </c>
      <c r="BM151" s="15" t="s">
        <v>945</v>
      </c>
    </row>
    <row r="152" spans="2:47" s="1" customFormat="1" ht="12">
      <c r="B152" s="32"/>
      <c r="C152" s="33"/>
      <c r="D152" s="185" t="s">
        <v>142</v>
      </c>
      <c r="E152" s="33"/>
      <c r="F152" s="186" t="s">
        <v>946</v>
      </c>
      <c r="G152" s="33"/>
      <c r="H152" s="33"/>
      <c r="I152" s="101"/>
      <c r="J152" s="33"/>
      <c r="K152" s="33"/>
      <c r="L152" s="36"/>
      <c r="M152" s="187"/>
      <c r="N152" s="58"/>
      <c r="O152" s="58"/>
      <c r="P152" s="58"/>
      <c r="Q152" s="58"/>
      <c r="R152" s="58"/>
      <c r="S152" s="58"/>
      <c r="T152" s="59"/>
      <c r="AT152" s="15" t="s">
        <v>142</v>
      </c>
      <c r="AU152" s="15" t="s">
        <v>75</v>
      </c>
    </row>
    <row r="153" spans="2:65" s="1" customFormat="1" ht="16.5" customHeight="1">
      <c r="B153" s="32"/>
      <c r="C153" s="173" t="s">
        <v>730</v>
      </c>
      <c r="D153" s="173" t="s">
        <v>135</v>
      </c>
      <c r="E153" s="174" t="s">
        <v>947</v>
      </c>
      <c r="F153" s="175" t="s">
        <v>948</v>
      </c>
      <c r="G153" s="176" t="s">
        <v>383</v>
      </c>
      <c r="H153" s="177">
        <v>4.495</v>
      </c>
      <c r="I153" s="178"/>
      <c r="J153" s="179">
        <f>ROUND(I153*H153,2)</f>
        <v>0</v>
      </c>
      <c r="K153" s="175" t="s">
        <v>139</v>
      </c>
      <c r="L153" s="36"/>
      <c r="M153" s="180" t="s">
        <v>1</v>
      </c>
      <c r="N153" s="181" t="s">
        <v>36</v>
      </c>
      <c r="O153" s="58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AR153" s="15" t="s">
        <v>140</v>
      </c>
      <c r="AT153" s="15" t="s">
        <v>135</v>
      </c>
      <c r="AU153" s="15" t="s">
        <v>75</v>
      </c>
      <c r="AY153" s="15" t="s">
        <v>132</v>
      </c>
      <c r="BE153" s="184">
        <f>IF(N153="základní",J153,0)</f>
        <v>0</v>
      </c>
      <c r="BF153" s="184">
        <f>IF(N153="snížená",J153,0)</f>
        <v>0</v>
      </c>
      <c r="BG153" s="184">
        <f>IF(N153="zákl. přenesená",J153,0)</f>
        <v>0</v>
      </c>
      <c r="BH153" s="184">
        <f>IF(N153="sníž. přenesená",J153,0)</f>
        <v>0</v>
      </c>
      <c r="BI153" s="184">
        <f>IF(N153="nulová",J153,0)</f>
        <v>0</v>
      </c>
      <c r="BJ153" s="15" t="s">
        <v>73</v>
      </c>
      <c r="BK153" s="184">
        <f>ROUND(I153*H153,2)</f>
        <v>0</v>
      </c>
      <c r="BL153" s="15" t="s">
        <v>140</v>
      </c>
      <c r="BM153" s="15" t="s">
        <v>949</v>
      </c>
    </row>
    <row r="154" spans="2:47" s="1" customFormat="1" ht="19.5">
      <c r="B154" s="32"/>
      <c r="C154" s="33"/>
      <c r="D154" s="185" t="s">
        <v>142</v>
      </c>
      <c r="E154" s="33"/>
      <c r="F154" s="186" t="s">
        <v>950</v>
      </c>
      <c r="G154" s="33"/>
      <c r="H154" s="33"/>
      <c r="I154" s="101"/>
      <c r="J154" s="33"/>
      <c r="K154" s="33"/>
      <c r="L154" s="36"/>
      <c r="M154" s="187"/>
      <c r="N154" s="58"/>
      <c r="O154" s="58"/>
      <c r="P154" s="58"/>
      <c r="Q154" s="58"/>
      <c r="R154" s="58"/>
      <c r="S154" s="58"/>
      <c r="T154" s="59"/>
      <c r="AT154" s="15" t="s">
        <v>142</v>
      </c>
      <c r="AU154" s="15" t="s">
        <v>75</v>
      </c>
    </row>
    <row r="155" spans="2:63" s="10" customFormat="1" ht="25.9" customHeight="1">
      <c r="B155" s="157"/>
      <c r="C155" s="158"/>
      <c r="D155" s="159" t="s">
        <v>64</v>
      </c>
      <c r="E155" s="160" t="s">
        <v>426</v>
      </c>
      <c r="F155" s="160" t="s">
        <v>427</v>
      </c>
      <c r="G155" s="158"/>
      <c r="H155" s="158"/>
      <c r="I155" s="161"/>
      <c r="J155" s="162">
        <f>BK155</f>
        <v>0</v>
      </c>
      <c r="K155" s="158"/>
      <c r="L155" s="163"/>
      <c r="M155" s="164"/>
      <c r="N155" s="165"/>
      <c r="O155" s="165"/>
      <c r="P155" s="166">
        <f>P156+P188+P239</f>
        <v>0</v>
      </c>
      <c r="Q155" s="165"/>
      <c r="R155" s="166">
        <f>R156+R188+R239</f>
        <v>0.48505299999999996</v>
      </c>
      <c r="S155" s="165"/>
      <c r="T155" s="167">
        <f>T156+T188+T239</f>
        <v>0</v>
      </c>
      <c r="AR155" s="168" t="s">
        <v>75</v>
      </c>
      <c r="AT155" s="169" t="s">
        <v>64</v>
      </c>
      <c r="AU155" s="169" t="s">
        <v>65</v>
      </c>
      <c r="AY155" s="168" t="s">
        <v>132</v>
      </c>
      <c r="BK155" s="170">
        <f>BK156+BK188+BK239</f>
        <v>0</v>
      </c>
    </row>
    <row r="156" spans="2:63" s="10" customFormat="1" ht="22.9" customHeight="1">
      <c r="B156" s="157"/>
      <c r="C156" s="158"/>
      <c r="D156" s="159" t="s">
        <v>64</v>
      </c>
      <c r="E156" s="171" t="s">
        <v>951</v>
      </c>
      <c r="F156" s="171" t="s">
        <v>952</v>
      </c>
      <c r="G156" s="158"/>
      <c r="H156" s="158"/>
      <c r="I156" s="161"/>
      <c r="J156" s="172">
        <f>BK156</f>
        <v>0</v>
      </c>
      <c r="K156" s="158"/>
      <c r="L156" s="163"/>
      <c r="M156" s="164"/>
      <c r="N156" s="165"/>
      <c r="O156" s="165"/>
      <c r="P156" s="166">
        <f>SUM(P157:P187)</f>
        <v>0</v>
      </c>
      <c r="Q156" s="165"/>
      <c r="R156" s="166">
        <f>SUM(R157:R187)</f>
        <v>0.030575</v>
      </c>
      <c r="S156" s="165"/>
      <c r="T156" s="167">
        <f>SUM(T157:T187)</f>
        <v>0</v>
      </c>
      <c r="AR156" s="168" t="s">
        <v>75</v>
      </c>
      <c r="AT156" s="169" t="s">
        <v>64</v>
      </c>
      <c r="AU156" s="169" t="s">
        <v>73</v>
      </c>
      <c r="AY156" s="168" t="s">
        <v>132</v>
      </c>
      <c r="BK156" s="170">
        <f>SUM(BK157:BK187)</f>
        <v>0</v>
      </c>
    </row>
    <row r="157" spans="2:65" s="1" customFormat="1" ht="16.5" customHeight="1">
      <c r="B157" s="32"/>
      <c r="C157" s="173" t="s">
        <v>75</v>
      </c>
      <c r="D157" s="173" t="s">
        <v>135</v>
      </c>
      <c r="E157" s="174" t="s">
        <v>953</v>
      </c>
      <c r="F157" s="175" t="s">
        <v>954</v>
      </c>
      <c r="G157" s="176" t="s">
        <v>213</v>
      </c>
      <c r="H157" s="177">
        <v>5.5</v>
      </c>
      <c r="I157" s="178"/>
      <c r="J157" s="179">
        <f>ROUND(I157*H157,2)</f>
        <v>0</v>
      </c>
      <c r="K157" s="175" t="s">
        <v>139</v>
      </c>
      <c r="L157" s="36"/>
      <c r="M157" s="180" t="s">
        <v>1</v>
      </c>
      <c r="N157" s="181" t="s">
        <v>36</v>
      </c>
      <c r="O157" s="58"/>
      <c r="P157" s="182">
        <f>O157*H157</f>
        <v>0</v>
      </c>
      <c r="Q157" s="182">
        <v>0.00126</v>
      </c>
      <c r="R157" s="182">
        <f>Q157*H157</f>
        <v>0.00693</v>
      </c>
      <c r="S157" s="182">
        <v>0</v>
      </c>
      <c r="T157" s="183">
        <f>S157*H157</f>
        <v>0</v>
      </c>
      <c r="AR157" s="15" t="s">
        <v>189</v>
      </c>
      <c r="AT157" s="15" t="s">
        <v>135</v>
      </c>
      <c r="AU157" s="15" t="s">
        <v>75</v>
      </c>
      <c r="AY157" s="15" t="s">
        <v>132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5" t="s">
        <v>73</v>
      </c>
      <c r="BK157" s="184">
        <f>ROUND(I157*H157,2)</f>
        <v>0</v>
      </c>
      <c r="BL157" s="15" t="s">
        <v>189</v>
      </c>
      <c r="BM157" s="15" t="s">
        <v>955</v>
      </c>
    </row>
    <row r="158" spans="2:47" s="1" customFormat="1" ht="12">
      <c r="B158" s="32"/>
      <c r="C158" s="33"/>
      <c r="D158" s="185" t="s">
        <v>142</v>
      </c>
      <c r="E158" s="33"/>
      <c r="F158" s="186" t="s">
        <v>956</v>
      </c>
      <c r="G158" s="33"/>
      <c r="H158" s="33"/>
      <c r="I158" s="101"/>
      <c r="J158" s="33"/>
      <c r="K158" s="33"/>
      <c r="L158" s="36"/>
      <c r="M158" s="187"/>
      <c r="N158" s="58"/>
      <c r="O158" s="58"/>
      <c r="P158" s="58"/>
      <c r="Q158" s="58"/>
      <c r="R158" s="58"/>
      <c r="S158" s="58"/>
      <c r="T158" s="59"/>
      <c r="AT158" s="15" t="s">
        <v>142</v>
      </c>
      <c r="AU158" s="15" t="s">
        <v>75</v>
      </c>
    </row>
    <row r="159" spans="2:51" s="13" customFormat="1" ht="12">
      <c r="B159" s="220"/>
      <c r="C159" s="221"/>
      <c r="D159" s="185" t="s">
        <v>144</v>
      </c>
      <c r="E159" s="222" t="s">
        <v>1</v>
      </c>
      <c r="F159" s="223" t="s">
        <v>957</v>
      </c>
      <c r="G159" s="221"/>
      <c r="H159" s="222" t="s">
        <v>1</v>
      </c>
      <c r="I159" s="224"/>
      <c r="J159" s="221"/>
      <c r="K159" s="221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144</v>
      </c>
      <c r="AU159" s="229" t="s">
        <v>75</v>
      </c>
      <c r="AV159" s="13" t="s">
        <v>73</v>
      </c>
      <c r="AW159" s="13" t="s">
        <v>28</v>
      </c>
      <c r="AX159" s="13" t="s">
        <v>65</v>
      </c>
      <c r="AY159" s="229" t="s">
        <v>132</v>
      </c>
    </row>
    <row r="160" spans="2:51" s="11" customFormat="1" ht="12">
      <c r="B160" s="188"/>
      <c r="C160" s="189"/>
      <c r="D160" s="185" t="s">
        <v>144</v>
      </c>
      <c r="E160" s="190" t="s">
        <v>1</v>
      </c>
      <c r="F160" s="191" t="s">
        <v>958</v>
      </c>
      <c r="G160" s="189"/>
      <c r="H160" s="192">
        <v>5.5</v>
      </c>
      <c r="I160" s="193"/>
      <c r="J160" s="189"/>
      <c r="K160" s="189"/>
      <c r="L160" s="194"/>
      <c r="M160" s="195"/>
      <c r="N160" s="196"/>
      <c r="O160" s="196"/>
      <c r="P160" s="196"/>
      <c r="Q160" s="196"/>
      <c r="R160" s="196"/>
      <c r="S160" s="196"/>
      <c r="T160" s="197"/>
      <c r="AT160" s="198" t="s">
        <v>144</v>
      </c>
      <c r="AU160" s="198" t="s">
        <v>75</v>
      </c>
      <c r="AV160" s="11" t="s">
        <v>75</v>
      </c>
      <c r="AW160" s="11" t="s">
        <v>28</v>
      </c>
      <c r="AX160" s="11" t="s">
        <v>73</v>
      </c>
      <c r="AY160" s="198" t="s">
        <v>132</v>
      </c>
    </row>
    <row r="161" spans="2:65" s="1" customFormat="1" ht="16.5" customHeight="1">
      <c r="B161" s="32"/>
      <c r="C161" s="173" t="s">
        <v>73</v>
      </c>
      <c r="D161" s="173" t="s">
        <v>135</v>
      </c>
      <c r="E161" s="174" t="s">
        <v>959</v>
      </c>
      <c r="F161" s="175" t="s">
        <v>960</v>
      </c>
      <c r="G161" s="176" t="s">
        <v>213</v>
      </c>
      <c r="H161" s="177">
        <v>7.4</v>
      </c>
      <c r="I161" s="178"/>
      <c r="J161" s="179">
        <f>ROUND(I161*H161,2)</f>
        <v>0</v>
      </c>
      <c r="K161" s="175" t="s">
        <v>1</v>
      </c>
      <c r="L161" s="36"/>
      <c r="M161" s="180" t="s">
        <v>1</v>
      </c>
      <c r="N161" s="181" t="s">
        <v>36</v>
      </c>
      <c r="O161" s="58"/>
      <c r="P161" s="182">
        <f>O161*H161</f>
        <v>0</v>
      </c>
      <c r="Q161" s="182">
        <v>0.00175</v>
      </c>
      <c r="R161" s="182">
        <f>Q161*H161</f>
        <v>0.012950000000000001</v>
      </c>
      <c r="S161" s="182">
        <v>0</v>
      </c>
      <c r="T161" s="183">
        <f>S161*H161</f>
        <v>0</v>
      </c>
      <c r="AR161" s="15" t="s">
        <v>189</v>
      </c>
      <c r="AT161" s="15" t="s">
        <v>135</v>
      </c>
      <c r="AU161" s="15" t="s">
        <v>75</v>
      </c>
      <c r="AY161" s="15" t="s">
        <v>132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5" t="s">
        <v>73</v>
      </c>
      <c r="BK161" s="184">
        <f>ROUND(I161*H161,2)</f>
        <v>0</v>
      </c>
      <c r="BL161" s="15" t="s">
        <v>189</v>
      </c>
      <c r="BM161" s="15" t="s">
        <v>961</v>
      </c>
    </row>
    <row r="162" spans="2:47" s="1" customFormat="1" ht="12">
      <c r="B162" s="32"/>
      <c r="C162" s="33"/>
      <c r="D162" s="185" t="s">
        <v>142</v>
      </c>
      <c r="E162" s="33"/>
      <c r="F162" s="186" t="s">
        <v>962</v>
      </c>
      <c r="G162" s="33"/>
      <c r="H162" s="33"/>
      <c r="I162" s="101"/>
      <c r="J162" s="33"/>
      <c r="K162" s="33"/>
      <c r="L162" s="36"/>
      <c r="M162" s="187"/>
      <c r="N162" s="58"/>
      <c r="O162" s="58"/>
      <c r="P162" s="58"/>
      <c r="Q162" s="58"/>
      <c r="R162" s="58"/>
      <c r="S162" s="58"/>
      <c r="T162" s="59"/>
      <c r="AT162" s="15" t="s">
        <v>142</v>
      </c>
      <c r="AU162" s="15" t="s">
        <v>75</v>
      </c>
    </row>
    <row r="163" spans="2:51" s="13" customFormat="1" ht="12">
      <c r="B163" s="220"/>
      <c r="C163" s="221"/>
      <c r="D163" s="185" t="s">
        <v>144</v>
      </c>
      <c r="E163" s="222" t="s">
        <v>1</v>
      </c>
      <c r="F163" s="223" t="s">
        <v>957</v>
      </c>
      <c r="G163" s="221"/>
      <c r="H163" s="222" t="s">
        <v>1</v>
      </c>
      <c r="I163" s="224"/>
      <c r="J163" s="221"/>
      <c r="K163" s="221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144</v>
      </c>
      <c r="AU163" s="229" t="s">
        <v>75</v>
      </c>
      <c r="AV163" s="13" t="s">
        <v>73</v>
      </c>
      <c r="AW163" s="13" t="s">
        <v>28</v>
      </c>
      <c r="AX163" s="13" t="s">
        <v>65</v>
      </c>
      <c r="AY163" s="229" t="s">
        <v>132</v>
      </c>
    </row>
    <row r="164" spans="2:51" s="11" customFormat="1" ht="12">
      <c r="B164" s="188"/>
      <c r="C164" s="189"/>
      <c r="D164" s="185" t="s">
        <v>144</v>
      </c>
      <c r="E164" s="190" t="s">
        <v>1</v>
      </c>
      <c r="F164" s="191" t="s">
        <v>751</v>
      </c>
      <c r="G164" s="189"/>
      <c r="H164" s="192">
        <v>7.4</v>
      </c>
      <c r="I164" s="193"/>
      <c r="J164" s="189"/>
      <c r="K164" s="189"/>
      <c r="L164" s="194"/>
      <c r="M164" s="195"/>
      <c r="N164" s="196"/>
      <c r="O164" s="196"/>
      <c r="P164" s="196"/>
      <c r="Q164" s="196"/>
      <c r="R164" s="196"/>
      <c r="S164" s="196"/>
      <c r="T164" s="197"/>
      <c r="AT164" s="198" t="s">
        <v>144</v>
      </c>
      <c r="AU164" s="198" t="s">
        <v>75</v>
      </c>
      <c r="AV164" s="11" t="s">
        <v>75</v>
      </c>
      <c r="AW164" s="11" t="s">
        <v>28</v>
      </c>
      <c r="AX164" s="11" t="s">
        <v>73</v>
      </c>
      <c r="AY164" s="198" t="s">
        <v>132</v>
      </c>
    </row>
    <row r="165" spans="2:65" s="1" customFormat="1" ht="16.5" customHeight="1">
      <c r="B165" s="32"/>
      <c r="C165" s="173" t="s">
        <v>140</v>
      </c>
      <c r="D165" s="173" t="s">
        <v>135</v>
      </c>
      <c r="E165" s="174" t="s">
        <v>963</v>
      </c>
      <c r="F165" s="175" t="s">
        <v>964</v>
      </c>
      <c r="G165" s="176" t="s">
        <v>213</v>
      </c>
      <c r="H165" s="177">
        <v>9</v>
      </c>
      <c r="I165" s="178"/>
      <c r="J165" s="179">
        <f>ROUND(I165*H165,2)</f>
        <v>0</v>
      </c>
      <c r="K165" s="175" t="s">
        <v>139</v>
      </c>
      <c r="L165" s="36"/>
      <c r="M165" s="180" t="s">
        <v>1</v>
      </c>
      <c r="N165" s="181" t="s">
        <v>36</v>
      </c>
      <c r="O165" s="58"/>
      <c r="P165" s="182">
        <f>O165*H165</f>
        <v>0</v>
      </c>
      <c r="Q165" s="182">
        <v>0.00056</v>
      </c>
      <c r="R165" s="182">
        <f>Q165*H165</f>
        <v>0.005039999999999999</v>
      </c>
      <c r="S165" s="182">
        <v>0</v>
      </c>
      <c r="T165" s="183">
        <f>S165*H165</f>
        <v>0</v>
      </c>
      <c r="AR165" s="15" t="s">
        <v>189</v>
      </c>
      <c r="AT165" s="15" t="s">
        <v>135</v>
      </c>
      <c r="AU165" s="15" t="s">
        <v>75</v>
      </c>
      <c r="AY165" s="15" t="s">
        <v>132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5" t="s">
        <v>73</v>
      </c>
      <c r="BK165" s="184">
        <f>ROUND(I165*H165,2)</f>
        <v>0</v>
      </c>
      <c r="BL165" s="15" t="s">
        <v>189</v>
      </c>
      <c r="BM165" s="15" t="s">
        <v>965</v>
      </c>
    </row>
    <row r="166" spans="2:47" s="1" customFormat="1" ht="12">
      <c r="B166" s="32"/>
      <c r="C166" s="33"/>
      <c r="D166" s="185" t="s">
        <v>142</v>
      </c>
      <c r="E166" s="33"/>
      <c r="F166" s="186" t="s">
        <v>966</v>
      </c>
      <c r="G166" s="33"/>
      <c r="H166" s="33"/>
      <c r="I166" s="101"/>
      <c r="J166" s="33"/>
      <c r="K166" s="33"/>
      <c r="L166" s="36"/>
      <c r="M166" s="187"/>
      <c r="N166" s="58"/>
      <c r="O166" s="58"/>
      <c r="P166" s="58"/>
      <c r="Q166" s="58"/>
      <c r="R166" s="58"/>
      <c r="S166" s="58"/>
      <c r="T166" s="59"/>
      <c r="AT166" s="15" t="s">
        <v>142</v>
      </c>
      <c r="AU166" s="15" t="s">
        <v>75</v>
      </c>
    </row>
    <row r="167" spans="2:51" s="13" customFormat="1" ht="12">
      <c r="B167" s="220"/>
      <c r="C167" s="221"/>
      <c r="D167" s="185" t="s">
        <v>144</v>
      </c>
      <c r="E167" s="222" t="s">
        <v>1</v>
      </c>
      <c r="F167" s="223" t="s">
        <v>957</v>
      </c>
      <c r="G167" s="221"/>
      <c r="H167" s="222" t="s">
        <v>1</v>
      </c>
      <c r="I167" s="224"/>
      <c r="J167" s="221"/>
      <c r="K167" s="221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144</v>
      </c>
      <c r="AU167" s="229" t="s">
        <v>75</v>
      </c>
      <c r="AV167" s="13" t="s">
        <v>73</v>
      </c>
      <c r="AW167" s="13" t="s">
        <v>28</v>
      </c>
      <c r="AX167" s="13" t="s">
        <v>65</v>
      </c>
      <c r="AY167" s="229" t="s">
        <v>132</v>
      </c>
    </row>
    <row r="168" spans="2:51" s="11" customFormat="1" ht="12">
      <c r="B168" s="188"/>
      <c r="C168" s="189"/>
      <c r="D168" s="185" t="s">
        <v>144</v>
      </c>
      <c r="E168" s="190" t="s">
        <v>1</v>
      </c>
      <c r="F168" s="191" t="s">
        <v>967</v>
      </c>
      <c r="G168" s="189"/>
      <c r="H168" s="192">
        <v>9</v>
      </c>
      <c r="I168" s="193"/>
      <c r="J168" s="189"/>
      <c r="K168" s="189"/>
      <c r="L168" s="194"/>
      <c r="M168" s="195"/>
      <c r="N168" s="196"/>
      <c r="O168" s="196"/>
      <c r="P168" s="196"/>
      <c r="Q168" s="196"/>
      <c r="R168" s="196"/>
      <c r="S168" s="196"/>
      <c r="T168" s="197"/>
      <c r="AT168" s="198" t="s">
        <v>144</v>
      </c>
      <c r="AU168" s="198" t="s">
        <v>75</v>
      </c>
      <c r="AV168" s="11" t="s">
        <v>75</v>
      </c>
      <c r="AW168" s="11" t="s">
        <v>28</v>
      </c>
      <c r="AX168" s="11" t="s">
        <v>73</v>
      </c>
      <c r="AY168" s="198" t="s">
        <v>132</v>
      </c>
    </row>
    <row r="169" spans="2:65" s="1" customFormat="1" ht="16.5" customHeight="1">
      <c r="B169" s="32"/>
      <c r="C169" s="173" t="s">
        <v>357</v>
      </c>
      <c r="D169" s="173" t="s">
        <v>135</v>
      </c>
      <c r="E169" s="174" t="s">
        <v>968</v>
      </c>
      <c r="F169" s="175" t="s">
        <v>969</v>
      </c>
      <c r="G169" s="176" t="s">
        <v>213</v>
      </c>
      <c r="H169" s="177">
        <v>14.7</v>
      </c>
      <c r="I169" s="178"/>
      <c r="J169" s="179">
        <f>ROUND(I169*H169,2)</f>
        <v>0</v>
      </c>
      <c r="K169" s="175" t="s">
        <v>139</v>
      </c>
      <c r="L169" s="36"/>
      <c r="M169" s="180" t="s">
        <v>1</v>
      </c>
      <c r="N169" s="181" t="s">
        <v>36</v>
      </c>
      <c r="O169" s="58"/>
      <c r="P169" s="182">
        <f>O169*H169</f>
        <v>0</v>
      </c>
      <c r="Q169" s="182">
        <v>0.00035</v>
      </c>
      <c r="R169" s="182">
        <f>Q169*H169</f>
        <v>0.005144999999999999</v>
      </c>
      <c r="S169" s="182">
        <v>0</v>
      </c>
      <c r="T169" s="183">
        <f>S169*H169</f>
        <v>0</v>
      </c>
      <c r="AR169" s="15" t="s">
        <v>189</v>
      </c>
      <c r="AT169" s="15" t="s">
        <v>135</v>
      </c>
      <c r="AU169" s="15" t="s">
        <v>75</v>
      </c>
      <c r="AY169" s="15" t="s">
        <v>132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5" t="s">
        <v>73</v>
      </c>
      <c r="BK169" s="184">
        <f>ROUND(I169*H169,2)</f>
        <v>0</v>
      </c>
      <c r="BL169" s="15" t="s">
        <v>189</v>
      </c>
      <c r="BM169" s="15" t="s">
        <v>970</v>
      </c>
    </row>
    <row r="170" spans="2:47" s="1" customFormat="1" ht="12">
      <c r="B170" s="32"/>
      <c r="C170" s="33"/>
      <c r="D170" s="185" t="s">
        <v>142</v>
      </c>
      <c r="E170" s="33"/>
      <c r="F170" s="186" t="s">
        <v>971</v>
      </c>
      <c r="G170" s="33"/>
      <c r="H170" s="33"/>
      <c r="I170" s="101"/>
      <c r="J170" s="33"/>
      <c r="K170" s="33"/>
      <c r="L170" s="36"/>
      <c r="M170" s="187"/>
      <c r="N170" s="58"/>
      <c r="O170" s="58"/>
      <c r="P170" s="58"/>
      <c r="Q170" s="58"/>
      <c r="R170" s="58"/>
      <c r="S170" s="58"/>
      <c r="T170" s="59"/>
      <c r="AT170" s="15" t="s">
        <v>142</v>
      </c>
      <c r="AU170" s="15" t="s">
        <v>75</v>
      </c>
    </row>
    <row r="171" spans="2:51" s="13" customFormat="1" ht="12">
      <c r="B171" s="220"/>
      <c r="C171" s="221"/>
      <c r="D171" s="185" t="s">
        <v>144</v>
      </c>
      <c r="E171" s="222" t="s">
        <v>1</v>
      </c>
      <c r="F171" s="223" t="s">
        <v>957</v>
      </c>
      <c r="G171" s="221"/>
      <c r="H171" s="222" t="s">
        <v>1</v>
      </c>
      <c r="I171" s="224"/>
      <c r="J171" s="221"/>
      <c r="K171" s="221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144</v>
      </c>
      <c r="AU171" s="229" t="s">
        <v>75</v>
      </c>
      <c r="AV171" s="13" t="s">
        <v>73</v>
      </c>
      <c r="AW171" s="13" t="s">
        <v>28</v>
      </c>
      <c r="AX171" s="13" t="s">
        <v>65</v>
      </c>
      <c r="AY171" s="229" t="s">
        <v>132</v>
      </c>
    </row>
    <row r="172" spans="2:51" s="11" customFormat="1" ht="12">
      <c r="B172" s="188"/>
      <c r="C172" s="189"/>
      <c r="D172" s="185" t="s">
        <v>144</v>
      </c>
      <c r="E172" s="190" t="s">
        <v>1</v>
      </c>
      <c r="F172" s="191" t="s">
        <v>972</v>
      </c>
      <c r="G172" s="189"/>
      <c r="H172" s="192">
        <v>14.7</v>
      </c>
      <c r="I172" s="193"/>
      <c r="J172" s="189"/>
      <c r="K172" s="189"/>
      <c r="L172" s="194"/>
      <c r="M172" s="195"/>
      <c r="N172" s="196"/>
      <c r="O172" s="196"/>
      <c r="P172" s="196"/>
      <c r="Q172" s="196"/>
      <c r="R172" s="196"/>
      <c r="S172" s="196"/>
      <c r="T172" s="197"/>
      <c r="AT172" s="198" t="s">
        <v>144</v>
      </c>
      <c r="AU172" s="198" t="s">
        <v>75</v>
      </c>
      <c r="AV172" s="11" t="s">
        <v>75</v>
      </c>
      <c r="AW172" s="11" t="s">
        <v>28</v>
      </c>
      <c r="AX172" s="11" t="s">
        <v>73</v>
      </c>
      <c r="AY172" s="198" t="s">
        <v>132</v>
      </c>
    </row>
    <row r="173" spans="2:65" s="1" customFormat="1" ht="16.5" customHeight="1">
      <c r="B173" s="32"/>
      <c r="C173" s="173" t="s">
        <v>170</v>
      </c>
      <c r="D173" s="173" t="s">
        <v>135</v>
      </c>
      <c r="E173" s="174" t="s">
        <v>973</v>
      </c>
      <c r="F173" s="175" t="s">
        <v>974</v>
      </c>
      <c r="G173" s="176" t="s">
        <v>332</v>
      </c>
      <c r="H173" s="177">
        <v>1</v>
      </c>
      <c r="I173" s="178"/>
      <c r="J173" s="179">
        <f>ROUND(I173*H173,2)</f>
        <v>0</v>
      </c>
      <c r="K173" s="175" t="s">
        <v>139</v>
      </c>
      <c r="L173" s="36"/>
      <c r="M173" s="180" t="s">
        <v>1</v>
      </c>
      <c r="N173" s="181" t="s">
        <v>36</v>
      </c>
      <c r="O173" s="58"/>
      <c r="P173" s="182">
        <f>O173*H173</f>
        <v>0</v>
      </c>
      <c r="Q173" s="182">
        <v>0.00034</v>
      </c>
      <c r="R173" s="182">
        <f>Q173*H173</f>
        <v>0.00034</v>
      </c>
      <c r="S173" s="182">
        <v>0</v>
      </c>
      <c r="T173" s="183">
        <f>S173*H173</f>
        <v>0</v>
      </c>
      <c r="AR173" s="15" t="s">
        <v>189</v>
      </c>
      <c r="AT173" s="15" t="s">
        <v>135</v>
      </c>
      <c r="AU173" s="15" t="s">
        <v>75</v>
      </c>
      <c r="AY173" s="15" t="s">
        <v>132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5" t="s">
        <v>73</v>
      </c>
      <c r="BK173" s="184">
        <f>ROUND(I173*H173,2)</f>
        <v>0</v>
      </c>
      <c r="BL173" s="15" t="s">
        <v>189</v>
      </c>
      <c r="BM173" s="15" t="s">
        <v>975</v>
      </c>
    </row>
    <row r="174" spans="2:47" s="1" customFormat="1" ht="12">
      <c r="B174" s="32"/>
      <c r="C174" s="33"/>
      <c r="D174" s="185" t="s">
        <v>142</v>
      </c>
      <c r="E174" s="33"/>
      <c r="F174" s="186" t="s">
        <v>976</v>
      </c>
      <c r="G174" s="33"/>
      <c r="H174" s="33"/>
      <c r="I174" s="101"/>
      <c r="J174" s="33"/>
      <c r="K174" s="33"/>
      <c r="L174" s="36"/>
      <c r="M174" s="187"/>
      <c r="N174" s="58"/>
      <c r="O174" s="58"/>
      <c r="P174" s="58"/>
      <c r="Q174" s="58"/>
      <c r="R174" s="58"/>
      <c r="S174" s="58"/>
      <c r="T174" s="59"/>
      <c r="AT174" s="15" t="s">
        <v>142</v>
      </c>
      <c r="AU174" s="15" t="s">
        <v>75</v>
      </c>
    </row>
    <row r="175" spans="2:51" s="13" customFormat="1" ht="12">
      <c r="B175" s="220"/>
      <c r="C175" s="221"/>
      <c r="D175" s="185" t="s">
        <v>144</v>
      </c>
      <c r="E175" s="222" t="s">
        <v>1</v>
      </c>
      <c r="F175" s="223" t="s">
        <v>977</v>
      </c>
      <c r="G175" s="221"/>
      <c r="H175" s="222" t="s">
        <v>1</v>
      </c>
      <c r="I175" s="224"/>
      <c r="J175" s="221"/>
      <c r="K175" s="221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144</v>
      </c>
      <c r="AU175" s="229" t="s">
        <v>75</v>
      </c>
      <c r="AV175" s="13" t="s">
        <v>73</v>
      </c>
      <c r="AW175" s="13" t="s">
        <v>28</v>
      </c>
      <c r="AX175" s="13" t="s">
        <v>65</v>
      </c>
      <c r="AY175" s="229" t="s">
        <v>132</v>
      </c>
    </row>
    <row r="176" spans="2:51" s="11" customFormat="1" ht="12">
      <c r="B176" s="188"/>
      <c r="C176" s="189"/>
      <c r="D176" s="185" t="s">
        <v>144</v>
      </c>
      <c r="E176" s="190" t="s">
        <v>1</v>
      </c>
      <c r="F176" s="191" t="s">
        <v>73</v>
      </c>
      <c r="G176" s="189"/>
      <c r="H176" s="192">
        <v>1</v>
      </c>
      <c r="I176" s="193"/>
      <c r="J176" s="189"/>
      <c r="K176" s="189"/>
      <c r="L176" s="194"/>
      <c r="M176" s="195"/>
      <c r="N176" s="196"/>
      <c r="O176" s="196"/>
      <c r="P176" s="196"/>
      <c r="Q176" s="196"/>
      <c r="R176" s="196"/>
      <c r="S176" s="196"/>
      <c r="T176" s="197"/>
      <c r="AT176" s="198" t="s">
        <v>144</v>
      </c>
      <c r="AU176" s="198" t="s">
        <v>75</v>
      </c>
      <c r="AV176" s="11" t="s">
        <v>75</v>
      </c>
      <c r="AW176" s="11" t="s">
        <v>28</v>
      </c>
      <c r="AX176" s="11" t="s">
        <v>73</v>
      </c>
      <c r="AY176" s="198" t="s">
        <v>132</v>
      </c>
    </row>
    <row r="177" spans="2:65" s="1" customFormat="1" ht="16.5" customHeight="1">
      <c r="B177" s="32"/>
      <c r="C177" s="173" t="s">
        <v>295</v>
      </c>
      <c r="D177" s="173" t="s">
        <v>135</v>
      </c>
      <c r="E177" s="174" t="s">
        <v>978</v>
      </c>
      <c r="F177" s="175" t="s">
        <v>979</v>
      </c>
      <c r="G177" s="176" t="s">
        <v>332</v>
      </c>
      <c r="H177" s="177">
        <v>1</v>
      </c>
      <c r="I177" s="178"/>
      <c r="J177" s="179">
        <f>ROUND(I177*H177,2)</f>
        <v>0</v>
      </c>
      <c r="K177" s="175" t="s">
        <v>139</v>
      </c>
      <c r="L177" s="36"/>
      <c r="M177" s="180" t="s">
        <v>1</v>
      </c>
      <c r="N177" s="181" t="s">
        <v>36</v>
      </c>
      <c r="O177" s="58"/>
      <c r="P177" s="182">
        <f>O177*H177</f>
        <v>0</v>
      </c>
      <c r="Q177" s="182">
        <v>0.00017</v>
      </c>
      <c r="R177" s="182">
        <f>Q177*H177</f>
        <v>0.00017</v>
      </c>
      <c r="S177" s="182">
        <v>0</v>
      </c>
      <c r="T177" s="183">
        <f>S177*H177</f>
        <v>0</v>
      </c>
      <c r="AR177" s="15" t="s">
        <v>189</v>
      </c>
      <c r="AT177" s="15" t="s">
        <v>135</v>
      </c>
      <c r="AU177" s="15" t="s">
        <v>75</v>
      </c>
      <c r="AY177" s="15" t="s">
        <v>132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5" t="s">
        <v>73</v>
      </c>
      <c r="BK177" s="184">
        <f>ROUND(I177*H177,2)</f>
        <v>0</v>
      </c>
      <c r="BL177" s="15" t="s">
        <v>189</v>
      </c>
      <c r="BM177" s="15" t="s">
        <v>980</v>
      </c>
    </row>
    <row r="178" spans="2:47" s="1" customFormat="1" ht="12">
      <c r="B178" s="32"/>
      <c r="C178" s="33"/>
      <c r="D178" s="185" t="s">
        <v>142</v>
      </c>
      <c r="E178" s="33"/>
      <c r="F178" s="186" t="s">
        <v>981</v>
      </c>
      <c r="G178" s="33"/>
      <c r="H178" s="33"/>
      <c r="I178" s="101"/>
      <c r="J178" s="33"/>
      <c r="K178" s="33"/>
      <c r="L178" s="36"/>
      <c r="M178" s="187"/>
      <c r="N178" s="58"/>
      <c r="O178" s="58"/>
      <c r="P178" s="58"/>
      <c r="Q178" s="58"/>
      <c r="R178" s="58"/>
      <c r="S178" s="58"/>
      <c r="T178" s="59"/>
      <c r="AT178" s="15" t="s">
        <v>142</v>
      </c>
      <c r="AU178" s="15" t="s">
        <v>75</v>
      </c>
    </row>
    <row r="179" spans="2:65" s="1" customFormat="1" ht="16.5" customHeight="1">
      <c r="B179" s="32"/>
      <c r="C179" s="173" t="s">
        <v>236</v>
      </c>
      <c r="D179" s="173" t="s">
        <v>135</v>
      </c>
      <c r="E179" s="174" t="s">
        <v>982</v>
      </c>
      <c r="F179" s="175" t="s">
        <v>983</v>
      </c>
      <c r="G179" s="176" t="s">
        <v>213</v>
      </c>
      <c r="H179" s="177">
        <v>36.6</v>
      </c>
      <c r="I179" s="178"/>
      <c r="J179" s="179">
        <f>ROUND(I179*H179,2)</f>
        <v>0</v>
      </c>
      <c r="K179" s="175" t="s">
        <v>139</v>
      </c>
      <c r="L179" s="36"/>
      <c r="M179" s="180" t="s">
        <v>1</v>
      </c>
      <c r="N179" s="181" t="s">
        <v>36</v>
      </c>
      <c r="O179" s="58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AR179" s="15" t="s">
        <v>189</v>
      </c>
      <c r="AT179" s="15" t="s">
        <v>135</v>
      </c>
      <c r="AU179" s="15" t="s">
        <v>75</v>
      </c>
      <c r="AY179" s="15" t="s">
        <v>132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5" t="s">
        <v>73</v>
      </c>
      <c r="BK179" s="184">
        <f>ROUND(I179*H179,2)</f>
        <v>0</v>
      </c>
      <c r="BL179" s="15" t="s">
        <v>189</v>
      </c>
      <c r="BM179" s="15" t="s">
        <v>984</v>
      </c>
    </row>
    <row r="180" spans="2:47" s="1" customFormat="1" ht="12">
      <c r="B180" s="32"/>
      <c r="C180" s="33"/>
      <c r="D180" s="185" t="s">
        <v>142</v>
      </c>
      <c r="E180" s="33"/>
      <c r="F180" s="186" t="s">
        <v>985</v>
      </c>
      <c r="G180" s="33"/>
      <c r="H180" s="33"/>
      <c r="I180" s="101"/>
      <c r="J180" s="33"/>
      <c r="K180" s="33"/>
      <c r="L180" s="36"/>
      <c r="M180" s="187"/>
      <c r="N180" s="58"/>
      <c r="O180" s="58"/>
      <c r="P180" s="58"/>
      <c r="Q180" s="58"/>
      <c r="R180" s="58"/>
      <c r="S180" s="58"/>
      <c r="T180" s="59"/>
      <c r="AT180" s="15" t="s">
        <v>142</v>
      </c>
      <c r="AU180" s="15" t="s">
        <v>75</v>
      </c>
    </row>
    <row r="181" spans="2:51" s="11" customFormat="1" ht="12">
      <c r="B181" s="188"/>
      <c r="C181" s="189"/>
      <c r="D181" s="185" t="s">
        <v>144</v>
      </c>
      <c r="E181" s="190" t="s">
        <v>1</v>
      </c>
      <c r="F181" s="191" t="s">
        <v>986</v>
      </c>
      <c r="G181" s="189"/>
      <c r="H181" s="192">
        <v>36.6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144</v>
      </c>
      <c r="AU181" s="198" t="s">
        <v>75</v>
      </c>
      <c r="AV181" s="11" t="s">
        <v>75</v>
      </c>
      <c r="AW181" s="11" t="s">
        <v>28</v>
      </c>
      <c r="AX181" s="11" t="s">
        <v>73</v>
      </c>
      <c r="AY181" s="198" t="s">
        <v>132</v>
      </c>
    </row>
    <row r="182" spans="2:65" s="1" customFormat="1" ht="16.5" customHeight="1">
      <c r="B182" s="32"/>
      <c r="C182" s="173" t="s">
        <v>368</v>
      </c>
      <c r="D182" s="173" t="s">
        <v>135</v>
      </c>
      <c r="E182" s="174" t="s">
        <v>987</v>
      </c>
      <c r="F182" s="175" t="s">
        <v>988</v>
      </c>
      <c r="G182" s="176" t="s">
        <v>383</v>
      </c>
      <c r="H182" s="177">
        <v>0.031</v>
      </c>
      <c r="I182" s="178"/>
      <c r="J182" s="179">
        <f>ROUND(I182*H182,2)</f>
        <v>0</v>
      </c>
      <c r="K182" s="175" t="s">
        <v>139</v>
      </c>
      <c r="L182" s="36"/>
      <c r="M182" s="180" t="s">
        <v>1</v>
      </c>
      <c r="N182" s="181" t="s">
        <v>36</v>
      </c>
      <c r="O182" s="58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15" t="s">
        <v>189</v>
      </c>
      <c r="AT182" s="15" t="s">
        <v>135</v>
      </c>
      <c r="AU182" s="15" t="s">
        <v>75</v>
      </c>
      <c r="AY182" s="15" t="s">
        <v>132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5" t="s">
        <v>73</v>
      </c>
      <c r="BK182" s="184">
        <f>ROUND(I182*H182,2)</f>
        <v>0</v>
      </c>
      <c r="BL182" s="15" t="s">
        <v>189</v>
      </c>
      <c r="BM182" s="15" t="s">
        <v>989</v>
      </c>
    </row>
    <row r="183" spans="2:47" s="1" customFormat="1" ht="19.5">
      <c r="B183" s="32"/>
      <c r="C183" s="33"/>
      <c r="D183" s="185" t="s">
        <v>142</v>
      </c>
      <c r="E183" s="33"/>
      <c r="F183" s="186" t="s">
        <v>990</v>
      </c>
      <c r="G183" s="33"/>
      <c r="H183" s="33"/>
      <c r="I183" s="101"/>
      <c r="J183" s="33"/>
      <c r="K183" s="33"/>
      <c r="L183" s="36"/>
      <c r="M183" s="187"/>
      <c r="N183" s="58"/>
      <c r="O183" s="58"/>
      <c r="P183" s="58"/>
      <c r="Q183" s="58"/>
      <c r="R183" s="58"/>
      <c r="S183" s="58"/>
      <c r="T183" s="59"/>
      <c r="AT183" s="15" t="s">
        <v>142</v>
      </c>
      <c r="AU183" s="15" t="s">
        <v>75</v>
      </c>
    </row>
    <row r="184" spans="2:65" s="1" customFormat="1" ht="16.5" customHeight="1">
      <c r="B184" s="32"/>
      <c r="C184" s="173" t="s">
        <v>167</v>
      </c>
      <c r="D184" s="173" t="s">
        <v>135</v>
      </c>
      <c r="E184" s="174" t="s">
        <v>991</v>
      </c>
      <c r="F184" s="175" t="s">
        <v>992</v>
      </c>
      <c r="G184" s="176" t="s">
        <v>383</v>
      </c>
      <c r="H184" s="177">
        <v>0.031</v>
      </c>
      <c r="I184" s="178"/>
      <c r="J184" s="179">
        <f>ROUND(I184*H184,2)</f>
        <v>0</v>
      </c>
      <c r="K184" s="175" t="s">
        <v>139</v>
      </c>
      <c r="L184" s="36"/>
      <c r="M184" s="180" t="s">
        <v>1</v>
      </c>
      <c r="N184" s="181" t="s">
        <v>36</v>
      </c>
      <c r="O184" s="58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15" t="s">
        <v>189</v>
      </c>
      <c r="AT184" s="15" t="s">
        <v>135</v>
      </c>
      <c r="AU184" s="15" t="s">
        <v>75</v>
      </c>
      <c r="AY184" s="15" t="s">
        <v>132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5" t="s">
        <v>73</v>
      </c>
      <c r="BK184" s="184">
        <f>ROUND(I184*H184,2)</f>
        <v>0</v>
      </c>
      <c r="BL184" s="15" t="s">
        <v>189</v>
      </c>
      <c r="BM184" s="15" t="s">
        <v>993</v>
      </c>
    </row>
    <row r="185" spans="2:47" s="1" customFormat="1" ht="19.5">
      <c r="B185" s="32"/>
      <c r="C185" s="33"/>
      <c r="D185" s="185" t="s">
        <v>142</v>
      </c>
      <c r="E185" s="33"/>
      <c r="F185" s="186" t="s">
        <v>994</v>
      </c>
      <c r="G185" s="33"/>
      <c r="H185" s="33"/>
      <c r="I185" s="101"/>
      <c r="J185" s="33"/>
      <c r="K185" s="33"/>
      <c r="L185" s="36"/>
      <c r="M185" s="187"/>
      <c r="N185" s="58"/>
      <c r="O185" s="58"/>
      <c r="P185" s="58"/>
      <c r="Q185" s="58"/>
      <c r="R185" s="58"/>
      <c r="S185" s="58"/>
      <c r="T185" s="59"/>
      <c r="AT185" s="15" t="s">
        <v>142</v>
      </c>
      <c r="AU185" s="15" t="s">
        <v>75</v>
      </c>
    </row>
    <row r="186" spans="2:65" s="1" customFormat="1" ht="16.5" customHeight="1">
      <c r="B186" s="32"/>
      <c r="C186" s="173" t="s">
        <v>301</v>
      </c>
      <c r="D186" s="173" t="s">
        <v>135</v>
      </c>
      <c r="E186" s="174" t="s">
        <v>995</v>
      </c>
      <c r="F186" s="175" t="s">
        <v>996</v>
      </c>
      <c r="G186" s="176" t="s">
        <v>383</v>
      </c>
      <c r="H186" s="177">
        <v>0.031</v>
      </c>
      <c r="I186" s="178"/>
      <c r="J186" s="179">
        <f>ROUND(I186*H186,2)</f>
        <v>0</v>
      </c>
      <c r="K186" s="175" t="s">
        <v>139</v>
      </c>
      <c r="L186" s="36"/>
      <c r="M186" s="180" t="s">
        <v>1</v>
      </c>
      <c r="N186" s="181" t="s">
        <v>36</v>
      </c>
      <c r="O186" s="58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15" t="s">
        <v>189</v>
      </c>
      <c r="AT186" s="15" t="s">
        <v>135</v>
      </c>
      <c r="AU186" s="15" t="s">
        <v>75</v>
      </c>
      <c r="AY186" s="15" t="s">
        <v>132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5" t="s">
        <v>73</v>
      </c>
      <c r="BK186" s="184">
        <f>ROUND(I186*H186,2)</f>
        <v>0</v>
      </c>
      <c r="BL186" s="15" t="s">
        <v>189</v>
      </c>
      <c r="BM186" s="15" t="s">
        <v>997</v>
      </c>
    </row>
    <row r="187" spans="2:47" s="1" customFormat="1" ht="19.5">
      <c r="B187" s="32"/>
      <c r="C187" s="33"/>
      <c r="D187" s="185" t="s">
        <v>142</v>
      </c>
      <c r="E187" s="33"/>
      <c r="F187" s="186" t="s">
        <v>998</v>
      </c>
      <c r="G187" s="33"/>
      <c r="H187" s="33"/>
      <c r="I187" s="101"/>
      <c r="J187" s="33"/>
      <c r="K187" s="33"/>
      <c r="L187" s="36"/>
      <c r="M187" s="187"/>
      <c r="N187" s="58"/>
      <c r="O187" s="58"/>
      <c r="P187" s="58"/>
      <c r="Q187" s="58"/>
      <c r="R187" s="58"/>
      <c r="S187" s="58"/>
      <c r="T187" s="59"/>
      <c r="AT187" s="15" t="s">
        <v>142</v>
      </c>
      <c r="AU187" s="15" t="s">
        <v>75</v>
      </c>
    </row>
    <row r="188" spans="2:63" s="10" customFormat="1" ht="22.9" customHeight="1">
      <c r="B188" s="157"/>
      <c r="C188" s="158"/>
      <c r="D188" s="159" t="s">
        <v>64</v>
      </c>
      <c r="E188" s="171" t="s">
        <v>999</v>
      </c>
      <c r="F188" s="171" t="s">
        <v>1000</v>
      </c>
      <c r="G188" s="158"/>
      <c r="H188" s="158"/>
      <c r="I188" s="161"/>
      <c r="J188" s="172">
        <f>BK188</f>
        <v>0</v>
      </c>
      <c r="K188" s="158"/>
      <c r="L188" s="163"/>
      <c r="M188" s="164"/>
      <c r="N188" s="165"/>
      <c r="O188" s="165"/>
      <c r="P188" s="166">
        <f>SUM(P189:P238)</f>
        <v>0</v>
      </c>
      <c r="Q188" s="165"/>
      <c r="R188" s="166">
        <f>SUM(R189:R238)</f>
        <v>0.18201799999999999</v>
      </c>
      <c r="S188" s="165"/>
      <c r="T188" s="167">
        <f>SUM(T189:T238)</f>
        <v>0</v>
      </c>
      <c r="AR188" s="168" t="s">
        <v>75</v>
      </c>
      <c r="AT188" s="169" t="s">
        <v>64</v>
      </c>
      <c r="AU188" s="169" t="s">
        <v>73</v>
      </c>
      <c r="AY188" s="168" t="s">
        <v>132</v>
      </c>
      <c r="BK188" s="170">
        <f>SUM(BK189:BK238)</f>
        <v>0</v>
      </c>
    </row>
    <row r="189" spans="2:65" s="1" customFormat="1" ht="16.5" customHeight="1">
      <c r="B189" s="32"/>
      <c r="C189" s="173" t="s">
        <v>609</v>
      </c>
      <c r="D189" s="173" t="s">
        <v>135</v>
      </c>
      <c r="E189" s="174" t="s">
        <v>1001</v>
      </c>
      <c r="F189" s="175" t="s">
        <v>1002</v>
      </c>
      <c r="G189" s="176" t="s">
        <v>213</v>
      </c>
      <c r="H189" s="177">
        <v>31.5</v>
      </c>
      <c r="I189" s="178"/>
      <c r="J189" s="179">
        <f>ROUND(I189*H189,2)</f>
        <v>0</v>
      </c>
      <c r="K189" s="175" t="s">
        <v>139</v>
      </c>
      <c r="L189" s="36"/>
      <c r="M189" s="180" t="s">
        <v>1</v>
      </c>
      <c r="N189" s="181" t="s">
        <v>36</v>
      </c>
      <c r="O189" s="58"/>
      <c r="P189" s="182">
        <f>O189*H189</f>
        <v>0</v>
      </c>
      <c r="Q189" s="182">
        <v>0.0007</v>
      </c>
      <c r="R189" s="182">
        <f>Q189*H189</f>
        <v>0.02205</v>
      </c>
      <c r="S189" s="182">
        <v>0</v>
      </c>
      <c r="T189" s="183">
        <f>S189*H189</f>
        <v>0</v>
      </c>
      <c r="AR189" s="15" t="s">
        <v>189</v>
      </c>
      <c r="AT189" s="15" t="s">
        <v>135</v>
      </c>
      <c r="AU189" s="15" t="s">
        <v>75</v>
      </c>
      <c r="AY189" s="15" t="s">
        <v>132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15" t="s">
        <v>73</v>
      </c>
      <c r="BK189" s="184">
        <f>ROUND(I189*H189,2)</f>
        <v>0</v>
      </c>
      <c r="BL189" s="15" t="s">
        <v>189</v>
      </c>
      <c r="BM189" s="15" t="s">
        <v>1003</v>
      </c>
    </row>
    <row r="190" spans="2:47" s="1" customFormat="1" ht="12">
      <c r="B190" s="32"/>
      <c r="C190" s="33"/>
      <c r="D190" s="185" t="s">
        <v>142</v>
      </c>
      <c r="E190" s="33"/>
      <c r="F190" s="186" t="s">
        <v>1004</v>
      </c>
      <c r="G190" s="33"/>
      <c r="H190" s="33"/>
      <c r="I190" s="101"/>
      <c r="J190" s="33"/>
      <c r="K190" s="33"/>
      <c r="L190" s="36"/>
      <c r="M190" s="187"/>
      <c r="N190" s="58"/>
      <c r="O190" s="58"/>
      <c r="P190" s="58"/>
      <c r="Q190" s="58"/>
      <c r="R190" s="58"/>
      <c r="S190" s="58"/>
      <c r="T190" s="59"/>
      <c r="AT190" s="15" t="s">
        <v>142</v>
      </c>
      <c r="AU190" s="15" t="s">
        <v>75</v>
      </c>
    </row>
    <row r="191" spans="2:51" s="13" customFormat="1" ht="12">
      <c r="B191" s="220"/>
      <c r="C191" s="221"/>
      <c r="D191" s="185" t="s">
        <v>144</v>
      </c>
      <c r="E191" s="222" t="s">
        <v>1</v>
      </c>
      <c r="F191" s="223" t="s">
        <v>1005</v>
      </c>
      <c r="G191" s="221"/>
      <c r="H191" s="222" t="s">
        <v>1</v>
      </c>
      <c r="I191" s="224"/>
      <c r="J191" s="221"/>
      <c r="K191" s="221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144</v>
      </c>
      <c r="AU191" s="229" t="s">
        <v>75</v>
      </c>
      <c r="AV191" s="13" t="s">
        <v>73</v>
      </c>
      <c r="AW191" s="13" t="s">
        <v>28</v>
      </c>
      <c r="AX191" s="13" t="s">
        <v>65</v>
      </c>
      <c r="AY191" s="229" t="s">
        <v>132</v>
      </c>
    </row>
    <row r="192" spans="2:51" s="11" customFormat="1" ht="12">
      <c r="B192" s="188"/>
      <c r="C192" s="189"/>
      <c r="D192" s="185" t="s">
        <v>144</v>
      </c>
      <c r="E192" s="190" t="s">
        <v>1</v>
      </c>
      <c r="F192" s="191" t="s">
        <v>1006</v>
      </c>
      <c r="G192" s="189"/>
      <c r="H192" s="192">
        <v>18</v>
      </c>
      <c r="I192" s="193"/>
      <c r="J192" s="189"/>
      <c r="K192" s="189"/>
      <c r="L192" s="194"/>
      <c r="M192" s="195"/>
      <c r="N192" s="196"/>
      <c r="O192" s="196"/>
      <c r="P192" s="196"/>
      <c r="Q192" s="196"/>
      <c r="R192" s="196"/>
      <c r="S192" s="196"/>
      <c r="T192" s="197"/>
      <c r="AT192" s="198" t="s">
        <v>144</v>
      </c>
      <c r="AU192" s="198" t="s">
        <v>75</v>
      </c>
      <c r="AV192" s="11" t="s">
        <v>75</v>
      </c>
      <c r="AW192" s="11" t="s">
        <v>28</v>
      </c>
      <c r="AX192" s="11" t="s">
        <v>65</v>
      </c>
      <c r="AY192" s="198" t="s">
        <v>132</v>
      </c>
    </row>
    <row r="193" spans="2:51" s="13" customFormat="1" ht="12">
      <c r="B193" s="220"/>
      <c r="C193" s="221"/>
      <c r="D193" s="185" t="s">
        <v>144</v>
      </c>
      <c r="E193" s="222" t="s">
        <v>1</v>
      </c>
      <c r="F193" s="223" t="s">
        <v>1007</v>
      </c>
      <c r="G193" s="221"/>
      <c r="H193" s="222" t="s">
        <v>1</v>
      </c>
      <c r="I193" s="224"/>
      <c r="J193" s="221"/>
      <c r="K193" s="221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144</v>
      </c>
      <c r="AU193" s="229" t="s">
        <v>75</v>
      </c>
      <c r="AV193" s="13" t="s">
        <v>73</v>
      </c>
      <c r="AW193" s="13" t="s">
        <v>28</v>
      </c>
      <c r="AX193" s="13" t="s">
        <v>65</v>
      </c>
      <c r="AY193" s="229" t="s">
        <v>132</v>
      </c>
    </row>
    <row r="194" spans="2:51" s="11" customFormat="1" ht="12">
      <c r="B194" s="188"/>
      <c r="C194" s="189"/>
      <c r="D194" s="185" t="s">
        <v>144</v>
      </c>
      <c r="E194" s="190" t="s">
        <v>1</v>
      </c>
      <c r="F194" s="191" t="s">
        <v>1008</v>
      </c>
      <c r="G194" s="189"/>
      <c r="H194" s="192">
        <v>13.5</v>
      </c>
      <c r="I194" s="193"/>
      <c r="J194" s="189"/>
      <c r="K194" s="189"/>
      <c r="L194" s="194"/>
      <c r="M194" s="195"/>
      <c r="N194" s="196"/>
      <c r="O194" s="196"/>
      <c r="P194" s="196"/>
      <c r="Q194" s="196"/>
      <c r="R194" s="196"/>
      <c r="S194" s="196"/>
      <c r="T194" s="197"/>
      <c r="AT194" s="198" t="s">
        <v>144</v>
      </c>
      <c r="AU194" s="198" t="s">
        <v>75</v>
      </c>
      <c r="AV194" s="11" t="s">
        <v>75</v>
      </c>
      <c r="AW194" s="11" t="s">
        <v>28</v>
      </c>
      <c r="AX194" s="11" t="s">
        <v>65</v>
      </c>
      <c r="AY194" s="198" t="s">
        <v>132</v>
      </c>
    </row>
    <row r="195" spans="2:51" s="12" customFormat="1" ht="12">
      <c r="B195" s="209"/>
      <c r="C195" s="210"/>
      <c r="D195" s="185" t="s">
        <v>144</v>
      </c>
      <c r="E195" s="211" t="s">
        <v>1</v>
      </c>
      <c r="F195" s="212" t="s">
        <v>182</v>
      </c>
      <c r="G195" s="210"/>
      <c r="H195" s="213">
        <v>31.5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144</v>
      </c>
      <c r="AU195" s="219" t="s">
        <v>75</v>
      </c>
      <c r="AV195" s="12" t="s">
        <v>140</v>
      </c>
      <c r="AW195" s="12" t="s">
        <v>28</v>
      </c>
      <c r="AX195" s="12" t="s">
        <v>73</v>
      </c>
      <c r="AY195" s="219" t="s">
        <v>132</v>
      </c>
    </row>
    <row r="196" spans="2:65" s="1" customFormat="1" ht="16.5" customHeight="1">
      <c r="B196" s="32"/>
      <c r="C196" s="173" t="s">
        <v>596</v>
      </c>
      <c r="D196" s="173" t="s">
        <v>135</v>
      </c>
      <c r="E196" s="174" t="s">
        <v>1009</v>
      </c>
      <c r="F196" s="175" t="s">
        <v>1010</v>
      </c>
      <c r="G196" s="176" t="s">
        <v>213</v>
      </c>
      <c r="H196" s="177">
        <v>75.2</v>
      </c>
      <c r="I196" s="178"/>
      <c r="J196" s="179">
        <f>ROUND(I196*H196,2)</f>
        <v>0</v>
      </c>
      <c r="K196" s="175" t="s">
        <v>139</v>
      </c>
      <c r="L196" s="36"/>
      <c r="M196" s="180" t="s">
        <v>1</v>
      </c>
      <c r="N196" s="181" t="s">
        <v>36</v>
      </c>
      <c r="O196" s="58"/>
      <c r="P196" s="182">
        <f>O196*H196</f>
        <v>0</v>
      </c>
      <c r="Q196" s="182">
        <v>0.00078</v>
      </c>
      <c r="R196" s="182">
        <f>Q196*H196</f>
        <v>0.058656</v>
      </c>
      <c r="S196" s="182">
        <v>0</v>
      </c>
      <c r="T196" s="183">
        <f>S196*H196</f>
        <v>0</v>
      </c>
      <c r="AR196" s="15" t="s">
        <v>189</v>
      </c>
      <c r="AT196" s="15" t="s">
        <v>135</v>
      </c>
      <c r="AU196" s="15" t="s">
        <v>75</v>
      </c>
      <c r="AY196" s="15" t="s">
        <v>132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5" t="s">
        <v>73</v>
      </c>
      <c r="BK196" s="184">
        <f>ROUND(I196*H196,2)</f>
        <v>0</v>
      </c>
      <c r="BL196" s="15" t="s">
        <v>189</v>
      </c>
      <c r="BM196" s="15" t="s">
        <v>1011</v>
      </c>
    </row>
    <row r="197" spans="2:47" s="1" customFormat="1" ht="12">
      <c r="B197" s="32"/>
      <c r="C197" s="33"/>
      <c r="D197" s="185" t="s">
        <v>142</v>
      </c>
      <c r="E197" s="33"/>
      <c r="F197" s="186" t="s">
        <v>1012</v>
      </c>
      <c r="G197" s="33"/>
      <c r="H197" s="33"/>
      <c r="I197" s="101"/>
      <c r="J197" s="33"/>
      <c r="K197" s="33"/>
      <c r="L197" s="36"/>
      <c r="M197" s="187"/>
      <c r="N197" s="58"/>
      <c r="O197" s="58"/>
      <c r="P197" s="58"/>
      <c r="Q197" s="58"/>
      <c r="R197" s="58"/>
      <c r="S197" s="58"/>
      <c r="T197" s="59"/>
      <c r="AT197" s="15" t="s">
        <v>142</v>
      </c>
      <c r="AU197" s="15" t="s">
        <v>75</v>
      </c>
    </row>
    <row r="198" spans="2:51" s="13" customFormat="1" ht="12">
      <c r="B198" s="220"/>
      <c r="C198" s="221"/>
      <c r="D198" s="185" t="s">
        <v>144</v>
      </c>
      <c r="E198" s="222" t="s">
        <v>1</v>
      </c>
      <c r="F198" s="223" t="s">
        <v>1013</v>
      </c>
      <c r="G198" s="221"/>
      <c r="H198" s="222" t="s">
        <v>1</v>
      </c>
      <c r="I198" s="224"/>
      <c r="J198" s="221"/>
      <c r="K198" s="221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144</v>
      </c>
      <c r="AU198" s="229" t="s">
        <v>75</v>
      </c>
      <c r="AV198" s="13" t="s">
        <v>73</v>
      </c>
      <c r="AW198" s="13" t="s">
        <v>28</v>
      </c>
      <c r="AX198" s="13" t="s">
        <v>65</v>
      </c>
      <c r="AY198" s="229" t="s">
        <v>132</v>
      </c>
    </row>
    <row r="199" spans="2:51" s="11" customFormat="1" ht="12">
      <c r="B199" s="188"/>
      <c r="C199" s="189"/>
      <c r="D199" s="185" t="s">
        <v>144</v>
      </c>
      <c r="E199" s="190" t="s">
        <v>1</v>
      </c>
      <c r="F199" s="191" t="s">
        <v>1014</v>
      </c>
      <c r="G199" s="189"/>
      <c r="H199" s="192">
        <v>13.4</v>
      </c>
      <c r="I199" s="193"/>
      <c r="J199" s="189"/>
      <c r="K199" s="189"/>
      <c r="L199" s="194"/>
      <c r="M199" s="195"/>
      <c r="N199" s="196"/>
      <c r="O199" s="196"/>
      <c r="P199" s="196"/>
      <c r="Q199" s="196"/>
      <c r="R199" s="196"/>
      <c r="S199" s="196"/>
      <c r="T199" s="197"/>
      <c r="AT199" s="198" t="s">
        <v>144</v>
      </c>
      <c r="AU199" s="198" t="s">
        <v>75</v>
      </c>
      <c r="AV199" s="11" t="s">
        <v>75</v>
      </c>
      <c r="AW199" s="11" t="s">
        <v>28</v>
      </c>
      <c r="AX199" s="11" t="s">
        <v>65</v>
      </c>
      <c r="AY199" s="198" t="s">
        <v>132</v>
      </c>
    </row>
    <row r="200" spans="2:51" s="13" customFormat="1" ht="12">
      <c r="B200" s="220"/>
      <c r="C200" s="221"/>
      <c r="D200" s="185" t="s">
        <v>144</v>
      </c>
      <c r="E200" s="222" t="s">
        <v>1</v>
      </c>
      <c r="F200" s="223" t="s">
        <v>1007</v>
      </c>
      <c r="G200" s="221"/>
      <c r="H200" s="222" t="s">
        <v>1</v>
      </c>
      <c r="I200" s="224"/>
      <c r="J200" s="221"/>
      <c r="K200" s="221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144</v>
      </c>
      <c r="AU200" s="229" t="s">
        <v>75</v>
      </c>
      <c r="AV200" s="13" t="s">
        <v>73</v>
      </c>
      <c r="AW200" s="13" t="s">
        <v>28</v>
      </c>
      <c r="AX200" s="13" t="s">
        <v>65</v>
      </c>
      <c r="AY200" s="229" t="s">
        <v>132</v>
      </c>
    </row>
    <row r="201" spans="2:51" s="11" customFormat="1" ht="12">
      <c r="B201" s="188"/>
      <c r="C201" s="189"/>
      <c r="D201" s="185" t="s">
        <v>144</v>
      </c>
      <c r="E201" s="190" t="s">
        <v>1</v>
      </c>
      <c r="F201" s="191" t="s">
        <v>1015</v>
      </c>
      <c r="G201" s="189"/>
      <c r="H201" s="192">
        <v>29.4</v>
      </c>
      <c r="I201" s="193"/>
      <c r="J201" s="189"/>
      <c r="K201" s="189"/>
      <c r="L201" s="194"/>
      <c r="M201" s="195"/>
      <c r="N201" s="196"/>
      <c r="O201" s="196"/>
      <c r="P201" s="196"/>
      <c r="Q201" s="196"/>
      <c r="R201" s="196"/>
      <c r="S201" s="196"/>
      <c r="T201" s="197"/>
      <c r="AT201" s="198" t="s">
        <v>144</v>
      </c>
      <c r="AU201" s="198" t="s">
        <v>75</v>
      </c>
      <c r="AV201" s="11" t="s">
        <v>75</v>
      </c>
      <c r="AW201" s="11" t="s">
        <v>28</v>
      </c>
      <c r="AX201" s="11" t="s">
        <v>65</v>
      </c>
      <c r="AY201" s="198" t="s">
        <v>132</v>
      </c>
    </row>
    <row r="202" spans="2:51" s="13" customFormat="1" ht="12">
      <c r="B202" s="220"/>
      <c r="C202" s="221"/>
      <c r="D202" s="185" t="s">
        <v>144</v>
      </c>
      <c r="E202" s="222" t="s">
        <v>1</v>
      </c>
      <c r="F202" s="223" t="s">
        <v>1005</v>
      </c>
      <c r="G202" s="221"/>
      <c r="H202" s="222" t="s">
        <v>1</v>
      </c>
      <c r="I202" s="224"/>
      <c r="J202" s="221"/>
      <c r="K202" s="221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144</v>
      </c>
      <c r="AU202" s="229" t="s">
        <v>75</v>
      </c>
      <c r="AV202" s="13" t="s">
        <v>73</v>
      </c>
      <c r="AW202" s="13" t="s">
        <v>28</v>
      </c>
      <c r="AX202" s="13" t="s">
        <v>65</v>
      </c>
      <c r="AY202" s="229" t="s">
        <v>132</v>
      </c>
    </row>
    <row r="203" spans="2:51" s="11" customFormat="1" ht="12">
      <c r="B203" s="188"/>
      <c r="C203" s="189"/>
      <c r="D203" s="185" t="s">
        <v>144</v>
      </c>
      <c r="E203" s="190" t="s">
        <v>1</v>
      </c>
      <c r="F203" s="191" t="s">
        <v>1016</v>
      </c>
      <c r="G203" s="189"/>
      <c r="H203" s="192">
        <v>32.4</v>
      </c>
      <c r="I203" s="193"/>
      <c r="J203" s="189"/>
      <c r="K203" s="189"/>
      <c r="L203" s="194"/>
      <c r="M203" s="195"/>
      <c r="N203" s="196"/>
      <c r="O203" s="196"/>
      <c r="P203" s="196"/>
      <c r="Q203" s="196"/>
      <c r="R203" s="196"/>
      <c r="S203" s="196"/>
      <c r="T203" s="197"/>
      <c r="AT203" s="198" t="s">
        <v>144</v>
      </c>
      <c r="AU203" s="198" t="s">
        <v>75</v>
      </c>
      <c r="AV203" s="11" t="s">
        <v>75</v>
      </c>
      <c r="AW203" s="11" t="s">
        <v>28</v>
      </c>
      <c r="AX203" s="11" t="s">
        <v>65</v>
      </c>
      <c r="AY203" s="198" t="s">
        <v>132</v>
      </c>
    </row>
    <row r="204" spans="2:51" s="12" customFormat="1" ht="12">
      <c r="B204" s="209"/>
      <c r="C204" s="210"/>
      <c r="D204" s="185" t="s">
        <v>144</v>
      </c>
      <c r="E204" s="211" t="s">
        <v>1</v>
      </c>
      <c r="F204" s="212" t="s">
        <v>182</v>
      </c>
      <c r="G204" s="210"/>
      <c r="H204" s="213">
        <v>75.19999999999999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144</v>
      </c>
      <c r="AU204" s="219" t="s">
        <v>75</v>
      </c>
      <c r="AV204" s="12" t="s">
        <v>140</v>
      </c>
      <c r="AW204" s="12" t="s">
        <v>28</v>
      </c>
      <c r="AX204" s="12" t="s">
        <v>73</v>
      </c>
      <c r="AY204" s="219" t="s">
        <v>132</v>
      </c>
    </row>
    <row r="205" spans="2:65" s="1" customFormat="1" ht="16.5" customHeight="1">
      <c r="B205" s="32"/>
      <c r="C205" s="173" t="s">
        <v>630</v>
      </c>
      <c r="D205" s="173" t="s">
        <v>135</v>
      </c>
      <c r="E205" s="174" t="s">
        <v>1017</v>
      </c>
      <c r="F205" s="175" t="s">
        <v>1018</v>
      </c>
      <c r="G205" s="176" t="s">
        <v>213</v>
      </c>
      <c r="H205" s="177">
        <v>22.5</v>
      </c>
      <c r="I205" s="178"/>
      <c r="J205" s="179">
        <f>ROUND(I205*H205,2)</f>
        <v>0</v>
      </c>
      <c r="K205" s="175" t="s">
        <v>139</v>
      </c>
      <c r="L205" s="36"/>
      <c r="M205" s="180" t="s">
        <v>1</v>
      </c>
      <c r="N205" s="181" t="s">
        <v>36</v>
      </c>
      <c r="O205" s="58"/>
      <c r="P205" s="182">
        <f>O205*H205</f>
        <v>0</v>
      </c>
      <c r="Q205" s="182">
        <v>0.00096</v>
      </c>
      <c r="R205" s="182">
        <f>Q205*H205</f>
        <v>0.0216</v>
      </c>
      <c r="S205" s="182">
        <v>0</v>
      </c>
      <c r="T205" s="183">
        <f>S205*H205</f>
        <v>0</v>
      </c>
      <c r="AR205" s="15" t="s">
        <v>189</v>
      </c>
      <c r="AT205" s="15" t="s">
        <v>135</v>
      </c>
      <c r="AU205" s="15" t="s">
        <v>75</v>
      </c>
      <c r="AY205" s="15" t="s">
        <v>132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5" t="s">
        <v>73</v>
      </c>
      <c r="BK205" s="184">
        <f>ROUND(I205*H205,2)</f>
        <v>0</v>
      </c>
      <c r="BL205" s="15" t="s">
        <v>189</v>
      </c>
      <c r="BM205" s="15" t="s">
        <v>1019</v>
      </c>
    </row>
    <row r="206" spans="2:47" s="1" customFormat="1" ht="12">
      <c r="B206" s="32"/>
      <c r="C206" s="33"/>
      <c r="D206" s="185" t="s">
        <v>142</v>
      </c>
      <c r="E206" s="33"/>
      <c r="F206" s="186" t="s">
        <v>1020</v>
      </c>
      <c r="G206" s="33"/>
      <c r="H206" s="33"/>
      <c r="I206" s="101"/>
      <c r="J206" s="33"/>
      <c r="K206" s="33"/>
      <c r="L206" s="36"/>
      <c r="M206" s="187"/>
      <c r="N206" s="58"/>
      <c r="O206" s="58"/>
      <c r="P206" s="58"/>
      <c r="Q206" s="58"/>
      <c r="R206" s="58"/>
      <c r="S206" s="58"/>
      <c r="T206" s="59"/>
      <c r="AT206" s="15" t="s">
        <v>142</v>
      </c>
      <c r="AU206" s="15" t="s">
        <v>75</v>
      </c>
    </row>
    <row r="207" spans="2:51" s="13" customFormat="1" ht="12">
      <c r="B207" s="220"/>
      <c r="C207" s="221"/>
      <c r="D207" s="185" t="s">
        <v>144</v>
      </c>
      <c r="E207" s="222" t="s">
        <v>1</v>
      </c>
      <c r="F207" s="223" t="s">
        <v>1007</v>
      </c>
      <c r="G207" s="221"/>
      <c r="H207" s="222" t="s">
        <v>1</v>
      </c>
      <c r="I207" s="224"/>
      <c r="J207" s="221"/>
      <c r="K207" s="221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144</v>
      </c>
      <c r="AU207" s="229" t="s">
        <v>75</v>
      </c>
      <c r="AV207" s="13" t="s">
        <v>73</v>
      </c>
      <c r="AW207" s="13" t="s">
        <v>28</v>
      </c>
      <c r="AX207" s="13" t="s">
        <v>65</v>
      </c>
      <c r="AY207" s="229" t="s">
        <v>132</v>
      </c>
    </row>
    <row r="208" spans="2:51" s="11" customFormat="1" ht="12">
      <c r="B208" s="188"/>
      <c r="C208" s="189"/>
      <c r="D208" s="185" t="s">
        <v>144</v>
      </c>
      <c r="E208" s="190" t="s">
        <v>1</v>
      </c>
      <c r="F208" s="191" t="s">
        <v>1021</v>
      </c>
      <c r="G208" s="189"/>
      <c r="H208" s="192">
        <v>8.9</v>
      </c>
      <c r="I208" s="193"/>
      <c r="J208" s="189"/>
      <c r="K208" s="189"/>
      <c r="L208" s="194"/>
      <c r="M208" s="195"/>
      <c r="N208" s="196"/>
      <c r="O208" s="196"/>
      <c r="P208" s="196"/>
      <c r="Q208" s="196"/>
      <c r="R208" s="196"/>
      <c r="S208" s="196"/>
      <c r="T208" s="197"/>
      <c r="AT208" s="198" t="s">
        <v>144</v>
      </c>
      <c r="AU208" s="198" t="s">
        <v>75</v>
      </c>
      <c r="AV208" s="11" t="s">
        <v>75</v>
      </c>
      <c r="AW208" s="11" t="s">
        <v>28</v>
      </c>
      <c r="AX208" s="11" t="s">
        <v>65</v>
      </c>
      <c r="AY208" s="198" t="s">
        <v>132</v>
      </c>
    </row>
    <row r="209" spans="2:51" s="13" customFormat="1" ht="12">
      <c r="B209" s="220"/>
      <c r="C209" s="221"/>
      <c r="D209" s="185" t="s">
        <v>144</v>
      </c>
      <c r="E209" s="222" t="s">
        <v>1</v>
      </c>
      <c r="F209" s="223" t="s">
        <v>1005</v>
      </c>
      <c r="G209" s="221"/>
      <c r="H209" s="222" t="s">
        <v>1</v>
      </c>
      <c r="I209" s="224"/>
      <c r="J209" s="221"/>
      <c r="K209" s="221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144</v>
      </c>
      <c r="AU209" s="229" t="s">
        <v>75</v>
      </c>
      <c r="AV209" s="13" t="s">
        <v>73</v>
      </c>
      <c r="AW209" s="13" t="s">
        <v>28</v>
      </c>
      <c r="AX209" s="13" t="s">
        <v>65</v>
      </c>
      <c r="AY209" s="229" t="s">
        <v>132</v>
      </c>
    </row>
    <row r="210" spans="2:51" s="11" customFormat="1" ht="12">
      <c r="B210" s="188"/>
      <c r="C210" s="189"/>
      <c r="D210" s="185" t="s">
        <v>144</v>
      </c>
      <c r="E210" s="190" t="s">
        <v>1</v>
      </c>
      <c r="F210" s="191" t="s">
        <v>1022</v>
      </c>
      <c r="G210" s="189"/>
      <c r="H210" s="192">
        <v>13.6</v>
      </c>
      <c r="I210" s="193"/>
      <c r="J210" s="189"/>
      <c r="K210" s="189"/>
      <c r="L210" s="194"/>
      <c r="M210" s="195"/>
      <c r="N210" s="196"/>
      <c r="O210" s="196"/>
      <c r="P210" s="196"/>
      <c r="Q210" s="196"/>
      <c r="R210" s="196"/>
      <c r="S210" s="196"/>
      <c r="T210" s="197"/>
      <c r="AT210" s="198" t="s">
        <v>144</v>
      </c>
      <c r="AU210" s="198" t="s">
        <v>75</v>
      </c>
      <c r="AV210" s="11" t="s">
        <v>75</v>
      </c>
      <c r="AW210" s="11" t="s">
        <v>28</v>
      </c>
      <c r="AX210" s="11" t="s">
        <v>65</v>
      </c>
      <c r="AY210" s="198" t="s">
        <v>132</v>
      </c>
    </row>
    <row r="211" spans="2:51" s="12" customFormat="1" ht="12">
      <c r="B211" s="209"/>
      <c r="C211" s="210"/>
      <c r="D211" s="185" t="s">
        <v>144</v>
      </c>
      <c r="E211" s="211" t="s">
        <v>1</v>
      </c>
      <c r="F211" s="212" t="s">
        <v>182</v>
      </c>
      <c r="G211" s="210"/>
      <c r="H211" s="213">
        <v>22.5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144</v>
      </c>
      <c r="AU211" s="219" t="s">
        <v>75</v>
      </c>
      <c r="AV211" s="12" t="s">
        <v>140</v>
      </c>
      <c r="AW211" s="12" t="s">
        <v>28</v>
      </c>
      <c r="AX211" s="12" t="s">
        <v>73</v>
      </c>
      <c r="AY211" s="219" t="s">
        <v>132</v>
      </c>
    </row>
    <row r="212" spans="2:65" s="1" customFormat="1" ht="16.5" customHeight="1">
      <c r="B212" s="32"/>
      <c r="C212" s="173" t="s">
        <v>614</v>
      </c>
      <c r="D212" s="173" t="s">
        <v>135</v>
      </c>
      <c r="E212" s="174" t="s">
        <v>1023</v>
      </c>
      <c r="F212" s="175" t="s">
        <v>1024</v>
      </c>
      <c r="G212" s="176" t="s">
        <v>1025</v>
      </c>
      <c r="H212" s="177">
        <v>3</v>
      </c>
      <c r="I212" s="178"/>
      <c r="J212" s="179">
        <f>ROUND(I212*H212,2)</f>
        <v>0</v>
      </c>
      <c r="K212" s="175" t="s">
        <v>139</v>
      </c>
      <c r="L212" s="36"/>
      <c r="M212" s="180" t="s">
        <v>1</v>
      </c>
      <c r="N212" s="181" t="s">
        <v>36</v>
      </c>
      <c r="O212" s="58"/>
      <c r="P212" s="182">
        <f>O212*H212</f>
        <v>0</v>
      </c>
      <c r="Q212" s="182">
        <v>0</v>
      </c>
      <c r="R212" s="182">
        <f>Q212*H212</f>
        <v>0</v>
      </c>
      <c r="S212" s="182">
        <v>0</v>
      </c>
      <c r="T212" s="183">
        <f>S212*H212</f>
        <v>0</v>
      </c>
      <c r="AR212" s="15" t="s">
        <v>189</v>
      </c>
      <c r="AT212" s="15" t="s">
        <v>135</v>
      </c>
      <c r="AU212" s="15" t="s">
        <v>75</v>
      </c>
      <c r="AY212" s="15" t="s">
        <v>132</v>
      </c>
      <c r="BE212" s="184">
        <f>IF(N212="základní",J212,0)</f>
        <v>0</v>
      </c>
      <c r="BF212" s="184">
        <f>IF(N212="snížená",J212,0)</f>
        <v>0</v>
      </c>
      <c r="BG212" s="184">
        <f>IF(N212="zákl. přenesená",J212,0)</f>
        <v>0</v>
      </c>
      <c r="BH212" s="184">
        <f>IF(N212="sníž. přenesená",J212,0)</f>
        <v>0</v>
      </c>
      <c r="BI212" s="184">
        <f>IF(N212="nulová",J212,0)</f>
        <v>0</v>
      </c>
      <c r="BJ212" s="15" t="s">
        <v>73</v>
      </c>
      <c r="BK212" s="184">
        <f>ROUND(I212*H212,2)</f>
        <v>0</v>
      </c>
      <c r="BL212" s="15" t="s">
        <v>189</v>
      </c>
      <c r="BM212" s="15" t="s">
        <v>1026</v>
      </c>
    </row>
    <row r="213" spans="2:47" s="1" customFormat="1" ht="12">
      <c r="B213" s="32"/>
      <c r="C213" s="33"/>
      <c r="D213" s="185" t="s">
        <v>142</v>
      </c>
      <c r="E213" s="33"/>
      <c r="F213" s="186" t="s">
        <v>1027</v>
      </c>
      <c r="G213" s="33"/>
      <c r="H213" s="33"/>
      <c r="I213" s="101"/>
      <c r="J213" s="33"/>
      <c r="K213" s="33"/>
      <c r="L213" s="36"/>
      <c r="M213" s="187"/>
      <c r="N213" s="58"/>
      <c r="O213" s="58"/>
      <c r="P213" s="58"/>
      <c r="Q213" s="58"/>
      <c r="R213" s="58"/>
      <c r="S213" s="58"/>
      <c r="T213" s="59"/>
      <c r="AT213" s="15" t="s">
        <v>142</v>
      </c>
      <c r="AU213" s="15" t="s">
        <v>75</v>
      </c>
    </row>
    <row r="214" spans="2:65" s="1" customFormat="1" ht="16.5" customHeight="1">
      <c r="B214" s="32"/>
      <c r="C214" s="173" t="s">
        <v>632</v>
      </c>
      <c r="D214" s="173" t="s">
        <v>135</v>
      </c>
      <c r="E214" s="174" t="s">
        <v>1028</v>
      </c>
      <c r="F214" s="175" t="s">
        <v>1029</v>
      </c>
      <c r="G214" s="176" t="s">
        <v>213</v>
      </c>
      <c r="H214" s="177">
        <v>106.7</v>
      </c>
      <c r="I214" s="178"/>
      <c r="J214" s="179">
        <f>ROUND(I214*H214,2)</f>
        <v>0</v>
      </c>
      <c r="K214" s="175" t="s">
        <v>139</v>
      </c>
      <c r="L214" s="36"/>
      <c r="M214" s="180" t="s">
        <v>1</v>
      </c>
      <c r="N214" s="181" t="s">
        <v>36</v>
      </c>
      <c r="O214" s="58"/>
      <c r="P214" s="182">
        <f>O214*H214</f>
        <v>0</v>
      </c>
      <c r="Q214" s="182">
        <v>0.0002</v>
      </c>
      <c r="R214" s="182">
        <f>Q214*H214</f>
        <v>0.02134</v>
      </c>
      <c r="S214" s="182">
        <v>0</v>
      </c>
      <c r="T214" s="183">
        <f>S214*H214</f>
        <v>0</v>
      </c>
      <c r="AR214" s="15" t="s">
        <v>189</v>
      </c>
      <c r="AT214" s="15" t="s">
        <v>135</v>
      </c>
      <c r="AU214" s="15" t="s">
        <v>75</v>
      </c>
      <c r="AY214" s="15" t="s">
        <v>132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5" t="s">
        <v>73</v>
      </c>
      <c r="BK214" s="184">
        <f>ROUND(I214*H214,2)</f>
        <v>0</v>
      </c>
      <c r="BL214" s="15" t="s">
        <v>189</v>
      </c>
      <c r="BM214" s="15" t="s">
        <v>1030</v>
      </c>
    </row>
    <row r="215" spans="2:47" s="1" customFormat="1" ht="19.5">
      <c r="B215" s="32"/>
      <c r="C215" s="33"/>
      <c r="D215" s="185" t="s">
        <v>142</v>
      </c>
      <c r="E215" s="33"/>
      <c r="F215" s="186" t="s">
        <v>1031</v>
      </c>
      <c r="G215" s="33"/>
      <c r="H215" s="33"/>
      <c r="I215" s="101"/>
      <c r="J215" s="33"/>
      <c r="K215" s="33"/>
      <c r="L215" s="36"/>
      <c r="M215" s="187"/>
      <c r="N215" s="58"/>
      <c r="O215" s="58"/>
      <c r="P215" s="58"/>
      <c r="Q215" s="58"/>
      <c r="R215" s="58"/>
      <c r="S215" s="58"/>
      <c r="T215" s="59"/>
      <c r="AT215" s="15" t="s">
        <v>142</v>
      </c>
      <c r="AU215" s="15" t="s">
        <v>75</v>
      </c>
    </row>
    <row r="216" spans="2:51" s="11" customFormat="1" ht="12">
      <c r="B216" s="188"/>
      <c r="C216" s="189"/>
      <c r="D216" s="185" t="s">
        <v>144</v>
      </c>
      <c r="E216" s="190" t="s">
        <v>1</v>
      </c>
      <c r="F216" s="191" t="s">
        <v>1032</v>
      </c>
      <c r="G216" s="189"/>
      <c r="H216" s="192">
        <v>31.5</v>
      </c>
      <c r="I216" s="193"/>
      <c r="J216" s="189"/>
      <c r="K216" s="189"/>
      <c r="L216" s="194"/>
      <c r="M216" s="195"/>
      <c r="N216" s="196"/>
      <c r="O216" s="196"/>
      <c r="P216" s="196"/>
      <c r="Q216" s="196"/>
      <c r="R216" s="196"/>
      <c r="S216" s="196"/>
      <c r="T216" s="197"/>
      <c r="AT216" s="198" t="s">
        <v>144</v>
      </c>
      <c r="AU216" s="198" t="s">
        <v>75</v>
      </c>
      <c r="AV216" s="11" t="s">
        <v>75</v>
      </c>
      <c r="AW216" s="11" t="s">
        <v>28</v>
      </c>
      <c r="AX216" s="11" t="s">
        <v>65</v>
      </c>
      <c r="AY216" s="198" t="s">
        <v>132</v>
      </c>
    </row>
    <row r="217" spans="2:51" s="11" customFormat="1" ht="12">
      <c r="B217" s="188"/>
      <c r="C217" s="189"/>
      <c r="D217" s="185" t="s">
        <v>144</v>
      </c>
      <c r="E217" s="190" t="s">
        <v>1</v>
      </c>
      <c r="F217" s="191" t="s">
        <v>1033</v>
      </c>
      <c r="G217" s="189"/>
      <c r="H217" s="192">
        <v>75.2</v>
      </c>
      <c r="I217" s="193"/>
      <c r="J217" s="189"/>
      <c r="K217" s="189"/>
      <c r="L217" s="194"/>
      <c r="M217" s="195"/>
      <c r="N217" s="196"/>
      <c r="O217" s="196"/>
      <c r="P217" s="196"/>
      <c r="Q217" s="196"/>
      <c r="R217" s="196"/>
      <c r="S217" s="196"/>
      <c r="T217" s="197"/>
      <c r="AT217" s="198" t="s">
        <v>144</v>
      </c>
      <c r="AU217" s="198" t="s">
        <v>75</v>
      </c>
      <c r="AV217" s="11" t="s">
        <v>75</v>
      </c>
      <c r="AW217" s="11" t="s">
        <v>28</v>
      </c>
      <c r="AX217" s="11" t="s">
        <v>65</v>
      </c>
      <c r="AY217" s="198" t="s">
        <v>132</v>
      </c>
    </row>
    <row r="218" spans="2:51" s="12" customFormat="1" ht="12">
      <c r="B218" s="209"/>
      <c r="C218" s="210"/>
      <c r="D218" s="185" t="s">
        <v>144</v>
      </c>
      <c r="E218" s="211" t="s">
        <v>1</v>
      </c>
      <c r="F218" s="212" t="s">
        <v>182</v>
      </c>
      <c r="G218" s="210"/>
      <c r="H218" s="213">
        <v>106.7</v>
      </c>
      <c r="I218" s="214"/>
      <c r="J218" s="210"/>
      <c r="K218" s="210"/>
      <c r="L218" s="215"/>
      <c r="M218" s="216"/>
      <c r="N218" s="217"/>
      <c r="O218" s="217"/>
      <c r="P218" s="217"/>
      <c r="Q218" s="217"/>
      <c r="R218" s="217"/>
      <c r="S218" s="217"/>
      <c r="T218" s="218"/>
      <c r="AT218" s="219" t="s">
        <v>144</v>
      </c>
      <c r="AU218" s="219" t="s">
        <v>75</v>
      </c>
      <c r="AV218" s="12" t="s">
        <v>140</v>
      </c>
      <c r="AW218" s="12" t="s">
        <v>28</v>
      </c>
      <c r="AX218" s="12" t="s">
        <v>73</v>
      </c>
      <c r="AY218" s="219" t="s">
        <v>132</v>
      </c>
    </row>
    <row r="219" spans="2:65" s="1" customFormat="1" ht="16.5" customHeight="1">
      <c r="B219" s="32"/>
      <c r="C219" s="173" t="s">
        <v>637</v>
      </c>
      <c r="D219" s="173" t="s">
        <v>135</v>
      </c>
      <c r="E219" s="174" t="s">
        <v>1034</v>
      </c>
      <c r="F219" s="175" t="s">
        <v>1035</v>
      </c>
      <c r="G219" s="176" t="s">
        <v>213</v>
      </c>
      <c r="H219" s="177">
        <v>22.5</v>
      </c>
      <c r="I219" s="178"/>
      <c r="J219" s="179">
        <f>ROUND(I219*H219,2)</f>
        <v>0</v>
      </c>
      <c r="K219" s="175" t="s">
        <v>139</v>
      </c>
      <c r="L219" s="36"/>
      <c r="M219" s="180" t="s">
        <v>1</v>
      </c>
      <c r="N219" s="181" t="s">
        <v>36</v>
      </c>
      <c r="O219" s="58"/>
      <c r="P219" s="182">
        <f>O219*H219</f>
        <v>0</v>
      </c>
      <c r="Q219" s="182">
        <v>0.00024</v>
      </c>
      <c r="R219" s="182">
        <f>Q219*H219</f>
        <v>0.0054</v>
      </c>
      <c r="S219" s="182">
        <v>0</v>
      </c>
      <c r="T219" s="183">
        <f>S219*H219</f>
        <v>0</v>
      </c>
      <c r="AR219" s="15" t="s">
        <v>189</v>
      </c>
      <c r="AT219" s="15" t="s">
        <v>135</v>
      </c>
      <c r="AU219" s="15" t="s">
        <v>75</v>
      </c>
      <c r="AY219" s="15" t="s">
        <v>132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5" t="s">
        <v>73</v>
      </c>
      <c r="BK219" s="184">
        <f>ROUND(I219*H219,2)</f>
        <v>0</v>
      </c>
      <c r="BL219" s="15" t="s">
        <v>189</v>
      </c>
      <c r="BM219" s="15" t="s">
        <v>1036</v>
      </c>
    </row>
    <row r="220" spans="2:47" s="1" customFormat="1" ht="19.5">
      <c r="B220" s="32"/>
      <c r="C220" s="33"/>
      <c r="D220" s="185" t="s">
        <v>142</v>
      </c>
      <c r="E220" s="33"/>
      <c r="F220" s="186" t="s">
        <v>1037</v>
      </c>
      <c r="G220" s="33"/>
      <c r="H220" s="33"/>
      <c r="I220" s="101"/>
      <c r="J220" s="33"/>
      <c r="K220" s="33"/>
      <c r="L220" s="36"/>
      <c r="M220" s="187"/>
      <c r="N220" s="58"/>
      <c r="O220" s="58"/>
      <c r="P220" s="58"/>
      <c r="Q220" s="58"/>
      <c r="R220" s="58"/>
      <c r="S220" s="58"/>
      <c r="T220" s="59"/>
      <c r="AT220" s="15" t="s">
        <v>142</v>
      </c>
      <c r="AU220" s="15" t="s">
        <v>75</v>
      </c>
    </row>
    <row r="221" spans="2:51" s="11" customFormat="1" ht="12">
      <c r="B221" s="188"/>
      <c r="C221" s="189"/>
      <c r="D221" s="185" t="s">
        <v>144</v>
      </c>
      <c r="E221" s="190" t="s">
        <v>1</v>
      </c>
      <c r="F221" s="191" t="s">
        <v>1038</v>
      </c>
      <c r="G221" s="189"/>
      <c r="H221" s="192">
        <v>22.5</v>
      </c>
      <c r="I221" s="193"/>
      <c r="J221" s="189"/>
      <c r="K221" s="189"/>
      <c r="L221" s="194"/>
      <c r="M221" s="195"/>
      <c r="N221" s="196"/>
      <c r="O221" s="196"/>
      <c r="P221" s="196"/>
      <c r="Q221" s="196"/>
      <c r="R221" s="196"/>
      <c r="S221" s="196"/>
      <c r="T221" s="197"/>
      <c r="AT221" s="198" t="s">
        <v>144</v>
      </c>
      <c r="AU221" s="198" t="s">
        <v>75</v>
      </c>
      <c r="AV221" s="11" t="s">
        <v>75</v>
      </c>
      <c r="AW221" s="11" t="s">
        <v>28</v>
      </c>
      <c r="AX221" s="11" t="s">
        <v>73</v>
      </c>
      <c r="AY221" s="198" t="s">
        <v>132</v>
      </c>
    </row>
    <row r="222" spans="2:65" s="1" customFormat="1" ht="16.5" customHeight="1">
      <c r="B222" s="32"/>
      <c r="C222" s="173" t="s">
        <v>335</v>
      </c>
      <c r="D222" s="173" t="s">
        <v>135</v>
      </c>
      <c r="E222" s="174" t="s">
        <v>1039</v>
      </c>
      <c r="F222" s="175" t="s">
        <v>1040</v>
      </c>
      <c r="G222" s="176" t="s">
        <v>332</v>
      </c>
      <c r="H222" s="177">
        <v>1</v>
      </c>
      <c r="I222" s="178"/>
      <c r="J222" s="179">
        <f>ROUND(I222*H222,2)</f>
        <v>0</v>
      </c>
      <c r="K222" s="175" t="s">
        <v>139</v>
      </c>
      <c r="L222" s="36"/>
      <c r="M222" s="180" t="s">
        <v>1</v>
      </c>
      <c r="N222" s="181" t="s">
        <v>36</v>
      </c>
      <c r="O222" s="58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AR222" s="15" t="s">
        <v>189</v>
      </c>
      <c r="AT222" s="15" t="s">
        <v>135</v>
      </c>
      <c r="AU222" s="15" t="s">
        <v>75</v>
      </c>
      <c r="AY222" s="15" t="s">
        <v>132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5" t="s">
        <v>73</v>
      </c>
      <c r="BK222" s="184">
        <f>ROUND(I222*H222,2)</f>
        <v>0</v>
      </c>
      <c r="BL222" s="15" t="s">
        <v>189</v>
      </c>
      <c r="BM222" s="15" t="s">
        <v>1041</v>
      </c>
    </row>
    <row r="223" spans="2:47" s="1" customFormat="1" ht="12">
      <c r="B223" s="32"/>
      <c r="C223" s="33"/>
      <c r="D223" s="185" t="s">
        <v>142</v>
      </c>
      <c r="E223" s="33"/>
      <c r="F223" s="186" t="s">
        <v>1042</v>
      </c>
      <c r="G223" s="33"/>
      <c r="H223" s="33"/>
      <c r="I223" s="101"/>
      <c r="J223" s="33"/>
      <c r="K223" s="33"/>
      <c r="L223" s="36"/>
      <c r="M223" s="187"/>
      <c r="N223" s="58"/>
      <c r="O223" s="58"/>
      <c r="P223" s="58"/>
      <c r="Q223" s="58"/>
      <c r="R223" s="58"/>
      <c r="S223" s="58"/>
      <c r="T223" s="59"/>
      <c r="AT223" s="15" t="s">
        <v>142</v>
      </c>
      <c r="AU223" s="15" t="s">
        <v>75</v>
      </c>
    </row>
    <row r="224" spans="2:65" s="1" customFormat="1" ht="16.5" customHeight="1">
      <c r="B224" s="32"/>
      <c r="C224" s="173" t="s">
        <v>646</v>
      </c>
      <c r="D224" s="173" t="s">
        <v>135</v>
      </c>
      <c r="E224" s="174" t="s">
        <v>1043</v>
      </c>
      <c r="F224" s="175" t="s">
        <v>1044</v>
      </c>
      <c r="G224" s="176" t="s">
        <v>332</v>
      </c>
      <c r="H224" s="177">
        <v>2</v>
      </c>
      <c r="I224" s="178"/>
      <c r="J224" s="179">
        <f>ROUND(I224*H224,2)</f>
        <v>0</v>
      </c>
      <c r="K224" s="175" t="s">
        <v>139</v>
      </c>
      <c r="L224" s="36"/>
      <c r="M224" s="180" t="s">
        <v>1</v>
      </c>
      <c r="N224" s="181" t="s">
        <v>36</v>
      </c>
      <c r="O224" s="58"/>
      <c r="P224" s="182">
        <f>O224*H224</f>
        <v>0</v>
      </c>
      <c r="Q224" s="182">
        <v>0</v>
      </c>
      <c r="R224" s="182">
        <f>Q224*H224</f>
        <v>0</v>
      </c>
      <c r="S224" s="182">
        <v>0</v>
      </c>
      <c r="T224" s="183">
        <f>S224*H224</f>
        <v>0</v>
      </c>
      <c r="AR224" s="15" t="s">
        <v>189</v>
      </c>
      <c r="AT224" s="15" t="s">
        <v>135</v>
      </c>
      <c r="AU224" s="15" t="s">
        <v>75</v>
      </c>
      <c r="AY224" s="15" t="s">
        <v>132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5" t="s">
        <v>73</v>
      </c>
      <c r="BK224" s="184">
        <f>ROUND(I224*H224,2)</f>
        <v>0</v>
      </c>
      <c r="BL224" s="15" t="s">
        <v>189</v>
      </c>
      <c r="BM224" s="15" t="s">
        <v>1045</v>
      </c>
    </row>
    <row r="225" spans="2:47" s="1" customFormat="1" ht="12">
      <c r="B225" s="32"/>
      <c r="C225" s="33"/>
      <c r="D225" s="185" t="s">
        <v>142</v>
      </c>
      <c r="E225" s="33"/>
      <c r="F225" s="186" t="s">
        <v>1046</v>
      </c>
      <c r="G225" s="33"/>
      <c r="H225" s="33"/>
      <c r="I225" s="101"/>
      <c r="J225" s="33"/>
      <c r="K225" s="33"/>
      <c r="L225" s="36"/>
      <c r="M225" s="187"/>
      <c r="N225" s="58"/>
      <c r="O225" s="58"/>
      <c r="P225" s="58"/>
      <c r="Q225" s="58"/>
      <c r="R225" s="58"/>
      <c r="S225" s="58"/>
      <c r="T225" s="59"/>
      <c r="AT225" s="15" t="s">
        <v>142</v>
      </c>
      <c r="AU225" s="15" t="s">
        <v>75</v>
      </c>
    </row>
    <row r="226" spans="2:65" s="1" customFormat="1" ht="16.5" customHeight="1">
      <c r="B226" s="32"/>
      <c r="C226" s="173" t="s">
        <v>619</v>
      </c>
      <c r="D226" s="173" t="s">
        <v>135</v>
      </c>
      <c r="E226" s="174" t="s">
        <v>1047</v>
      </c>
      <c r="F226" s="175" t="s">
        <v>1048</v>
      </c>
      <c r="G226" s="176" t="s">
        <v>213</v>
      </c>
      <c r="H226" s="177">
        <v>129.2</v>
      </c>
      <c r="I226" s="178"/>
      <c r="J226" s="179">
        <f>ROUND(I226*H226,2)</f>
        <v>0</v>
      </c>
      <c r="K226" s="175" t="s">
        <v>139</v>
      </c>
      <c r="L226" s="36"/>
      <c r="M226" s="180" t="s">
        <v>1</v>
      </c>
      <c r="N226" s="181" t="s">
        <v>36</v>
      </c>
      <c r="O226" s="58"/>
      <c r="P226" s="182">
        <f>O226*H226</f>
        <v>0</v>
      </c>
      <c r="Q226" s="182">
        <v>0.0004</v>
      </c>
      <c r="R226" s="182">
        <f>Q226*H226</f>
        <v>0.05168</v>
      </c>
      <c r="S226" s="182">
        <v>0</v>
      </c>
      <c r="T226" s="183">
        <f>S226*H226</f>
        <v>0</v>
      </c>
      <c r="AR226" s="15" t="s">
        <v>189</v>
      </c>
      <c r="AT226" s="15" t="s">
        <v>135</v>
      </c>
      <c r="AU226" s="15" t="s">
        <v>75</v>
      </c>
      <c r="AY226" s="15" t="s">
        <v>132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5" t="s">
        <v>73</v>
      </c>
      <c r="BK226" s="184">
        <f>ROUND(I226*H226,2)</f>
        <v>0</v>
      </c>
      <c r="BL226" s="15" t="s">
        <v>189</v>
      </c>
      <c r="BM226" s="15" t="s">
        <v>1049</v>
      </c>
    </row>
    <row r="227" spans="2:47" s="1" customFormat="1" ht="12">
      <c r="B227" s="32"/>
      <c r="C227" s="33"/>
      <c r="D227" s="185" t="s">
        <v>142</v>
      </c>
      <c r="E227" s="33"/>
      <c r="F227" s="186" t="s">
        <v>1050</v>
      </c>
      <c r="G227" s="33"/>
      <c r="H227" s="33"/>
      <c r="I227" s="101"/>
      <c r="J227" s="33"/>
      <c r="K227" s="33"/>
      <c r="L227" s="36"/>
      <c r="M227" s="187"/>
      <c r="N227" s="58"/>
      <c r="O227" s="58"/>
      <c r="P227" s="58"/>
      <c r="Q227" s="58"/>
      <c r="R227" s="58"/>
      <c r="S227" s="58"/>
      <c r="T227" s="59"/>
      <c r="AT227" s="15" t="s">
        <v>142</v>
      </c>
      <c r="AU227" s="15" t="s">
        <v>75</v>
      </c>
    </row>
    <row r="228" spans="2:51" s="11" customFormat="1" ht="12">
      <c r="B228" s="188"/>
      <c r="C228" s="189"/>
      <c r="D228" s="185" t="s">
        <v>144</v>
      </c>
      <c r="E228" s="190" t="s">
        <v>1</v>
      </c>
      <c r="F228" s="191" t="s">
        <v>1051</v>
      </c>
      <c r="G228" s="189"/>
      <c r="H228" s="192">
        <v>106.7</v>
      </c>
      <c r="I228" s="193"/>
      <c r="J228" s="189"/>
      <c r="K228" s="189"/>
      <c r="L228" s="194"/>
      <c r="M228" s="195"/>
      <c r="N228" s="196"/>
      <c r="O228" s="196"/>
      <c r="P228" s="196"/>
      <c r="Q228" s="196"/>
      <c r="R228" s="196"/>
      <c r="S228" s="196"/>
      <c r="T228" s="197"/>
      <c r="AT228" s="198" t="s">
        <v>144</v>
      </c>
      <c r="AU228" s="198" t="s">
        <v>75</v>
      </c>
      <c r="AV228" s="11" t="s">
        <v>75</v>
      </c>
      <c r="AW228" s="11" t="s">
        <v>28</v>
      </c>
      <c r="AX228" s="11" t="s">
        <v>65</v>
      </c>
      <c r="AY228" s="198" t="s">
        <v>132</v>
      </c>
    </row>
    <row r="229" spans="2:51" s="11" customFormat="1" ht="12">
      <c r="B229" s="188"/>
      <c r="C229" s="189"/>
      <c r="D229" s="185" t="s">
        <v>144</v>
      </c>
      <c r="E229" s="190" t="s">
        <v>1</v>
      </c>
      <c r="F229" s="191" t="s">
        <v>1038</v>
      </c>
      <c r="G229" s="189"/>
      <c r="H229" s="192">
        <v>22.5</v>
      </c>
      <c r="I229" s="193"/>
      <c r="J229" s="189"/>
      <c r="K229" s="189"/>
      <c r="L229" s="194"/>
      <c r="M229" s="195"/>
      <c r="N229" s="196"/>
      <c r="O229" s="196"/>
      <c r="P229" s="196"/>
      <c r="Q229" s="196"/>
      <c r="R229" s="196"/>
      <c r="S229" s="196"/>
      <c r="T229" s="197"/>
      <c r="AT229" s="198" t="s">
        <v>144</v>
      </c>
      <c r="AU229" s="198" t="s">
        <v>75</v>
      </c>
      <c r="AV229" s="11" t="s">
        <v>75</v>
      </c>
      <c r="AW229" s="11" t="s">
        <v>28</v>
      </c>
      <c r="AX229" s="11" t="s">
        <v>65</v>
      </c>
      <c r="AY229" s="198" t="s">
        <v>132</v>
      </c>
    </row>
    <row r="230" spans="2:51" s="12" customFormat="1" ht="12">
      <c r="B230" s="209"/>
      <c r="C230" s="210"/>
      <c r="D230" s="185" t="s">
        <v>144</v>
      </c>
      <c r="E230" s="211" t="s">
        <v>1</v>
      </c>
      <c r="F230" s="212" t="s">
        <v>182</v>
      </c>
      <c r="G230" s="210"/>
      <c r="H230" s="213">
        <v>129.2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144</v>
      </c>
      <c r="AU230" s="219" t="s">
        <v>75</v>
      </c>
      <c r="AV230" s="12" t="s">
        <v>140</v>
      </c>
      <c r="AW230" s="12" t="s">
        <v>28</v>
      </c>
      <c r="AX230" s="12" t="s">
        <v>73</v>
      </c>
      <c r="AY230" s="219" t="s">
        <v>132</v>
      </c>
    </row>
    <row r="231" spans="2:65" s="1" customFormat="1" ht="16.5" customHeight="1">
      <c r="B231" s="32"/>
      <c r="C231" s="173" t="s">
        <v>627</v>
      </c>
      <c r="D231" s="173" t="s">
        <v>135</v>
      </c>
      <c r="E231" s="174" t="s">
        <v>1052</v>
      </c>
      <c r="F231" s="175" t="s">
        <v>1053</v>
      </c>
      <c r="G231" s="176" t="s">
        <v>213</v>
      </c>
      <c r="H231" s="177">
        <v>129.2</v>
      </c>
      <c r="I231" s="178"/>
      <c r="J231" s="179">
        <f>ROUND(I231*H231,2)</f>
        <v>0</v>
      </c>
      <c r="K231" s="175" t="s">
        <v>139</v>
      </c>
      <c r="L231" s="36"/>
      <c r="M231" s="180" t="s">
        <v>1</v>
      </c>
      <c r="N231" s="181" t="s">
        <v>36</v>
      </c>
      <c r="O231" s="58"/>
      <c r="P231" s="182">
        <f>O231*H231</f>
        <v>0</v>
      </c>
      <c r="Q231" s="182">
        <v>1E-05</v>
      </c>
      <c r="R231" s="182">
        <f>Q231*H231</f>
        <v>0.001292</v>
      </c>
      <c r="S231" s="182">
        <v>0</v>
      </c>
      <c r="T231" s="183">
        <f>S231*H231</f>
        <v>0</v>
      </c>
      <c r="AR231" s="15" t="s">
        <v>189</v>
      </c>
      <c r="AT231" s="15" t="s">
        <v>135</v>
      </c>
      <c r="AU231" s="15" t="s">
        <v>75</v>
      </c>
      <c r="AY231" s="15" t="s">
        <v>132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5" t="s">
        <v>73</v>
      </c>
      <c r="BK231" s="184">
        <f>ROUND(I231*H231,2)</f>
        <v>0</v>
      </c>
      <c r="BL231" s="15" t="s">
        <v>189</v>
      </c>
      <c r="BM231" s="15" t="s">
        <v>1054</v>
      </c>
    </row>
    <row r="232" spans="2:47" s="1" customFormat="1" ht="12">
      <c r="B232" s="32"/>
      <c r="C232" s="33"/>
      <c r="D232" s="185" t="s">
        <v>142</v>
      </c>
      <c r="E232" s="33"/>
      <c r="F232" s="186" t="s">
        <v>1055</v>
      </c>
      <c r="G232" s="33"/>
      <c r="H232" s="33"/>
      <c r="I232" s="101"/>
      <c r="J232" s="33"/>
      <c r="K232" s="33"/>
      <c r="L232" s="36"/>
      <c r="M232" s="187"/>
      <c r="N232" s="58"/>
      <c r="O232" s="58"/>
      <c r="P232" s="58"/>
      <c r="Q232" s="58"/>
      <c r="R232" s="58"/>
      <c r="S232" s="58"/>
      <c r="T232" s="59"/>
      <c r="AT232" s="15" t="s">
        <v>142</v>
      </c>
      <c r="AU232" s="15" t="s">
        <v>75</v>
      </c>
    </row>
    <row r="233" spans="2:65" s="1" customFormat="1" ht="16.5" customHeight="1">
      <c r="B233" s="32"/>
      <c r="C233" s="173" t="s">
        <v>661</v>
      </c>
      <c r="D233" s="173" t="s">
        <v>135</v>
      </c>
      <c r="E233" s="174" t="s">
        <v>1056</v>
      </c>
      <c r="F233" s="175" t="s">
        <v>1057</v>
      </c>
      <c r="G233" s="176" t="s">
        <v>383</v>
      </c>
      <c r="H233" s="177">
        <v>0.182</v>
      </c>
      <c r="I233" s="178"/>
      <c r="J233" s="179">
        <f>ROUND(I233*H233,2)</f>
        <v>0</v>
      </c>
      <c r="K233" s="175" t="s">
        <v>139</v>
      </c>
      <c r="L233" s="36"/>
      <c r="M233" s="180" t="s">
        <v>1</v>
      </c>
      <c r="N233" s="181" t="s">
        <v>36</v>
      </c>
      <c r="O233" s="58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15" t="s">
        <v>189</v>
      </c>
      <c r="AT233" s="15" t="s">
        <v>135</v>
      </c>
      <c r="AU233" s="15" t="s">
        <v>75</v>
      </c>
      <c r="AY233" s="15" t="s">
        <v>132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15" t="s">
        <v>73</v>
      </c>
      <c r="BK233" s="184">
        <f>ROUND(I233*H233,2)</f>
        <v>0</v>
      </c>
      <c r="BL233" s="15" t="s">
        <v>189</v>
      </c>
      <c r="BM233" s="15" t="s">
        <v>1058</v>
      </c>
    </row>
    <row r="234" spans="2:47" s="1" customFormat="1" ht="19.5">
      <c r="B234" s="32"/>
      <c r="C234" s="33"/>
      <c r="D234" s="185" t="s">
        <v>142</v>
      </c>
      <c r="E234" s="33"/>
      <c r="F234" s="186" t="s">
        <v>1059</v>
      </c>
      <c r="G234" s="33"/>
      <c r="H234" s="33"/>
      <c r="I234" s="101"/>
      <c r="J234" s="33"/>
      <c r="K234" s="33"/>
      <c r="L234" s="36"/>
      <c r="M234" s="187"/>
      <c r="N234" s="58"/>
      <c r="O234" s="58"/>
      <c r="P234" s="58"/>
      <c r="Q234" s="58"/>
      <c r="R234" s="58"/>
      <c r="S234" s="58"/>
      <c r="T234" s="59"/>
      <c r="AT234" s="15" t="s">
        <v>142</v>
      </c>
      <c r="AU234" s="15" t="s">
        <v>75</v>
      </c>
    </row>
    <row r="235" spans="2:65" s="1" customFormat="1" ht="16.5" customHeight="1">
      <c r="B235" s="32"/>
      <c r="C235" s="173" t="s">
        <v>655</v>
      </c>
      <c r="D235" s="173" t="s">
        <v>135</v>
      </c>
      <c r="E235" s="174" t="s">
        <v>1060</v>
      </c>
      <c r="F235" s="175" t="s">
        <v>1061</v>
      </c>
      <c r="G235" s="176" t="s">
        <v>383</v>
      </c>
      <c r="H235" s="177">
        <v>0.182</v>
      </c>
      <c r="I235" s="178"/>
      <c r="J235" s="179">
        <f>ROUND(I235*H235,2)</f>
        <v>0</v>
      </c>
      <c r="K235" s="175" t="s">
        <v>139</v>
      </c>
      <c r="L235" s="36"/>
      <c r="M235" s="180" t="s">
        <v>1</v>
      </c>
      <c r="N235" s="181" t="s">
        <v>36</v>
      </c>
      <c r="O235" s="58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AR235" s="15" t="s">
        <v>189</v>
      </c>
      <c r="AT235" s="15" t="s">
        <v>135</v>
      </c>
      <c r="AU235" s="15" t="s">
        <v>75</v>
      </c>
      <c r="AY235" s="15" t="s">
        <v>132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5" t="s">
        <v>73</v>
      </c>
      <c r="BK235" s="184">
        <f>ROUND(I235*H235,2)</f>
        <v>0</v>
      </c>
      <c r="BL235" s="15" t="s">
        <v>189</v>
      </c>
      <c r="BM235" s="15" t="s">
        <v>1062</v>
      </c>
    </row>
    <row r="236" spans="2:47" s="1" customFormat="1" ht="19.5">
      <c r="B236" s="32"/>
      <c r="C236" s="33"/>
      <c r="D236" s="185" t="s">
        <v>142</v>
      </c>
      <c r="E236" s="33"/>
      <c r="F236" s="186" t="s">
        <v>1063</v>
      </c>
      <c r="G236" s="33"/>
      <c r="H236" s="33"/>
      <c r="I236" s="101"/>
      <c r="J236" s="33"/>
      <c r="K236" s="33"/>
      <c r="L236" s="36"/>
      <c r="M236" s="187"/>
      <c r="N236" s="58"/>
      <c r="O236" s="58"/>
      <c r="P236" s="58"/>
      <c r="Q236" s="58"/>
      <c r="R236" s="58"/>
      <c r="S236" s="58"/>
      <c r="T236" s="59"/>
      <c r="AT236" s="15" t="s">
        <v>142</v>
      </c>
      <c r="AU236" s="15" t="s">
        <v>75</v>
      </c>
    </row>
    <row r="237" spans="2:65" s="1" customFormat="1" ht="16.5" customHeight="1">
      <c r="B237" s="32"/>
      <c r="C237" s="173" t="s">
        <v>666</v>
      </c>
      <c r="D237" s="173" t="s">
        <v>135</v>
      </c>
      <c r="E237" s="174" t="s">
        <v>1064</v>
      </c>
      <c r="F237" s="175" t="s">
        <v>1065</v>
      </c>
      <c r="G237" s="176" t="s">
        <v>383</v>
      </c>
      <c r="H237" s="177">
        <v>0.182</v>
      </c>
      <c r="I237" s="178"/>
      <c r="J237" s="179">
        <f>ROUND(I237*H237,2)</f>
        <v>0</v>
      </c>
      <c r="K237" s="175" t="s">
        <v>139</v>
      </c>
      <c r="L237" s="36"/>
      <c r="M237" s="180" t="s">
        <v>1</v>
      </c>
      <c r="N237" s="181" t="s">
        <v>36</v>
      </c>
      <c r="O237" s="58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15" t="s">
        <v>189</v>
      </c>
      <c r="AT237" s="15" t="s">
        <v>135</v>
      </c>
      <c r="AU237" s="15" t="s">
        <v>75</v>
      </c>
      <c r="AY237" s="15" t="s">
        <v>132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5" t="s">
        <v>73</v>
      </c>
      <c r="BK237" s="184">
        <f>ROUND(I237*H237,2)</f>
        <v>0</v>
      </c>
      <c r="BL237" s="15" t="s">
        <v>189</v>
      </c>
      <c r="BM237" s="15" t="s">
        <v>1066</v>
      </c>
    </row>
    <row r="238" spans="2:47" s="1" customFormat="1" ht="19.5">
      <c r="B238" s="32"/>
      <c r="C238" s="33"/>
      <c r="D238" s="185" t="s">
        <v>142</v>
      </c>
      <c r="E238" s="33"/>
      <c r="F238" s="186" t="s">
        <v>1067</v>
      </c>
      <c r="G238" s="33"/>
      <c r="H238" s="33"/>
      <c r="I238" s="101"/>
      <c r="J238" s="33"/>
      <c r="K238" s="33"/>
      <c r="L238" s="36"/>
      <c r="M238" s="187"/>
      <c r="N238" s="58"/>
      <c r="O238" s="58"/>
      <c r="P238" s="58"/>
      <c r="Q238" s="58"/>
      <c r="R238" s="58"/>
      <c r="S238" s="58"/>
      <c r="T238" s="59"/>
      <c r="AT238" s="15" t="s">
        <v>142</v>
      </c>
      <c r="AU238" s="15" t="s">
        <v>75</v>
      </c>
    </row>
    <row r="239" spans="2:63" s="10" customFormat="1" ht="22.9" customHeight="1">
      <c r="B239" s="157"/>
      <c r="C239" s="158"/>
      <c r="D239" s="159" t="s">
        <v>64</v>
      </c>
      <c r="E239" s="171" t="s">
        <v>1068</v>
      </c>
      <c r="F239" s="171" t="s">
        <v>1069</v>
      </c>
      <c r="G239" s="158"/>
      <c r="H239" s="158"/>
      <c r="I239" s="161"/>
      <c r="J239" s="172">
        <f>BK239</f>
        <v>0</v>
      </c>
      <c r="K239" s="158"/>
      <c r="L239" s="163"/>
      <c r="M239" s="164"/>
      <c r="N239" s="165"/>
      <c r="O239" s="165"/>
      <c r="P239" s="166">
        <f>SUM(P240:P277)</f>
        <v>0</v>
      </c>
      <c r="Q239" s="165"/>
      <c r="R239" s="166">
        <f>SUM(R240:R277)</f>
        <v>0.27246</v>
      </c>
      <c r="S239" s="165"/>
      <c r="T239" s="167">
        <f>SUM(T240:T277)</f>
        <v>0</v>
      </c>
      <c r="AR239" s="168" t="s">
        <v>75</v>
      </c>
      <c r="AT239" s="169" t="s">
        <v>64</v>
      </c>
      <c r="AU239" s="169" t="s">
        <v>73</v>
      </c>
      <c r="AY239" s="168" t="s">
        <v>132</v>
      </c>
      <c r="BK239" s="170">
        <f>SUM(BK240:BK277)</f>
        <v>0</v>
      </c>
    </row>
    <row r="240" spans="2:65" s="1" customFormat="1" ht="16.5" customHeight="1">
      <c r="B240" s="32"/>
      <c r="C240" s="173" t="s">
        <v>189</v>
      </c>
      <c r="D240" s="173" t="s">
        <v>135</v>
      </c>
      <c r="E240" s="174" t="s">
        <v>1070</v>
      </c>
      <c r="F240" s="175" t="s">
        <v>1071</v>
      </c>
      <c r="G240" s="176" t="s">
        <v>1025</v>
      </c>
      <c r="H240" s="177">
        <v>2</v>
      </c>
      <c r="I240" s="178"/>
      <c r="J240" s="179">
        <f>ROUND(I240*H240,2)</f>
        <v>0</v>
      </c>
      <c r="K240" s="175" t="s">
        <v>139</v>
      </c>
      <c r="L240" s="36"/>
      <c r="M240" s="180" t="s">
        <v>1</v>
      </c>
      <c r="N240" s="181" t="s">
        <v>36</v>
      </c>
      <c r="O240" s="58"/>
      <c r="P240" s="182">
        <f>O240*H240</f>
        <v>0</v>
      </c>
      <c r="Q240" s="182">
        <v>0.02323</v>
      </c>
      <c r="R240" s="182">
        <f>Q240*H240</f>
        <v>0.04646</v>
      </c>
      <c r="S240" s="182">
        <v>0</v>
      </c>
      <c r="T240" s="183">
        <f>S240*H240</f>
        <v>0</v>
      </c>
      <c r="AR240" s="15" t="s">
        <v>189</v>
      </c>
      <c r="AT240" s="15" t="s">
        <v>135</v>
      </c>
      <c r="AU240" s="15" t="s">
        <v>75</v>
      </c>
      <c r="AY240" s="15" t="s">
        <v>132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15" t="s">
        <v>73</v>
      </c>
      <c r="BK240" s="184">
        <f>ROUND(I240*H240,2)</f>
        <v>0</v>
      </c>
      <c r="BL240" s="15" t="s">
        <v>189</v>
      </c>
      <c r="BM240" s="15" t="s">
        <v>1072</v>
      </c>
    </row>
    <row r="241" spans="2:47" s="1" customFormat="1" ht="12">
      <c r="B241" s="32"/>
      <c r="C241" s="33"/>
      <c r="D241" s="185" t="s">
        <v>142</v>
      </c>
      <c r="E241" s="33"/>
      <c r="F241" s="186" t="s">
        <v>1073</v>
      </c>
      <c r="G241" s="33"/>
      <c r="H241" s="33"/>
      <c r="I241" s="101"/>
      <c r="J241" s="33"/>
      <c r="K241" s="33"/>
      <c r="L241" s="36"/>
      <c r="M241" s="187"/>
      <c r="N241" s="58"/>
      <c r="O241" s="58"/>
      <c r="P241" s="58"/>
      <c r="Q241" s="58"/>
      <c r="R241" s="58"/>
      <c r="S241" s="58"/>
      <c r="T241" s="59"/>
      <c r="AT241" s="15" t="s">
        <v>142</v>
      </c>
      <c r="AU241" s="15" t="s">
        <v>75</v>
      </c>
    </row>
    <row r="242" spans="2:65" s="1" customFormat="1" ht="16.5" customHeight="1">
      <c r="B242" s="32"/>
      <c r="C242" s="173" t="s">
        <v>183</v>
      </c>
      <c r="D242" s="173" t="s">
        <v>135</v>
      </c>
      <c r="E242" s="174" t="s">
        <v>1074</v>
      </c>
      <c r="F242" s="175" t="s">
        <v>1075</v>
      </c>
      <c r="G242" s="176" t="s">
        <v>1025</v>
      </c>
      <c r="H242" s="177">
        <v>1</v>
      </c>
      <c r="I242" s="178"/>
      <c r="J242" s="179">
        <f>ROUND(I242*H242,2)</f>
        <v>0</v>
      </c>
      <c r="K242" s="175" t="s">
        <v>139</v>
      </c>
      <c r="L242" s="36"/>
      <c r="M242" s="180" t="s">
        <v>1</v>
      </c>
      <c r="N242" s="181" t="s">
        <v>36</v>
      </c>
      <c r="O242" s="58"/>
      <c r="P242" s="182">
        <f>O242*H242</f>
        <v>0</v>
      </c>
      <c r="Q242" s="182">
        <v>0.01608</v>
      </c>
      <c r="R242" s="182">
        <f>Q242*H242</f>
        <v>0.01608</v>
      </c>
      <c r="S242" s="182">
        <v>0</v>
      </c>
      <c r="T242" s="183">
        <f>S242*H242</f>
        <v>0</v>
      </c>
      <c r="AR242" s="15" t="s">
        <v>189</v>
      </c>
      <c r="AT242" s="15" t="s">
        <v>135</v>
      </c>
      <c r="AU242" s="15" t="s">
        <v>75</v>
      </c>
      <c r="AY242" s="15" t="s">
        <v>132</v>
      </c>
      <c r="BE242" s="184">
        <f>IF(N242="základní",J242,0)</f>
        <v>0</v>
      </c>
      <c r="BF242" s="184">
        <f>IF(N242="snížená",J242,0)</f>
        <v>0</v>
      </c>
      <c r="BG242" s="184">
        <f>IF(N242="zákl. přenesená",J242,0)</f>
        <v>0</v>
      </c>
      <c r="BH242" s="184">
        <f>IF(N242="sníž. přenesená",J242,0)</f>
        <v>0</v>
      </c>
      <c r="BI242" s="184">
        <f>IF(N242="nulová",J242,0)</f>
        <v>0</v>
      </c>
      <c r="BJ242" s="15" t="s">
        <v>73</v>
      </c>
      <c r="BK242" s="184">
        <f>ROUND(I242*H242,2)</f>
        <v>0</v>
      </c>
      <c r="BL242" s="15" t="s">
        <v>189</v>
      </c>
      <c r="BM242" s="15" t="s">
        <v>1076</v>
      </c>
    </row>
    <row r="243" spans="2:47" s="1" customFormat="1" ht="12">
      <c r="B243" s="32"/>
      <c r="C243" s="33"/>
      <c r="D243" s="185" t="s">
        <v>142</v>
      </c>
      <c r="E243" s="33"/>
      <c r="F243" s="186" t="s">
        <v>1077</v>
      </c>
      <c r="G243" s="33"/>
      <c r="H243" s="33"/>
      <c r="I243" s="101"/>
      <c r="J243" s="33"/>
      <c r="K243" s="33"/>
      <c r="L243" s="36"/>
      <c r="M243" s="187"/>
      <c r="N243" s="58"/>
      <c r="O243" s="58"/>
      <c r="P243" s="58"/>
      <c r="Q243" s="58"/>
      <c r="R243" s="58"/>
      <c r="S243" s="58"/>
      <c r="T243" s="59"/>
      <c r="AT243" s="15" t="s">
        <v>142</v>
      </c>
      <c r="AU243" s="15" t="s">
        <v>75</v>
      </c>
    </row>
    <row r="244" spans="2:65" s="1" customFormat="1" ht="16.5" customHeight="1">
      <c r="B244" s="32"/>
      <c r="C244" s="173" t="s">
        <v>200</v>
      </c>
      <c r="D244" s="173" t="s">
        <v>135</v>
      </c>
      <c r="E244" s="174" t="s">
        <v>1078</v>
      </c>
      <c r="F244" s="175" t="s">
        <v>1079</v>
      </c>
      <c r="G244" s="176" t="s">
        <v>1025</v>
      </c>
      <c r="H244" s="177">
        <v>2</v>
      </c>
      <c r="I244" s="178"/>
      <c r="J244" s="179">
        <f>ROUND(I244*H244,2)</f>
        <v>0</v>
      </c>
      <c r="K244" s="175" t="s">
        <v>139</v>
      </c>
      <c r="L244" s="36"/>
      <c r="M244" s="180" t="s">
        <v>1</v>
      </c>
      <c r="N244" s="181" t="s">
        <v>36</v>
      </c>
      <c r="O244" s="58"/>
      <c r="P244" s="182">
        <f>O244*H244</f>
        <v>0</v>
      </c>
      <c r="Q244" s="182">
        <v>0.01046</v>
      </c>
      <c r="R244" s="182">
        <f>Q244*H244</f>
        <v>0.02092</v>
      </c>
      <c r="S244" s="182">
        <v>0</v>
      </c>
      <c r="T244" s="183">
        <f>S244*H244</f>
        <v>0</v>
      </c>
      <c r="AR244" s="15" t="s">
        <v>189</v>
      </c>
      <c r="AT244" s="15" t="s">
        <v>135</v>
      </c>
      <c r="AU244" s="15" t="s">
        <v>75</v>
      </c>
      <c r="AY244" s="15" t="s">
        <v>132</v>
      </c>
      <c r="BE244" s="184">
        <f>IF(N244="základní",J244,0)</f>
        <v>0</v>
      </c>
      <c r="BF244" s="184">
        <f>IF(N244="snížená",J244,0)</f>
        <v>0</v>
      </c>
      <c r="BG244" s="184">
        <f>IF(N244="zákl. přenesená",J244,0)</f>
        <v>0</v>
      </c>
      <c r="BH244" s="184">
        <f>IF(N244="sníž. přenesená",J244,0)</f>
        <v>0</v>
      </c>
      <c r="BI244" s="184">
        <f>IF(N244="nulová",J244,0)</f>
        <v>0</v>
      </c>
      <c r="BJ244" s="15" t="s">
        <v>73</v>
      </c>
      <c r="BK244" s="184">
        <f>ROUND(I244*H244,2)</f>
        <v>0</v>
      </c>
      <c r="BL244" s="15" t="s">
        <v>189</v>
      </c>
      <c r="BM244" s="15" t="s">
        <v>1080</v>
      </c>
    </row>
    <row r="245" spans="2:47" s="1" customFormat="1" ht="12">
      <c r="B245" s="32"/>
      <c r="C245" s="33"/>
      <c r="D245" s="185" t="s">
        <v>142</v>
      </c>
      <c r="E245" s="33"/>
      <c r="F245" s="186" t="s">
        <v>1081</v>
      </c>
      <c r="G245" s="33"/>
      <c r="H245" s="33"/>
      <c r="I245" s="101"/>
      <c r="J245" s="33"/>
      <c r="K245" s="33"/>
      <c r="L245" s="36"/>
      <c r="M245" s="187"/>
      <c r="N245" s="58"/>
      <c r="O245" s="58"/>
      <c r="P245" s="58"/>
      <c r="Q245" s="58"/>
      <c r="R245" s="58"/>
      <c r="S245" s="58"/>
      <c r="T245" s="59"/>
      <c r="AT245" s="15" t="s">
        <v>142</v>
      </c>
      <c r="AU245" s="15" t="s">
        <v>75</v>
      </c>
    </row>
    <row r="246" spans="2:65" s="1" customFormat="1" ht="16.5" customHeight="1">
      <c r="B246" s="32"/>
      <c r="C246" s="173" t="s">
        <v>313</v>
      </c>
      <c r="D246" s="173" t="s">
        <v>135</v>
      </c>
      <c r="E246" s="174" t="s">
        <v>1082</v>
      </c>
      <c r="F246" s="175" t="s">
        <v>1083</v>
      </c>
      <c r="G246" s="176" t="s">
        <v>1025</v>
      </c>
      <c r="H246" s="177">
        <v>2</v>
      </c>
      <c r="I246" s="178"/>
      <c r="J246" s="179">
        <f>ROUND(I246*H246,2)</f>
        <v>0</v>
      </c>
      <c r="K246" s="175" t="s">
        <v>139</v>
      </c>
      <c r="L246" s="36"/>
      <c r="M246" s="180" t="s">
        <v>1</v>
      </c>
      <c r="N246" s="181" t="s">
        <v>36</v>
      </c>
      <c r="O246" s="58"/>
      <c r="P246" s="182">
        <f>O246*H246</f>
        <v>0</v>
      </c>
      <c r="Q246" s="182">
        <v>0.05101</v>
      </c>
      <c r="R246" s="182">
        <f>Q246*H246</f>
        <v>0.10202</v>
      </c>
      <c r="S246" s="182">
        <v>0</v>
      </c>
      <c r="T246" s="183">
        <f>S246*H246</f>
        <v>0</v>
      </c>
      <c r="AR246" s="15" t="s">
        <v>189</v>
      </c>
      <c r="AT246" s="15" t="s">
        <v>135</v>
      </c>
      <c r="AU246" s="15" t="s">
        <v>75</v>
      </c>
      <c r="AY246" s="15" t="s">
        <v>132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5" t="s">
        <v>73</v>
      </c>
      <c r="BK246" s="184">
        <f>ROUND(I246*H246,2)</f>
        <v>0</v>
      </c>
      <c r="BL246" s="15" t="s">
        <v>189</v>
      </c>
      <c r="BM246" s="15" t="s">
        <v>1084</v>
      </c>
    </row>
    <row r="247" spans="2:47" s="1" customFormat="1" ht="12">
      <c r="B247" s="32"/>
      <c r="C247" s="33"/>
      <c r="D247" s="185" t="s">
        <v>142</v>
      </c>
      <c r="E247" s="33"/>
      <c r="F247" s="186" t="s">
        <v>1085</v>
      </c>
      <c r="G247" s="33"/>
      <c r="H247" s="33"/>
      <c r="I247" s="101"/>
      <c r="J247" s="33"/>
      <c r="K247" s="33"/>
      <c r="L247" s="36"/>
      <c r="M247" s="187"/>
      <c r="N247" s="58"/>
      <c r="O247" s="58"/>
      <c r="P247" s="58"/>
      <c r="Q247" s="58"/>
      <c r="R247" s="58"/>
      <c r="S247" s="58"/>
      <c r="T247" s="59"/>
      <c r="AT247" s="15" t="s">
        <v>142</v>
      </c>
      <c r="AU247" s="15" t="s">
        <v>75</v>
      </c>
    </row>
    <row r="248" spans="2:65" s="1" customFormat="1" ht="16.5" customHeight="1">
      <c r="B248" s="32"/>
      <c r="C248" s="173" t="s">
        <v>324</v>
      </c>
      <c r="D248" s="173" t="s">
        <v>135</v>
      </c>
      <c r="E248" s="174" t="s">
        <v>1086</v>
      </c>
      <c r="F248" s="175" t="s">
        <v>1087</v>
      </c>
      <c r="G248" s="176" t="s">
        <v>1025</v>
      </c>
      <c r="H248" s="177">
        <v>2</v>
      </c>
      <c r="I248" s="178"/>
      <c r="J248" s="179">
        <f>ROUND(I248*H248,2)</f>
        <v>0</v>
      </c>
      <c r="K248" s="175" t="s">
        <v>139</v>
      </c>
      <c r="L248" s="36"/>
      <c r="M248" s="180" t="s">
        <v>1</v>
      </c>
      <c r="N248" s="181" t="s">
        <v>36</v>
      </c>
      <c r="O248" s="58"/>
      <c r="P248" s="182">
        <f>O248*H248</f>
        <v>0</v>
      </c>
      <c r="Q248" s="182">
        <v>0.01937</v>
      </c>
      <c r="R248" s="182">
        <f>Q248*H248</f>
        <v>0.03874</v>
      </c>
      <c r="S248" s="182">
        <v>0</v>
      </c>
      <c r="T248" s="183">
        <f>S248*H248</f>
        <v>0</v>
      </c>
      <c r="AR248" s="15" t="s">
        <v>189</v>
      </c>
      <c r="AT248" s="15" t="s">
        <v>135</v>
      </c>
      <c r="AU248" s="15" t="s">
        <v>75</v>
      </c>
      <c r="AY248" s="15" t="s">
        <v>132</v>
      </c>
      <c r="BE248" s="184">
        <f>IF(N248="základní",J248,0)</f>
        <v>0</v>
      </c>
      <c r="BF248" s="184">
        <f>IF(N248="snížená",J248,0)</f>
        <v>0</v>
      </c>
      <c r="BG248" s="184">
        <f>IF(N248="zákl. přenesená",J248,0)</f>
        <v>0</v>
      </c>
      <c r="BH248" s="184">
        <f>IF(N248="sníž. přenesená",J248,0)</f>
        <v>0</v>
      </c>
      <c r="BI248" s="184">
        <f>IF(N248="nulová",J248,0)</f>
        <v>0</v>
      </c>
      <c r="BJ248" s="15" t="s">
        <v>73</v>
      </c>
      <c r="BK248" s="184">
        <f>ROUND(I248*H248,2)</f>
        <v>0</v>
      </c>
      <c r="BL248" s="15" t="s">
        <v>189</v>
      </c>
      <c r="BM248" s="15" t="s">
        <v>1088</v>
      </c>
    </row>
    <row r="249" spans="2:47" s="1" customFormat="1" ht="19.5">
      <c r="B249" s="32"/>
      <c r="C249" s="33"/>
      <c r="D249" s="185" t="s">
        <v>142</v>
      </c>
      <c r="E249" s="33"/>
      <c r="F249" s="186" t="s">
        <v>1089</v>
      </c>
      <c r="G249" s="33"/>
      <c r="H249" s="33"/>
      <c r="I249" s="101"/>
      <c r="J249" s="33"/>
      <c r="K249" s="33"/>
      <c r="L249" s="36"/>
      <c r="M249" s="187"/>
      <c r="N249" s="58"/>
      <c r="O249" s="58"/>
      <c r="P249" s="58"/>
      <c r="Q249" s="58"/>
      <c r="R249" s="58"/>
      <c r="S249" s="58"/>
      <c r="T249" s="59"/>
      <c r="AT249" s="15" t="s">
        <v>142</v>
      </c>
      <c r="AU249" s="15" t="s">
        <v>75</v>
      </c>
    </row>
    <row r="250" spans="2:65" s="1" customFormat="1" ht="16.5" customHeight="1">
      <c r="B250" s="32"/>
      <c r="C250" s="173" t="s">
        <v>8</v>
      </c>
      <c r="D250" s="173" t="s">
        <v>135</v>
      </c>
      <c r="E250" s="174" t="s">
        <v>1090</v>
      </c>
      <c r="F250" s="175" t="s">
        <v>1091</v>
      </c>
      <c r="G250" s="176" t="s">
        <v>1025</v>
      </c>
      <c r="H250" s="177">
        <v>1</v>
      </c>
      <c r="I250" s="178"/>
      <c r="J250" s="179">
        <f>ROUND(I250*H250,2)</f>
        <v>0</v>
      </c>
      <c r="K250" s="175" t="s">
        <v>139</v>
      </c>
      <c r="L250" s="36"/>
      <c r="M250" s="180" t="s">
        <v>1</v>
      </c>
      <c r="N250" s="181" t="s">
        <v>36</v>
      </c>
      <c r="O250" s="58"/>
      <c r="P250" s="182">
        <f>O250*H250</f>
        <v>0</v>
      </c>
      <c r="Q250" s="182">
        <v>0.016</v>
      </c>
      <c r="R250" s="182">
        <f>Q250*H250</f>
        <v>0.016</v>
      </c>
      <c r="S250" s="182">
        <v>0</v>
      </c>
      <c r="T250" s="183">
        <f>S250*H250</f>
        <v>0</v>
      </c>
      <c r="AR250" s="15" t="s">
        <v>189</v>
      </c>
      <c r="AT250" s="15" t="s">
        <v>135</v>
      </c>
      <c r="AU250" s="15" t="s">
        <v>75</v>
      </c>
      <c r="AY250" s="15" t="s">
        <v>132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5" t="s">
        <v>73</v>
      </c>
      <c r="BK250" s="184">
        <f>ROUND(I250*H250,2)</f>
        <v>0</v>
      </c>
      <c r="BL250" s="15" t="s">
        <v>189</v>
      </c>
      <c r="BM250" s="15" t="s">
        <v>1092</v>
      </c>
    </row>
    <row r="251" spans="2:47" s="1" customFormat="1" ht="19.5">
      <c r="B251" s="32"/>
      <c r="C251" s="33"/>
      <c r="D251" s="185" t="s">
        <v>142</v>
      </c>
      <c r="E251" s="33"/>
      <c r="F251" s="186" t="s">
        <v>1093</v>
      </c>
      <c r="G251" s="33"/>
      <c r="H251" s="33"/>
      <c r="I251" s="101"/>
      <c r="J251" s="33"/>
      <c r="K251" s="33"/>
      <c r="L251" s="36"/>
      <c r="M251" s="187"/>
      <c r="N251" s="58"/>
      <c r="O251" s="58"/>
      <c r="P251" s="58"/>
      <c r="Q251" s="58"/>
      <c r="R251" s="58"/>
      <c r="S251" s="58"/>
      <c r="T251" s="59"/>
      <c r="AT251" s="15" t="s">
        <v>142</v>
      </c>
      <c r="AU251" s="15" t="s">
        <v>75</v>
      </c>
    </row>
    <row r="252" spans="2:65" s="1" customFormat="1" ht="16.5" customHeight="1">
      <c r="B252" s="32"/>
      <c r="C252" s="173" t="s">
        <v>229</v>
      </c>
      <c r="D252" s="173" t="s">
        <v>135</v>
      </c>
      <c r="E252" s="174" t="s">
        <v>1094</v>
      </c>
      <c r="F252" s="175" t="s">
        <v>1095</v>
      </c>
      <c r="G252" s="176" t="s">
        <v>1025</v>
      </c>
      <c r="H252" s="177">
        <v>1</v>
      </c>
      <c r="I252" s="178"/>
      <c r="J252" s="179">
        <f>ROUND(I252*H252,2)</f>
        <v>0</v>
      </c>
      <c r="K252" s="175" t="s">
        <v>139</v>
      </c>
      <c r="L252" s="36"/>
      <c r="M252" s="180" t="s">
        <v>1</v>
      </c>
      <c r="N252" s="181" t="s">
        <v>36</v>
      </c>
      <c r="O252" s="58"/>
      <c r="P252" s="182">
        <f>O252*H252</f>
        <v>0</v>
      </c>
      <c r="Q252" s="182">
        <v>0.0147</v>
      </c>
      <c r="R252" s="182">
        <f>Q252*H252</f>
        <v>0.0147</v>
      </c>
      <c r="S252" s="182">
        <v>0</v>
      </c>
      <c r="T252" s="183">
        <f>S252*H252</f>
        <v>0</v>
      </c>
      <c r="AR252" s="15" t="s">
        <v>189</v>
      </c>
      <c r="AT252" s="15" t="s">
        <v>135</v>
      </c>
      <c r="AU252" s="15" t="s">
        <v>75</v>
      </c>
      <c r="AY252" s="15" t="s">
        <v>132</v>
      </c>
      <c r="BE252" s="184">
        <f>IF(N252="základní",J252,0)</f>
        <v>0</v>
      </c>
      <c r="BF252" s="184">
        <f>IF(N252="snížená",J252,0)</f>
        <v>0</v>
      </c>
      <c r="BG252" s="184">
        <f>IF(N252="zákl. přenesená",J252,0)</f>
        <v>0</v>
      </c>
      <c r="BH252" s="184">
        <f>IF(N252="sníž. přenesená",J252,0)</f>
        <v>0</v>
      </c>
      <c r="BI252" s="184">
        <f>IF(N252="nulová",J252,0)</f>
        <v>0</v>
      </c>
      <c r="BJ252" s="15" t="s">
        <v>73</v>
      </c>
      <c r="BK252" s="184">
        <f>ROUND(I252*H252,2)</f>
        <v>0</v>
      </c>
      <c r="BL252" s="15" t="s">
        <v>189</v>
      </c>
      <c r="BM252" s="15" t="s">
        <v>1096</v>
      </c>
    </row>
    <row r="253" spans="2:47" s="1" customFormat="1" ht="12">
      <c r="B253" s="32"/>
      <c r="C253" s="33"/>
      <c r="D253" s="185" t="s">
        <v>142</v>
      </c>
      <c r="E253" s="33"/>
      <c r="F253" s="186" t="s">
        <v>1097</v>
      </c>
      <c r="G253" s="33"/>
      <c r="H253" s="33"/>
      <c r="I253" s="101"/>
      <c r="J253" s="33"/>
      <c r="K253" s="33"/>
      <c r="L253" s="36"/>
      <c r="M253" s="187"/>
      <c r="N253" s="58"/>
      <c r="O253" s="58"/>
      <c r="P253" s="58"/>
      <c r="Q253" s="58"/>
      <c r="R253" s="58"/>
      <c r="S253" s="58"/>
      <c r="T253" s="59"/>
      <c r="AT253" s="15" t="s">
        <v>142</v>
      </c>
      <c r="AU253" s="15" t="s">
        <v>75</v>
      </c>
    </row>
    <row r="254" spans="2:65" s="1" customFormat="1" ht="16.5" customHeight="1">
      <c r="B254" s="32"/>
      <c r="C254" s="173" t="s">
        <v>172</v>
      </c>
      <c r="D254" s="173" t="s">
        <v>135</v>
      </c>
      <c r="E254" s="174" t="s">
        <v>1098</v>
      </c>
      <c r="F254" s="175" t="s">
        <v>1099</v>
      </c>
      <c r="G254" s="176" t="s">
        <v>1025</v>
      </c>
      <c r="H254" s="177">
        <v>2</v>
      </c>
      <c r="I254" s="178"/>
      <c r="J254" s="179">
        <f>ROUND(I254*H254,2)</f>
        <v>0</v>
      </c>
      <c r="K254" s="175" t="s">
        <v>139</v>
      </c>
      <c r="L254" s="36"/>
      <c r="M254" s="180" t="s">
        <v>1</v>
      </c>
      <c r="N254" s="181" t="s">
        <v>36</v>
      </c>
      <c r="O254" s="58"/>
      <c r="P254" s="182">
        <f>O254*H254</f>
        <v>0</v>
      </c>
      <c r="Q254" s="182">
        <v>0.00196</v>
      </c>
      <c r="R254" s="182">
        <f>Q254*H254</f>
        <v>0.00392</v>
      </c>
      <c r="S254" s="182">
        <v>0</v>
      </c>
      <c r="T254" s="183">
        <f>S254*H254</f>
        <v>0</v>
      </c>
      <c r="AR254" s="15" t="s">
        <v>189</v>
      </c>
      <c r="AT254" s="15" t="s">
        <v>135</v>
      </c>
      <c r="AU254" s="15" t="s">
        <v>75</v>
      </c>
      <c r="AY254" s="15" t="s">
        <v>132</v>
      </c>
      <c r="BE254" s="184">
        <f>IF(N254="základní",J254,0)</f>
        <v>0</v>
      </c>
      <c r="BF254" s="184">
        <f>IF(N254="snížená",J254,0)</f>
        <v>0</v>
      </c>
      <c r="BG254" s="184">
        <f>IF(N254="zákl. přenesená",J254,0)</f>
        <v>0</v>
      </c>
      <c r="BH254" s="184">
        <f>IF(N254="sníž. přenesená",J254,0)</f>
        <v>0</v>
      </c>
      <c r="BI254" s="184">
        <f>IF(N254="nulová",J254,0)</f>
        <v>0</v>
      </c>
      <c r="BJ254" s="15" t="s">
        <v>73</v>
      </c>
      <c r="BK254" s="184">
        <f>ROUND(I254*H254,2)</f>
        <v>0</v>
      </c>
      <c r="BL254" s="15" t="s">
        <v>189</v>
      </c>
      <c r="BM254" s="15" t="s">
        <v>1100</v>
      </c>
    </row>
    <row r="255" spans="2:47" s="1" customFormat="1" ht="12">
      <c r="B255" s="32"/>
      <c r="C255" s="33"/>
      <c r="D255" s="185" t="s">
        <v>142</v>
      </c>
      <c r="E255" s="33"/>
      <c r="F255" s="186" t="s">
        <v>1101</v>
      </c>
      <c r="G255" s="33"/>
      <c r="H255" s="33"/>
      <c r="I255" s="101"/>
      <c r="J255" s="33"/>
      <c r="K255" s="33"/>
      <c r="L255" s="36"/>
      <c r="M255" s="187"/>
      <c r="N255" s="58"/>
      <c r="O255" s="58"/>
      <c r="P255" s="58"/>
      <c r="Q255" s="58"/>
      <c r="R255" s="58"/>
      <c r="S255" s="58"/>
      <c r="T255" s="59"/>
      <c r="AT255" s="15" t="s">
        <v>142</v>
      </c>
      <c r="AU255" s="15" t="s">
        <v>75</v>
      </c>
    </row>
    <row r="256" spans="2:65" s="1" customFormat="1" ht="16.5" customHeight="1">
      <c r="B256" s="32"/>
      <c r="C256" s="173" t="s">
        <v>286</v>
      </c>
      <c r="D256" s="173" t="s">
        <v>135</v>
      </c>
      <c r="E256" s="174" t="s">
        <v>1102</v>
      </c>
      <c r="F256" s="175" t="s">
        <v>1103</v>
      </c>
      <c r="G256" s="176" t="s">
        <v>1025</v>
      </c>
      <c r="H256" s="177">
        <v>2</v>
      </c>
      <c r="I256" s="178"/>
      <c r="J256" s="179">
        <f>ROUND(I256*H256,2)</f>
        <v>0</v>
      </c>
      <c r="K256" s="175" t="s">
        <v>139</v>
      </c>
      <c r="L256" s="36"/>
      <c r="M256" s="180" t="s">
        <v>1</v>
      </c>
      <c r="N256" s="181" t="s">
        <v>36</v>
      </c>
      <c r="O256" s="58"/>
      <c r="P256" s="182">
        <f>O256*H256</f>
        <v>0</v>
      </c>
      <c r="Q256" s="182">
        <v>0.00184</v>
      </c>
      <c r="R256" s="182">
        <f>Q256*H256</f>
        <v>0.00368</v>
      </c>
      <c r="S256" s="182">
        <v>0</v>
      </c>
      <c r="T256" s="183">
        <f>S256*H256</f>
        <v>0</v>
      </c>
      <c r="AR256" s="15" t="s">
        <v>189</v>
      </c>
      <c r="AT256" s="15" t="s">
        <v>135</v>
      </c>
      <c r="AU256" s="15" t="s">
        <v>75</v>
      </c>
      <c r="AY256" s="15" t="s">
        <v>132</v>
      </c>
      <c r="BE256" s="184">
        <f>IF(N256="základní",J256,0)</f>
        <v>0</v>
      </c>
      <c r="BF256" s="184">
        <f>IF(N256="snížená",J256,0)</f>
        <v>0</v>
      </c>
      <c r="BG256" s="184">
        <f>IF(N256="zákl. přenesená",J256,0)</f>
        <v>0</v>
      </c>
      <c r="BH256" s="184">
        <f>IF(N256="sníž. přenesená",J256,0)</f>
        <v>0</v>
      </c>
      <c r="BI256" s="184">
        <f>IF(N256="nulová",J256,0)</f>
        <v>0</v>
      </c>
      <c r="BJ256" s="15" t="s">
        <v>73</v>
      </c>
      <c r="BK256" s="184">
        <f>ROUND(I256*H256,2)</f>
        <v>0</v>
      </c>
      <c r="BL256" s="15" t="s">
        <v>189</v>
      </c>
      <c r="BM256" s="15" t="s">
        <v>1104</v>
      </c>
    </row>
    <row r="257" spans="2:47" s="1" customFormat="1" ht="12">
      <c r="B257" s="32"/>
      <c r="C257" s="33"/>
      <c r="D257" s="185" t="s">
        <v>142</v>
      </c>
      <c r="E257" s="33"/>
      <c r="F257" s="186" t="s">
        <v>1105</v>
      </c>
      <c r="G257" s="33"/>
      <c r="H257" s="33"/>
      <c r="I257" s="101"/>
      <c r="J257" s="33"/>
      <c r="K257" s="33"/>
      <c r="L257" s="36"/>
      <c r="M257" s="187"/>
      <c r="N257" s="58"/>
      <c r="O257" s="58"/>
      <c r="P257" s="58"/>
      <c r="Q257" s="58"/>
      <c r="R257" s="58"/>
      <c r="S257" s="58"/>
      <c r="T257" s="59"/>
      <c r="AT257" s="15" t="s">
        <v>142</v>
      </c>
      <c r="AU257" s="15" t="s">
        <v>75</v>
      </c>
    </row>
    <row r="258" spans="2:65" s="1" customFormat="1" ht="16.5" customHeight="1">
      <c r="B258" s="32"/>
      <c r="C258" s="173" t="s">
        <v>292</v>
      </c>
      <c r="D258" s="173" t="s">
        <v>135</v>
      </c>
      <c r="E258" s="174" t="s">
        <v>1106</v>
      </c>
      <c r="F258" s="175" t="s">
        <v>1107</v>
      </c>
      <c r="G258" s="176" t="s">
        <v>1025</v>
      </c>
      <c r="H258" s="177">
        <v>2</v>
      </c>
      <c r="I258" s="178"/>
      <c r="J258" s="179">
        <f>ROUND(I258*H258,2)</f>
        <v>0</v>
      </c>
      <c r="K258" s="175" t="s">
        <v>139</v>
      </c>
      <c r="L258" s="36"/>
      <c r="M258" s="180" t="s">
        <v>1</v>
      </c>
      <c r="N258" s="181" t="s">
        <v>36</v>
      </c>
      <c r="O258" s="58"/>
      <c r="P258" s="182">
        <f>O258*H258</f>
        <v>0</v>
      </c>
      <c r="Q258" s="182">
        <v>0.00274</v>
      </c>
      <c r="R258" s="182">
        <f>Q258*H258</f>
        <v>0.00548</v>
      </c>
      <c r="S258" s="182">
        <v>0</v>
      </c>
      <c r="T258" s="183">
        <f>S258*H258</f>
        <v>0</v>
      </c>
      <c r="AR258" s="15" t="s">
        <v>189</v>
      </c>
      <c r="AT258" s="15" t="s">
        <v>135</v>
      </c>
      <c r="AU258" s="15" t="s">
        <v>75</v>
      </c>
      <c r="AY258" s="15" t="s">
        <v>132</v>
      </c>
      <c r="BE258" s="184">
        <f>IF(N258="základní",J258,0)</f>
        <v>0</v>
      </c>
      <c r="BF258" s="184">
        <f>IF(N258="snížená",J258,0)</f>
        <v>0</v>
      </c>
      <c r="BG258" s="184">
        <f>IF(N258="zákl. přenesená",J258,0)</f>
        <v>0</v>
      </c>
      <c r="BH258" s="184">
        <f>IF(N258="sníž. přenesená",J258,0)</f>
        <v>0</v>
      </c>
      <c r="BI258" s="184">
        <f>IF(N258="nulová",J258,0)</f>
        <v>0</v>
      </c>
      <c r="BJ258" s="15" t="s">
        <v>73</v>
      </c>
      <c r="BK258" s="184">
        <f>ROUND(I258*H258,2)</f>
        <v>0</v>
      </c>
      <c r="BL258" s="15" t="s">
        <v>189</v>
      </c>
      <c r="BM258" s="15" t="s">
        <v>1108</v>
      </c>
    </row>
    <row r="259" spans="2:47" s="1" customFormat="1" ht="12">
      <c r="B259" s="32"/>
      <c r="C259" s="33"/>
      <c r="D259" s="185" t="s">
        <v>142</v>
      </c>
      <c r="E259" s="33"/>
      <c r="F259" s="186" t="s">
        <v>1109</v>
      </c>
      <c r="G259" s="33"/>
      <c r="H259" s="33"/>
      <c r="I259" s="101"/>
      <c r="J259" s="33"/>
      <c r="K259" s="33"/>
      <c r="L259" s="36"/>
      <c r="M259" s="187"/>
      <c r="N259" s="58"/>
      <c r="O259" s="58"/>
      <c r="P259" s="58"/>
      <c r="Q259" s="58"/>
      <c r="R259" s="58"/>
      <c r="S259" s="58"/>
      <c r="T259" s="59"/>
      <c r="AT259" s="15" t="s">
        <v>142</v>
      </c>
      <c r="AU259" s="15" t="s">
        <v>75</v>
      </c>
    </row>
    <row r="260" spans="2:65" s="1" customFormat="1" ht="16.5" customHeight="1">
      <c r="B260" s="32"/>
      <c r="C260" s="173" t="s">
        <v>7</v>
      </c>
      <c r="D260" s="173" t="s">
        <v>135</v>
      </c>
      <c r="E260" s="174" t="s">
        <v>1110</v>
      </c>
      <c r="F260" s="175" t="s">
        <v>1111</v>
      </c>
      <c r="G260" s="176" t="s">
        <v>332</v>
      </c>
      <c r="H260" s="177">
        <v>2</v>
      </c>
      <c r="I260" s="178"/>
      <c r="J260" s="179">
        <f>ROUND(I260*H260,2)</f>
        <v>0</v>
      </c>
      <c r="K260" s="175" t="s">
        <v>139</v>
      </c>
      <c r="L260" s="36"/>
      <c r="M260" s="180" t="s">
        <v>1</v>
      </c>
      <c r="N260" s="181" t="s">
        <v>36</v>
      </c>
      <c r="O260" s="58"/>
      <c r="P260" s="182">
        <f>O260*H260</f>
        <v>0</v>
      </c>
      <c r="Q260" s="182">
        <v>0.00023</v>
      </c>
      <c r="R260" s="182">
        <f>Q260*H260</f>
        <v>0.00046</v>
      </c>
      <c r="S260" s="182">
        <v>0</v>
      </c>
      <c r="T260" s="183">
        <f>S260*H260</f>
        <v>0</v>
      </c>
      <c r="AR260" s="15" t="s">
        <v>189</v>
      </c>
      <c r="AT260" s="15" t="s">
        <v>135</v>
      </c>
      <c r="AU260" s="15" t="s">
        <v>75</v>
      </c>
      <c r="AY260" s="15" t="s">
        <v>132</v>
      </c>
      <c r="BE260" s="184">
        <f>IF(N260="základní",J260,0)</f>
        <v>0</v>
      </c>
      <c r="BF260" s="184">
        <f>IF(N260="snížená",J260,0)</f>
        <v>0</v>
      </c>
      <c r="BG260" s="184">
        <f>IF(N260="zákl. přenesená",J260,0)</f>
        <v>0</v>
      </c>
      <c r="BH260" s="184">
        <f>IF(N260="sníž. přenesená",J260,0)</f>
        <v>0</v>
      </c>
      <c r="BI260" s="184">
        <f>IF(N260="nulová",J260,0)</f>
        <v>0</v>
      </c>
      <c r="BJ260" s="15" t="s">
        <v>73</v>
      </c>
      <c r="BK260" s="184">
        <f>ROUND(I260*H260,2)</f>
        <v>0</v>
      </c>
      <c r="BL260" s="15" t="s">
        <v>189</v>
      </c>
      <c r="BM260" s="15" t="s">
        <v>1112</v>
      </c>
    </row>
    <row r="261" spans="2:47" s="1" customFormat="1" ht="12">
      <c r="B261" s="32"/>
      <c r="C261" s="33"/>
      <c r="D261" s="185" t="s">
        <v>142</v>
      </c>
      <c r="E261" s="33"/>
      <c r="F261" s="186" t="s">
        <v>1113</v>
      </c>
      <c r="G261" s="33"/>
      <c r="H261" s="33"/>
      <c r="I261" s="101"/>
      <c r="J261" s="33"/>
      <c r="K261" s="33"/>
      <c r="L261" s="36"/>
      <c r="M261" s="187"/>
      <c r="N261" s="58"/>
      <c r="O261" s="58"/>
      <c r="P261" s="58"/>
      <c r="Q261" s="58"/>
      <c r="R261" s="58"/>
      <c r="S261" s="58"/>
      <c r="T261" s="59"/>
      <c r="AT261" s="15" t="s">
        <v>142</v>
      </c>
      <c r="AU261" s="15" t="s">
        <v>75</v>
      </c>
    </row>
    <row r="262" spans="2:65" s="1" customFormat="1" ht="16.5" customHeight="1">
      <c r="B262" s="32"/>
      <c r="C262" s="173" t="s">
        <v>700</v>
      </c>
      <c r="D262" s="173" t="s">
        <v>135</v>
      </c>
      <c r="E262" s="174" t="s">
        <v>1114</v>
      </c>
      <c r="F262" s="175" t="s">
        <v>1115</v>
      </c>
      <c r="G262" s="176" t="s">
        <v>332</v>
      </c>
      <c r="H262" s="177">
        <v>1</v>
      </c>
      <c r="I262" s="178"/>
      <c r="J262" s="179">
        <f>ROUND(I262*H262,2)</f>
        <v>0</v>
      </c>
      <c r="K262" s="175" t="s">
        <v>139</v>
      </c>
      <c r="L262" s="36"/>
      <c r="M262" s="180" t="s">
        <v>1</v>
      </c>
      <c r="N262" s="181" t="s">
        <v>36</v>
      </c>
      <c r="O262" s="58"/>
      <c r="P262" s="182">
        <f>O262*H262</f>
        <v>0</v>
      </c>
      <c r="Q262" s="182">
        <v>0.00028</v>
      </c>
      <c r="R262" s="182">
        <f>Q262*H262</f>
        <v>0.00028</v>
      </c>
      <c r="S262" s="182">
        <v>0</v>
      </c>
      <c r="T262" s="183">
        <f>S262*H262</f>
        <v>0</v>
      </c>
      <c r="AR262" s="15" t="s">
        <v>189</v>
      </c>
      <c r="AT262" s="15" t="s">
        <v>135</v>
      </c>
      <c r="AU262" s="15" t="s">
        <v>75</v>
      </c>
      <c r="AY262" s="15" t="s">
        <v>132</v>
      </c>
      <c r="BE262" s="184">
        <f>IF(N262="základní",J262,0)</f>
        <v>0</v>
      </c>
      <c r="BF262" s="184">
        <f>IF(N262="snížená",J262,0)</f>
        <v>0</v>
      </c>
      <c r="BG262" s="184">
        <f>IF(N262="zákl. přenesená",J262,0)</f>
        <v>0</v>
      </c>
      <c r="BH262" s="184">
        <f>IF(N262="sníž. přenesená",J262,0)</f>
        <v>0</v>
      </c>
      <c r="BI262" s="184">
        <f>IF(N262="nulová",J262,0)</f>
        <v>0</v>
      </c>
      <c r="BJ262" s="15" t="s">
        <v>73</v>
      </c>
      <c r="BK262" s="184">
        <f>ROUND(I262*H262,2)</f>
        <v>0</v>
      </c>
      <c r="BL262" s="15" t="s">
        <v>189</v>
      </c>
      <c r="BM262" s="15" t="s">
        <v>1116</v>
      </c>
    </row>
    <row r="263" spans="2:47" s="1" customFormat="1" ht="12">
      <c r="B263" s="32"/>
      <c r="C263" s="33"/>
      <c r="D263" s="185" t="s">
        <v>142</v>
      </c>
      <c r="E263" s="33"/>
      <c r="F263" s="186" t="s">
        <v>1117</v>
      </c>
      <c r="G263" s="33"/>
      <c r="H263" s="33"/>
      <c r="I263" s="101"/>
      <c r="J263" s="33"/>
      <c r="K263" s="33"/>
      <c r="L263" s="36"/>
      <c r="M263" s="187"/>
      <c r="N263" s="58"/>
      <c r="O263" s="58"/>
      <c r="P263" s="58"/>
      <c r="Q263" s="58"/>
      <c r="R263" s="58"/>
      <c r="S263" s="58"/>
      <c r="T263" s="59"/>
      <c r="AT263" s="15" t="s">
        <v>142</v>
      </c>
      <c r="AU263" s="15" t="s">
        <v>75</v>
      </c>
    </row>
    <row r="264" spans="2:65" s="1" customFormat="1" ht="16.5" customHeight="1">
      <c r="B264" s="32"/>
      <c r="C264" s="173" t="s">
        <v>281</v>
      </c>
      <c r="D264" s="173" t="s">
        <v>135</v>
      </c>
      <c r="E264" s="174" t="s">
        <v>1118</v>
      </c>
      <c r="F264" s="175" t="s">
        <v>1119</v>
      </c>
      <c r="G264" s="176" t="s">
        <v>332</v>
      </c>
      <c r="H264" s="177">
        <v>2</v>
      </c>
      <c r="I264" s="178"/>
      <c r="J264" s="179">
        <f>ROUND(I264*H264,2)</f>
        <v>0</v>
      </c>
      <c r="K264" s="175" t="s">
        <v>139</v>
      </c>
      <c r="L264" s="36"/>
      <c r="M264" s="180" t="s">
        <v>1</v>
      </c>
      <c r="N264" s="181" t="s">
        <v>36</v>
      </c>
      <c r="O264" s="58"/>
      <c r="P264" s="182">
        <f>O264*H264</f>
        <v>0</v>
      </c>
      <c r="Q264" s="182">
        <v>0.00066</v>
      </c>
      <c r="R264" s="182">
        <f>Q264*H264</f>
        <v>0.00132</v>
      </c>
      <c r="S264" s="182">
        <v>0</v>
      </c>
      <c r="T264" s="183">
        <f>S264*H264</f>
        <v>0</v>
      </c>
      <c r="AR264" s="15" t="s">
        <v>189</v>
      </c>
      <c r="AT264" s="15" t="s">
        <v>135</v>
      </c>
      <c r="AU264" s="15" t="s">
        <v>75</v>
      </c>
      <c r="AY264" s="15" t="s">
        <v>132</v>
      </c>
      <c r="BE264" s="184">
        <f>IF(N264="základní",J264,0)</f>
        <v>0</v>
      </c>
      <c r="BF264" s="184">
        <f>IF(N264="snížená",J264,0)</f>
        <v>0</v>
      </c>
      <c r="BG264" s="184">
        <f>IF(N264="zákl. přenesená",J264,0)</f>
        <v>0</v>
      </c>
      <c r="BH264" s="184">
        <f>IF(N264="sníž. přenesená",J264,0)</f>
        <v>0</v>
      </c>
      <c r="BI264" s="184">
        <f>IF(N264="nulová",J264,0)</f>
        <v>0</v>
      </c>
      <c r="BJ264" s="15" t="s">
        <v>73</v>
      </c>
      <c r="BK264" s="184">
        <f>ROUND(I264*H264,2)</f>
        <v>0</v>
      </c>
      <c r="BL264" s="15" t="s">
        <v>189</v>
      </c>
      <c r="BM264" s="15" t="s">
        <v>1120</v>
      </c>
    </row>
    <row r="265" spans="2:47" s="1" customFormat="1" ht="12">
      <c r="B265" s="32"/>
      <c r="C265" s="33"/>
      <c r="D265" s="185" t="s">
        <v>142</v>
      </c>
      <c r="E265" s="33"/>
      <c r="F265" s="186" t="s">
        <v>1121</v>
      </c>
      <c r="G265" s="33"/>
      <c r="H265" s="33"/>
      <c r="I265" s="101"/>
      <c r="J265" s="33"/>
      <c r="K265" s="33"/>
      <c r="L265" s="36"/>
      <c r="M265" s="187"/>
      <c r="N265" s="58"/>
      <c r="O265" s="58"/>
      <c r="P265" s="58"/>
      <c r="Q265" s="58"/>
      <c r="R265" s="58"/>
      <c r="S265" s="58"/>
      <c r="T265" s="59"/>
      <c r="AT265" s="15" t="s">
        <v>142</v>
      </c>
      <c r="AU265" s="15" t="s">
        <v>75</v>
      </c>
    </row>
    <row r="266" spans="2:65" s="1" customFormat="1" ht="16.5" customHeight="1">
      <c r="B266" s="32"/>
      <c r="C266" s="173" t="s">
        <v>695</v>
      </c>
      <c r="D266" s="173" t="s">
        <v>135</v>
      </c>
      <c r="E266" s="174" t="s">
        <v>1122</v>
      </c>
      <c r="F266" s="175" t="s">
        <v>1123</v>
      </c>
      <c r="G266" s="176" t="s">
        <v>332</v>
      </c>
      <c r="H266" s="177">
        <v>2</v>
      </c>
      <c r="I266" s="178"/>
      <c r="J266" s="179">
        <f>ROUND(I266*H266,2)</f>
        <v>0</v>
      </c>
      <c r="K266" s="175" t="s">
        <v>139</v>
      </c>
      <c r="L266" s="36"/>
      <c r="M266" s="180" t="s">
        <v>1</v>
      </c>
      <c r="N266" s="181" t="s">
        <v>36</v>
      </c>
      <c r="O266" s="58"/>
      <c r="P266" s="182">
        <f>O266*H266</f>
        <v>0</v>
      </c>
      <c r="Q266" s="182">
        <v>0.00075</v>
      </c>
      <c r="R266" s="182">
        <f>Q266*H266</f>
        <v>0.0015</v>
      </c>
      <c r="S266" s="182">
        <v>0</v>
      </c>
      <c r="T266" s="183">
        <f>S266*H266</f>
        <v>0</v>
      </c>
      <c r="AR266" s="15" t="s">
        <v>189</v>
      </c>
      <c r="AT266" s="15" t="s">
        <v>135</v>
      </c>
      <c r="AU266" s="15" t="s">
        <v>75</v>
      </c>
      <c r="AY266" s="15" t="s">
        <v>132</v>
      </c>
      <c r="BE266" s="184">
        <f>IF(N266="základní",J266,0)</f>
        <v>0</v>
      </c>
      <c r="BF266" s="184">
        <f>IF(N266="snížená",J266,0)</f>
        <v>0</v>
      </c>
      <c r="BG266" s="184">
        <f>IF(N266="zákl. přenesená",J266,0)</f>
        <v>0</v>
      </c>
      <c r="BH266" s="184">
        <f>IF(N266="sníž. přenesená",J266,0)</f>
        <v>0</v>
      </c>
      <c r="BI266" s="184">
        <f>IF(N266="nulová",J266,0)</f>
        <v>0</v>
      </c>
      <c r="BJ266" s="15" t="s">
        <v>73</v>
      </c>
      <c r="BK266" s="184">
        <f>ROUND(I266*H266,2)</f>
        <v>0</v>
      </c>
      <c r="BL266" s="15" t="s">
        <v>189</v>
      </c>
      <c r="BM266" s="15" t="s">
        <v>1124</v>
      </c>
    </row>
    <row r="267" spans="2:47" s="1" customFormat="1" ht="12">
      <c r="B267" s="32"/>
      <c r="C267" s="33"/>
      <c r="D267" s="185" t="s">
        <v>142</v>
      </c>
      <c r="E267" s="33"/>
      <c r="F267" s="186" t="s">
        <v>1125</v>
      </c>
      <c r="G267" s="33"/>
      <c r="H267" s="33"/>
      <c r="I267" s="101"/>
      <c r="J267" s="33"/>
      <c r="K267" s="33"/>
      <c r="L267" s="36"/>
      <c r="M267" s="187"/>
      <c r="N267" s="58"/>
      <c r="O267" s="58"/>
      <c r="P267" s="58"/>
      <c r="Q267" s="58"/>
      <c r="R267" s="58"/>
      <c r="S267" s="58"/>
      <c r="T267" s="59"/>
      <c r="AT267" s="15" t="s">
        <v>142</v>
      </c>
      <c r="AU267" s="15" t="s">
        <v>75</v>
      </c>
    </row>
    <row r="268" spans="2:65" s="1" customFormat="1" ht="16.5" customHeight="1">
      <c r="B268" s="32"/>
      <c r="C268" s="173" t="s">
        <v>690</v>
      </c>
      <c r="D268" s="173" t="s">
        <v>135</v>
      </c>
      <c r="E268" s="174" t="s">
        <v>1126</v>
      </c>
      <c r="F268" s="175" t="s">
        <v>1127</v>
      </c>
      <c r="G268" s="176" t="s">
        <v>332</v>
      </c>
      <c r="H268" s="177">
        <v>1</v>
      </c>
      <c r="I268" s="178"/>
      <c r="J268" s="179">
        <f>ROUND(I268*H268,2)</f>
        <v>0</v>
      </c>
      <c r="K268" s="175" t="s">
        <v>139</v>
      </c>
      <c r="L268" s="36"/>
      <c r="M268" s="180" t="s">
        <v>1</v>
      </c>
      <c r="N268" s="181" t="s">
        <v>36</v>
      </c>
      <c r="O268" s="58"/>
      <c r="P268" s="182">
        <f>O268*H268</f>
        <v>0</v>
      </c>
      <c r="Q268" s="182">
        <v>0.00028</v>
      </c>
      <c r="R268" s="182">
        <f>Q268*H268</f>
        <v>0.00028</v>
      </c>
      <c r="S268" s="182">
        <v>0</v>
      </c>
      <c r="T268" s="183">
        <f>S268*H268</f>
        <v>0</v>
      </c>
      <c r="AR268" s="15" t="s">
        <v>189</v>
      </c>
      <c r="AT268" s="15" t="s">
        <v>135</v>
      </c>
      <c r="AU268" s="15" t="s">
        <v>75</v>
      </c>
      <c r="AY268" s="15" t="s">
        <v>132</v>
      </c>
      <c r="BE268" s="184">
        <f>IF(N268="základní",J268,0)</f>
        <v>0</v>
      </c>
      <c r="BF268" s="184">
        <f>IF(N268="snížená",J268,0)</f>
        <v>0</v>
      </c>
      <c r="BG268" s="184">
        <f>IF(N268="zákl. přenesená",J268,0)</f>
        <v>0</v>
      </c>
      <c r="BH268" s="184">
        <f>IF(N268="sníž. přenesená",J268,0)</f>
        <v>0</v>
      </c>
      <c r="BI268" s="184">
        <f>IF(N268="nulová",J268,0)</f>
        <v>0</v>
      </c>
      <c r="BJ268" s="15" t="s">
        <v>73</v>
      </c>
      <c r="BK268" s="184">
        <f>ROUND(I268*H268,2)</f>
        <v>0</v>
      </c>
      <c r="BL268" s="15" t="s">
        <v>189</v>
      </c>
      <c r="BM268" s="15" t="s">
        <v>1128</v>
      </c>
    </row>
    <row r="269" spans="2:47" s="1" customFormat="1" ht="12">
      <c r="B269" s="32"/>
      <c r="C269" s="33"/>
      <c r="D269" s="185" t="s">
        <v>142</v>
      </c>
      <c r="E269" s="33"/>
      <c r="F269" s="186" t="s">
        <v>1129</v>
      </c>
      <c r="G269" s="33"/>
      <c r="H269" s="33"/>
      <c r="I269" s="101"/>
      <c r="J269" s="33"/>
      <c r="K269" s="33"/>
      <c r="L269" s="36"/>
      <c r="M269" s="187"/>
      <c r="N269" s="58"/>
      <c r="O269" s="58"/>
      <c r="P269" s="58"/>
      <c r="Q269" s="58"/>
      <c r="R269" s="58"/>
      <c r="S269" s="58"/>
      <c r="T269" s="59"/>
      <c r="AT269" s="15" t="s">
        <v>142</v>
      </c>
      <c r="AU269" s="15" t="s">
        <v>75</v>
      </c>
    </row>
    <row r="270" spans="2:65" s="1" customFormat="1" ht="16.5" customHeight="1">
      <c r="B270" s="32"/>
      <c r="C270" s="173" t="s">
        <v>707</v>
      </c>
      <c r="D270" s="173" t="s">
        <v>135</v>
      </c>
      <c r="E270" s="174" t="s">
        <v>1130</v>
      </c>
      <c r="F270" s="175" t="s">
        <v>1131</v>
      </c>
      <c r="G270" s="176" t="s">
        <v>332</v>
      </c>
      <c r="H270" s="177">
        <v>2</v>
      </c>
      <c r="I270" s="178"/>
      <c r="J270" s="179">
        <f>ROUND(I270*H270,2)</f>
        <v>0</v>
      </c>
      <c r="K270" s="175" t="s">
        <v>139</v>
      </c>
      <c r="L270" s="36"/>
      <c r="M270" s="180" t="s">
        <v>1</v>
      </c>
      <c r="N270" s="181" t="s">
        <v>36</v>
      </c>
      <c r="O270" s="58"/>
      <c r="P270" s="182">
        <f>O270*H270</f>
        <v>0</v>
      </c>
      <c r="Q270" s="182">
        <v>0.00031</v>
      </c>
      <c r="R270" s="182">
        <f>Q270*H270</f>
        <v>0.00062</v>
      </c>
      <c r="S270" s="182">
        <v>0</v>
      </c>
      <c r="T270" s="183">
        <f>S270*H270</f>
        <v>0</v>
      </c>
      <c r="AR270" s="15" t="s">
        <v>189</v>
      </c>
      <c r="AT270" s="15" t="s">
        <v>135</v>
      </c>
      <c r="AU270" s="15" t="s">
        <v>75</v>
      </c>
      <c r="AY270" s="15" t="s">
        <v>132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5" t="s">
        <v>73</v>
      </c>
      <c r="BK270" s="184">
        <f>ROUND(I270*H270,2)</f>
        <v>0</v>
      </c>
      <c r="BL270" s="15" t="s">
        <v>189</v>
      </c>
      <c r="BM270" s="15" t="s">
        <v>1132</v>
      </c>
    </row>
    <row r="271" spans="2:47" s="1" customFormat="1" ht="12">
      <c r="B271" s="32"/>
      <c r="C271" s="33"/>
      <c r="D271" s="185" t="s">
        <v>142</v>
      </c>
      <c r="E271" s="33"/>
      <c r="F271" s="186" t="s">
        <v>1133</v>
      </c>
      <c r="G271" s="33"/>
      <c r="H271" s="33"/>
      <c r="I271" s="101"/>
      <c r="J271" s="33"/>
      <c r="K271" s="33"/>
      <c r="L271" s="36"/>
      <c r="M271" s="187"/>
      <c r="N271" s="58"/>
      <c r="O271" s="58"/>
      <c r="P271" s="58"/>
      <c r="Q271" s="58"/>
      <c r="R271" s="58"/>
      <c r="S271" s="58"/>
      <c r="T271" s="59"/>
      <c r="AT271" s="15" t="s">
        <v>142</v>
      </c>
      <c r="AU271" s="15" t="s">
        <v>75</v>
      </c>
    </row>
    <row r="272" spans="2:65" s="1" customFormat="1" ht="16.5" customHeight="1">
      <c r="B272" s="32"/>
      <c r="C272" s="173" t="s">
        <v>712</v>
      </c>
      <c r="D272" s="173" t="s">
        <v>135</v>
      </c>
      <c r="E272" s="174" t="s">
        <v>1134</v>
      </c>
      <c r="F272" s="175" t="s">
        <v>1135</v>
      </c>
      <c r="G272" s="176" t="s">
        <v>383</v>
      </c>
      <c r="H272" s="177">
        <v>0.272</v>
      </c>
      <c r="I272" s="178"/>
      <c r="J272" s="179">
        <f>ROUND(I272*H272,2)</f>
        <v>0</v>
      </c>
      <c r="K272" s="175" t="s">
        <v>139</v>
      </c>
      <c r="L272" s="36"/>
      <c r="M272" s="180" t="s">
        <v>1</v>
      </c>
      <c r="N272" s="181" t="s">
        <v>36</v>
      </c>
      <c r="O272" s="58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15" t="s">
        <v>189</v>
      </c>
      <c r="AT272" s="15" t="s">
        <v>135</v>
      </c>
      <c r="AU272" s="15" t="s">
        <v>75</v>
      </c>
      <c r="AY272" s="15" t="s">
        <v>132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5" t="s">
        <v>73</v>
      </c>
      <c r="BK272" s="184">
        <f>ROUND(I272*H272,2)</f>
        <v>0</v>
      </c>
      <c r="BL272" s="15" t="s">
        <v>189</v>
      </c>
      <c r="BM272" s="15" t="s">
        <v>1136</v>
      </c>
    </row>
    <row r="273" spans="2:47" s="1" customFormat="1" ht="19.5">
      <c r="B273" s="32"/>
      <c r="C273" s="33"/>
      <c r="D273" s="185" t="s">
        <v>142</v>
      </c>
      <c r="E273" s="33"/>
      <c r="F273" s="186" t="s">
        <v>1137</v>
      </c>
      <c r="G273" s="33"/>
      <c r="H273" s="33"/>
      <c r="I273" s="101"/>
      <c r="J273" s="33"/>
      <c r="K273" s="33"/>
      <c r="L273" s="36"/>
      <c r="M273" s="187"/>
      <c r="N273" s="58"/>
      <c r="O273" s="58"/>
      <c r="P273" s="58"/>
      <c r="Q273" s="58"/>
      <c r="R273" s="58"/>
      <c r="S273" s="58"/>
      <c r="T273" s="59"/>
      <c r="AT273" s="15" t="s">
        <v>142</v>
      </c>
      <c r="AU273" s="15" t="s">
        <v>75</v>
      </c>
    </row>
    <row r="274" spans="2:65" s="1" customFormat="1" ht="16.5" customHeight="1">
      <c r="B274" s="32"/>
      <c r="C274" s="173" t="s">
        <v>717</v>
      </c>
      <c r="D274" s="173" t="s">
        <v>135</v>
      </c>
      <c r="E274" s="174" t="s">
        <v>1138</v>
      </c>
      <c r="F274" s="175" t="s">
        <v>1139</v>
      </c>
      <c r="G274" s="176" t="s">
        <v>383</v>
      </c>
      <c r="H274" s="177">
        <v>0.272</v>
      </c>
      <c r="I274" s="178"/>
      <c r="J274" s="179">
        <f>ROUND(I274*H274,2)</f>
        <v>0</v>
      </c>
      <c r="K274" s="175" t="s">
        <v>139</v>
      </c>
      <c r="L274" s="36"/>
      <c r="M274" s="180" t="s">
        <v>1</v>
      </c>
      <c r="N274" s="181" t="s">
        <v>36</v>
      </c>
      <c r="O274" s="58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AR274" s="15" t="s">
        <v>189</v>
      </c>
      <c r="AT274" s="15" t="s">
        <v>135</v>
      </c>
      <c r="AU274" s="15" t="s">
        <v>75</v>
      </c>
      <c r="AY274" s="15" t="s">
        <v>132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5" t="s">
        <v>73</v>
      </c>
      <c r="BK274" s="184">
        <f>ROUND(I274*H274,2)</f>
        <v>0</v>
      </c>
      <c r="BL274" s="15" t="s">
        <v>189</v>
      </c>
      <c r="BM274" s="15" t="s">
        <v>1140</v>
      </c>
    </row>
    <row r="275" spans="2:47" s="1" customFormat="1" ht="19.5">
      <c r="B275" s="32"/>
      <c r="C275" s="33"/>
      <c r="D275" s="185" t="s">
        <v>142</v>
      </c>
      <c r="E275" s="33"/>
      <c r="F275" s="186" t="s">
        <v>1141</v>
      </c>
      <c r="G275" s="33"/>
      <c r="H275" s="33"/>
      <c r="I275" s="101"/>
      <c r="J275" s="33"/>
      <c r="K275" s="33"/>
      <c r="L275" s="36"/>
      <c r="M275" s="187"/>
      <c r="N275" s="58"/>
      <c r="O275" s="58"/>
      <c r="P275" s="58"/>
      <c r="Q275" s="58"/>
      <c r="R275" s="58"/>
      <c r="S275" s="58"/>
      <c r="T275" s="59"/>
      <c r="AT275" s="15" t="s">
        <v>142</v>
      </c>
      <c r="AU275" s="15" t="s">
        <v>75</v>
      </c>
    </row>
    <row r="276" spans="2:65" s="1" customFormat="1" ht="16.5" customHeight="1">
      <c r="B276" s="32"/>
      <c r="C276" s="173" t="s">
        <v>683</v>
      </c>
      <c r="D276" s="173" t="s">
        <v>135</v>
      </c>
      <c r="E276" s="174" t="s">
        <v>1142</v>
      </c>
      <c r="F276" s="175" t="s">
        <v>1143</v>
      </c>
      <c r="G276" s="176" t="s">
        <v>383</v>
      </c>
      <c r="H276" s="177">
        <v>0.272</v>
      </c>
      <c r="I276" s="178"/>
      <c r="J276" s="179">
        <f>ROUND(I276*H276,2)</f>
        <v>0</v>
      </c>
      <c r="K276" s="175" t="s">
        <v>139</v>
      </c>
      <c r="L276" s="36"/>
      <c r="M276" s="180" t="s">
        <v>1</v>
      </c>
      <c r="N276" s="181" t="s">
        <v>36</v>
      </c>
      <c r="O276" s="58"/>
      <c r="P276" s="182">
        <f>O276*H276</f>
        <v>0</v>
      </c>
      <c r="Q276" s="182">
        <v>0</v>
      </c>
      <c r="R276" s="182">
        <f>Q276*H276</f>
        <v>0</v>
      </c>
      <c r="S276" s="182">
        <v>0</v>
      </c>
      <c r="T276" s="183">
        <f>S276*H276</f>
        <v>0</v>
      </c>
      <c r="AR276" s="15" t="s">
        <v>189</v>
      </c>
      <c r="AT276" s="15" t="s">
        <v>135</v>
      </c>
      <c r="AU276" s="15" t="s">
        <v>75</v>
      </c>
      <c r="AY276" s="15" t="s">
        <v>132</v>
      </c>
      <c r="BE276" s="184">
        <f>IF(N276="základní",J276,0)</f>
        <v>0</v>
      </c>
      <c r="BF276" s="184">
        <f>IF(N276="snížená",J276,0)</f>
        <v>0</v>
      </c>
      <c r="BG276" s="184">
        <f>IF(N276="zákl. přenesená",J276,0)</f>
        <v>0</v>
      </c>
      <c r="BH276" s="184">
        <f>IF(N276="sníž. přenesená",J276,0)</f>
        <v>0</v>
      </c>
      <c r="BI276" s="184">
        <f>IF(N276="nulová",J276,0)</f>
        <v>0</v>
      </c>
      <c r="BJ276" s="15" t="s">
        <v>73</v>
      </c>
      <c r="BK276" s="184">
        <f>ROUND(I276*H276,2)</f>
        <v>0</v>
      </c>
      <c r="BL276" s="15" t="s">
        <v>189</v>
      </c>
      <c r="BM276" s="15" t="s">
        <v>1144</v>
      </c>
    </row>
    <row r="277" spans="2:47" s="1" customFormat="1" ht="19.5">
      <c r="B277" s="32"/>
      <c r="C277" s="33"/>
      <c r="D277" s="185" t="s">
        <v>142</v>
      </c>
      <c r="E277" s="33"/>
      <c r="F277" s="186" t="s">
        <v>1145</v>
      </c>
      <c r="G277" s="33"/>
      <c r="H277" s="33"/>
      <c r="I277" s="101"/>
      <c r="J277" s="33"/>
      <c r="K277" s="33"/>
      <c r="L277" s="36"/>
      <c r="M277" s="231"/>
      <c r="N277" s="232"/>
      <c r="O277" s="232"/>
      <c r="P277" s="232"/>
      <c r="Q277" s="232"/>
      <c r="R277" s="232"/>
      <c r="S277" s="232"/>
      <c r="T277" s="233"/>
      <c r="AT277" s="15" t="s">
        <v>142</v>
      </c>
      <c r="AU277" s="15" t="s">
        <v>75</v>
      </c>
    </row>
    <row r="278" spans="2:12" s="1" customFormat="1" ht="6.95" customHeight="1">
      <c r="B278" s="44"/>
      <c r="C278" s="45"/>
      <c r="D278" s="45"/>
      <c r="E278" s="45"/>
      <c r="F278" s="45"/>
      <c r="G278" s="45"/>
      <c r="H278" s="45"/>
      <c r="I278" s="123"/>
      <c r="J278" s="45"/>
      <c r="K278" s="45"/>
      <c r="L278" s="36"/>
    </row>
  </sheetData>
  <sheetProtection password="ED9C" sheet="1" objects="1" scenarios="1" formatColumns="0" formatRows="0" autoFilter="0"/>
  <autoFilter ref="C87:K277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3"/>
  <sheetViews>
    <sheetView showGridLines="0" workbookViewId="0" topLeftCell="A12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81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75</v>
      </c>
    </row>
    <row r="4" spans="2:46" ht="24.95" customHeight="1">
      <c r="B4" s="18"/>
      <c r="D4" s="99" t="s">
        <v>91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15</v>
      </c>
      <c r="L6" s="18"/>
    </row>
    <row r="7" spans="2:12" ht="16.5" customHeight="1">
      <c r="B7" s="18"/>
      <c r="E7" s="278" t="str">
        <f>'Rekapitulace stavby'!K6</f>
        <v>Vestavba a stavební úpravy objektu stávajících podzemních garáží v areálu Nemocnice Nymburk</v>
      </c>
      <c r="F7" s="279"/>
      <c r="G7" s="279"/>
      <c r="H7" s="279"/>
      <c r="L7" s="18"/>
    </row>
    <row r="8" spans="2:12" s="1" customFormat="1" ht="12" customHeight="1">
      <c r="B8" s="36"/>
      <c r="D8" s="100" t="s">
        <v>92</v>
      </c>
      <c r="I8" s="101"/>
      <c r="L8" s="36"/>
    </row>
    <row r="9" spans="2:12" s="1" customFormat="1" ht="36.95" customHeight="1">
      <c r="B9" s="36"/>
      <c r="E9" s="280" t="s">
        <v>1146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17</v>
      </c>
      <c r="F11" s="15" t="s">
        <v>1</v>
      </c>
      <c r="I11" s="102" t="s">
        <v>18</v>
      </c>
      <c r="J11" s="15" t="s">
        <v>1</v>
      </c>
      <c r="L11" s="36"/>
    </row>
    <row r="12" spans="2:12" s="1" customFormat="1" ht="12" customHeight="1">
      <c r="B12" s="36"/>
      <c r="D12" s="100" t="s">
        <v>19</v>
      </c>
      <c r="F12" s="15" t="s">
        <v>20</v>
      </c>
      <c r="I12" s="102" t="s">
        <v>21</v>
      </c>
      <c r="J12" s="103">
        <f>'Rekapitulace stavby'!AN8</f>
        <v>0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22</v>
      </c>
      <c r="I14" s="102" t="s">
        <v>23</v>
      </c>
      <c r="J14" s="15">
        <f>IF('Rekapitulace stavby'!AN10="","",'Rekapitulace stavby'!AN10)</f>
        <v>28762886</v>
      </c>
      <c r="L14" s="36"/>
    </row>
    <row r="15" spans="2:12" s="1" customFormat="1" ht="18" customHeight="1">
      <c r="B15" s="36"/>
      <c r="E15" s="15" t="str">
        <f>IF('Rekapitulace stavby'!E11="","",'Rekapitulace stavby'!E11)</f>
        <v>Nemocnice Nymburk s.r.o.</v>
      </c>
      <c r="I15" s="102" t="s">
        <v>24</v>
      </c>
      <c r="J15" s="15" t="str">
        <f>IF('Rekapitulace stavby'!AN11="","",'Rekapitulace stavby'!AN11)</f>
        <v>CZ28762886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25</v>
      </c>
      <c r="I17" s="102" t="s">
        <v>23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24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27</v>
      </c>
      <c r="I20" s="102" t="s">
        <v>23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24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29</v>
      </c>
      <c r="I23" s="102" t="s">
        <v>23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24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30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31</v>
      </c>
      <c r="I30" s="101"/>
      <c r="J30" s="108">
        <f>ROUND(J84,2)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33</v>
      </c>
      <c r="I32" s="110" t="s">
        <v>32</v>
      </c>
      <c r="J32" s="109" t="s">
        <v>34</v>
      </c>
      <c r="L32" s="36"/>
    </row>
    <row r="33" spans="2:12" s="1" customFormat="1" ht="14.45" customHeight="1">
      <c r="B33" s="36"/>
      <c r="D33" s="100" t="s">
        <v>35</v>
      </c>
      <c r="E33" s="100" t="s">
        <v>36</v>
      </c>
      <c r="F33" s="111">
        <f>ROUND((SUM(BE84:BE152)),2)</f>
        <v>0</v>
      </c>
      <c r="I33" s="112">
        <v>0.21</v>
      </c>
      <c r="J33" s="111">
        <f>ROUND(((SUM(BE84:BE152))*I33),2)</f>
        <v>0</v>
      </c>
      <c r="L33" s="36"/>
    </row>
    <row r="34" spans="2:12" s="1" customFormat="1" ht="14.45" customHeight="1">
      <c r="B34" s="36"/>
      <c r="E34" s="100" t="s">
        <v>37</v>
      </c>
      <c r="F34" s="111">
        <f>ROUND((SUM(BF84:BF152)),2)</f>
        <v>0</v>
      </c>
      <c r="I34" s="112">
        <v>0.15</v>
      </c>
      <c r="J34" s="111">
        <f>ROUND(((SUM(BF84:BF152))*I34),2)</f>
        <v>0</v>
      </c>
      <c r="L34" s="36"/>
    </row>
    <row r="35" spans="2:12" s="1" customFormat="1" ht="14.45" customHeight="1" hidden="1">
      <c r="B35" s="36"/>
      <c r="E35" s="100" t="s">
        <v>38</v>
      </c>
      <c r="F35" s="111">
        <f>ROUND((SUM(BG84:BG152)),2)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39</v>
      </c>
      <c r="F36" s="111">
        <f>ROUND((SUM(BH84:BH152)),2)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40</v>
      </c>
      <c r="F37" s="111">
        <f>ROUND((SUM(BI84:BI152)),2)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94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15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Vestavba a stavební úpravy objektu stávajících podzemních garáží v areálu Nemocnice Nymburk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92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0106VYT - Nemocnice Nymburk - vytápění</v>
      </c>
      <c r="F50" s="261"/>
      <c r="G50" s="261"/>
      <c r="H50" s="261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19</v>
      </c>
      <c r="D52" s="33"/>
      <c r="E52" s="33"/>
      <c r="F52" s="25" t="str">
        <f>F12</f>
        <v xml:space="preserve"> </v>
      </c>
      <c r="G52" s="33"/>
      <c r="H52" s="33"/>
      <c r="I52" s="102" t="s">
        <v>21</v>
      </c>
      <c r="J52" s="53">
        <f>IF(J12="","",J12)</f>
        <v>0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22</v>
      </c>
      <c r="D54" s="33"/>
      <c r="E54" s="33"/>
      <c r="F54" s="25" t="str">
        <f>E15</f>
        <v>Nemocnice Nymburk s.r.o.</v>
      </c>
      <c r="G54" s="33"/>
      <c r="H54" s="33"/>
      <c r="I54" s="102" t="s">
        <v>27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25</v>
      </c>
      <c r="D55" s="33"/>
      <c r="E55" s="33"/>
      <c r="F55" s="25" t="str">
        <f>IF(E18="","",E18)</f>
        <v>Vyplň údaj</v>
      </c>
      <c r="G55" s="33"/>
      <c r="H55" s="33"/>
      <c r="I55" s="102" t="s">
        <v>29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95</v>
      </c>
      <c r="D57" s="128"/>
      <c r="E57" s="128"/>
      <c r="F57" s="128"/>
      <c r="G57" s="128"/>
      <c r="H57" s="128"/>
      <c r="I57" s="129"/>
      <c r="J57" s="130" t="s">
        <v>96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97</v>
      </c>
      <c r="D59" s="33"/>
      <c r="E59" s="33"/>
      <c r="F59" s="33"/>
      <c r="G59" s="33"/>
      <c r="H59" s="33"/>
      <c r="I59" s="101"/>
      <c r="J59" s="71">
        <f>J84</f>
        <v>0</v>
      </c>
      <c r="K59" s="33"/>
      <c r="L59" s="36"/>
      <c r="AU59" s="15" t="s">
        <v>98</v>
      </c>
    </row>
    <row r="60" spans="2:12" s="7" customFormat="1" ht="24.95" customHeight="1">
      <c r="B60" s="132"/>
      <c r="C60" s="133"/>
      <c r="D60" s="134" t="s">
        <v>107</v>
      </c>
      <c r="E60" s="135"/>
      <c r="F60" s="135"/>
      <c r="G60" s="135"/>
      <c r="H60" s="135"/>
      <c r="I60" s="136"/>
      <c r="J60" s="137">
        <f>J85</f>
        <v>0</v>
      </c>
      <c r="K60" s="133"/>
      <c r="L60" s="138"/>
    </row>
    <row r="61" spans="2:12" s="8" customFormat="1" ht="19.9" customHeight="1">
      <c r="B61" s="139"/>
      <c r="C61" s="140"/>
      <c r="D61" s="141" t="s">
        <v>1147</v>
      </c>
      <c r="E61" s="142"/>
      <c r="F61" s="142"/>
      <c r="G61" s="142"/>
      <c r="H61" s="142"/>
      <c r="I61" s="143"/>
      <c r="J61" s="144">
        <f>J86</f>
        <v>0</v>
      </c>
      <c r="K61" s="140"/>
      <c r="L61" s="145"/>
    </row>
    <row r="62" spans="2:12" s="8" customFormat="1" ht="19.9" customHeight="1">
      <c r="B62" s="139"/>
      <c r="C62" s="140"/>
      <c r="D62" s="141" t="s">
        <v>1148</v>
      </c>
      <c r="E62" s="142"/>
      <c r="F62" s="142"/>
      <c r="G62" s="142"/>
      <c r="H62" s="142"/>
      <c r="I62" s="143"/>
      <c r="J62" s="144">
        <f>J95</f>
        <v>0</v>
      </c>
      <c r="K62" s="140"/>
      <c r="L62" s="145"/>
    </row>
    <row r="63" spans="2:12" s="8" customFormat="1" ht="19.9" customHeight="1">
      <c r="B63" s="139"/>
      <c r="C63" s="140"/>
      <c r="D63" s="141" t="s">
        <v>1149</v>
      </c>
      <c r="E63" s="142"/>
      <c r="F63" s="142"/>
      <c r="G63" s="142"/>
      <c r="H63" s="142"/>
      <c r="I63" s="143"/>
      <c r="J63" s="144">
        <f>J120</f>
        <v>0</v>
      </c>
      <c r="K63" s="140"/>
      <c r="L63" s="145"/>
    </row>
    <row r="64" spans="2:12" s="8" customFormat="1" ht="19.9" customHeight="1">
      <c r="B64" s="139"/>
      <c r="C64" s="140"/>
      <c r="D64" s="141" t="s">
        <v>1150</v>
      </c>
      <c r="E64" s="142"/>
      <c r="F64" s="142"/>
      <c r="G64" s="142"/>
      <c r="H64" s="142"/>
      <c r="I64" s="143"/>
      <c r="J64" s="144">
        <f>J134</f>
        <v>0</v>
      </c>
      <c r="K64" s="140"/>
      <c r="L64" s="145"/>
    </row>
    <row r="65" spans="2:12" s="1" customFormat="1" ht="21.75" customHeight="1">
      <c r="B65" s="32"/>
      <c r="C65" s="33"/>
      <c r="D65" s="33"/>
      <c r="E65" s="33"/>
      <c r="F65" s="33"/>
      <c r="G65" s="33"/>
      <c r="H65" s="33"/>
      <c r="I65" s="101"/>
      <c r="J65" s="33"/>
      <c r="K65" s="33"/>
      <c r="L65" s="36"/>
    </row>
    <row r="66" spans="2:12" s="1" customFormat="1" ht="6.95" customHeight="1">
      <c r="B66" s="44"/>
      <c r="C66" s="45"/>
      <c r="D66" s="45"/>
      <c r="E66" s="45"/>
      <c r="F66" s="45"/>
      <c r="G66" s="45"/>
      <c r="H66" s="45"/>
      <c r="I66" s="123"/>
      <c r="J66" s="45"/>
      <c r="K66" s="45"/>
      <c r="L66" s="36"/>
    </row>
    <row r="70" spans="2:12" s="1" customFormat="1" ht="6.95" customHeight="1">
      <c r="B70" s="46"/>
      <c r="C70" s="47"/>
      <c r="D70" s="47"/>
      <c r="E70" s="47"/>
      <c r="F70" s="47"/>
      <c r="G70" s="47"/>
      <c r="H70" s="47"/>
      <c r="I70" s="126"/>
      <c r="J70" s="47"/>
      <c r="K70" s="47"/>
      <c r="L70" s="36"/>
    </row>
    <row r="71" spans="2:12" s="1" customFormat="1" ht="24.95" customHeight="1">
      <c r="B71" s="32"/>
      <c r="C71" s="21" t="s">
        <v>117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6.95" customHeight="1">
      <c r="B72" s="32"/>
      <c r="C72" s="33"/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2" customHeight="1">
      <c r="B73" s="32"/>
      <c r="C73" s="27" t="s">
        <v>15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6.5" customHeight="1">
      <c r="B74" s="32"/>
      <c r="C74" s="33"/>
      <c r="D74" s="33"/>
      <c r="E74" s="276" t="str">
        <f>E7</f>
        <v>Vestavba a stavební úpravy objektu stávajících podzemních garáží v areálu Nemocnice Nymburk</v>
      </c>
      <c r="F74" s="277"/>
      <c r="G74" s="277"/>
      <c r="H74" s="277"/>
      <c r="I74" s="101"/>
      <c r="J74" s="33"/>
      <c r="K74" s="33"/>
      <c r="L74" s="36"/>
    </row>
    <row r="75" spans="2:12" s="1" customFormat="1" ht="12" customHeight="1">
      <c r="B75" s="32"/>
      <c r="C75" s="27" t="s">
        <v>92</v>
      </c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6.5" customHeight="1">
      <c r="B76" s="32"/>
      <c r="C76" s="33"/>
      <c r="D76" s="33"/>
      <c r="E76" s="262" t="str">
        <f>E9</f>
        <v>0106VYT - Nemocnice Nymburk - vytápění</v>
      </c>
      <c r="F76" s="261"/>
      <c r="G76" s="261"/>
      <c r="H76" s="261"/>
      <c r="I76" s="101"/>
      <c r="J76" s="33"/>
      <c r="K76" s="33"/>
      <c r="L76" s="36"/>
    </row>
    <row r="77" spans="2:12" s="1" customFormat="1" ht="6.95" customHeight="1">
      <c r="B77" s="32"/>
      <c r="C77" s="33"/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2" customHeight="1">
      <c r="B78" s="32"/>
      <c r="C78" s="27" t="s">
        <v>19</v>
      </c>
      <c r="D78" s="33"/>
      <c r="E78" s="33"/>
      <c r="F78" s="25" t="str">
        <f>F12</f>
        <v xml:space="preserve"> </v>
      </c>
      <c r="G78" s="33"/>
      <c r="H78" s="33"/>
      <c r="I78" s="102" t="s">
        <v>21</v>
      </c>
      <c r="J78" s="53">
        <f>IF(J12="","",J12)</f>
        <v>0</v>
      </c>
      <c r="K78" s="33"/>
      <c r="L78" s="36"/>
    </row>
    <row r="79" spans="2:12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3.7" customHeight="1">
      <c r="B80" s="32"/>
      <c r="C80" s="27" t="s">
        <v>22</v>
      </c>
      <c r="D80" s="33"/>
      <c r="E80" s="33"/>
      <c r="F80" s="25" t="str">
        <f>E15</f>
        <v>Nemocnice Nymburk s.r.o.</v>
      </c>
      <c r="G80" s="33"/>
      <c r="H80" s="33"/>
      <c r="I80" s="102" t="s">
        <v>27</v>
      </c>
      <c r="J80" s="30" t="str">
        <f>E21</f>
        <v xml:space="preserve"> </v>
      </c>
      <c r="K80" s="33"/>
      <c r="L80" s="36"/>
    </row>
    <row r="81" spans="2:12" s="1" customFormat="1" ht="13.7" customHeight="1">
      <c r="B81" s="32"/>
      <c r="C81" s="27" t="s">
        <v>25</v>
      </c>
      <c r="D81" s="33"/>
      <c r="E81" s="33"/>
      <c r="F81" s="25" t="str">
        <f>IF(E18="","",E18)</f>
        <v>Vyplň údaj</v>
      </c>
      <c r="G81" s="33"/>
      <c r="H81" s="33"/>
      <c r="I81" s="102" t="s">
        <v>29</v>
      </c>
      <c r="J81" s="30" t="str">
        <f>E24</f>
        <v xml:space="preserve"> </v>
      </c>
      <c r="K81" s="33"/>
      <c r="L81" s="36"/>
    </row>
    <row r="82" spans="2:12" s="1" customFormat="1" ht="10.35" customHeight="1">
      <c r="B82" s="32"/>
      <c r="C82" s="33"/>
      <c r="D82" s="33"/>
      <c r="E82" s="33"/>
      <c r="F82" s="33"/>
      <c r="G82" s="33"/>
      <c r="H82" s="33"/>
      <c r="I82" s="101"/>
      <c r="J82" s="33"/>
      <c r="K82" s="33"/>
      <c r="L82" s="36"/>
    </row>
    <row r="83" spans="2:20" s="9" customFormat="1" ht="29.25" customHeight="1">
      <c r="B83" s="146"/>
      <c r="C83" s="147" t="s">
        <v>118</v>
      </c>
      <c r="D83" s="148" t="s">
        <v>50</v>
      </c>
      <c r="E83" s="148" t="s">
        <v>46</v>
      </c>
      <c r="F83" s="148" t="s">
        <v>47</v>
      </c>
      <c r="G83" s="148" t="s">
        <v>119</v>
      </c>
      <c r="H83" s="148" t="s">
        <v>120</v>
      </c>
      <c r="I83" s="149" t="s">
        <v>121</v>
      </c>
      <c r="J83" s="150" t="s">
        <v>96</v>
      </c>
      <c r="K83" s="151" t="s">
        <v>122</v>
      </c>
      <c r="L83" s="152"/>
      <c r="M83" s="62" t="s">
        <v>1</v>
      </c>
      <c r="N83" s="63" t="s">
        <v>35</v>
      </c>
      <c r="O83" s="63" t="s">
        <v>123</v>
      </c>
      <c r="P83" s="63" t="s">
        <v>124</v>
      </c>
      <c r="Q83" s="63" t="s">
        <v>125</v>
      </c>
      <c r="R83" s="63" t="s">
        <v>126</v>
      </c>
      <c r="S83" s="63" t="s">
        <v>127</v>
      </c>
      <c r="T83" s="64" t="s">
        <v>128</v>
      </c>
    </row>
    <row r="84" spans="2:63" s="1" customFormat="1" ht="22.9" customHeight="1">
      <c r="B84" s="32"/>
      <c r="C84" s="69" t="s">
        <v>129</v>
      </c>
      <c r="D84" s="33"/>
      <c r="E84" s="33"/>
      <c r="F84" s="33"/>
      <c r="G84" s="33"/>
      <c r="H84" s="33"/>
      <c r="I84" s="101"/>
      <c r="J84" s="153">
        <f>BK84</f>
        <v>0</v>
      </c>
      <c r="K84" s="33"/>
      <c r="L84" s="36"/>
      <c r="M84" s="65"/>
      <c r="N84" s="66"/>
      <c r="O84" s="66"/>
      <c r="P84" s="154">
        <f>P85</f>
        <v>0</v>
      </c>
      <c r="Q84" s="66"/>
      <c r="R84" s="154">
        <f>R85</f>
        <v>1.230456</v>
      </c>
      <c r="S84" s="66"/>
      <c r="T84" s="155">
        <f>T85</f>
        <v>0</v>
      </c>
      <c r="AT84" s="15" t="s">
        <v>64</v>
      </c>
      <c r="AU84" s="15" t="s">
        <v>98</v>
      </c>
      <c r="BK84" s="156">
        <f>BK85</f>
        <v>0</v>
      </c>
    </row>
    <row r="85" spans="2:63" s="10" customFormat="1" ht="25.9" customHeight="1">
      <c r="B85" s="157"/>
      <c r="C85" s="158"/>
      <c r="D85" s="159" t="s">
        <v>64</v>
      </c>
      <c r="E85" s="160" t="s">
        <v>426</v>
      </c>
      <c r="F85" s="160" t="s">
        <v>427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P86+P95+P120+P134</f>
        <v>0</v>
      </c>
      <c r="Q85" s="165"/>
      <c r="R85" s="166">
        <f>R86+R95+R120+R134</f>
        <v>1.230456</v>
      </c>
      <c r="S85" s="165"/>
      <c r="T85" s="167">
        <f>T86+T95+T120+T134</f>
        <v>0</v>
      </c>
      <c r="AR85" s="168" t="s">
        <v>75</v>
      </c>
      <c r="AT85" s="169" t="s">
        <v>64</v>
      </c>
      <c r="AU85" s="169" t="s">
        <v>65</v>
      </c>
      <c r="AY85" s="168" t="s">
        <v>132</v>
      </c>
      <c r="BK85" s="170">
        <f>BK86+BK95+BK120+BK134</f>
        <v>0</v>
      </c>
    </row>
    <row r="86" spans="2:63" s="10" customFormat="1" ht="22.9" customHeight="1">
      <c r="B86" s="157"/>
      <c r="C86" s="158"/>
      <c r="D86" s="159" t="s">
        <v>64</v>
      </c>
      <c r="E86" s="171" t="s">
        <v>1151</v>
      </c>
      <c r="F86" s="171" t="s">
        <v>1152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SUM(P87:P94)</f>
        <v>0</v>
      </c>
      <c r="Q86" s="165"/>
      <c r="R86" s="166">
        <f>SUM(R87:R94)</f>
        <v>0.02402</v>
      </c>
      <c r="S86" s="165"/>
      <c r="T86" s="167">
        <f>SUM(T87:T94)</f>
        <v>0</v>
      </c>
      <c r="AR86" s="168" t="s">
        <v>75</v>
      </c>
      <c r="AT86" s="169" t="s">
        <v>64</v>
      </c>
      <c r="AU86" s="169" t="s">
        <v>73</v>
      </c>
      <c r="AY86" s="168" t="s">
        <v>132</v>
      </c>
      <c r="BK86" s="170">
        <f>SUM(BK87:BK94)</f>
        <v>0</v>
      </c>
    </row>
    <row r="87" spans="2:65" s="1" customFormat="1" ht="16.5" customHeight="1">
      <c r="B87" s="32"/>
      <c r="C87" s="173" t="s">
        <v>630</v>
      </c>
      <c r="D87" s="173" t="s">
        <v>135</v>
      </c>
      <c r="E87" s="174" t="s">
        <v>1153</v>
      </c>
      <c r="F87" s="175" t="s">
        <v>1154</v>
      </c>
      <c r="G87" s="176" t="s">
        <v>1025</v>
      </c>
      <c r="H87" s="177">
        <v>1</v>
      </c>
      <c r="I87" s="178"/>
      <c r="J87" s="179">
        <f>ROUND(I87*H87,2)</f>
        <v>0</v>
      </c>
      <c r="K87" s="175" t="s">
        <v>139</v>
      </c>
      <c r="L87" s="36"/>
      <c r="M87" s="180" t="s">
        <v>1</v>
      </c>
      <c r="N87" s="181" t="s">
        <v>36</v>
      </c>
      <c r="O87" s="58"/>
      <c r="P87" s="182">
        <f>O87*H87</f>
        <v>0</v>
      </c>
      <c r="Q87" s="182">
        <v>0.02402</v>
      </c>
      <c r="R87" s="182">
        <f>Q87*H87</f>
        <v>0.02402</v>
      </c>
      <c r="S87" s="182">
        <v>0</v>
      </c>
      <c r="T87" s="183">
        <f>S87*H87</f>
        <v>0</v>
      </c>
      <c r="AR87" s="15" t="s">
        <v>189</v>
      </c>
      <c r="AT87" s="15" t="s">
        <v>135</v>
      </c>
      <c r="AU87" s="15" t="s">
        <v>75</v>
      </c>
      <c r="AY87" s="15" t="s">
        <v>132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5" t="s">
        <v>73</v>
      </c>
      <c r="BK87" s="184">
        <f>ROUND(I87*H87,2)</f>
        <v>0</v>
      </c>
      <c r="BL87" s="15" t="s">
        <v>189</v>
      </c>
      <c r="BM87" s="15" t="s">
        <v>1155</v>
      </c>
    </row>
    <row r="88" spans="2:47" s="1" customFormat="1" ht="19.5">
      <c r="B88" s="32"/>
      <c r="C88" s="33"/>
      <c r="D88" s="185" t="s">
        <v>142</v>
      </c>
      <c r="E88" s="33"/>
      <c r="F88" s="186" t="s">
        <v>1156</v>
      </c>
      <c r="G88" s="33"/>
      <c r="H88" s="33"/>
      <c r="I88" s="101"/>
      <c r="J88" s="33"/>
      <c r="K88" s="33"/>
      <c r="L88" s="36"/>
      <c r="M88" s="187"/>
      <c r="N88" s="58"/>
      <c r="O88" s="58"/>
      <c r="P88" s="58"/>
      <c r="Q88" s="58"/>
      <c r="R88" s="58"/>
      <c r="S88" s="58"/>
      <c r="T88" s="59"/>
      <c r="AT88" s="15" t="s">
        <v>142</v>
      </c>
      <c r="AU88" s="15" t="s">
        <v>75</v>
      </c>
    </row>
    <row r="89" spans="2:65" s="1" customFormat="1" ht="16.5" customHeight="1">
      <c r="B89" s="32"/>
      <c r="C89" s="173" t="s">
        <v>614</v>
      </c>
      <c r="D89" s="173" t="s">
        <v>135</v>
      </c>
      <c r="E89" s="174" t="s">
        <v>1157</v>
      </c>
      <c r="F89" s="175" t="s">
        <v>1158</v>
      </c>
      <c r="G89" s="176" t="s">
        <v>383</v>
      </c>
      <c r="H89" s="177">
        <v>0.024</v>
      </c>
      <c r="I89" s="178"/>
      <c r="J89" s="179">
        <f>ROUND(I89*H89,2)</f>
        <v>0</v>
      </c>
      <c r="K89" s="175" t="s">
        <v>139</v>
      </c>
      <c r="L89" s="36"/>
      <c r="M89" s="180" t="s">
        <v>1</v>
      </c>
      <c r="N89" s="181" t="s">
        <v>36</v>
      </c>
      <c r="O89" s="58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15" t="s">
        <v>189</v>
      </c>
      <c r="AT89" s="15" t="s">
        <v>135</v>
      </c>
      <c r="AU89" s="15" t="s">
        <v>75</v>
      </c>
      <c r="AY89" s="15" t="s">
        <v>132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5" t="s">
        <v>73</v>
      </c>
      <c r="BK89" s="184">
        <f>ROUND(I89*H89,2)</f>
        <v>0</v>
      </c>
      <c r="BL89" s="15" t="s">
        <v>189</v>
      </c>
      <c r="BM89" s="15" t="s">
        <v>1159</v>
      </c>
    </row>
    <row r="90" spans="2:47" s="1" customFormat="1" ht="19.5">
      <c r="B90" s="32"/>
      <c r="C90" s="33"/>
      <c r="D90" s="185" t="s">
        <v>142</v>
      </c>
      <c r="E90" s="33"/>
      <c r="F90" s="186" t="s">
        <v>1160</v>
      </c>
      <c r="G90" s="33"/>
      <c r="H90" s="33"/>
      <c r="I90" s="101"/>
      <c r="J90" s="33"/>
      <c r="K90" s="33"/>
      <c r="L90" s="36"/>
      <c r="M90" s="187"/>
      <c r="N90" s="58"/>
      <c r="O90" s="58"/>
      <c r="P90" s="58"/>
      <c r="Q90" s="58"/>
      <c r="R90" s="58"/>
      <c r="S90" s="58"/>
      <c r="T90" s="59"/>
      <c r="AT90" s="15" t="s">
        <v>142</v>
      </c>
      <c r="AU90" s="15" t="s">
        <v>75</v>
      </c>
    </row>
    <row r="91" spans="2:65" s="1" customFormat="1" ht="16.5" customHeight="1">
      <c r="B91" s="32"/>
      <c r="C91" s="173" t="s">
        <v>632</v>
      </c>
      <c r="D91" s="173" t="s">
        <v>135</v>
      </c>
      <c r="E91" s="174" t="s">
        <v>1161</v>
      </c>
      <c r="F91" s="175" t="s">
        <v>1162</v>
      </c>
      <c r="G91" s="176" t="s">
        <v>383</v>
      </c>
      <c r="H91" s="177">
        <v>0.024</v>
      </c>
      <c r="I91" s="178"/>
      <c r="J91" s="179">
        <f>ROUND(I91*H91,2)</f>
        <v>0</v>
      </c>
      <c r="K91" s="175" t="s">
        <v>139</v>
      </c>
      <c r="L91" s="36"/>
      <c r="M91" s="180" t="s">
        <v>1</v>
      </c>
      <c r="N91" s="181" t="s">
        <v>36</v>
      </c>
      <c r="O91" s="58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AR91" s="15" t="s">
        <v>189</v>
      </c>
      <c r="AT91" s="15" t="s">
        <v>135</v>
      </c>
      <c r="AU91" s="15" t="s">
        <v>75</v>
      </c>
      <c r="AY91" s="15" t="s">
        <v>132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5" t="s">
        <v>73</v>
      </c>
      <c r="BK91" s="184">
        <f>ROUND(I91*H91,2)</f>
        <v>0</v>
      </c>
      <c r="BL91" s="15" t="s">
        <v>189</v>
      </c>
      <c r="BM91" s="15" t="s">
        <v>1163</v>
      </c>
    </row>
    <row r="92" spans="2:47" s="1" customFormat="1" ht="19.5">
      <c r="B92" s="32"/>
      <c r="C92" s="33"/>
      <c r="D92" s="185" t="s">
        <v>142</v>
      </c>
      <c r="E92" s="33"/>
      <c r="F92" s="186" t="s">
        <v>1164</v>
      </c>
      <c r="G92" s="33"/>
      <c r="H92" s="33"/>
      <c r="I92" s="101"/>
      <c r="J92" s="33"/>
      <c r="K92" s="33"/>
      <c r="L92" s="36"/>
      <c r="M92" s="187"/>
      <c r="N92" s="58"/>
      <c r="O92" s="58"/>
      <c r="P92" s="58"/>
      <c r="Q92" s="58"/>
      <c r="R92" s="58"/>
      <c r="S92" s="58"/>
      <c r="T92" s="59"/>
      <c r="AT92" s="15" t="s">
        <v>142</v>
      </c>
      <c r="AU92" s="15" t="s">
        <v>75</v>
      </c>
    </row>
    <row r="93" spans="2:65" s="1" customFormat="1" ht="16.5" customHeight="1">
      <c r="B93" s="32"/>
      <c r="C93" s="173" t="s">
        <v>637</v>
      </c>
      <c r="D93" s="173" t="s">
        <v>135</v>
      </c>
      <c r="E93" s="174" t="s">
        <v>1165</v>
      </c>
      <c r="F93" s="175" t="s">
        <v>1166</v>
      </c>
      <c r="G93" s="176" t="s">
        <v>383</v>
      </c>
      <c r="H93" s="177">
        <v>0.024</v>
      </c>
      <c r="I93" s="178"/>
      <c r="J93" s="179">
        <f>ROUND(I93*H93,2)</f>
        <v>0</v>
      </c>
      <c r="K93" s="175" t="s">
        <v>139</v>
      </c>
      <c r="L93" s="36"/>
      <c r="M93" s="180" t="s">
        <v>1</v>
      </c>
      <c r="N93" s="181" t="s">
        <v>36</v>
      </c>
      <c r="O93" s="58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15" t="s">
        <v>189</v>
      </c>
      <c r="AT93" s="15" t="s">
        <v>135</v>
      </c>
      <c r="AU93" s="15" t="s">
        <v>75</v>
      </c>
      <c r="AY93" s="15" t="s">
        <v>132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5" t="s">
        <v>73</v>
      </c>
      <c r="BK93" s="184">
        <f>ROUND(I93*H93,2)</f>
        <v>0</v>
      </c>
      <c r="BL93" s="15" t="s">
        <v>189</v>
      </c>
      <c r="BM93" s="15" t="s">
        <v>1167</v>
      </c>
    </row>
    <row r="94" spans="2:47" s="1" customFormat="1" ht="19.5">
      <c r="B94" s="32"/>
      <c r="C94" s="33"/>
      <c r="D94" s="185" t="s">
        <v>142</v>
      </c>
      <c r="E94" s="33"/>
      <c r="F94" s="186" t="s">
        <v>1168</v>
      </c>
      <c r="G94" s="33"/>
      <c r="H94" s="33"/>
      <c r="I94" s="101"/>
      <c r="J94" s="33"/>
      <c r="K94" s="33"/>
      <c r="L94" s="36"/>
      <c r="M94" s="187"/>
      <c r="N94" s="58"/>
      <c r="O94" s="58"/>
      <c r="P94" s="58"/>
      <c r="Q94" s="58"/>
      <c r="R94" s="58"/>
      <c r="S94" s="58"/>
      <c r="T94" s="59"/>
      <c r="AT94" s="15" t="s">
        <v>142</v>
      </c>
      <c r="AU94" s="15" t="s">
        <v>75</v>
      </c>
    </row>
    <row r="95" spans="2:63" s="10" customFormat="1" ht="22.9" customHeight="1">
      <c r="B95" s="157"/>
      <c r="C95" s="158"/>
      <c r="D95" s="159" t="s">
        <v>64</v>
      </c>
      <c r="E95" s="171" t="s">
        <v>1169</v>
      </c>
      <c r="F95" s="171" t="s">
        <v>1170</v>
      </c>
      <c r="G95" s="158"/>
      <c r="H95" s="158"/>
      <c r="I95" s="161"/>
      <c r="J95" s="172">
        <f>BK95</f>
        <v>0</v>
      </c>
      <c r="K95" s="158"/>
      <c r="L95" s="163"/>
      <c r="M95" s="164"/>
      <c r="N95" s="165"/>
      <c r="O95" s="165"/>
      <c r="P95" s="166">
        <f>SUM(P96:P119)</f>
        <v>0</v>
      </c>
      <c r="Q95" s="165"/>
      <c r="R95" s="166">
        <f>SUM(R96:R119)</f>
        <v>0.30520600000000003</v>
      </c>
      <c r="S95" s="165"/>
      <c r="T95" s="167">
        <f>SUM(T96:T119)</f>
        <v>0</v>
      </c>
      <c r="AR95" s="168" t="s">
        <v>75</v>
      </c>
      <c r="AT95" s="169" t="s">
        <v>64</v>
      </c>
      <c r="AU95" s="169" t="s">
        <v>73</v>
      </c>
      <c r="AY95" s="168" t="s">
        <v>132</v>
      </c>
      <c r="BK95" s="170">
        <f>SUM(BK96:BK119)</f>
        <v>0</v>
      </c>
    </row>
    <row r="96" spans="2:65" s="1" customFormat="1" ht="16.5" customHeight="1">
      <c r="B96" s="32"/>
      <c r="C96" s="173" t="s">
        <v>170</v>
      </c>
      <c r="D96" s="173" t="s">
        <v>135</v>
      </c>
      <c r="E96" s="174" t="s">
        <v>1171</v>
      </c>
      <c r="F96" s="175" t="s">
        <v>1172</v>
      </c>
      <c r="G96" s="176" t="s">
        <v>213</v>
      </c>
      <c r="H96" s="177">
        <v>13.47</v>
      </c>
      <c r="I96" s="178"/>
      <c r="J96" s="179">
        <f>ROUND(I96*H96,2)</f>
        <v>0</v>
      </c>
      <c r="K96" s="175" t="s">
        <v>139</v>
      </c>
      <c r="L96" s="36"/>
      <c r="M96" s="180" t="s">
        <v>1</v>
      </c>
      <c r="N96" s="181" t="s">
        <v>36</v>
      </c>
      <c r="O96" s="58"/>
      <c r="P96" s="182">
        <f>O96*H96</f>
        <v>0</v>
      </c>
      <c r="Q96" s="182">
        <v>0.00045</v>
      </c>
      <c r="R96" s="182">
        <f>Q96*H96</f>
        <v>0.0060615</v>
      </c>
      <c r="S96" s="182">
        <v>0</v>
      </c>
      <c r="T96" s="183">
        <f>S96*H96</f>
        <v>0</v>
      </c>
      <c r="AR96" s="15" t="s">
        <v>189</v>
      </c>
      <c r="AT96" s="15" t="s">
        <v>135</v>
      </c>
      <c r="AU96" s="15" t="s">
        <v>75</v>
      </c>
      <c r="AY96" s="15" t="s">
        <v>132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5" t="s">
        <v>73</v>
      </c>
      <c r="BK96" s="184">
        <f>ROUND(I96*H96,2)</f>
        <v>0</v>
      </c>
      <c r="BL96" s="15" t="s">
        <v>189</v>
      </c>
      <c r="BM96" s="15" t="s">
        <v>1173</v>
      </c>
    </row>
    <row r="97" spans="2:47" s="1" customFormat="1" ht="12">
      <c r="B97" s="32"/>
      <c r="C97" s="33"/>
      <c r="D97" s="185" t="s">
        <v>142</v>
      </c>
      <c r="E97" s="33"/>
      <c r="F97" s="186" t="s">
        <v>1174</v>
      </c>
      <c r="G97" s="33"/>
      <c r="H97" s="33"/>
      <c r="I97" s="101"/>
      <c r="J97" s="33"/>
      <c r="K97" s="33"/>
      <c r="L97" s="36"/>
      <c r="M97" s="187"/>
      <c r="N97" s="58"/>
      <c r="O97" s="58"/>
      <c r="P97" s="58"/>
      <c r="Q97" s="58"/>
      <c r="R97" s="58"/>
      <c r="S97" s="58"/>
      <c r="T97" s="59"/>
      <c r="AT97" s="15" t="s">
        <v>142</v>
      </c>
      <c r="AU97" s="15" t="s">
        <v>75</v>
      </c>
    </row>
    <row r="98" spans="2:65" s="1" customFormat="1" ht="16.5" customHeight="1">
      <c r="B98" s="32"/>
      <c r="C98" s="173" t="s">
        <v>140</v>
      </c>
      <c r="D98" s="173" t="s">
        <v>135</v>
      </c>
      <c r="E98" s="174" t="s">
        <v>1175</v>
      </c>
      <c r="F98" s="175" t="s">
        <v>1176</v>
      </c>
      <c r="G98" s="176" t="s">
        <v>213</v>
      </c>
      <c r="H98" s="177">
        <v>5</v>
      </c>
      <c r="I98" s="178"/>
      <c r="J98" s="179">
        <f>ROUND(I98*H98,2)</f>
        <v>0</v>
      </c>
      <c r="K98" s="175" t="s">
        <v>139</v>
      </c>
      <c r="L98" s="36"/>
      <c r="M98" s="180" t="s">
        <v>1</v>
      </c>
      <c r="N98" s="181" t="s">
        <v>36</v>
      </c>
      <c r="O98" s="58"/>
      <c r="P98" s="182">
        <f>O98*H98</f>
        <v>0</v>
      </c>
      <c r="Q98" s="182">
        <v>0.00068</v>
      </c>
      <c r="R98" s="182">
        <f>Q98*H98</f>
        <v>0.0034000000000000002</v>
      </c>
      <c r="S98" s="182">
        <v>0</v>
      </c>
      <c r="T98" s="183">
        <f>S98*H98</f>
        <v>0</v>
      </c>
      <c r="AR98" s="15" t="s">
        <v>189</v>
      </c>
      <c r="AT98" s="15" t="s">
        <v>135</v>
      </c>
      <c r="AU98" s="15" t="s">
        <v>75</v>
      </c>
      <c r="AY98" s="15" t="s">
        <v>132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5" t="s">
        <v>73</v>
      </c>
      <c r="BK98" s="184">
        <f>ROUND(I98*H98,2)</f>
        <v>0</v>
      </c>
      <c r="BL98" s="15" t="s">
        <v>189</v>
      </c>
      <c r="BM98" s="15" t="s">
        <v>1177</v>
      </c>
    </row>
    <row r="99" spans="2:47" s="1" customFormat="1" ht="12">
      <c r="B99" s="32"/>
      <c r="C99" s="33"/>
      <c r="D99" s="185" t="s">
        <v>142</v>
      </c>
      <c r="E99" s="33"/>
      <c r="F99" s="186" t="s">
        <v>1178</v>
      </c>
      <c r="G99" s="33"/>
      <c r="H99" s="33"/>
      <c r="I99" s="101"/>
      <c r="J99" s="33"/>
      <c r="K99" s="33"/>
      <c r="L99" s="36"/>
      <c r="M99" s="187"/>
      <c r="N99" s="58"/>
      <c r="O99" s="58"/>
      <c r="P99" s="58"/>
      <c r="Q99" s="58"/>
      <c r="R99" s="58"/>
      <c r="S99" s="58"/>
      <c r="T99" s="59"/>
      <c r="AT99" s="15" t="s">
        <v>142</v>
      </c>
      <c r="AU99" s="15" t="s">
        <v>75</v>
      </c>
    </row>
    <row r="100" spans="2:65" s="1" customFormat="1" ht="16.5" customHeight="1">
      <c r="B100" s="32"/>
      <c r="C100" s="173" t="s">
        <v>357</v>
      </c>
      <c r="D100" s="173" t="s">
        <v>135</v>
      </c>
      <c r="E100" s="174" t="s">
        <v>1179</v>
      </c>
      <c r="F100" s="175" t="s">
        <v>1180</v>
      </c>
      <c r="G100" s="176" t="s">
        <v>213</v>
      </c>
      <c r="H100" s="177">
        <v>18.96</v>
      </c>
      <c r="I100" s="178"/>
      <c r="J100" s="179">
        <f>ROUND(I100*H100,2)</f>
        <v>0</v>
      </c>
      <c r="K100" s="175" t="s">
        <v>139</v>
      </c>
      <c r="L100" s="36"/>
      <c r="M100" s="180" t="s">
        <v>1</v>
      </c>
      <c r="N100" s="181" t="s">
        <v>36</v>
      </c>
      <c r="O100" s="58"/>
      <c r="P100" s="182">
        <f>O100*H100</f>
        <v>0</v>
      </c>
      <c r="Q100" s="182">
        <v>0.00067</v>
      </c>
      <c r="R100" s="182">
        <f>Q100*H100</f>
        <v>0.012703200000000001</v>
      </c>
      <c r="S100" s="182">
        <v>0</v>
      </c>
      <c r="T100" s="183">
        <f>S100*H100</f>
        <v>0</v>
      </c>
      <c r="AR100" s="15" t="s">
        <v>189</v>
      </c>
      <c r="AT100" s="15" t="s">
        <v>135</v>
      </c>
      <c r="AU100" s="15" t="s">
        <v>75</v>
      </c>
      <c r="AY100" s="15" t="s">
        <v>132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5" t="s">
        <v>73</v>
      </c>
      <c r="BK100" s="184">
        <f>ROUND(I100*H100,2)</f>
        <v>0</v>
      </c>
      <c r="BL100" s="15" t="s">
        <v>189</v>
      </c>
      <c r="BM100" s="15" t="s">
        <v>1181</v>
      </c>
    </row>
    <row r="101" spans="2:47" s="1" customFormat="1" ht="12">
      <c r="B101" s="32"/>
      <c r="C101" s="33"/>
      <c r="D101" s="185" t="s">
        <v>142</v>
      </c>
      <c r="E101" s="33"/>
      <c r="F101" s="186" t="s">
        <v>1182</v>
      </c>
      <c r="G101" s="33"/>
      <c r="H101" s="33"/>
      <c r="I101" s="101"/>
      <c r="J101" s="33"/>
      <c r="K101" s="33"/>
      <c r="L101" s="36"/>
      <c r="M101" s="187"/>
      <c r="N101" s="58"/>
      <c r="O101" s="58"/>
      <c r="P101" s="58"/>
      <c r="Q101" s="58"/>
      <c r="R101" s="58"/>
      <c r="S101" s="58"/>
      <c r="T101" s="59"/>
      <c r="AT101" s="15" t="s">
        <v>142</v>
      </c>
      <c r="AU101" s="15" t="s">
        <v>75</v>
      </c>
    </row>
    <row r="102" spans="2:65" s="1" customFormat="1" ht="16.5" customHeight="1">
      <c r="B102" s="32"/>
      <c r="C102" s="173" t="s">
        <v>236</v>
      </c>
      <c r="D102" s="173" t="s">
        <v>135</v>
      </c>
      <c r="E102" s="174" t="s">
        <v>1183</v>
      </c>
      <c r="F102" s="175" t="s">
        <v>1184</v>
      </c>
      <c r="G102" s="176" t="s">
        <v>213</v>
      </c>
      <c r="H102" s="177">
        <v>43.92</v>
      </c>
      <c r="I102" s="178"/>
      <c r="J102" s="179">
        <f>ROUND(I102*H102,2)</f>
        <v>0</v>
      </c>
      <c r="K102" s="175" t="s">
        <v>139</v>
      </c>
      <c r="L102" s="36"/>
      <c r="M102" s="180" t="s">
        <v>1</v>
      </c>
      <c r="N102" s="181" t="s">
        <v>36</v>
      </c>
      <c r="O102" s="58"/>
      <c r="P102" s="182">
        <f>O102*H102</f>
        <v>0</v>
      </c>
      <c r="Q102" s="182">
        <v>0.00124</v>
      </c>
      <c r="R102" s="182">
        <f>Q102*H102</f>
        <v>0.054460800000000004</v>
      </c>
      <c r="S102" s="182">
        <v>0</v>
      </c>
      <c r="T102" s="183">
        <f>S102*H102</f>
        <v>0</v>
      </c>
      <c r="AR102" s="15" t="s">
        <v>189</v>
      </c>
      <c r="AT102" s="15" t="s">
        <v>135</v>
      </c>
      <c r="AU102" s="15" t="s">
        <v>75</v>
      </c>
      <c r="AY102" s="15" t="s">
        <v>132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5" t="s">
        <v>73</v>
      </c>
      <c r="BK102" s="184">
        <f>ROUND(I102*H102,2)</f>
        <v>0</v>
      </c>
      <c r="BL102" s="15" t="s">
        <v>189</v>
      </c>
      <c r="BM102" s="15" t="s">
        <v>1185</v>
      </c>
    </row>
    <row r="103" spans="2:47" s="1" customFormat="1" ht="12">
      <c r="B103" s="32"/>
      <c r="C103" s="33"/>
      <c r="D103" s="185" t="s">
        <v>142</v>
      </c>
      <c r="E103" s="33"/>
      <c r="F103" s="186" t="s">
        <v>1186</v>
      </c>
      <c r="G103" s="33"/>
      <c r="H103" s="33"/>
      <c r="I103" s="101"/>
      <c r="J103" s="33"/>
      <c r="K103" s="33"/>
      <c r="L103" s="36"/>
      <c r="M103" s="187"/>
      <c r="N103" s="58"/>
      <c r="O103" s="58"/>
      <c r="P103" s="58"/>
      <c r="Q103" s="58"/>
      <c r="R103" s="58"/>
      <c r="S103" s="58"/>
      <c r="T103" s="59"/>
      <c r="AT103" s="15" t="s">
        <v>142</v>
      </c>
      <c r="AU103" s="15" t="s">
        <v>75</v>
      </c>
    </row>
    <row r="104" spans="2:65" s="1" customFormat="1" ht="16.5" customHeight="1">
      <c r="B104" s="32"/>
      <c r="C104" s="173" t="s">
        <v>368</v>
      </c>
      <c r="D104" s="173" t="s">
        <v>135</v>
      </c>
      <c r="E104" s="174" t="s">
        <v>1187</v>
      </c>
      <c r="F104" s="175" t="s">
        <v>1188</v>
      </c>
      <c r="G104" s="176" t="s">
        <v>213</v>
      </c>
      <c r="H104" s="177">
        <v>57.09</v>
      </c>
      <c r="I104" s="178"/>
      <c r="J104" s="179">
        <f>ROUND(I104*H104,2)</f>
        <v>0</v>
      </c>
      <c r="K104" s="175" t="s">
        <v>139</v>
      </c>
      <c r="L104" s="36"/>
      <c r="M104" s="180" t="s">
        <v>1</v>
      </c>
      <c r="N104" s="181" t="s">
        <v>36</v>
      </c>
      <c r="O104" s="58"/>
      <c r="P104" s="182">
        <f>O104*H104</f>
        <v>0</v>
      </c>
      <c r="Q104" s="182">
        <v>0.00161</v>
      </c>
      <c r="R104" s="182">
        <f>Q104*H104</f>
        <v>0.09191490000000001</v>
      </c>
      <c r="S104" s="182">
        <v>0</v>
      </c>
      <c r="T104" s="183">
        <f>S104*H104</f>
        <v>0</v>
      </c>
      <c r="AR104" s="15" t="s">
        <v>189</v>
      </c>
      <c r="AT104" s="15" t="s">
        <v>135</v>
      </c>
      <c r="AU104" s="15" t="s">
        <v>75</v>
      </c>
      <c r="AY104" s="15" t="s">
        <v>132</v>
      </c>
      <c r="BE104" s="184">
        <f>IF(N104="základní",J104,0)</f>
        <v>0</v>
      </c>
      <c r="BF104" s="184">
        <f>IF(N104="snížená",J104,0)</f>
        <v>0</v>
      </c>
      <c r="BG104" s="184">
        <f>IF(N104="zákl. přenesená",J104,0)</f>
        <v>0</v>
      </c>
      <c r="BH104" s="184">
        <f>IF(N104="sníž. přenesená",J104,0)</f>
        <v>0</v>
      </c>
      <c r="BI104" s="184">
        <f>IF(N104="nulová",J104,0)</f>
        <v>0</v>
      </c>
      <c r="BJ104" s="15" t="s">
        <v>73</v>
      </c>
      <c r="BK104" s="184">
        <f>ROUND(I104*H104,2)</f>
        <v>0</v>
      </c>
      <c r="BL104" s="15" t="s">
        <v>189</v>
      </c>
      <c r="BM104" s="15" t="s">
        <v>1189</v>
      </c>
    </row>
    <row r="105" spans="2:47" s="1" customFormat="1" ht="12">
      <c r="B105" s="32"/>
      <c r="C105" s="33"/>
      <c r="D105" s="185" t="s">
        <v>142</v>
      </c>
      <c r="E105" s="33"/>
      <c r="F105" s="186" t="s">
        <v>1190</v>
      </c>
      <c r="G105" s="33"/>
      <c r="H105" s="33"/>
      <c r="I105" s="101"/>
      <c r="J105" s="33"/>
      <c r="K105" s="33"/>
      <c r="L105" s="36"/>
      <c r="M105" s="187"/>
      <c r="N105" s="58"/>
      <c r="O105" s="58"/>
      <c r="P105" s="58"/>
      <c r="Q105" s="58"/>
      <c r="R105" s="58"/>
      <c r="S105" s="58"/>
      <c r="T105" s="59"/>
      <c r="AT105" s="15" t="s">
        <v>142</v>
      </c>
      <c r="AU105" s="15" t="s">
        <v>75</v>
      </c>
    </row>
    <row r="106" spans="2:65" s="1" customFormat="1" ht="16.5" customHeight="1">
      <c r="B106" s="32"/>
      <c r="C106" s="173" t="s">
        <v>167</v>
      </c>
      <c r="D106" s="173" t="s">
        <v>135</v>
      </c>
      <c r="E106" s="174" t="s">
        <v>1191</v>
      </c>
      <c r="F106" s="175" t="s">
        <v>1192</v>
      </c>
      <c r="G106" s="176" t="s">
        <v>213</v>
      </c>
      <c r="H106" s="177">
        <v>2.91</v>
      </c>
      <c r="I106" s="178"/>
      <c r="J106" s="179">
        <f>ROUND(I106*H106,2)</f>
        <v>0</v>
      </c>
      <c r="K106" s="175" t="s">
        <v>139</v>
      </c>
      <c r="L106" s="36"/>
      <c r="M106" s="180" t="s">
        <v>1</v>
      </c>
      <c r="N106" s="181" t="s">
        <v>36</v>
      </c>
      <c r="O106" s="58"/>
      <c r="P106" s="182">
        <f>O106*H106</f>
        <v>0</v>
      </c>
      <c r="Q106" s="182">
        <v>0.00196</v>
      </c>
      <c r="R106" s="182">
        <f>Q106*H106</f>
        <v>0.0057036000000000005</v>
      </c>
      <c r="S106" s="182">
        <v>0</v>
      </c>
      <c r="T106" s="183">
        <f>S106*H106</f>
        <v>0</v>
      </c>
      <c r="AR106" s="15" t="s">
        <v>189</v>
      </c>
      <c r="AT106" s="15" t="s">
        <v>135</v>
      </c>
      <c r="AU106" s="15" t="s">
        <v>75</v>
      </c>
      <c r="AY106" s="15" t="s">
        <v>132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5" t="s">
        <v>73</v>
      </c>
      <c r="BK106" s="184">
        <f>ROUND(I106*H106,2)</f>
        <v>0</v>
      </c>
      <c r="BL106" s="15" t="s">
        <v>189</v>
      </c>
      <c r="BM106" s="15" t="s">
        <v>1193</v>
      </c>
    </row>
    <row r="107" spans="2:47" s="1" customFormat="1" ht="12">
      <c r="B107" s="32"/>
      <c r="C107" s="33"/>
      <c r="D107" s="185" t="s">
        <v>142</v>
      </c>
      <c r="E107" s="33"/>
      <c r="F107" s="186" t="s">
        <v>1194</v>
      </c>
      <c r="G107" s="33"/>
      <c r="H107" s="33"/>
      <c r="I107" s="101"/>
      <c r="J107" s="33"/>
      <c r="K107" s="33"/>
      <c r="L107" s="36"/>
      <c r="M107" s="187"/>
      <c r="N107" s="58"/>
      <c r="O107" s="58"/>
      <c r="P107" s="58"/>
      <c r="Q107" s="58"/>
      <c r="R107" s="58"/>
      <c r="S107" s="58"/>
      <c r="T107" s="59"/>
      <c r="AT107" s="15" t="s">
        <v>142</v>
      </c>
      <c r="AU107" s="15" t="s">
        <v>75</v>
      </c>
    </row>
    <row r="108" spans="2:65" s="1" customFormat="1" ht="16.5" customHeight="1">
      <c r="B108" s="32"/>
      <c r="C108" s="173" t="s">
        <v>301</v>
      </c>
      <c r="D108" s="173" t="s">
        <v>135</v>
      </c>
      <c r="E108" s="174" t="s">
        <v>1195</v>
      </c>
      <c r="F108" s="175" t="s">
        <v>1196</v>
      </c>
      <c r="G108" s="176" t="s">
        <v>213</v>
      </c>
      <c r="H108" s="177">
        <v>37.96</v>
      </c>
      <c r="I108" s="178"/>
      <c r="J108" s="179">
        <f>ROUND(I108*H108,2)</f>
        <v>0</v>
      </c>
      <c r="K108" s="175" t="s">
        <v>139</v>
      </c>
      <c r="L108" s="36"/>
      <c r="M108" s="180" t="s">
        <v>1</v>
      </c>
      <c r="N108" s="181" t="s">
        <v>36</v>
      </c>
      <c r="O108" s="58"/>
      <c r="P108" s="182">
        <f>O108*H108</f>
        <v>0</v>
      </c>
      <c r="Q108" s="182">
        <v>0.00345</v>
      </c>
      <c r="R108" s="182">
        <f>Q108*H108</f>
        <v>0.130962</v>
      </c>
      <c r="S108" s="182">
        <v>0</v>
      </c>
      <c r="T108" s="183">
        <f>S108*H108</f>
        <v>0</v>
      </c>
      <c r="AR108" s="15" t="s">
        <v>189</v>
      </c>
      <c r="AT108" s="15" t="s">
        <v>135</v>
      </c>
      <c r="AU108" s="15" t="s">
        <v>75</v>
      </c>
      <c r="AY108" s="15" t="s">
        <v>132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5" t="s">
        <v>73</v>
      </c>
      <c r="BK108" s="184">
        <f>ROUND(I108*H108,2)</f>
        <v>0</v>
      </c>
      <c r="BL108" s="15" t="s">
        <v>189</v>
      </c>
      <c r="BM108" s="15" t="s">
        <v>1197</v>
      </c>
    </row>
    <row r="109" spans="2:47" s="1" customFormat="1" ht="12">
      <c r="B109" s="32"/>
      <c r="C109" s="33"/>
      <c r="D109" s="185" t="s">
        <v>142</v>
      </c>
      <c r="E109" s="33"/>
      <c r="F109" s="186" t="s">
        <v>1198</v>
      </c>
      <c r="G109" s="33"/>
      <c r="H109" s="33"/>
      <c r="I109" s="101"/>
      <c r="J109" s="33"/>
      <c r="K109" s="33"/>
      <c r="L109" s="36"/>
      <c r="M109" s="187"/>
      <c r="N109" s="58"/>
      <c r="O109" s="58"/>
      <c r="P109" s="58"/>
      <c r="Q109" s="58"/>
      <c r="R109" s="58"/>
      <c r="S109" s="58"/>
      <c r="T109" s="59"/>
      <c r="AT109" s="15" t="s">
        <v>142</v>
      </c>
      <c r="AU109" s="15" t="s">
        <v>75</v>
      </c>
    </row>
    <row r="110" spans="2:51" s="11" customFormat="1" ht="12">
      <c r="B110" s="188"/>
      <c r="C110" s="189"/>
      <c r="D110" s="185" t="s">
        <v>144</v>
      </c>
      <c r="E110" s="190" t="s">
        <v>1</v>
      </c>
      <c r="F110" s="191" t="s">
        <v>1199</v>
      </c>
      <c r="G110" s="189"/>
      <c r="H110" s="192">
        <v>37.96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144</v>
      </c>
      <c r="AU110" s="198" t="s">
        <v>75</v>
      </c>
      <c r="AV110" s="11" t="s">
        <v>75</v>
      </c>
      <c r="AW110" s="11" t="s">
        <v>28</v>
      </c>
      <c r="AX110" s="11" t="s">
        <v>73</v>
      </c>
      <c r="AY110" s="198" t="s">
        <v>132</v>
      </c>
    </row>
    <row r="111" spans="2:65" s="1" customFormat="1" ht="16.5" customHeight="1">
      <c r="B111" s="32"/>
      <c r="C111" s="173" t="s">
        <v>295</v>
      </c>
      <c r="D111" s="173" t="s">
        <v>135</v>
      </c>
      <c r="E111" s="174" t="s">
        <v>1200</v>
      </c>
      <c r="F111" s="175" t="s">
        <v>1201</v>
      </c>
      <c r="G111" s="176" t="s">
        <v>213</v>
      </c>
      <c r="H111" s="177">
        <v>179.31</v>
      </c>
      <c r="I111" s="178"/>
      <c r="J111" s="179">
        <f>ROUND(I111*H111,2)</f>
        <v>0</v>
      </c>
      <c r="K111" s="175" t="s">
        <v>139</v>
      </c>
      <c r="L111" s="36"/>
      <c r="M111" s="180" t="s">
        <v>1</v>
      </c>
      <c r="N111" s="181" t="s">
        <v>36</v>
      </c>
      <c r="O111" s="58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AR111" s="15" t="s">
        <v>189</v>
      </c>
      <c r="AT111" s="15" t="s">
        <v>135</v>
      </c>
      <c r="AU111" s="15" t="s">
        <v>75</v>
      </c>
      <c r="AY111" s="15" t="s">
        <v>132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5" t="s">
        <v>73</v>
      </c>
      <c r="BK111" s="184">
        <f>ROUND(I111*H111,2)</f>
        <v>0</v>
      </c>
      <c r="BL111" s="15" t="s">
        <v>189</v>
      </c>
      <c r="BM111" s="15" t="s">
        <v>1202</v>
      </c>
    </row>
    <row r="112" spans="2:47" s="1" customFormat="1" ht="12">
      <c r="B112" s="32"/>
      <c r="C112" s="33"/>
      <c r="D112" s="185" t="s">
        <v>142</v>
      </c>
      <c r="E112" s="33"/>
      <c r="F112" s="186" t="s">
        <v>1203</v>
      </c>
      <c r="G112" s="33"/>
      <c r="H112" s="33"/>
      <c r="I112" s="101"/>
      <c r="J112" s="33"/>
      <c r="K112" s="33"/>
      <c r="L112" s="36"/>
      <c r="M112" s="187"/>
      <c r="N112" s="58"/>
      <c r="O112" s="58"/>
      <c r="P112" s="58"/>
      <c r="Q112" s="58"/>
      <c r="R112" s="58"/>
      <c r="S112" s="58"/>
      <c r="T112" s="59"/>
      <c r="AT112" s="15" t="s">
        <v>142</v>
      </c>
      <c r="AU112" s="15" t="s">
        <v>75</v>
      </c>
    </row>
    <row r="113" spans="2:51" s="11" customFormat="1" ht="12">
      <c r="B113" s="188"/>
      <c r="C113" s="189"/>
      <c r="D113" s="185" t="s">
        <v>144</v>
      </c>
      <c r="E113" s="190" t="s">
        <v>1</v>
      </c>
      <c r="F113" s="191" t="s">
        <v>1204</v>
      </c>
      <c r="G113" s="189"/>
      <c r="H113" s="192">
        <v>179.31</v>
      </c>
      <c r="I113" s="193"/>
      <c r="J113" s="189"/>
      <c r="K113" s="189"/>
      <c r="L113" s="194"/>
      <c r="M113" s="195"/>
      <c r="N113" s="196"/>
      <c r="O113" s="196"/>
      <c r="P113" s="196"/>
      <c r="Q113" s="196"/>
      <c r="R113" s="196"/>
      <c r="S113" s="196"/>
      <c r="T113" s="197"/>
      <c r="AT113" s="198" t="s">
        <v>144</v>
      </c>
      <c r="AU113" s="198" t="s">
        <v>75</v>
      </c>
      <c r="AV113" s="11" t="s">
        <v>75</v>
      </c>
      <c r="AW113" s="11" t="s">
        <v>28</v>
      </c>
      <c r="AX113" s="11" t="s">
        <v>73</v>
      </c>
      <c r="AY113" s="198" t="s">
        <v>132</v>
      </c>
    </row>
    <row r="114" spans="2:65" s="1" customFormat="1" ht="16.5" customHeight="1">
      <c r="B114" s="32"/>
      <c r="C114" s="173" t="s">
        <v>313</v>
      </c>
      <c r="D114" s="173" t="s">
        <v>135</v>
      </c>
      <c r="E114" s="174" t="s">
        <v>1205</v>
      </c>
      <c r="F114" s="175" t="s">
        <v>1206</v>
      </c>
      <c r="G114" s="176" t="s">
        <v>383</v>
      </c>
      <c r="H114" s="177">
        <v>0.305</v>
      </c>
      <c r="I114" s="178"/>
      <c r="J114" s="179">
        <f>ROUND(I114*H114,2)</f>
        <v>0</v>
      </c>
      <c r="K114" s="175" t="s">
        <v>139</v>
      </c>
      <c r="L114" s="36"/>
      <c r="M114" s="180" t="s">
        <v>1</v>
      </c>
      <c r="N114" s="181" t="s">
        <v>36</v>
      </c>
      <c r="O114" s="58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15" t="s">
        <v>189</v>
      </c>
      <c r="AT114" s="15" t="s">
        <v>135</v>
      </c>
      <c r="AU114" s="15" t="s">
        <v>75</v>
      </c>
      <c r="AY114" s="15" t="s">
        <v>132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5" t="s">
        <v>73</v>
      </c>
      <c r="BK114" s="184">
        <f>ROUND(I114*H114,2)</f>
        <v>0</v>
      </c>
      <c r="BL114" s="15" t="s">
        <v>189</v>
      </c>
      <c r="BM114" s="15" t="s">
        <v>1207</v>
      </c>
    </row>
    <row r="115" spans="2:47" s="1" customFormat="1" ht="19.5">
      <c r="B115" s="32"/>
      <c r="C115" s="33"/>
      <c r="D115" s="185" t="s">
        <v>142</v>
      </c>
      <c r="E115" s="33"/>
      <c r="F115" s="186" t="s">
        <v>1208</v>
      </c>
      <c r="G115" s="33"/>
      <c r="H115" s="33"/>
      <c r="I115" s="101"/>
      <c r="J115" s="33"/>
      <c r="K115" s="33"/>
      <c r="L115" s="36"/>
      <c r="M115" s="187"/>
      <c r="N115" s="58"/>
      <c r="O115" s="58"/>
      <c r="P115" s="58"/>
      <c r="Q115" s="58"/>
      <c r="R115" s="58"/>
      <c r="S115" s="58"/>
      <c r="T115" s="59"/>
      <c r="AT115" s="15" t="s">
        <v>142</v>
      </c>
      <c r="AU115" s="15" t="s">
        <v>75</v>
      </c>
    </row>
    <row r="116" spans="2:65" s="1" customFormat="1" ht="16.5" customHeight="1">
      <c r="B116" s="32"/>
      <c r="C116" s="173" t="s">
        <v>324</v>
      </c>
      <c r="D116" s="173" t="s">
        <v>135</v>
      </c>
      <c r="E116" s="174" t="s">
        <v>1209</v>
      </c>
      <c r="F116" s="175" t="s">
        <v>1210</v>
      </c>
      <c r="G116" s="176" t="s">
        <v>383</v>
      </c>
      <c r="H116" s="177">
        <v>0.305</v>
      </c>
      <c r="I116" s="178"/>
      <c r="J116" s="179">
        <f>ROUND(I116*H116,2)</f>
        <v>0</v>
      </c>
      <c r="K116" s="175" t="s">
        <v>139</v>
      </c>
      <c r="L116" s="36"/>
      <c r="M116" s="180" t="s">
        <v>1</v>
      </c>
      <c r="N116" s="181" t="s">
        <v>36</v>
      </c>
      <c r="O116" s="58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AR116" s="15" t="s">
        <v>189</v>
      </c>
      <c r="AT116" s="15" t="s">
        <v>135</v>
      </c>
      <c r="AU116" s="15" t="s">
        <v>75</v>
      </c>
      <c r="AY116" s="15" t="s">
        <v>132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5" t="s">
        <v>73</v>
      </c>
      <c r="BK116" s="184">
        <f>ROUND(I116*H116,2)</f>
        <v>0</v>
      </c>
      <c r="BL116" s="15" t="s">
        <v>189</v>
      </c>
      <c r="BM116" s="15" t="s">
        <v>1211</v>
      </c>
    </row>
    <row r="117" spans="2:47" s="1" customFormat="1" ht="19.5">
      <c r="B117" s="32"/>
      <c r="C117" s="33"/>
      <c r="D117" s="185" t="s">
        <v>142</v>
      </c>
      <c r="E117" s="33"/>
      <c r="F117" s="186" t="s">
        <v>1212</v>
      </c>
      <c r="G117" s="33"/>
      <c r="H117" s="33"/>
      <c r="I117" s="101"/>
      <c r="J117" s="33"/>
      <c r="K117" s="33"/>
      <c r="L117" s="36"/>
      <c r="M117" s="187"/>
      <c r="N117" s="58"/>
      <c r="O117" s="58"/>
      <c r="P117" s="58"/>
      <c r="Q117" s="58"/>
      <c r="R117" s="58"/>
      <c r="S117" s="58"/>
      <c r="T117" s="59"/>
      <c r="AT117" s="15" t="s">
        <v>142</v>
      </c>
      <c r="AU117" s="15" t="s">
        <v>75</v>
      </c>
    </row>
    <row r="118" spans="2:65" s="1" customFormat="1" ht="16.5" customHeight="1">
      <c r="B118" s="32"/>
      <c r="C118" s="173" t="s">
        <v>229</v>
      </c>
      <c r="D118" s="173" t="s">
        <v>135</v>
      </c>
      <c r="E118" s="174" t="s">
        <v>1213</v>
      </c>
      <c r="F118" s="175" t="s">
        <v>1214</v>
      </c>
      <c r="G118" s="176" t="s">
        <v>383</v>
      </c>
      <c r="H118" s="177">
        <v>0.305</v>
      </c>
      <c r="I118" s="178"/>
      <c r="J118" s="179">
        <f>ROUND(I118*H118,2)</f>
        <v>0</v>
      </c>
      <c r="K118" s="175" t="s">
        <v>139</v>
      </c>
      <c r="L118" s="36"/>
      <c r="M118" s="180" t="s">
        <v>1</v>
      </c>
      <c r="N118" s="181" t="s">
        <v>36</v>
      </c>
      <c r="O118" s="58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AR118" s="15" t="s">
        <v>189</v>
      </c>
      <c r="AT118" s="15" t="s">
        <v>135</v>
      </c>
      <c r="AU118" s="15" t="s">
        <v>75</v>
      </c>
      <c r="AY118" s="15" t="s">
        <v>132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15" t="s">
        <v>73</v>
      </c>
      <c r="BK118" s="184">
        <f>ROUND(I118*H118,2)</f>
        <v>0</v>
      </c>
      <c r="BL118" s="15" t="s">
        <v>189</v>
      </c>
      <c r="BM118" s="15" t="s">
        <v>1215</v>
      </c>
    </row>
    <row r="119" spans="2:47" s="1" customFormat="1" ht="19.5">
      <c r="B119" s="32"/>
      <c r="C119" s="33"/>
      <c r="D119" s="185" t="s">
        <v>142</v>
      </c>
      <c r="E119" s="33"/>
      <c r="F119" s="186" t="s">
        <v>1216</v>
      </c>
      <c r="G119" s="33"/>
      <c r="H119" s="33"/>
      <c r="I119" s="101"/>
      <c r="J119" s="33"/>
      <c r="K119" s="33"/>
      <c r="L119" s="36"/>
      <c r="M119" s="187"/>
      <c r="N119" s="58"/>
      <c r="O119" s="58"/>
      <c r="P119" s="58"/>
      <c r="Q119" s="58"/>
      <c r="R119" s="58"/>
      <c r="S119" s="58"/>
      <c r="T119" s="59"/>
      <c r="AT119" s="15" t="s">
        <v>142</v>
      </c>
      <c r="AU119" s="15" t="s">
        <v>75</v>
      </c>
    </row>
    <row r="120" spans="2:63" s="10" customFormat="1" ht="22.9" customHeight="1">
      <c r="B120" s="157"/>
      <c r="C120" s="158"/>
      <c r="D120" s="159" t="s">
        <v>64</v>
      </c>
      <c r="E120" s="171" t="s">
        <v>1217</v>
      </c>
      <c r="F120" s="171" t="s">
        <v>1218</v>
      </c>
      <c r="G120" s="158"/>
      <c r="H120" s="158"/>
      <c r="I120" s="161"/>
      <c r="J120" s="172">
        <f>BK120</f>
        <v>0</v>
      </c>
      <c r="K120" s="158"/>
      <c r="L120" s="163"/>
      <c r="M120" s="164"/>
      <c r="N120" s="165"/>
      <c r="O120" s="165"/>
      <c r="P120" s="166">
        <f>SUM(P121:P133)</f>
        <v>0</v>
      </c>
      <c r="Q120" s="165"/>
      <c r="R120" s="166">
        <f>SUM(R121:R133)</f>
        <v>0.00415</v>
      </c>
      <c r="S120" s="165"/>
      <c r="T120" s="167">
        <f>SUM(T121:T133)</f>
        <v>0</v>
      </c>
      <c r="AR120" s="168" t="s">
        <v>75</v>
      </c>
      <c r="AT120" s="169" t="s">
        <v>64</v>
      </c>
      <c r="AU120" s="169" t="s">
        <v>73</v>
      </c>
      <c r="AY120" s="168" t="s">
        <v>132</v>
      </c>
      <c r="BK120" s="170">
        <f>SUM(BK121:BK133)</f>
        <v>0</v>
      </c>
    </row>
    <row r="121" spans="2:65" s="1" customFormat="1" ht="16.5" customHeight="1">
      <c r="B121" s="32"/>
      <c r="C121" s="173" t="s">
        <v>712</v>
      </c>
      <c r="D121" s="173" t="s">
        <v>135</v>
      </c>
      <c r="E121" s="174" t="s">
        <v>1219</v>
      </c>
      <c r="F121" s="175" t="s">
        <v>1220</v>
      </c>
      <c r="G121" s="176" t="s">
        <v>332</v>
      </c>
      <c r="H121" s="177">
        <v>2</v>
      </c>
      <c r="I121" s="178"/>
      <c r="J121" s="179">
        <f>ROUND(I121*H121,2)</f>
        <v>0</v>
      </c>
      <c r="K121" s="175" t="s">
        <v>139</v>
      </c>
      <c r="L121" s="36"/>
      <c r="M121" s="180" t="s">
        <v>1</v>
      </c>
      <c r="N121" s="181" t="s">
        <v>36</v>
      </c>
      <c r="O121" s="58"/>
      <c r="P121" s="182">
        <f>O121*H121</f>
        <v>0</v>
      </c>
      <c r="Q121" s="182">
        <v>0.00022</v>
      </c>
      <c r="R121" s="182">
        <f>Q121*H121</f>
        <v>0.00044</v>
      </c>
      <c r="S121" s="182">
        <v>0</v>
      </c>
      <c r="T121" s="183">
        <f>S121*H121</f>
        <v>0</v>
      </c>
      <c r="AR121" s="15" t="s">
        <v>189</v>
      </c>
      <c r="AT121" s="15" t="s">
        <v>135</v>
      </c>
      <c r="AU121" s="15" t="s">
        <v>75</v>
      </c>
      <c r="AY121" s="15" t="s">
        <v>132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5" t="s">
        <v>73</v>
      </c>
      <c r="BK121" s="184">
        <f>ROUND(I121*H121,2)</f>
        <v>0</v>
      </c>
      <c r="BL121" s="15" t="s">
        <v>189</v>
      </c>
      <c r="BM121" s="15" t="s">
        <v>1221</v>
      </c>
    </row>
    <row r="122" spans="2:47" s="1" customFormat="1" ht="12">
      <c r="B122" s="32"/>
      <c r="C122" s="33"/>
      <c r="D122" s="185" t="s">
        <v>142</v>
      </c>
      <c r="E122" s="33"/>
      <c r="F122" s="186" t="s">
        <v>1222</v>
      </c>
      <c r="G122" s="33"/>
      <c r="H122" s="33"/>
      <c r="I122" s="101"/>
      <c r="J122" s="33"/>
      <c r="K122" s="33"/>
      <c r="L122" s="36"/>
      <c r="M122" s="187"/>
      <c r="N122" s="58"/>
      <c r="O122" s="58"/>
      <c r="P122" s="58"/>
      <c r="Q122" s="58"/>
      <c r="R122" s="58"/>
      <c r="S122" s="58"/>
      <c r="T122" s="59"/>
      <c r="AT122" s="15" t="s">
        <v>142</v>
      </c>
      <c r="AU122" s="15" t="s">
        <v>75</v>
      </c>
    </row>
    <row r="123" spans="2:65" s="1" customFormat="1" ht="16.5" customHeight="1">
      <c r="B123" s="32"/>
      <c r="C123" s="173" t="s">
        <v>700</v>
      </c>
      <c r="D123" s="173" t="s">
        <v>135</v>
      </c>
      <c r="E123" s="174" t="s">
        <v>1223</v>
      </c>
      <c r="F123" s="175" t="s">
        <v>1224</v>
      </c>
      <c r="G123" s="176" t="s">
        <v>332</v>
      </c>
      <c r="H123" s="177">
        <v>1</v>
      </c>
      <c r="I123" s="178"/>
      <c r="J123" s="179">
        <f>ROUND(I123*H123,2)</f>
        <v>0</v>
      </c>
      <c r="K123" s="175" t="s">
        <v>139</v>
      </c>
      <c r="L123" s="36"/>
      <c r="M123" s="180" t="s">
        <v>1</v>
      </c>
      <c r="N123" s="181" t="s">
        <v>36</v>
      </c>
      <c r="O123" s="58"/>
      <c r="P123" s="182">
        <f>O123*H123</f>
        <v>0</v>
      </c>
      <c r="Q123" s="182">
        <v>0.00318</v>
      </c>
      <c r="R123" s="182">
        <f>Q123*H123</f>
        <v>0.00318</v>
      </c>
      <c r="S123" s="182">
        <v>0</v>
      </c>
      <c r="T123" s="183">
        <f>S123*H123</f>
        <v>0</v>
      </c>
      <c r="AR123" s="15" t="s">
        <v>189</v>
      </c>
      <c r="AT123" s="15" t="s">
        <v>135</v>
      </c>
      <c r="AU123" s="15" t="s">
        <v>75</v>
      </c>
      <c r="AY123" s="15" t="s">
        <v>132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5" t="s">
        <v>73</v>
      </c>
      <c r="BK123" s="184">
        <f>ROUND(I123*H123,2)</f>
        <v>0</v>
      </c>
      <c r="BL123" s="15" t="s">
        <v>189</v>
      </c>
      <c r="BM123" s="15" t="s">
        <v>1225</v>
      </c>
    </row>
    <row r="124" spans="2:47" s="1" customFormat="1" ht="12">
      <c r="B124" s="32"/>
      <c r="C124" s="33"/>
      <c r="D124" s="185" t="s">
        <v>142</v>
      </c>
      <c r="E124" s="33"/>
      <c r="F124" s="186" t="s">
        <v>1226</v>
      </c>
      <c r="G124" s="33"/>
      <c r="H124" s="33"/>
      <c r="I124" s="101"/>
      <c r="J124" s="33"/>
      <c r="K124" s="33"/>
      <c r="L124" s="36"/>
      <c r="M124" s="187"/>
      <c r="N124" s="58"/>
      <c r="O124" s="58"/>
      <c r="P124" s="58"/>
      <c r="Q124" s="58"/>
      <c r="R124" s="58"/>
      <c r="S124" s="58"/>
      <c r="T124" s="59"/>
      <c r="AT124" s="15" t="s">
        <v>142</v>
      </c>
      <c r="AU124" s="15" t="s">
        <v>75</v>
      </c>
    </row>
    <row r="125" spans="2:47" s="1" customFormat="1" ht="29.25">
      <c r="B125" s="32"/>
      <c r="C125" s="33"/>
      <c r="D125" s="185" t="s">
        <v>500</v>
      </c>
      <c r="E125" s="33"/>
      <c r="F125" s="230" t="s">
        <v>1227</v>
      </c>
      <c r="G125" s="33"/>
      <c r="H125" s="33"/>
      <c r="I125" s="101"/>
      <c r="J125" s="33"/>
      <c r="K125" s="33"/>
      <c r="L125" s="36"/>
      <c r="M125" s="187"/>
      <c r="N125" s="58"/>
      <c r="O125" s="58"/>
      <c r="P125" s="58"/>
      <c r="Q125" s="58"/>
      <c r="R125" s="58"/>
      <c r="S125" s="58"/>
      <c r="T125" s="59"/>
      <c r="AT125" s="15" t="s">
        <v>500</v>
      </c>
      <c r="AU125" s="15" t="s">
        <v>75</v>
      </c>
    </row>
    <row r="126" spans="2:65" s="1" customFormat="1" ht="16.5" customHeight="1">
      <c r="B126" s="32"/>
      <c r="C126" s="173" t="s">
        <v>707</v>
      </c>
      <c r="D126" s="173" t="s">
        <v>135</v>
      </c>
      <c r="E126" s="174" t="s">
        <v>1228</v>
      </c>
      <c r="F126" s="175" t="s">
        <v>1229</v>
      </c>
      <c r="G126" s="176" t="s">
        <v>332</v>
      </c>
      <c r="H126" s="177">
        <v>1</v>
      </c>
      <c r="I126" s="178"/>
      <c r="J126" s="179">
        <f>ROUND(I126*H126,2)</f>
        <v>0</v>
      </c>
      <c r="K126" s="175" t="s">
        <v>139</v>
      </c>
      <c r="L126" s="36"/>
      <c r="M126" s="180" t="s">
        <v>1</v>
      </c>
      <c r="N126" s="181" t="s">
        <v>36</v>
      </c>
      <c r="O126" s="58"/>
      <c r="P126" s="182">
        <f>O126*H126</f>
        <v>0</v>
      </c>
      <c r="Q126" s="182">
        <v>0.00053</v>
      </c>
      <c r="R126" s="182">
        <f>Q126*H126</f>
        <v>0.00053</v>
      </c>
      <c r="S126" s="182">
        <v>0</v>
      </c>
      <c r="T126" s="183">
        <f>S126*H126</f>
        <v>0</v>
      </c>
      <c r="AR126" s="15" t="s">
        <v>189</v>
      </c>
      <c r="AT126" s="15" t="s">
        <v>135</v>
      </c>
      <c r="AU126" s="15" t="s">
        <v>75</v>
      </c>
      <c r="AY126" s="15" t="s">
        <v>132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5" t="s">
        <v>73</v>
      </c>
      <c r="BK126" s="184">
        <f>ROUND(I126*H126,2)</f>
        <v>0</v>
      </c>
      <c r="BL126" s="15" t="s">
        <v>189</v>
      </c>
      <c r="BM126" s="15" t="s">
        <v>1230</v>
      </c>
    </row>
    <row r="127" spans="2:47" s="1" customFormat="1" ht="19.5">
      <c r="B127" s="32"/>
      <c r="C127" s="33"/>
      <c r="D127" s="185" t="s">
        <v>142</v>
      </c>
      <c r="E127" s="33"/>
      <c r="F127" s="186" t="s">
        <v>1231</v>
      </c>
      <c r="G127" s="33"/>
      <c r="H127" s="33"/>
      <c r="I127" s="101"/>
      <c r="J127" s="33"/>
      <c r="K127" s="33"/>
      <c r="L127" s="36"/>
      <c r="M127" s="187"/>
      <c r="N127" s="58"/>
      <c r="O127" s="58"/>
      <c r="P127" s="58"/>
      <c r="Q127" s="58"/>
      <c r="R127" s="58"/>
      <c r="S127" s="58"/>
      <c r="T127" s="59"/>
      <c r="AT127" s="15" t="s">
        <v>142</v>
      </c>
      <c r="AU127" s="15" t="s">
        <v>75</v>
      </c>
    </row>
    <row r="128" spans="2:65" s="1" customFormat="1" ht="16.5" customHeight="1">
      <c r="B128" s="32"/>
      <c r="C128" s="173" t="s">
        <v>717</v>
      </c>
      <c r="D128" s="173" t="s">
        <v>135</v>
      </c>
      <c r="E128" s="174" t="s">
        <v>1232</v>
      </c>
      <c r="F128" s="175" t="s">
        <v>1233</v>
      </c>
      <c r="G128" s="176" t="s">
        <v>383</v>
      </c>
      <c r="H128" s="177">
        <v>0.004</v>
      </c>
      <c r="I128" s="178"/>
      <c r="J128" s="179">
        <f>ROUND(I128*H128,2)</f>
        <v>0</v>
      </c>
      <c r="K128" s="175" t="s">
        <v>139</v>
      </c>
      <c r="L128" s="36"/>
      <c r="M128" s="180" t="s">
        <v>1</v>
      </c>
      <c r="N128" s="181" t="s">
        <v>36</v>
      </c>
      <c r="O128" s="58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15" t="s">
        <v>189</v>
      </c>
      <c r="AT128" s="15" t="s">
        <v>135</v>
      </c>
      <c r="AU128" s="15" t="s">
        <v>75</v>
      </c>
      <c r="AY128" s="15" t="s">
        <v>132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5" t="s">
        <v>73</v>
      </c>
      <c r="BK128" s="184">
        <f>ROUND(I128*H128,2)</f>
        <v>0</v>
      </c>
      <c r="BL128" s="15" t="s">
        <v>189</v>
      </c>
      <c r="BM128" s="15" t="s">
        <v>1234</v>
      </c>
    </row>
    <row r="129" spans="2:47" s="1" customFormat="1" ht="19.5">
      <c r="B129" s="32"/>
      <c r="C129" s="33"/>
      <c r="D129" s="185" t="s">
        <v>142</v>
      </c>
      <c r="E129" s="33"/>
      <c r="F129" s="186" t="s">
        <v>1235</v>
      </c>
      <c r="G129" s="33"/>
      <c r="H129" s="33"/>
      <c r="I129" s="101"/>
      <c r="J129" s="33"/>
      <c r="K129" s="33"/>
      <c r="L129" s="36"/>
      <c r="M129" s="187"/>
      <c r="N129" s="58"/>
      <c r="O129" s="58"/>
      <c r="P129" s="58"/>
      <c r="Q129" s="58"/>
      <c r="R129" s="58"/>
      <c r="S129" s="58"/>
      <c r="T129" s="59"/>
      <c r="AT129" s="15" t="s">
        <v>142</v>
      </c>
      <c r="AU129" s="15" t="s">
        <v>75</v>
      </c>
    </row>
    <row r="130" spans="2:65" s="1" customFormat="1" ht="16.5" customHeight="1">
      <c r="B130" s="32"/>
      <c r="C130" s="173" t="s">
        <v>683</v>
      </c>
      <c r="D130" s="173" t="s">
        <v>135</v>
      </c>
      <c r="E130" s="174" t="s">
        <v>1236</v>
      </c>
      <c r="F130" s="175" t="s">
        <v>1237</v>
      </c>
      <c r="G130" s="176" t="s">
        <v>383</v>
      </c>
      <c r="H130" s="177">
        <v>0.004</v>
      </c>
      <c r="I130" s="178"/>
      <c r="J130" s="179">
        <f>ROUND(I130*H130,2)</f>
        <v>0</v>
      </c>
      <c r="K130" s="175" t="s">
        <v>139</v>
      </c>
      <c r="L130" s="36"/>
      <c r="M130" s="180" t="s">
        <v>1</v>
      </c>
      <c r="N130" s="181" t="s">
        <v>36</v>
      </c>
      <c r="O130" s="5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5" t="s">
        <v>189</v>
      </c>
      <c r="AT130" s="15" t="s">
        <v>135</v>
      </c>
      <c r="AU130" s="15" t="s">
        <v>75</v>
      </c>
      <c r="AY130" s="15" t="s">
        <v>132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5" t="s">
        <v>73</v>
      </c>
      <c r="BK130" s="184">
        <f>ROUND(I130*H130,2)</f>
        <v>0</v>
      </c>
      <c r="BL130" s="15" t="s">
        <v>189</v>
      </c>
      <c r="BM130" s="15" t="s">
        <v>1238</v>
      </c>
    </row>
    <row r="131" spans="2:47" s="1" customFormat="1" ht="19.5">
      <c r="B131" s="32"/>
      <c r="C131" s="33"/>
      <c r="D131" s="185" t="s">
        <v>142</v>
      </c>
      <c r="E131" s="33"/>
      <c r="F131" s="186" t="s">
        <v>1239</v>
      </c>
      <c r="G131" s="33"/>
      <c r="H131" s="33"/>
      <c r="I131" s="101"/>
      <c r="J131" s="33"/>
      <c r="K131" s="33"/>
      <c r="L131" s="36"/>
      <c r="M131" s="187"/>
      <c r="N131" s="58"/>
      <c r="O131" s="58"/>
      <c r="P131" s="58"/>
      <c r="Q131" s="58"/>
      <c r="R131" s="58"/>
      <c r="S131" s="58"/>
      <c r="T131" s="59"/>
      <c r="AT131" s="15" t="s">
        <v>142</v>
      </c>
      <c r="AU131" s="15" t="s">
        <v>75</v>
      </c>
    </row>
    <row r="132" spans="2:65" s="1" customFormat="1" ht="16.5" customHeight="1">
      <c r="B132" s="32"/>
      <c r="C132" s="173" t="s">
        <v>596</v>
      </c>
      <c r="D132" s="173" t="s">
        <v>135</v>
      </c>
      <c r="E132" s="174" t="s">
        <v>1240</v>
      </c>
      <c r="F132" s="175" t="s">
        <v>1241</v>
      </c>
      <c r="G132" s="176" t="s">
        <v>383</v>
      </c>
      <c r="H132" s="177">
        <v>0.004</v>
      </c>
      <c r="I132" s="178"/>
      <c r="J132" s="179">
        <f>ROUND(I132*H132,2)</f>
        <v>0</v>
      </c>
      <c r="K132" s="175" t="s">
        <v>139</v>
      </c>
      <c r="L132" s="36"/>
      <c r="M132" s="180" t="s">
        <v>1</v>
      </c>
      <c r="N132" s="181" t="s">
        <v>36</v>
      </c>
      <c r="O132" s="58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AR132" s="15" t="s">
        <v>189</v>
      </c>
      <c r="AT132" s="15" t="s">
        <v>135</v>
      </c>
      <c r="AU132" s="15" t="s">
        <v>75</v>
      </c>
      <c r="AY132" s="15" t="s">
        <v>132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5" t="s">
        <v>73</v>
      </c>
      <c r="BK132" s="184">
        <f>ROUND(I132*H132,2)</f>
        <v>0</v>
      </c>
      <c r="BL132" s="15" t="s">
        <v>189</v>
      </c>
      <c r="BM132" s="15" t="s">
        <v>1242</v>
      </c>
    </row>
    <row r="133" spans="2:47" s="1" customFormat="1" ht="19.5">
      <c r="B133" s="32"/>
      <c r="C133" s="33"/>
      <c r="D133" s="185" t="s">
        <v>142</v>
      </c>
      <c r="E133" s="33"/>
      <c r="F133" s="186" t="s">
        <v>1243</v>
      </c>
      <c r="G133" s="33"/>
      <c r="H133" s="33"/>
      <c r="I133" s="101"/>
      <c r="J133" s="33"/>
      <c r="K133" s="33"/>
      <c r="L133" s="36"/>
      <c r="M133" s="187"/>
      <c r="N133" s="58"/>
      <c r="O133" s="58"/>
      <c r="P133" s="58"/>
      <c r="Q133" s="58"/>
      <c r="R133" s="58"/>
      <c r="S133" s="58"/>
      <c r="T133" s="59"/>
      <c r="AT133" s="15" t="s">
        <v>142</v>
      </c>
      <c r="AU133" s="15" t="s">
        <v>75</v>
      </c>
    </row>
    <row r="134" spans="2:63" s="10" customFormat="1" ht="22.9" customHeight="1">
      <c r="B134" s="157"/>
      <c r="C134" s="158"/>
      <c r="D134" s="159" t="s">
        <v>64</v>
      </c>
      <c r="E134" s="171" t="s">
        <v>1244</v>
      </c>
      <c r="F134" s="171" t="s">
        <v>1245</v>
      </c>
      <c r="G134" s="158"/>
      <c r="H134" s="158"/>
      <c r="I134" s="161"/>
      <c r="J134" s="172">
        <f>BK134</f>
        <v>0</v>
      </c>
      <c r="K134" s="158"/>
      <c r="L134" s="163"/>
      <c r="M134" s="164"/>
      <c r="N134" s="165"/>
      <c r="O134" s="165"/>
      <c r="P134" s="166">
        <f>SUM(P135:P152)</f>
        <v>0</v>
      </c>
      <c r="Q134" s="165"/>
      <c r="R134" s="166">
        <f>SUM(R135:R152)</f>
        <v>0.89708</v>
      </c>
      <c r="S134" s="165"/>
      <c r="T134" s="167">
        <f>SUM(T135:T152)</f>
        <v>0</v>
      </c>
      <c r="AR134" s="168" t="s">
        <v>75</v>
      </c>
      <c r="AT134" s="169" t="s">
        <v>64</v>
      </c>
      <c r="AU134" s="169" t="s">
        <v>73</v>
      </c>
      <c r="AY134" s="168" t="s">
        <v>132</v>
      </c>
      <c r="BK134" s="170">
        <f>SUM(BK135:BK152)</f>
        <v>0</v>
      </c>
    </row>
    <row r="135" spans="2:65" s="1" customFormat="1" ht="16.5" customHeight="1">
      <c r="B135" s="32"/>
      <c r="C135" s="173" t="s">
        <v>292</v>
      </c>
      <c r="D135" s="173" t="s">
        <v>135</v>
      </c>
      <c r="E135" s="174" t="s">
        <v>1246</v>
      </c>
      <c r="F135" s="175" t="s">
        <v>1247</v>
      </c>
      <c r="G135" s="176" t="s">
        <v>332</v>
      </c>
      <c r="H135" s="177">
        <v>1</v>
      </c>
      <c r="I135" s="178"/>
      <c r="J135" s="179">
        <f>ROUND(I135*H135,2)</f>
        <v>0</v>
      </c>
      <c r="K135" s="175" t="s">
        <v>139</v>
      </c>
      <c r="L135" s="36"/>
      <c r="M135" s="180" t="s">
        <v>1</v>
      </c>
      <c r="N135" s="181" t="s">
        <v>36</v>
      </c>
      <c r="O135" s="58"/>
      <c r="P135" s="182">
        <f>O135*H135</f>
        <v>0</v>
      </c>
      <c r="Q135" s="182">
        <v>0.0586</v>
      </c>
      <c r="R135" s="182">
        <f>Q135*H135</f>
        <v>0.0586</v>
      </c>
      <c r="S135" s="182">
        <v>0</v>
      </c>
      <c r="T135" s="183">
        <f>S135*H135</f>
        <v>0</v>
      </c>
      <c r="AR135" s="15" t="s">
        <v>189</v>
      </c>
      <c r="AT135" s="15" t="s">
        <v>135</v>
      </c>
      <c r="AU135" s="15" t="s">
        <v>75</v>
      </c>
      <c r="AY135" s="15" t="s">
        <v>132</v>
      </c>
      <c r="BE135" s="184">
        <f>IF(N135="základní",J135,0)</f>
        <v>0</v>
      </c>
      <c r="BF135" s="184">
        <f>IF(N135="snížená",J135,0)</f>
        <v>0</v>
      </c>
      <c r="BG135" s="184">
        <f>IF(N135="zákl. přenesená",J135,0)</f>
        <v>0</v>
      </c>
      <c r="BH135" s="184">
        <f>IF(N135="sníž. přenesená",J135,0)</f>
        <v>0</v>
      </c>
      <c r="BI135" s="184">
        <f>IF(N135="nulová",J135,0)</f>
        <v>0</v>
      </c>
      <c r="BJ135" s="15" t="s">
        <v>73</v>
      </c>
      <c r="BK135" s="184">
        <f>ROUND(I135*H135,2)</f>
        <v>0</v>
      </c>
      <c r="BL135" s="15" t="s">
        <v>189</v>
      </c>
      <c r="BM135" s="15" t="s">
        <v>1248</v>
      </c>
    </row>
    <row r="136" spans="2:47" s="1" customFormat="1" ht="19.5">
      <c r="B136" s="32"/>
      <c r="C136" s="33"/>
      <c r="D136" s="185" t="s">
        <v>142</v>
      </c>
      <c r="E136" s="33"/>
      <c r="F136" s="186" t="s">
        <v>1249</v>
      </c>
      <c r="G136" s="33"/>
      <c r="H136" s="33"/>
      <c r="I136" s="101"/>
      <c r="J136" s="33"/>
      <c r="K136" s="33"/>
      <c r="L136" s="36"/>
      <c r="M136" s="187"/>
      <c r="N136" s="58"/>
      <c r="O136" s="58"/>
      <c r="P136" s="58"/>
      <c r="Q136" s="58"/>
      <c r="R136" s="58"/>
      <c r="S136" s="58"/>
      <c r="T136" s="59"/>
      <c r="AT136" s="15" t="s">
        <v>142</v>
      </c>
      <c r="AU136" s="15" t="s">
        <v>75</v>
      </c>
    </row>
    <row r="137" spans="2:65" s="1" customFormat="1" ht="16.5" customHeight="1">
      <c r="B137" s="32"/>
      <c r="C137" s="173" t="s">
        <v>183</v>
      </c>
      <c r="D137" s="173" t="s">
        <v>135</v>
      </c>
      <c r="E137" s="174" t="s">
        <v>1250</v>
      </c>
      <c r="F137" s="175" t="s">
        <v>1251</v>
      </c>
      <c r="G137" s="176" t="s">
        <v>332</v>
      </c>
      <c r="H137" s="177">
        <v>1</v>
      </c>
      <c r="I137" s="178"/>
      <c r="J137" s="179">
        <f>ROUND(I137*H137,2)</f>
        <v>0</v>
      </c>
      <c r="K137" s="175" t="s">
        <v>139</v>
      </c>
      <c r="L137" s="36"/>
      <c r="M137" s="180" t="s">
        <v>1</v>
      </c>
      <c r="N137" s="181" t="s">
        <v>36</v>
      </c>
      <c r="O137" s="58"/>
      <c r="P137" s="182">
        <f>O137*H137</f>
        <v>0</v>
      </c>
      <c r="Q137" s="182">
        <v>0.0602</v>
      </c>
      <c r="R137" s="182">
        <f>Q137*H137</f>
        <v>0.0602</v>
      </c>
      <c r="S137" s="182">
        <v>0</v>
      </c>
      <c r="T137" s="183">
        <f>S137*H137</f>
        <v>0</v>
      </c>
      <c r="AR137" s="15" t="s">
        <v>189</v>
      </c>
      <c r="AT137" s="15" t="s">
        <v>135</v>
      </c>
      <c r="AU137" s="15" t="s">
        <v>75</v>
      </c>
      <c r="AY137" s="15" t="s">
        <v>132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5" t="s">
        <v>73</v>
      </c>
      <c r="BK137" s="184">
        <f>ROUND(I137*H137,2)</f>
        <v>0</v>
      </c>
      <c r="BL137" s="15" t="s">
        <v>189</v>
      </c>
      <c r="BM137" s="15" t="s">
        <v>1252</v>
      </c>
    </row>
    <row r="138" spans="2:47" s="1" customFormat="1" ht="19.5">
      <c r="B138" s="32"/>
      <c r="C138" s="33"/>
      <c r="D138" s="185" t="s">
        <v>142</v>
      </c>
      <c r="E138" s="33"/>
      <c r="F138" s="186" t="s">
        <v>1253</v>
      </c>
      <c r="G138" s="33"/>
      <c r="H138" s="33"/>
      <c r="I138" s="101"/>
      <c r="J138" s="33"/>
      <c r="K138" s="33"/>
      <c r="L138" s="36"/>
      <c r="M138" s="187"/>
      <c r="N138" s="58"/>
      <c r="O138" s="58"/>
      <c r="P138" s="58"/>
      <c r="Q138" s="58"/>
      <c r="R138" s="58"/>
      <c r="S138" s="58"/>
      <c r="T138" s="59"/>
      <c r="AT138" s="15" t="s">
        <v>142</v>
      </c>
      <c r="AU138" s="15" t="s">
        <v>75</v>
      </c>
    </row>
    <row r="139" spans="2:65" s="1" customFormat="1" ht="16.5" customHeight="1">
      <c r="B139" s="32"/>
      <c r="C139" s="173" t="s">
        <v>172</v>
      </c>
      <c r="D139" s="173" t="s">
        <v>135</v>
      </c>
      <c r="E139" s="174" t="s">
        <v>1254</v>
      </c>
      <c r="F139" s="175" t="s">
        <v>1255</v>
      </c>
      <c r="G139" s="176" t="s">
        <v>332</v>
      </c>
      <c r="H139" s="177">
        <v>1</v>
      </c>
      <c r="I139" s="178"/>
      <c r="J139" s="179">
        <f>ROUND(I139*H139,2)</f>
        <v>0</v>
      </c>
      <c r="K139" s="175" t="s">
        <v>139</v>
      </c>
      <c r="L139" s="36"/>
      <c r="M139" s="180" t="s">
        <v>1</v>
      </c>
      <c r="N139" s="181" t="s">
        <v>36</v>
      </c>
      <c r="O139" s="58"/>
      <c r="P139" s="182">
        <f>O139*H139</f>
        <v>0</v>
      </c>
      <c r="Q139" s="182">
        <v>0.07766</v>
      </c>
      <c r="R139" s="182">
        <f>Q139*H139</f>
        <v>0.07766</v>
      </c>
      <c r="S139" s="182">
        <v>0</v>
      </c>
      <c r="T139" s="183">
        <f>S139*H139</f>
        <v>0</v>
      </c>
      <c r="AR139" s="15" t="s">
        <v>189</v>
      </c>
      <c r="AT139" s="15" t="s">
        <v>135</v>
      </c>
      <c r="AU139" s="15" t="s">
        <v>75</v>
      </c>
      <c r="AY139" s="15" t="s">
        <v>132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5" t="s">
        <v>73</v>
      </c>
      <c r="BK139" s="184">
        <f>ROUND(I139*H139,2)</f>
        <v>0</v>
      </c>
      <c r="BL139" s="15" t="s">
        <v>189</v>
      </c>
      <c r="BM139" s="15" t="s">
        <v>1256</v>
      </c>
    </row>
    <row r="140" spans="2:47" s="1" customFormat="1" ht="19.5">
      <c r="B140" s="32"/>
      <c r="C140" s="33"/>
      <c r="D140" s="185" t="s">
        <v>142</v>
      </c>
      <c r="E140" s="33"/>
      <c r="F140" s="186" t="s">
        <v>1257</v>
      </c>
      <c r="G140" s="33"/>
      <c r="H140" s="33"/>
      <c r="I140" s="101"/>
      <c r="J140" s="33"/>
      <c r="K140" s="33"/>
      <c r="L140" s="36"/>
      <c r="M140" s="187"/>
      <c r="N140" s="58"/>
      <c r="O140" s="58"/>
      <c r="P140" s="58"/>
      <c r="Q140" s="58"/>
      <c r="R140" s="58"/>
      <c r="S140" s="58"/>
      <c r="T140" s="59"/>
      <c r="AT140" s="15" t="s">
        <v>142</v>
      </c>
      <c r="AU140" s="15" t="s">
        <v>75</v>
      </c>
    </row>
    <row r="141" spans="2:65" s="1" customFormat="1" ht="16.5" customHeight="1">
      <c r="B141" s="32"/>
      <c r="C141" s="173" t="s">
        <v>286</v>
      </c>
      <c r="D141" s="173" t="s">
        <v>135</v>
      </c>
      <c r="E141" s="174" t="s">
        <v>1258</v>
      </c>
      <c r="F141" s="175" t="s">
        <v>1259</v>
      </c>
      <c r="G141" s="176" t="s">
        <v>332</v>
      </c>
      <c r="H141" s="177">
        <v>3</v>
      </c>
      <c r="I141" s="178"/>
      <c r="J141" s="179">
        <f>ROUND(I141*H141,2)</f>
        <v>0</v>
      </c>
      <c r="K141" s="175" t="s">
        <v>139</v>
      </c>
      <c r="L141" s="36"/>
      <c r="M141" s="180" t="s">
        <v>1</v>
      </c>
      <c r="N141" s="181" t="s">
        <v>36</v>
      </c>
      <c r="O141" s="58"/>
      <c r="P141" s="182">
        <f>O141*H141</f>
        <v>0</v>
      </c>
      <c r="Q141" s="182">
        <v>0.08844</v>
      </c>
      <c r="R141" s="182">
        <f>Q141*H141</f>
        <v>0.26532</v>
      </c>
      <c r="S141" s="182">
        <v>0</v>
      </c>
      <c r="T141" s="183">
        <f>S141*H141</f>
        <v>0</v>
      </c>
      <c r="AR141" s="15" t="s">
        <v>189</v>
      </c>
      <c r="AT141" s="15" t="s">
        <v>135</v>
      </c>
      <c r="AU141" s="15" t="s">
        <v>75</v>
      </c>
      <c r="AY141" s="15" t="s">
        <v>132</v>
      </c>
      <c r="BE141" s="184">
        <f>IF(N141="základní",J141,0)</f>
        <v>0</v>
      </c>
      <c r="BF141" s="184">
        <f>IF(N141="snížená",J141,0)</f>
        <v>0</v>
      </c>
      <c r="BG141" s="184">
        <f>IF(N141="zákl. přenesená",J141,0)</f>
        <v>0</v>
      </c>
      <c r="BH141" s="184">
        <f>IF(N141="sníž. přenesená",J141,0)</f>
        <v>0</v>
      </c>
      <c r="BI141" s="184">
        <f>IF(N141="nulová",J141,0)</f>
        <v>0</v>
      </c>
      <c r="BJ141" s="15" t="s">
        <v>73</v>
      </c>
      <c r="BK141" s="184">
        <f>ROUND(I141*H141,2)</f>
        <v>0</v>
      </c>
      <c r="BL141" s="15" t="s">
        <v>189</v>
      </c>
      <c r="BM141" s="15" t="s">
        <v>1260</v>
      </c>
    </row>
    <row r="142" spans="2:47" s="1" customFormat="1" ht="19.5">
      <c r="B142" s="32"/>
      <c r="C142" s="33"/>
      <c r="D142" s="185" t="s">
        <v>142</v>
      </c>
      <c r="E142" s="33"/>
      <c r="F142" s="186" t="s">
        <v>1261</v>
      </c>
      <c r="G142" s="33"/>
      <c r="H142" s="33"/>
      <c r="I142" s="101"/>
      <c r="J142" s="33"/>
      <c r="K142" s="33"/>
      <c r="L142" s="36"/>
      <c r="M142" s="187"/>
      <c r="N142" s="58"/>
      <c r="O142" s="58"/>
      <c r="P142" s="58"/>
      <c r="Q142" s="58"/>
      <c r="R142" s="58"/>
      <c r="S142" s="58"/>
      <c r="T142" s="59"/>
      <c r="AT142" s="15" t="s">
        <v>142</v>
      </c>
      <c r="AU142" s="15" t="s">
        <v>75</v>
      </c>
    </row>
    <row r="143" spans="2:65" s="1" customFormat="1" ht="16.5" customHeight="1">
      <c r="B143" s="32"/>
      <c r="C143" s="173" t="s">
        <v>7</v>
      </c>
      <c r="D143" s="173" t="s">
        <v>135</v>
      </c>
      <c r="E143" s="174" t="s">
        <v>1262</v>
      </c>
      <c r="F143" s="175" t="s">
        <v>1263</v>
      </c>
      <c r="G143" s="176" t="s">
        <v>332</v>
      </c>
      <c r="H143" s="177">
        <v>3</v>
      </c>
      <c r="I143" s="178"/>
      <c r="J143" s="179">
        <f>ROUND(I143*H143,2)</f>
        <v>0</v>
      </c>
      <c r="K143" s="175" t="s">
        <v>139</v>
      </c>
      <c r="L143" s="36"/>
      <c r="M143" s="180" t="s">
        <v>1</v>
      </c>
      <c r="N143" s="181" t="s">
        <v>36</v>
      </c>
      <c r="O143" s="58"/>
      <c r="P143" s="182">
        <f>O143*H143</f>
        <v>0</v>
      </c>
      <c r="Q143" s="182">
        <v>0.1135</v>
      </c>
      <c r="R143" s="182">
        <f>Q143*H143</f>
        <v>0.3405</v>
      </c>
      <c r="S143" s="182">
        <v>0</v>
      </c>
      <c r="T143" s="183">
        <f>S143*H143</f>
        <v>0</v>
      </c>
      <c r="AR143" s="15" t="s">
        <v>189</v>
      </c>
      <c r="AT143" s="15" t="s">
        <v>135</v>
      </c>
      <c r="AU143" s="15" t="s">
        <v>75</v>
      </c>
      <c r="AY143" s="15" t="s">
        <v>132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5" t="s">
        <v>73</v>
      </c>
      <c r="BK143" s="184">
        <f>ROUND(I143*H143,2)</f>
        <v>0</v>
      </c>
      <c r="BL143" s="15" t="s">
        <v>189</v>
      </c>
      <c r="BM143" s="15" t="s">
        <v>1264</v>
      </c>
    </row>
    <row r="144" spans="2:47" s="1" customFormat="1" ht="19.5">
      <c r="B144" s="32"/>
      <c r="C144" s="33"/>
      <c r="D144" s="185" t="s">
        <v>142</v>
      </c>
      <c r="E144" s="33"/>
      <c r="F144" s="186" t="s">
        <v>1265</v>
      </c>
      <c r="G144" s="33"/>
      <c r="H144" s="33"/>
      <c r="I144" s="101"/>
      <c r="J144" s="33"/>
      <c r="K144" s="33"/>
      <c r="L144" s="36"/>
      <c r="M144" s="187"/>
      <c r="N144" s="58"/>
      <c r="O144" s="58"/>
      <c r="P144" s="58"/>
      <c r="Q144" s="58"/>
      <c r="R144" s="58"/>
      <c r="S144" s="58"/>
      <c r="T144" s="59"/>
      <c r="AT144" s="15" t="s">
        <v>142</v>
      </c>
      <c r="AU144" s="15" t="s">
        <v>75</v>
      </c>
    </row>
    <row r="145" spans="2:65" s="1" customFormat="1" ht="16.5" customHeight="1">
      <c r="B145" s="32"/>
      <c r="C145" s="173" t="s">
        <v>609</v>
      </c>
      <c r="D145" s="173" t="s">
        <v>135</v>
      </c>
      <c r="E145" s="174" t="s">
        <v>1266</v>
      </c>
      <c r="F145" s="175" t="s">
        <v>1267</v>
      </c>
      <c r="G145" s="176" t="s">
        <v>332</v>
      </c>
      <c r="H145" s="177">
        <v>2</v>
      </c>
      <c r="I145" s="178"/>
      <c r="J145" s="179">
        <f>ROUND(I145*H145,2)</f>
        <v>0</v>
      </c>
      <c r="K145" s="175" t="s">
        <v>139</v>
      </c>
      <c r="L145" s="36"/>
      <c r="M145" s="180" t="s">
        <v>1</v>
      </c>
      <c r="N145" s="181" t="s">
        <v>36</v>
      </c>
      <c r="O145" s="58"/>
      <c r="P145" s="182">
        <f>O145*H145</f>
        <v>0</v>
      </c>
      <c r="Q145" s="182">
        <v>0.0474</v>
      </c>
      <c r="R145" s="182">
        <f>Q145*H145</f>
        <v>0.0948</v>
      </c>
      <c r="S145" s="182">
        <v>0</v>
      </c>
      <c r="T145" s="183">
        <f>S145*H145</f>
        <v>0</v>
      </c>
      <c r="AR145" s="15" t="s">
        <v>189</v>
      </c>
      <c r="AT145" s="15" t="s">
        <v>135</v>
      </c>
      <c r="AU145" s="15" t="s">
        <v>75</v>
      </c>
      <c r="AY145" s="15" t="s">
        <v>132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5" t="s">
        <v>73</v>
      </c>
      <c r="BK145" s="184">
        <f>ROUND(I145*H145,2)</f>
        <v>0</v>
      </c>
      <c r="BL145" s="15" t="s">
        <v>189</v>
      </c>
      <c r="BM145" s="15" t="s">
        <v>1268</v>
      </c>
    </row>
    <row r="146" spans="2:47" s="1" customFormat="1" ht="19.5">
      <c r="B146" s="32"/>
      <c r="C146" s="33"/>
      <c r="D146" s="185" t="s">
        <v>142</v>
      </c>
      <c r="E146" s="33"/>
      <c r="F146" s="186" t="s">
        <v>1269</v>
      </c>
      <c r="G146" s="33"/>
      <c r="H146" s="33"/>
      <c r="I146" s="101"/>
      <c r="J146" s="33"/>
      <c r="K146" s="33"/>
      <c r="L146" s="36"/>
      <c r="M146" s="187"/>
      <c r="N146" s="58"/>
      <c r="O146" s="58"/>
      <c r="P146" s="58"/>
      <c r="Q146" s="58"/>
      <c r="R146" s="58"/>
      <c r="S146" s="58"/>
      <c r="T146" s="59"/>
      <c r="AT146" s="15" t="s">
        <v>142</v>
      </c>
      <c r="AU146" s="15" t="s">
        <v>75</v>
      </c>
    </row>
    <row r="147" spans="2:65" s="1" customFormat="1" ht="16.5" customHeight="1">
      <c r="B147" s="32"/>
      <c r="C147" s="173" t="s">
        <v>281</v>
      </c>
      <c r="D147" s="173" t="s">
        <v>135</v>
      </c>
      <c r="E147" s="174" t="s">
        <v>1270</v>
      </c>
      <c r="F147" s="175" t="s">
        <v>1271</v>
      </c>
      <c r="G147" s="176" t="s">
        <v>383</v>
      </c>
      <c r="H147" s="177">
        <v>0.897</v>
      </c>
      <c r="I147" s="178"/>
      <c r="J147" s="179">
        <f>ROUND(I147*H147,2)</f>
        <v>0</v>
      </c>
      <c r="K147" s="175" t="s">
        <v>139</v>
      </c>
      <c r="L147" s="36"/>
      <c r="M147" s="180" t="s">
        <v>1</v>
      </c>
      <c r="N147" s="181" t="s">
        <v>36</v>
      </c>
      <c r="O147" s="58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15" t="s">
        <v>189</v>
      </c>
      <c r="AT147" s="15" t="s">
        <v>135</v>
      </c>
      <c r="AU147" s="15" t="s">
        <v>75</v>
      </c>
      <c r="AY147" s="15" t="s">
        <v>132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15" t="s">
        <v>73</v>
      </c>
      <c r="BK147" s="184">
        <f>ROUND(I147*H147,2)</f>
        <v>0</v>
      </c>
      <c r="BL147" s="15" t="s">
        <v>189</v>
      </c>
      <c r="BM147" s="15" t="s">
        <v>1272</v>
      </c>
    </row>
    <row r="148" spans="2:47" s="1" customFormat="1" ht="19.5">
      <c r="B148" s="32"/>
      <c r="C148" s="33"/>
      <c r="D148" s="185" t="s">
        <v>142</v>
      </c>
      <c r="E148" s="33"/>
      <c r="F148" s="186" t="s">
        <v>1273</v>
      </c>
      <c r="G148" s="33"/>
      <c r="H148" s="33"/>
      <c r="I148" s="101"/>
      <c r="J148" s="33"/>
      <c r="K148" s="33"/>
      <c r="L148" s="36"/>
      <c r="M148" s="187"/>
      <c r="N148" s="58"/>
      <c r="O148" s="58"/>
      <c r="P148" s="58"/>
      <c r="Q148" s="58"/>
      <c r="R148" s="58"/>
      <c r="S148" s="58"/>
      <c r="T148" s="59"/>
      <c r="AT148" s="15" t="s">
        <v>142</v>
      </c>
      <c r="AU148" s="15" t="s">
        <v>75</v>
      </c>
    </row>
    <row r="149" spans="2:65" s="1" customFormat="1" ht="16.5" customHeight="1">
      <c r="B149" s="32"/>
      <c r="C149" s="173" t="s">
        <v>690</v>
      </c>
      <c r="D149" s="173" t="s">
        <v>135</v>
      </c>
      <c r="E149" s="174" t="s">
        <v>1274</v>
      </c>
      <c r="F149" s="175" t="s">
        <v>1275</v>
      </c>
      <c r="G149" s="176" t="s">
        <v>383</v>
      </c>
      <c r="H149" s="177">
        <v>0.897</v>
      </c>
      <c r="I149" s="178"/>
      <c r="J149" s="179">
        <f>ROUND(I149*H149,2)</f>
        <v>0</v>
      </c>
      <c r="K149" s="175" t="s">
        <v>139</v>
      </c>
      <c r="L149" s="36"/>
      <c r="M149" s="180" t="s">
        <v>1</v>
      </c>
      <c r="N149" s="181" t="s">
        <v>36</v>
      </c>
      <c r="O149" s="58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AR149" s="15" t="s">
        <v>189</v>
      </c>
      <c r="AT149" s="15" t="s">
        <v>135</v>
      </c>
      <c r="AU149" s="15" t="s">
        <v>75</v>
      </c>
      <c r="AY149" s="15" t="s">
        <v>132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5" t="s">
        <v>73</v>
      </c>
      <c r="BK149" s="184">
        <f>ROUND(I149*H149,2)</f>
        <v>0</v>
      </c>
      <c r="BL149" s="15" t="s">
        <v>189</v>
      </c>
      <c r="BM149" s="15" t="s">
        <v>1276</v>
      </c>
    </row>
    <row r="150" spans="2:47" s="1" customFormat="1" ht="19.5">
      <c r="B150" s="32"/>
      <c r="C150" s="33"/>
      <c r="D150" s="185" t="s">
        <v>142</v>
      </c>
      <c r="E150" s="33"/>
      <c r="F150" s="186" t="s">
        <v>1277</v>
      </c>
      <c r="G150" s="33"/>
      <c r="H150" s="33"/>
      <c r="I150" s="101"/>
      <c r="J150" s="33"/>
      <c r="K150" s="33"/>
      <c r="L150" s="36"/>
      <c r="M150" s="187"/>
      <c r="N150" s="58"/>
      <c r="O150" s="58"/>
      <c r="P150" s="58"/>
      <c r="Q150" s="58"/>
      <c r="R150" s="58"/>
      <c r="S150" s="58"/>
      <c r="T150" s="59"/>
      <c r="AT150" s="15" t="s">
        <v>142</v>
      </c>
      <c r="AU150" s="15" t="s">
        <v>75</v>
      </c>
    </row>
    <row r="151" spans="2:65" s="1" customFormat="1" ht="16.5" customHeight="1">
      <c r="B151" s="32"/>
      <c r="C151" s="173" t="s">
        <v>695</v>
      </c>
      <c r="D151" s="173" t="s">
        <v>135</v>
      </c>
      <c r="E151" s="174" t="s">
        <v>1278</v>
      </c>
      <c r="F151" s="175" t="s">
        <v>1279</v>
      </c>
      <c r="G151" s="176" t="s">
        <v>383</v>
      </c>
      <c r="H151" s="177">
        <v>0.897</v>
      </c>
      <c r="I151" s="178"/>
      <c r="J151" s="179">
        <f>ROUND(I151*H151,2)</f>
        <v>0</v>
      </c>
      <c r="K151" s="175" t="s">
        <v>139</v>
      </c>
      <c r="L151" s="36"/>
      <c r="M151" s="180" t="s">
        <v>1</v>
      </c>
      <c r="N151" s="181" t="s">
        <v>36</v>
      </c>
      <c r="O151" s="58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15" t="s">
        <v>189</v>
      </c>
      <c r="AT151" s="15" t="s">
        <v>135</v>
      </c>
      <c r="AU151" s="15" t="s">
        <v>75</v>
      </c>
      <c r="AY151" s="15" t="s">
        <v>132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5" t="s">
        <v>73</v>
      </c>
      <c r="BK151" s="184">
        <f>ROUND(I151*H151,2)</f>
        <v>0</v>
      </c>
      <c r="BL151" s="15" t="s">
        <v>189</v>
      </c>
      <c r="BM151" s="15" t="s">
        <v>1280</v>
      </c>
    </row>
    <row r="152" spans="2:47" s="1" customFormat="1" ht="19.5">
      <c r="B152" s="32"/>
      <c r="C152" s="33"/>
      <c r="D152" s="185" t="s">
        <v>142</v>
      </c>
      <c r="E152" s="33"/>
      <c r="F152" s="186" t="s">
        <v>1281</v>
      </c>
      <c r="G152" s="33"/>
      <c r="H152" s="33"/>
      <c r="I152" s="101"/>
      <c r="J152" s="33"/>
      <c r="K152" s="33"/>
      <c r="L152" s="36"/>
      <c r="M152" s="231"/>
      <c r="N152" s="232"/>
      <c r="O152" s="232"/>
      <c r="P152" s="232"/>
      <c r="Q152" s="232"/>
      <c r="R152" s="232"/>
      <c r="S152" s="232"/>
      <c r="T152" s="233"/>
      <c r="AT152" s="15" t="s">
        <v>142</v>
      </c>
      <c r="AU152" s="15" t="s">
        <v>75</v>
      </c>
    </row>
    <row r="153" spans="2:12" s="1" customFormat="1" ht="6.95" customHeight="1">
      <c r="B153" s="44"/>
      <c r="C153" s="45"/>
      <c r="D153" s="45"/>
      <c r="E153" s="45"/>
      <c r="F153" s="45"/>
      <c r="G153" s="45"/>
      <c r="H153" s="45"/>
      <c r="I153" s="123"/>
      <c r="J153" s="45"/>
      <c r="K153" s="45"/>
      <c r="L153" s="36"/>
    </row>
  </sheetData>
  <sheetProtection password="ED9C" sheet="1" objects="1" scenarios="1" formatColumns="0" formatRows="0" autoFilter="0"/>
  <autoFilter ref="C83:K152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9"/>
  <sheetViews>
    <sheetView showGridLines="0" workbookViewId="0" topLeftCell="A10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84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75</v>
      </c>
    </row>
    <row r="4" spans="2:46" ht="24.95" customHeight="1">
      <c r="B4" s="18"/>
      <c r="D4" s="99" t="s">
        <v>91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15</v>
      </c>
      <c r="L6" s="18"/>
    </row>
    <row r="7" spans="2:12" ht="16.5" customHeight="1">
      <c r="B7" s="18"/>
      <c r="E7" s="278" t="str">
        <f>'Rekapitulace stavby'!K6</f>
        <v>Vestavba a stavební úpravy objektu stávajících podzemních garáží v areálu Nemocnice Nymburk</v>
      </c>
      <c r="F7" s="279"/>
      <c r="G7" s="279"/>
      <c r="H7" s="279"/>
      <c r="L7" s="18"/>
    </row>
    <row r="8" spans="2:12" s="1" customFormat="1" ht="12" customHeight="1">
      <c r="B8" s="36"/>
      <c r="D8" s="100" t="s">
        <v>92</v>
      </c>
      <c r="I8" s="101"/>
      <c r="L8" s="36"/>
    </row>
    <row r="9" spans="2:12" s="1" customFormat="1" ht="36.95" customHeight="1">
      <c r="B9" s="36"/>
      <c r="E9" s="280" t="s">
        <v>1282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17</v>
      </c>
      <c r="F11" s="15" t="s">
        <v>1</v>
      </c>
      <c r="I11" s="102" t="s">
        <v>18</v>
      </c>
      <c r="J11" s="15" t="s">
        <v>1</v>
      </c>
      <c r="L11" s="36"/>
    </row>
    <row r="12" spans="2:12" s="1" customFormat="1" ht="12" customHeight="1">
      <c r="B12" s="36"/>
      <c r="D12" s="100" t="s">
        <v>19</v>
      </c>
      <c r="F12" s="15" t="s">
        <v>20</v>
      </c>
      <c r="I12" s="102" t="s">
        <v>21</v>
      </c>
      <c r="J12" s="103">
        <f>'Rekapitulace stavby'!AN8</f>
        <v>0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22</v>
      </c>
      <c r="I14" s="102" t="s">
        <v>23</v>
      </c>
      <c r="J14" s="15">
        <f>IF('Rekapitulace stavby'!AN10="","",'Rekapitulace stavby'!AN10)</f>
        <v>28762886</v>
      </c>
      <c r="L14" s="36"/>
    </row>
    <row r="15" spans="2:12" s="1" customFormat="1" ht="18" customHeight="1">
      <c r="B15" s="36"/>
      <c r="E15" s="15" t="str">
        <f>IF('Rekapitulace stavby'!E11="","",'Rekapitulace stavby'!E11)</f>
        <v>Nemocnice Nymburk s.r.o.</v>
      </c>
      <c r="I15" s="102" t="s">
        <v>24</v>
      </c>
      <c r="J15" s="15" t="str">
        <f>IF('Rekapitulace stavby'!AN11="","",'Rekapitulace stavby'!AN11)</f>
        <v>CZ28762886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25</v>
      </c>
      <c r="I17" s="102" t="s">
        <v>23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24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27</v>
      </c>
      <c r="I20" s="102" t="s">
        <v>23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24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29</v>
      </c>
      <c r="I23" s="102" t="s">
        <v>23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24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30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31</v>
      </c>
      <c r="I30" s="101"/>
      <c r="J30" s="108">
        <f>ROUND(J81,2)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33</v>
      </c>
      <c r="I32" s="110" t="s">
        <v>32</v>
      </c>
      <c r="J32" s="109" t="s">
        <v>34</v>
      </c>
      <c r="L32" s="36"/>
    </row>
    <row r="33" spans="2:12" s="1" customFormat="1" ht="14.45" customHeight="1">
      <c r="B33" s="36"/>
      <c r="D33" s="100" t="s">
        <v>35</v>
      </c>
      <c r="E33" s="100" t="s">
        <v>36</v>
      </c>
      <c r="F33" s="111">
        <f>ROUND((SUM(BE81:BE128)),2)</f>
        <v>0</v>
      </c>
      <c r="I33" s="112">
        <v>0.21</v>
      </c>
      <c r="J33" s="111">
        <f>ROUND(((SUM(BE81:BE128))*I33),2)</f>
        <v>0</v>
      </c>
      <c r="L33" s="36"/>
    </row>
    <row r="34" spans="2:12" s="1" customFormat="1" ht="14.45" customHeight="1">
      <c r="B34" s="36"/>
      <c r="E34" s="100" t="s">
        <v>37</v>
      </c>
      <c r="F34" s="111">
        <f>ROUND((SUM(BF81:BF128)),2)</f>
        <v>0</v>
      </c>
      <c r="I34" s="112">
        <v>0.15</v>
      </c>
      <c r="J34" s="111">
        <f>ROUND(((SUM(BF81:BF128))*I34),2)</f>
        <v>0</v>
      </c>
      <c r="L34" s="36"/>
    </row>
    <row r="35" spans="2:12" s="1" customFormat="1" ht="14.45" customHeight="1" hidden="1">
      <c r="B35" s="36"/>
      <c r="E35" s="100" t="s">
        <v>38</v>
      </c>
      <c r="F35" s="111">
        <f>ROUND((SUM(BG81:BG128)),2)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39</v>
      </c>
      <c r="F36" s="111">
        <f>ROUND((SUM(BH81:BH128)),2)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40</v>
      </c>
      <c r="F37" s="111">
        <f>ROUND((SUM(BI81:BI128)),2)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94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15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Vestavba a stavební úpravy objektu stávajících podzemních garáží v areálu Nemocnice Nymburk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92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0106VZT - Nemocnice Nymburk - vzduchotechnika</v>
      </c>
      <c r="F50" s="261"/>
      <c r="G50" s="261"/>
      <c r="H50" s="261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19</v>
      </c>
      <c r="D52" s="33"/>
      <c r="E52" s="33"/>
      <c r="F52" s="25" t="str">
        <f>F12</f>
        <v xml:space="preserve"> </v>
      </c>
      <c r="G52" s="33"/>
      <c r="H52" s="33"/>
      <c r="I52" s="102" t="s">
        <v>21</v>
      </c>
      <c r="J52" s="53">
        <f>IF(J12="","",J12)</f>
        <v>0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22</v>
      </c>
      <c r="D54" s="33"/>
      <c r="E54" s="33"/>
      <c r="F54" s="25" t="str">
        <f>E15</f>
        <v>Nemocnice Nymburk s.r.o.</v>
      </c>
      <c r="G54" s="33"/>
      <c r="H54" s="33"/>
      <c r="I54" s="102" t="s">
        <v>27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25</v>
      </c>
      <c r="D55" s="33"/>
      <c r="E55" s="33"/>
      <c r="F55" s="25" t="str">
        <f>IF(E18="","",E18)</f>
        <v>Vyplň údaj</v>
      </c>
      <c r="G55" s="33"/>
      <c r="H55" s="33"/>
      <c r="I55" s="102" t="s">
        <v>29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95</v>
      </c>
      <c r="D57" s="128"/>
      <c r="E57" s="128"/>
      <c r="F57" s="128"/>
      <c r="G57" s="128"/>
      <c r="H57" s="128"/>
      <c r="I57" s="129"/>
      <c r="J57" s="130" t="s">
        <v>96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97</v>
      </c>
      <c r="D59" s="33"/>
      <c r="E59" s="33"/>
      <c r="F59" s="33"/>
      <c r="G59" s="33"/>
      <c r="H59" s="33"/>
      <c r="I59" s="101"/>
      <c r="J59" s="71">
        <f>J81</f>
        <v>0</v>
      </c>
      <c r="K59" s="33"/>
      <c r="L59" s="36"/>
      <c r="AU59" s="15" t="s">
        <v>98</v>
      </c>
    </row>
    <row r="60" spans="2:12" s="7" customFormat="1" ht="24.95" customHeight="1">
      <c r="B60" s="132"/>
      <c r="C60" s="133"/>
      <c r="D60" s="134" t="s">
        <v>107</v>
      </c>
      <c r="E60" s="135"/>
      <c r="F60" s="135"/>
      <c r="G60" s="135"/>
      <c r="H60" s="135"/>
      <c r="I60" s="136"/>
      <c r="J60" s="137">
        <f>J82</f>
        <v>0</v>
      </c>
      <c r="K60" s="133"/>
      <c r="L60" s="138"/>
    </row>
    <row r="61" spans="2:12" s="8" customFormat="1" ht="19.9" customHeight="1">
      <c r="B61" s="139"/>
      <c r="C61" s="140"/>
      <c r="D61" s="141" t="s">
        <v>1283</v>
      </c>
      <c r="E61" s="142"/>
      <c r="F61" s="142"/>
      <c r="G61" s="142"/>
      <c r="H61" s="142"/>
      <c r="I61" s="143"/>
      <c r="J61" s="144">
        <f>J83</f>
        <v>0</v>
      </c>
      <c r="K61" s="140"/>
      <c r="L61" s="145"/>
    </row>
    <row r="62" spans="2:12" s="1" customFormat="1" ht="21.75" customHeight="1">
      <c r="B62" s="32"/>
      <c r="C62" s="33"/>
      <c r="D62" s="33"/>
      <c r="E62" s="33"/>
      <c r="F62" s="33"/>
      <c r="G62" s="33"/>
      <c r="H62" s="33"/>
      <c r="I62" s="101"/>
      <c r="J62" s="33"/>
      <c r="K62" s="33"/>
      <c r="L62" s="36"/>
    </row>
    <row r="63" spans="2:12" s="1" customFormat="1" ht="6.95" customHeight="1">
      <c r="B63" s="44"/>
      <c r="C63" s="45"/>
      <c r="D63" s="45"/>
      <c r="E63" s="45"/>
      <c r="F63" s="45"/>
      <c r="G63" s="45"/>
      <c r="H63" s="45"/>
      <c r="I63" s="123"/>
      <c r="J63" s="45"/>
      <c r="K63" s="45"/>
      <c r="L63" s="36"/>
    </row>
    <row r="67" spans="2:12" s="1" customFormat="1" ht="6.95" customHeight="1">
      <c r="B67" s="46"/>
      <c r="C67" s="47"/>
      <c r="D67" s="47"/>
      <c r="E67" s="47"/>
      <c r="F67" s="47"/>
      <c r="G67" s="47"/>
      <c r="H67" s="47"/>
      <c r="I67" s="126"/>
      <c r="J67" s="47"/>
      <c r="K67" s="47"/>
      <c r="L67" s="36"/>
    </row>
    <row r="68" spans="2:12" s="1" customFormat="1" ht="24.95" customHeight="1">
      <c r="B68" s="32"/>
      <c r="C68" s="21" t="s">
        <v>117</v>
      </c>
      <c r="D68" s="33"/>
      <c r="E68" s="33"/>
      <c r="F68" s="33"/>
      <c r="G68" s="33"/>
      <c r="H68" s="33"/>
      <c r="I68" s="101"/>
      <c r="J68" s="33"/>
      <c r="K68" s="33"/>
      <c r="L68" s="36"/>
    </row>
    <row r="69" spans="2:12" s="1" customFormat="1" ht="6.95" customHeight="1">
      <c r="B69" s="32"/>
      <c r="C69" s="33"/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12" customHeight="1">
      <c r="B70" s="32"/>
      <c r="C70" s="27" t="s">
        <v>15</v>
      </c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16.5" customHeight="1">
      <c r="B71" s="32"/>
      <c r="C71" s="33"/>
      <c r="D71" s="33"/>
      <c r="E71" s="276" t="str">
        <f>E7</f>
        <v>Vestavba a stavební úpravy objektu stávajících podzemních garáží v areálu Nemocnice Nymburk</v>
      </c>
      <c r="F71" s="277"/>
      <c r="G71" s="277"/>
      <c r="H71" s="277"/>
      <c r="I71" s="101"/>
      <c r="J71" s="33"/>
      <c r="K71" s="33"/>
      <c r="L71" s="36"/>
    </row>
    <row r="72" spans="2:12" s="1" customFormat="1" ht="12" customHeight="1">
      <c r="B72" s="32"/>
      <c r="C72" s="27" t="s">
        <v>92</v>
      </c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6.5" customHeight="1">
      <c r="B73" s="32"/>
      <c r="C73" s="33"/>
      <c r="D73" s="33"/>
      <c r="E73" s="262" t="str">
        <f>E9</f>
        <v>0106VZT - Nemocnice Nymburk - vzduchotechnika</v>
      </c>
      <c r="F73" s="261"/>
      <c r="G73" s="261"/>
      <c r="H73" s="261"/>
      <c r="I73" s="101"/>
      <c r="J73" s="33"/>
      <c r="K73" s="33"/>
      <c r="L73" s="36"/>
    </row>
    <row r="74" spans="2:12" s="1" customFormat="1" ht="6.95" customHeight="1">
      <c r="B74" s="32"/>
      <c r="C74" s="33"/>
      <c r="D74" s="33"/>
      <c r="E74" s="33"/>
      <c r="F74" s="33"/>
      <c r="G74" s="33"/>
      <c r="H74" s="33"/>
      <c r="I74" s="101"/>
      <c r="J74" s="33"/>
      <c r="K74" s="33"/>
      <c r="L74" s="36"/>
    </row>
    <row r="75" spans="2:12" s="1" customFormat="1" ht="12" customHeight="1">
      <c r="B75" s="32"/>
      <c r="C75" s="27" t="s">
        <v>19</v>
      </c>
      <c r="D75" s="33"/>
      <c r="E75" s="33"/>
      <c r="F75" s="25" t="str">
        <f>F12</f>
        <v xml:space="preserve"> </v>
      </c>
      <c r="G75" s="33"/>
      <c r="H75" s="33"/>
      <c r="I75" s="102" t="s">
        <v>21</v>
      </c>
      <c r="J75" s="53">
        <f>IF(J12="","",J12)</f>
        <v>0</v>
      </c>
      <c r="K75" s="33"/>
      <c r="L75" s="36"/>
    </row>
    <row r="76" spans="2:12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33"/>
      <c r="K76" s="33"/>
      <c r="L76" s="36"/>
    </row>
    <row r="77" spans="2:12" s="1" customFormat="1" ht="13.7" customHeight="1">
      <c r="B77" s="32"/>
      <c r="C77" s="27" t="s">
        <v>22</v>
      </c>
      <c r="D77" s="33"/>
      <c r="E77" s="33"/>
      <c r="F77" s="25" t="str">
        <f>E15</f>
        <v>Nemocnice Nymburk s.r.o.</v>
      </c>
      <c r="G77" s="33"/>
      <c r="H77" s="33"/>
      <c r="I77" s="102" t="s">
        <v>27</v>
      </c>
      <c r="J77" s="30" t="str">
        <f>E21</f>
        <v xml:space="preserve"> </v>
      </c>
      <c r="K77" s="33"/>
      <c r="L77" s="36"/>
    </row>
    <row r="78" spans="2:12" s="1" customFormat="1" ht="13.7" customHeight="1">
      <c r="B78" s="32"/>
      <c r="C78" s="27" t="s">
        <v>25</v>
      </c>
      <c r="D78" s="33"/>
      <c r="E78" s="33"/>
      <c r="F78" s="25" t="str">
        <f>IF(E18="","",E18)</f>
        <v>Vyplň údaj</v>
      </c>
      <c r="G78" s="33"/>
      <c r="H78" s="33"/>
      <c r="I78" s="102" t="s">
        <v>29</v>
      </c>
      <c r="J78" s="30" t="str">
        <f>E24</f>
        <v xml:space="preserve"> </v>
      </c>
      <c r="K78" s="33"/>
      <c r="L78" s="36"/>
    </row>
    <row r="79" spans="2:12" s="1" customFormat="1" ht="10.3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20" s="9" customFormat="1" ht="29.25" customHeight="1">
      <c r="B80" s="146"/>
      <c r="C80" s="147" t="s">
        <v>118</v>
      </c>
      <c r="D80" s="148" t="s">
        <v>50</v>
      </c>
      <c r="E80" s="148" t="s">
        <v>46</v>
      </c>
      <c r="F80" s="148" t="s">
        <v>47</v>
      </c>
      <c r="G80" s="148" t="s">
        <v>119</v>
      </c>
      <c r="H80" s="148" t="s">
        <v>120</v>
      </c>
      <c r="I80" s="149" t="s">
        <v>121</v>
      </c>
      <c r="J80" s="150" t="s">
        <v>96</v>
      </c>
      <c r="K80" s="151" t="s">
        <v>122</v>
      </c>
      <c r="L80" s="152"/>
      <c r="M80" s="62" t="s">
        <v>1</v>
      </c>
      <c r="N80" s="63" t="s">
        <v>35</v>
      </c>
      <c r="O80" s="63" t="s">
        <v>123</v>
      </c>
      <c r="P80" s="63" t="s">
        <v>124</v>
      </c>
      <c r="Q80" s="63" t="s">
        <v>125</v>
      </c>
      <c r="R80" s="63" t="s">
        <v>126</v>
      </c>
      <c r="S80" s="63" t="s">
        <v>127</v>
      </c>
      <c r="T80" s="64" t="s">
        <v>128</v>
      </c>
    </row>
    <row r="81" spans="2:63" s="1" customFormat="1" ht="22.9" customHeight="1">
      <c r="B81" s="32"/>
      <c r="C81" s="69" t="s">
        <v>129</v>
      </c>
      <c r="D81" s="33"/>
      <c r="E81" s="33"/>
      <c r="F81" s="33"/>
      <c r="G81" s="33"/>
      <c r="H81" s="33"/>
      <c r="I81" s="101"/>
      <c r="J81" s="153">
        <f>BK81</f>
        <v>0</v>
      </c>
      <c r="K81" s="33"/>
      <c r="L81" s="36"/>
      <c r="M81" s="65"/>
      <c r="N81" s="66"/>
      <c r="O81" s="66"/>
      <c r="P81" s="154">
        <f>P82</f>
        <v>0</v>
      </c>
      <c r="Q81" s="66"/>
      <c r="R81" s="154">
        <f>R82</f>
        <v>0.7678409999999999</v>
      </c>
      <c r="S81" s="66"/>
      <c r="T81" s="155">
        <f>T82</f>
        <v>0</v>
      </c>
      <c r="AT81" s="15" t="s">
        <v>64</v>
      </c>
      <c r="AU81" s="15" t="s">
        <v>98</v>
      </c>
      <c r="BK81" s="156">
        <f>BK82</f>
        <v>0</v>
      </c>
    </row>
    <row r="82" spans="2:63" s="10" customFormat="1" ht="25.9" customHeight="1">
      <c r="B82" s="157"/>
      <c r="C82" s="158"/>
      <c r="D82" s="159" t="s">
        <v>64</v>
      </c>
      <c r="E82" s="160" t="s">
        <v>426</v>
      </c>
      <c r="F82" s="160" t="s">
        <v>427</v>
      </c>
      <c r="G82" s="158"/>
      <c r="H82" s="158"/>
      <c r="I82" s="161"/>
      <c r="J82" s="162">
        <f>BK82</f>
        <v>0</v>
      </c>
      <c r="K82" s="158"/>
      <c r="L82" s="163"/>
      <c r="M82" s="164"/>
      <c r="N82" s="165"/>
      <c r="O82" s="165"/>
      <c r="P82" s="166">
        <f>P83</f>
        <v>0</v>
      </c>
      <c r="Q82" s="165"/>
      <c r="R82" s="166">
        <f>R83</f>
        <v>0.7678409999999999</v>
      </c>
      <c r="S82" s="165"/>
      <c r="T82" s="167">
        <f>T83</f>
        <v>0</v>
      </c>
      <c r="AR82" s="168" t="s">
        <v>75</v>
      </c>
      <c r="AT82" s="169" t="s">
        <v>64</v>
      </c>
      <c r="AU82" s="169" t="s">
        <v>65</v>
      </c>
      <c r="AY82" s="168" t="s">
        <v>132</v>
      </c>
      <c r="BK82" s="170">
        <f>BK83</f>
        <v>0</v>
      </c>
    </row>
    <row r="83" spans="2:63" s="10" customFormat="1" ht="22.9" customHeight="1">
      <c r="B83" s="157"/>
      <c r="C83" s="158"/>
      <c r="D83" s="159" t="s">
        <v>64</v>
      </c>
      <c r="E83" s="171" t="s">
        <v>1284</v>
      </c>
      <c r="F83" s="171" t="s">
        <v>1285</v>
      </c>
      <c r="G83" s="158"/>
      <c r="H83" s="158"/>
      <c r="I83" s="161"/>
      <c r="J83" s="172">
        <f>BK83</f>
        <v>0</v>
      </c>
      <c r="K83" s="158"/>
      <c r="L83" s="163"/>
      <c r="M83" s="164"/>
      <c r="N83" s="165"/>
      <c r="O83" s="165"/>
      <c r="P83" s="166">
        <f>SUM(P84:P128)</f>
        <v>0</v>
      </c>
      <c r="Q83" s="165"/>
      <c r="R83" s="166">
        <f>SUM(R84:R128)</f>
        <v>0.7678409999999999</v>
      </c>
      <c r="S83" s="165"/>
      <c r="T83" s="167">
        <f>SUM(T84:T128)</f>
        <v>0</v>
      </c>
      <c r="AR83" s="168" t="s">
        <v>75</v>
      </c>
      <c r="AT83" s="169" t="s">
        <v>64</v>
      </c>
      <c r="AU83" s="169" t="s">
        <v>73</v>
      </c>
      <c r="AY83" s="168" t="s">
        <v>132</v>
      </c>
      <c r="BK83" s="170">
        <f>SUM(BK84:BK128)</f>
        <v>0</v>
      </c>
    </row>
    <row r="84" spans="2:65" s="1" customFormat="1" ht="16.5" customHeight="1">
      <c r="B84" s="32"/>
      <c r="C84" s="173" t="s">
        <v>295</v>
      </c>
      <c r="D84" s="173" t="s">
        <v>135</v>
      </c>
      <c r="E84" s="174" t="s">
        <v>1286</v>
      </c>
      <c r="F84" s="175" t="s">
        <v>1287</v>
      </c>
      <c r="G84" s="176" t="s">
        <v>332</v>
      </c>
      <c r="H84" s="177">
        <v>7</v>
      </c>
      <c r="I84" s="178"/>
      <c r="J84" s="179">
        <f>ROUND(I84*H84,2)</f>
        <v>0</v>
      </c>
      <c r="K84" s="175" t="s">
        <v>139</v>
      </c>
      <c r="L84" s="36"/>
      <c r="M84" s="180" t="s">
        <v>1</v>
      </c>
      <c r="N84" s="181" t="s">
        <v>36</v>
      </c>
      <c r="O84" s="58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AR84" s="15" t="s">
        <v>189</v>
      </c>
      <c r="AT84" s="15" t="s">
        <v>135</v>
      </c>
      <c r="AU84" s="15" t="s">
        <v>75</v>
      </c>
      <c r="AY84" s="15" t="s">
        <v>132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15" t="s">
        <v>73</v>
      </c>
      <c r="BK84" s="184">
        <f>ROUND(I84*H84,2)</f>
        <v>0</v>
      </c>
      <c r="BL84" s="15" t="s">
        <v>189</v>
      </c>
      <c r="BM84" s="15" t="s">
        <v>1288</v>
      </c>
    </row>
    <row r="85" spans="2:47" s="1" customFormat="1" ht="12">
      <c r="B85" s="32"/>
      <c r="C85" s="33"/>
      <c r="D85" s="185" t="s">
        <v>142</v>
      </c>
      <c r="E85" s="33"/>
      <c r="F85" s="186" t="s">
        <v>1289</v>
      </c>
      <c r="G85" s="33"/>
      <c r="H85" s="33"/>
      <c r="I85" s="101"/>
      <c r="J85" s="33"/>
      <c r="K85" s="33"/>
      <c r="L85" s="36"/>
      <c r="M85" s="187"/>
      <c r="N85" s="58"/>
      <c r="O85" s="58"/>
      <c r="P85" s="58"/>
      <c r="Q85" s="58"/>
      <c r="R85" s="58"/>
      <c r="S85" s="58"/>
      <c r="T85" s="59"/>
      <c r="AT85" s="15" t="s">
        <v>142</v>
      </c>
      <c r="AU85" s="15" t="s">
        <v>75</v>
      </c>
    </row>
    <row r="86" spans="2:65" s="1" customFormat="1" ht="16.5" customHeight="1">
      <c r="B86" s="32"/>
      <c r="C86" s="199" t="s">
        <v>313</v>
      </c>
      <c r="D86" s="199" t="s">
        <v>164</v>
      </c>
      <c r="E86" s="200" t="s">
        <v>1290</v>
      </c>
      <c r="F86" s="201" t="s">
        <v>1291</v>
      </c>
      <c r="G86" s="202" t="s">
        <v>497</v>
      </c>
      <c r="H86" s="203">
        <v>2</v>
      </c>
      <c r="I86" s="204"/>
      <c r="J86" s="205">
        <f>ROUND(I86*H86,2)</f>
        <v>0</v>
      </c>
      <c r="K86" s="201" t="s">
        <v>1</v>
      </c>
      <c r="L86" s="206"/>
      <c r="M86" s="207" t="s">
        <v>1</v>
      </c>
      <c r="N86" s="208" t="s">
        <v>36</v>
      </c>
      <c r="O86" s="58"/>
      <c r="P86" s="182">
        <f>O86*H86</f>
        <v>0</v>
      </c>
      <c r="Q86" s="182">
        <v>0.01</v>
      </c>
      <c r="R86" s="182">
        <f>Q86*H86</f>
        <v>0.02</v>
      </c>
      <c r="S86" s="182">
        <v>0</v>
      </c>
      <c r="T86" s="183">
        <f>S86*H86</f>
        <v>0</v>
      </c>
      <c r="AR86" s="15" t="s">
        <v>630</v>
      </c>
      <c r="AT86" s="15" t="s">
        <v>164</v>
      </c>
      <c r="AU86" s="15" t="s">
        <v>75</v>
      </c>
      <c r="AY86" s="15" t="s">
        <v>132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5" t="s">
        <v>73</v>
      </c>
      <c r="BK86" s="184">
        <f>ROUND(I86*H86,2)</f>
        <v>0</v>
      </c>
      <c r="BL86" s="15" t="s">
        <v>189</v>
      </c>
      <c r="BM86" s="15" t="s">
        <v>1292</v>
      </c>
    </row>
    <row r="87" spans="2:47" s="1" customFormat="1" ht="12">
      <c r="B87" s="32"/>
      <c r="C87" s="33"/>
      <c r="D87" s="185" t="s">
        <v>142</v>
      </c>
      <c r="E87" s="33"/>
      <c r="F87" s="186" t="s">
        <v>1291</v>
      </c>
      <c r="G87" s="33"/>
      <c r="H87" s="33"/>
      <c r="I87" s="101"/>
      <c r="J87" s="33"/>
      <c r="K87" s="33"/>
      <c r="L87" s="36"/>
      <c r="M87" s="187"/>
      <c r="N87" s="58"/>
      <c r="O87" s="58"/>
      <c r="P87" s="58"/>
      <c r="Q87" s="58"/>
      <c r="R87" s="58"/>
      <c r="S87" s="58"/>
      <c r="T87" s="59"/>
      <c r="AT87" s="15" t="s">
        <v>142</v>
      </c>
      <c r="AU87" s="15" t="s">
        <v>75</v>
      </c>
    </row>
    <row r="88" spans="2:65" s="1" customFormat="1" ht="16.5" customHeight="1">
      <c r="B88" s="32"/>
      <c r="C88" s="199" t="s">
        <v>324</v>
      </c>
      <c r="D88" s="199" t="s">
        <v>164</v>
      </c>
      <c r="E88" s="200" t="s">
        <v>1293</v>
      </c>
      <c r="F88" s="201" t="s">
        <v>1294</v>
      </c>
      <c r="G88" s="202" t="s">
        <v>497</v>
      </c>
      <c r="H88" s="203">
        <v>5</v>
      </c>
      <c r="I88" s="204"/>
      <c r="J88" s="205">
        <f>ROUND(I88*H88,2)</f>
        <v>0</v>
      </c>
      <c r="K88" s="201" t="s">
        <v>1</v>
      </c>
      <c r="L88" s="206"/>
      <c r="M88" s="207" t="s">
        <v>1</v>
      </c>
      <c r="N88" s="208" t="s">
        <v>36</v>
      </c>
      <c r="O88" s="58"/>
      <c r="P88" s="182">
        <f>O88*H88</f>
        <v>0</v>
      </c>
      <c r="Q88" s="182">
        <v>0.01</v>
      </c>
      <c r="R88" s="182">
        <f>Q88*H88</f>
        <v>0.05</v>
      </c>
      <c r="S88" s="182">
        <v>0</v>
      </c>
      <c r="T88" s="183">
        <f>S88*H88</f>
        <v>0</v>
      </c>
      <c r="AR88" s="15" t="s">
        <v>630</v>
      </c>
      <c r="AT88" s="15" t="s">
        <v>164</v>
      </c>
      <c r="AU88" s="15" t="s">
        <v>75</v>
      </c>
      <c r="AY88" s="15" t="s">
        <v>132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5" t="s">
        <v>73</v>
      </c>
      <c r="BK88" s="184">
        <f>ROUND(I88*H88,2)</f>
        <v>0</v>
      </c>
      <c r="BL88" s="15" t="s">
        <v>189</v>
      </c>
      <c r="BM88" s="15" t="s">
        <v>1295</v>
      </c>
    </row>
    <row r="89" spans="2:47" s="1" customFormat="1" ht="12">
      <c r="B89" s="32"/>
      <c r="C89" s="33"/>
      <c r="D89" s="185" t="s">
        <v>142</v>
      </c>
      <c r="E89" s="33"/>
      <c r="F89" s="186" t="s">
        <v>1294</v>
      </c>
      <c r="G89" s="33"/>
      <c r="H89" s="33"/>
      <c r="I89" s="101"/>
      <c r="J89" s="33"/>
      <c r="K89" s="33"/>
      <c r="L89" s="36"/>
      <c r="M89" s="187"/>
      <c r="N89" s="58"/>
      <c r="O89" s="58"/>
      <c r="P89" s="58"/>
      <c r="Q89" s="58"/>
      <c r="R89" s="58"/>
      <c r="S89" s="58"/>
      <c r="T89" s="59"/>
      <c r="AT89" s="15" t="s">
        <v>142</v>
      </c>
      <c r="AU89" s="15" t="s">
        <v>75</v>
      </c>
    </row>
    <row r="90" spans="2:65" s="1" customFormat="1" ht="16.5" customHeight="1">
      <c r="B90" s="32"/>
      <c r="C90" s="173" t="s">
        <v>301</v>
      </c>
      <c r="D90" s="173" t="s">
        <v>135</v>
      </c>
      <c r="E90" s="174" t="s">
        <v>1296</v>
      </c>
      <c r="F90" s="175" t="s">
        <v>1297</v>
      </c>
      <c r="G90" s="176" t="s">
        <v>332</v>
      </c>
      <c r="H90" s="177">
        <v>2</v>
      </c>
      <c r="I90" s="178"/>
      <c r="J90" s="179">
        <f>ROUND(I90*H90,2)</f>
        <v>0</v>
      </c>
      <c r="K90" s="175" t="s">
        <v>139</v>
      </c>
      <c r="L90" s="36"/>
      <c r="M90" s="180" t="s">
        <v>1</v>
      </c>
      <c r="N90" s="181" t="s">
        <v>36</v>
      </c>
      <c r="O90" s="58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15" t="s">
        <v>189</v>
      </c>
      <c r="AT90" s="15" t="s">
        <v>135</v>
      </c>
      <c r="AU90" s="15" t="s">
        <v>75</v>
      </c>
      <c r="AY90" s="15" t="s">
        <v>132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5" t="s">
        <v>73</v>
      </c>
      <c r="BK90" s="184">
        <f>ROUND(I90*H90,2)</f>
        <v>0</v>
      </c>
      <c r="BL90" s="15" t="s">
        <v>189</v>
      </c>
      <c r="BM90" s="15" t="s">
        <v>1298</v>
      </c>
    </row>
    <row r="91" spans="2:47" s="1" customFormat="1" ht="12">
      <c r="B91" s="32"/>
      <c r="C91" s="33"/>
      <c r="D91" s="185" t="s">
        <v>142</v>
      </c>
      <c r="E91" s="33"/>
      <c r="F91" s="186" t="s">
        <v>1299</v>
      </c>
      <c r="G91" s="33"/>
      <c r="H91" s="33"/>
      <c r="I91" s="101"/>
      <c r="J91" s="33"/>
      <c r="K91" s="33"/>
      <c r="L91" s="36"/>
      <c r="M91" s="187"/>
      <c r="N91" s="58"/>
      <c r="O91" s="58"/>
      <c r="P91" s="58"/>
      <c r="Q91" s="58"/>
      <c r="R91" s="58"/>
      <c r="S91" s="58"/>
      <c r="T91" s="59"/>
      <c r="AT91" s="15" t="s">
        <v>142</v>
      </c>
      <c r="AU91" s="15" t="s">
        <v>75</v>
      </c>
    </row>
    <row r="92" spans="2:65" s="1" customFormat="1" ht="16.5" customHeight="1">
      <c r="B92" s="32"/>
      <c r="C92" s="199" t="s">
        <v>229</v>
      </c>
      <c r="D92" s="199" t="s">
        <v>164</v>
      </c>
      <c r="E92" s="200" t="s">
        <v>1300</v>
      </c>
      <c r="F92" s="201" t="s">
        <v>1301</v>
      </c>
      <c r="G92" s="202" t="s">
        <v>497</v>
      </c>
      <c r="H92" s="203">
        <v>2</v>
      </c>
      <c r="I92" s="204"/>
      <c r="J92" s="205">
        <f>ROUND(I92*H92,2)</f>
        <v>0</v>
      </c>
      <c r="K92" s="201" t="s">
        <v>1</v>
      </c>
      <c r="L92" s="206"/>
      <c r="M92" s="207" t="s">
        <v>1</v>
      </c>
      <c r="N92" s="208" t="s">
        <v>36</v>
      </c>
      <c r="O92" s="58"/>
      <c r="P92" s="182">
        <f>O92*H92</f>
        <v>0</v>
      </c>
      <c r="Q92" s="182">
        <v>0.01</v>
      </c>
      <c r="R92" s="182">
        <f>Q92*H92</f>
        <v>0.02</v>
      </c>
      <c r="S92" s="182">
        <v>0</v>
      </c>
      <c r="T92" s="183">
        <f>S92*H92</f>
        <v>0</v>
      </c>
      <c r="AR92" s="15" t="s">
        <v>630</v>
      </c>
      <c r="AT92" s="15" t="s">
        <v>164</v>
      </c>
      <c r="AU92" s="15" t="s">
        <v>75</v>
      </c>
      <c r="AY92" s="15" t="s">
        <v>132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5" t="s">
        <v>73</v>
      </c>
      <c r="BK92" s="184">
        <f>ROUND(I92*H92,2)</f>
        <v>0</v>
      </c>
      <c r="BL92" s="15" t="s">
        <v>189</v>
      </c>
      <c r="BM92" s="15" t="s">
        <v>1302</v>
      </c>
    </row>
    <row r="93" spans="2:47" s="1" customFormat="1" ht="12">
      <c r="B93" s="32"/>
      <c r="C93" s="33"/>
      <c r="D93" s="185" t="s">
        <v>142</v>
      </c>
      <c r="E93" s="33"/>
      <c r="F93" s="186" t="s">
        <v>1301</v>
      </c>
      <c r="G93" s="33"/>
      <c r="H93" s="33"/>
      <c r="I93" s="101"/>
      <c r="J93" s="33"/>
      <c r="K93" s="33"/>
      <c r="L93" s="36"/>
      <c r="M93" s="187"/>
      <c r="N93" s="58"/>
      <c r="O93" s="58"/>
      <c r="P93" s="58"/>
      <c r="Q93" s="58"/>
      <c r="R93" s="58"/>
      <c r="S93" s="58"/>
      <c r="T93" s="59"/>
      <c r="AT93" s="15" t="s">
        <v>142</v>
      </c>
      <c r="AU93" s="15" t="s">
        <v>75</v>
      </c>
    </row>
    <row r="94" spans="2:65" s="1" customFormat="1" ht="16.5" customHeight="1">
      <c r="B94" s="32"/>
      <c r="C94" s="173" t="s">
        <v>172</v>
      </c>
      <c r="D94" s="173" t="s">
        <v>135</v>
      </c>
      <c r="E94" s="174" t="s">
        <v>1303</v>
      </c>
      <c r="F94" s="175" t="s">
        <v>1304</v>
      </c>
      <c r="G94" s="176" t="s">
        <v>332</v>
      </c>
      <c r="H94" s="177">
        <v>1</v>
      </c>
      <c r="I94" s="178"/>
      <c r="J94" s="179">
        <f>ROUND(I94*H94,2)</f>
        <v>0</v>
      </c>
      <c r="K94" s="175" t="s">
        <v>139</v>
      </c>
      <c r="L94" s="36"/>
      <c r="M94" s="180" t="s">
        <v>1</v>
      </c>
      <c r="N94" s="181" t="s">
        <v>36</v>
      </c>
      <c r="O94" s="58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5" t="s">
        <v>189</v>
      </c>
      <c r="AT94" s="15" t="s">
        <v>135</v>
      </c>
      <c r="AU94" s="15" t="s">
        <v>75</v>
      </c>
      <c r="AY94" s="15" t="s">
        <v>132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5" t="s">
        <v>73</v>
      </c>
      <c r="BK94" s="184">
        <f>ROUND(I94*H94,2)</f>
        <v>0</v>
      </c>
      <c r="BL94" s="15" t="s">
        <v>189</v>
      </c>
      <c r="BM94" s="15" t="s">
        <v>1305</v>
      </c>
    </row>
    <row r="95" spans="2:47" s="1" customFormat="1" ht="12">
      <c r="B95" s="32"/>
      <c r="C95" s="33"/>
      <c r="D95" s="185" t="s">
        <v>142</v>
      </c>
      <c r="E95" s="33"/>
      <c r="F95" s="186" t="s">
        <v>1306</v>
      </c>
      <c r="G95" s="33"/>
      <c r="H95" s="33"/>
      <c r="I95" s="101"/>
      <c r="J95" s="33"/>
      <c r="K95" s="33"/>
      <c r="L95" s="36"/>
      <c r="M95" s="187"/>
      <c r="N95" s="58"/>
      <c r="O95" s="58"/>
      <c r="P95" s="58"/>
      <c r="Q95" s="58"/>
      <c r="R95" s="58"/>
      <c r="S95" s="58"/>
      <c r="T95" s="59"/>
      <c r="AT95" s="15" t="s">
        <v>142</v>
      </c>
      <c r="AU95" s="15" t="s">
        <v>75</v>
      </c>
    </row>
    <row r="96" spans="2:65" s="1" customFormat="1" ht="16.5" customHeight="1">
      <c r="B96" s="32"/>
      <c r="C96" s="199" t="s">
        <v>286</v>
      </c>
      <c r="D96" s="199" t="s">
        <v>164</v>
      </c>
      <c r="E96" s="200" t="s">
        <v>1307</v>
      </c>
      <c r="F96" s="201" t="s">
        <v>1308</v>
      </c>
      <c r="G96" s="202" t="s">
        <v>497</v>
      </c>
      <c r="H96" s="203">
        <v>1</v>
      </c>
      <c r="I96" s="204"/>
      <c r="J96" s="205">
        <f>ROUND(I96*H96,2)</f>
        <v>0</v>
      </c>
      <c r="K96" s="201" t="s">
        <v>1</v>
      </c>
      <c r="L96" s="206"/>
      <c r="M96" s="207" t="s">
        <v>1</v>
      </c>
      <c r="N96" s="208" t="s">
        <v>36</v>
      </c>
      <c r="O96" s="58"/>
      <c r="P96" s="182">
        <f>O96*H96</f>
        <v>0</v>
      </c>
      <c r="Q96" s="182">
        <v>0.01</v>
      </c>
      <c r="R96" s="182">
        <f>Q96*H96</f>
        <v>0.01</v>
      </c>
      <c r="S96" s="182">
        <v>0</v>
      </c>
      <c r="T96" s="183">
        <f>S96*H96</f>
        <v>0</v>
      </c>
      <c r="AR96" s="15" t="s">
        <v>630</v>
      </c>
      <c r="AT96" s="15" t="s">
        <v>164</v>
      </c>
      <c r="AU96" s="15" t="s">
        <v>75</v>
      </c>
      <c r="AY96" s="15" t="s">
        <v>132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5" t="s">
        <v>73</v>
      </c>
      <c r="BK96" s="184">
        <f>ROUND(I96*H96,2)</f>
        <v>0</v>
      </c>
      <c r="BL96" s="15" t="s">
        <v>189</v>
      </c>
      <c r="BM96" s="15" t="s">
        <v>1309</v>
      </c>
    </row>
    <row r="97" spans="2:47" s="1" customFormat="1" ht="12">
      <c r="B97" s="32"/>
      <c r="C97" s="33"/>
      <c r="D97" s="185" t="s">
        <v>142</v>
      </c>
      <c r="E97" s="33"/>
      <c r="F97" s="186" t="s">
        <v>1308</v>
      </c>
      <c r="G97" s="33"/>
      <c r="H97" s="33"/>
      <c r="I97" s="101"/>
      <c r="J97" s="33"/>
      <c r="K97" s="33"/>
      <c r="L97" s="36"/>
      <c r="M97" s="187"/>
      <c r="N97" s="58"/>
      <c r="O97" s="58"/>
      <c r="P97" s="58"/>
      <c r="Q97" s="58"/>
      <c r="R97" s="58"/>
      <c r="S97" s="58"/>
      <c r="T97" s="59"/>
      <c r="AT97" s="15" t="s">
        <v>142</v>
      </c>
      <c r="AU97" s="15" t="s">
        <v>75</v>
      </c>
    </row>
    <row r="98" spans="2:65" s="1" customFormat="1" ht="16.5" customHeight="1">
      <c r="B98" s="32"/>
      <c r="C98" s="173" t="s">
        <v>200</v>
      </c>
      <c r="D98" s="173" t="s">
        <v>135</v>
      </c>
      <c r="E98" s="174" t="s">
        <v>1310</v>
      </c>
      <c r="F98" s="175" t="s">
        <v>1311</v>
      </c>
      <c r="G98" s="176" t="s">
        <v>332</v>
      </c>
      <c r="H98" s="177">
        <v>2</v>
      </c>
      <c r="I98" s="178"/>
      <c r="J98" s="179">
        <f>ROUND(I98*H98,2)</f>
        <v>0</v>
      </c>
      <c r="K98" s="175" t="s">
        <v>139</v>
      </c>
      <c r="L98" s="36"/>
      <c r="M98" s="180" t="s">
        <v>1</v>
      </c>
      <c r="N98" s="181" t="s">
        <v>36</v>
      </c>
      <c r="O98" s="58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5" t="s">
        <v>189</v>
      </c>
      <c r="AT98" s="15" t="s">
        <v>135</v>
      </c>
      <c r="AU98" s="15" t="s">
        <v>75</v>
      </c>
      <c r="AY98" s="15" t="s">
        <v>132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5" t="s">
        <v>73</v>
      </c>
      <c r="BK98" s="184">
        <f>ROUND(I98*H98,2)</f>
        <v>0</v>
      </c>
      <c r="BL98" s="15" t="s">
        <v>189</v>
      </c>
      <c r="BM98" s="15" t="s">
        <v>1312</v>
      </c>
    </row>
    <row r="99" spans="2:47" s="1" customFormat="1" ht="12">
      <c r="B99" s="32"/>
      <c r="C99" s="33"/>
      <c r="D99" s="185" t="s">
        <v>142</v>
      </c>
      <c r="E99" s="33"/>
      <c r="F99" s="186" t="s">
        <v>1313</v>
      </c>
      <c r="G99" s="33"/>
      <c r="H99" s="33"/>
      <c r="I99" s="101"/>
      <c r="J99" s="33"/>
      <c r="K99" s="33"/>
      <c r="L99" s="36"/>
      <c r="M99" s="187"/>
      <c r="N99" s="58"/>
      <c r="O99" s="58"/>
      <c r="P99" s="58"/>
      <c r="Q99" s="58"/>
      <c r="R99" s="58"/>
      <c r="S99" s="58"/>
      <c r="T99" s="59"/>
      <c r="AT99" s="15" t="s">
        <v>142</v>
      </c>
      <c r="AU99" s="15" t="s">
        <v>75</v>
      </c>
    </row>
    <row r="100" spans="2:65" s="1" customFormat="1" ht="16.5" customHeight="1">
      <c r="B100" s="32"/>
      <c r="C100" s="199" t="s">
        <v>183</v>
      </c>
      <c r="D100" s="199" t="s">
        <v>164</v>
      </c>
      <c r="E100" s="200" t="s">
        <v>1314</v>
      </c>
      <c r="F100" s="201" t="s">
        <v>1315</v>
      </c>
      <c r="G100" s="202" t="s">
        <v>497</v>
      </c>
      <c r="H100" s="203">
        <v>2</v>
      </c>
      <c r="I100" s="204"/>
      <c r="J100" s="205">
        <f>ROUND(I100*H100,2)</f>
        <v>0</v>
      </c>
      <c r="K100" s="201" t="s">
        <v>1</v>
      </c>
      <c r="L100" s="206"/>
      <c r="M100" s="207" t="s">
        <v>1</v>
      </c>
      <c r="N100" s="208" t="s">
        <v>36</v>
      </c>
      <c r="O100" s="58"/>
      <c r="P100" s="182">
        <f>O100*H100</f>
        <v>0</v>
      </c>
      <c r="Q100" s="182">
        <v>0.01</v>
      </c>
      <c r="R100" s="182">
        <f>Q100*H100</f>
        <v>0.02</v>
      </c>
      <c r="S100" s="182">
        <v>0</v>
      </c>
      <c r="T100" s="183">
        <f>S100*H100</f>
        <v>0</v>
      </c>
      <c r="AR100" s="15" t="s">
        <v>630</v>
      </c>
      <c r="AT100" s="15" t="s">
        <v>164</v>
      </c>
      <c r="AU100" s="15" t="s">
        <v>75</v>
      </c>
      <c r="AY100" s="15" t="s">
        <v>132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5" t="s">
        <v>73</v>
      </c>
      <c r="BK100" s="184">
        <f>ROUND(I100*H100,2)</f>
        <v>0</v>
      </c>
      <c r="BL100" s="15" t="s">
        <v>189</v>
      </c>
      <c r="BM100" s="15" t="s">
        <v>1316</v>
      </c>
    </row>
    <row r="101" spans="2:47" s="1" customFormat="1" ht="12">
      <c r="B101" s="32"/>
      <c r="C101" s="33"/>
      <c r="D101" s="185" t="s">
        <v>142</v>
      </c>
      <c r="E101" s="33"/>
      <c r="F101" s="186" t="s">
        <v>1315</v>
      </c>
      <c r="G101" s="33"/>
      <c r="H101" s="33"/>
      <c r="I101" s="101"/>
      <c r="J101" s="33"/>
      <c r="K101" s="33"/>
      <c r="L101" s="36"/>
      <c r="M101" s="187"/>
      <c r="N101" s="58"/>
      <c r="O101" s="58"/>
      <c r="P101" s="58"/>
      <c r="Q101" s="58"/>
      <c r="R101" s="58"/>
      <c r="S101" s="58"/>
      <c r="T101" s="59"/>
      <c r="AT101" s="15" t="s">
        <v>142</v>
      </c>
      <c r="AU101" s="15" t="s">
        <v>75</v>
      </c>
    </row>
    <row r="102" spans="2:65" s="1" customFormat="1" ht="16.5" customHeight="1">
      <c r="B102" s="32"/>
      <c r="C102" s="173" t="s">
        <v>357</v>
      </c>
      <c r="D102" s="173" t="s">
        <v>135</v>
      </c>
      <c r="E102" s="174" t="s">
        <v>1317</v>
      </c>
      <c r="F102" s="175" t="s">
        <v>1318</v>
      </c>
      <c r="G102" s="176" t="s">
        <v>213</v>
      </c>
      <c r="H102" s="177">
        <v>8.4</v>
      </c>
      <c r="I102" s="178"/>
      <c r="J102" s="179">
        <f>ROUND(I102*H102,2)</f>
        <v>0</v>
      </c>
      <c r="K102" s="175" t="s">
        <v>139</v>
      </c>
      <c r="L102" s="36"/>
      <c r="M102" s="180" t="s">
        <v>1</v>
      </c>
      <c r="N102" s="181" t="s">
        <v>36</v>
      </c>
      <c r="O102" s="58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5" t="s">
        <v>189</v>
      </c>
      <c r="AT102" s="15" t="s">
        <v>135</v>
      </c>
      <c r="AU102" s="15" t="s">
        <v>75</v>
      </c>
      <c r="AY102" s="15" t="s">
        <v>132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5" t="s">
        <v>73</v>
      </c>
      <c r="BK102" s="184">
        <f>ROUND(I102*H102,2)</f>
        <v>0</v>
      </c>
      <c r="BL102" s="15" t="s">
        <v>189</v>
      </c>
      <c r="BM102" s="15" t="s">
        <v>1319</v>
      </c>
    </row>
    <row r="103" spans="2:47" s="1" customFormat="1" ht="12">
      <c r="B103" s="32"/>
      <c r="C103" s="33"/>
      <c r="D103" s="185" t="s">
        <v>142</v>
      </c>
      <c r="E103" s="33"/>
      <c r="F103" s="186" t="s">
        <v>1320</v>
      </c>
      <c r="G103" s="33"/>
      <c r="H103" s="33"/>
      <c r="I103" s="101"/>
      <c r="J103" s="33"/>
      <c r="K103" s="33"/>
      <c r="L103" s="36"/>
      <c r="M103" s="187"/>
      <c r="N103" s="58"/>
      <c r="O103" s="58"/>
      <c r="P103" s="58"/>
      <c r="Q103" s="58"/>
      <c r="R103" s="58"/>
      <c r="S103" s="58"/>
      <c r="T103" s="59"/>
      <c r="AT103" s="15" t="s">
        <v>142</v>
      </c>
      <c r="AU103" s="15" t="s">
        <v>75</v>
      </c>
    </row>
    <row r="104" spans="2:51" s="11" customFormat="1" ht="12">
      <c r="B104" s="188"/>
      <c r="C104" s="189"/>
      <c r="D104" s="185" t="s">
        <v>144</v>
      </c>
      <c r="E104" s="190" t="s">
        <v>1</v>
      </c>
      <c r="F104" s="191" t="s">
        <v>1321</v>
      </c>
      <c r="G104" s="189"/>
      <c r="H104" s="192">
        <v>8.4</v>
      </c>
      <c r="I104" s="193"/>
      <c r="J104" s="189"/>
      <c r="K104" s="189"/>
      <c r="L104" s="194"/>
      <c r="M104" s="195"/>
      <c r="N104" s="196"/>
      <c r="O104" s="196"/>
      <c r="P104" s="196"/>
      <c r="Q104" s="196"/>
      <c r="R104" s="196"/>
      <c r="S104" s="196"/>
      <c r="T104" s="197"/>
      <c r="AT104" s="198" t="s">
        <v>144</v>
      </c>
      <c r="AU104" s="198" t="s">
        <v>75</v>
      </c>
      <c r="AV104" s="11" t="s">
        <v>75</v>
      </c>
      <c r="AW104" s="11" t="s">
        <v>28</v>
      </c>
      <c r="AX104" s="11" t="s">
        <v>73</v>
      </c>
      <c r="AY104" s="198" t="s">
        <v>132</v>
      </c>
    </row>
    <row r="105" spans="2:65" s="1" customFormat="1" ht="16.5" customHeight="1">
      <c r="B105" s="32"/>
      <c r="C105" s="199" t="s">
        <v>368</v>
      </c>
      <c r="D105" s="199" t="s">
        <v>164</v>
      </c>
      <c r="E105" s="200" t="s">
        <v>1322</v>
      </c>
      <c r="F105" s="201" t="s">
        <v>1323</v>
      </c>
      <c r="G105" s="202" t="s">
        <v>213</v>
      </c>
      <c r="H105" s="203">
        <v>10.08</v>
      </c>
      <c r="I105" s="204"/>
      <c r="J105" s="205">
        <f>ROUND(I105*H105,2)</f>
        <v>0</v>
      </c>
      <c r="K105" s="201" t="s">
        <v>1</v>
      </c>
      <c r="L105" s="206"/>
      <c r="M105" s="207" t="s">
        <v>1</v>
      </c>
      <c r="N105" s="208" t="s">
        <v>36</v>
      </c>
      <c r="O105" s="58"/>
      <c r="P105" s="182">
        <f>O105*H105</f>
        <v>0</v>
      </c>
      <c r="Q105" s="182">
        <v>0.01</v>
      </c>
      <c r="R105" s="182">
        <f>Q105*H105</f>
        <v>0.1008</v>
      </c>
      <c r="S105" s="182">
        <v>0</v>
      </c>
      <c r="T105" s="183">
        <f>S105*H105</f>
        <v>0</v>
      </c>
      <c r="AR105" s="15" t="s">
        <v>630</v>
      </c>
      <c r="AT105" s="15" t="s">
        <v>164</v>
      </c>
      <c r="AU105" s="15" t="s">
        <v>75</v>
      </c>
      <c r="AY105" s="15" t="s">
        <v>132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5" t="s">
        <v>73</v>
      </c>
      <c r="BK105" s="184">
        <f>ROUND(I105*H105,2)</f>
        <v>0</v>
      </c>
      <c r="BL105" s="15" t="s">
        <v>189</v>
      </c>
      <c r="BM105" s="15" t="s">
        <v>1324</v>
      </c>
    </row>
    <row r="106" spans="2:47" s="1" customFormat="1" ht="12">
      <c r="B106" s="32"/>
      <c r="C106" s="33"/>
      <c r="D106" s="185" t="s">
        <v>142</v>
      </c>
      <c r="E106" s="33"/>
      <c r="F106" s="186" t="s">
        <v>1323</v>
      </c>
      <c r="G106" s="33"/>
      <c r="H106" s="33"/>
      <c r="I106" s="101"/>
      <c r="J106" s="33"/>
      <c r="K106" s="33"/>
      <c r="L106" s="36"/>
      <c r="M106" s="187"/>
      <c r="N106" s="58"/>
      <c r="O106" s="58"/>
      <c r="P106" s="58"/>
      <c r="Q106" s="58"/>
      <c r="R106" s="58"/>
      <c r="S106" s="58"/>
      <c r="T106" s="59"/>
      <c r="AT106" s="15" t="s">
        <v>142</v>
      </c>
      <c r="AU106" s="15" t="s">
        <v>75</v>
      </c>
    </row>
    <row r="107" spans="2:51" s="11" customFormat="1" ht="12">
      <c r="B107" s="188"/>
      <c r="C107" s="189"/>
      <c r="D107" s="185" t="s">
        <v>144</v>
      </c>
      <c r="E107" s="189"/>
      <c r="F107" s="191" t="s">
        <v>1325</v>
      </c>
      <c r="G107" s="189"/>
      <c r="H107" s="192">
        <v>10.08</v>
      </c>
      <c r="I107" s="193"/>
      <c r="J107" s="189"/>
      <c r="K107" s="189"/>
      <c r="L107" s="194"/>
      <c r="M107" s="195"/>
      <c r="N107" s="196"/>
      <c r="O107" s="196"/>
      <c r="P107" s="196"/>
      <c r="Q107" s="196"/>
      <c r="R107" s="196"/>
      <c r="S107" s="196"/>
      <c r="T107" s="197"/>
      <c r="AT107" s="198" t="s">
        <v>144</v>
      </c>
      <c r="AU107" s="198" t="s">
        <v>75</v>
      </c>
      <c r="AV107" s="11" t="s">
        <v>75</v>
      </c>
      <c r="AW107" s="11" t="s">
        <v>4</v>
      </c>
      <c r="AX107" s="11" t="s">
        <v>73</v>
      </c>
      <c r="AY107" s="198" t="s">
        <v>132</v>
      </c>
    </row>
    <row r="108" spans="2:65" s="1" customFormat="1" ht="16.5" customHeight="1">
      <c r="B108" s="32"/>
      <c r="C108" s="173" t="s">
        <v>140</v>
      </c>
      <c r="D108" s="173" t="s">
        <v>135</v>
      </c>
      <c r="E108" s="174" t="s">
        <v>1326</v>
      </c>
      <c r="F108" s="175" t="s">
        <v>1327</v>
      </c>
      <c r="G108" s="176" t="s">
        <v>213</v>
      </c>
      <c r="H108" s="177">
        <v>34.3</v>
      </c>
      <c r="I108" s="178"/>
      <c r="J108" s="179">
        <f>ROUND(I108*H108,2)</f>
        <v>0</v>
      </c>
      <c r="K108" s="175" t="s">
        <v>139</v>
      </c>
      <c r="L108" s="36"/>
      <c r="M108" s="180" t="s">
        <v>1</v>
      </c>
      <c r="N108" s="181" t="s">
        <v>36</v>
      </c>
      <c r="O108" s="58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15" t="s">
        <v>189</v>
      </c>
      <c r="AT108" s="15" t="s">
        <v>135</v>
      </c>
      <c r="AU108" s="15" t="s">
        <v>75</v>
      </c>
      <c r="AY108" s="15" t="s">
        <v>132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5" t="s">
        <v>73</v>
      </c>
      <c r="BK108" s="184">
        <f>ROUND(I108*H108,2)</f>
        <v>0</v>
      </c>
      <c r="BL108" s="15" t="s">
        <v>189</v>
      </c>
      <c r="BM108" s="15" t="s">
        <v>1328</v>
      </c>
    </row>
    <row r="109" spans="2:47" s="1" customFormat="1" ht="12">
      <c r="B109" s="32"/>
      <c r="C109" s="33"/>
      <c r="D109" s="185" t="s">
        <v>142</v>
      </c>
      <c r="E109" s="33"/>
      <c r="F109" s="186" t="s">
        <v>1329</v>
      </c>
      <c r="G109" s="33"/>
      <c r="H109" s="33"/>
      <c r="I109" s="101"/>
      <c r="J109" s="33"/>
      <c r="K109" s="33"/>
      <c r="L109" s="36"/>
      <c r="M109" s="187"/>
      <c r="N109" s="58"/>
      <c r="O109" s="58"/>
      <c r="P109" s="58"/>
      <c r="Q109" s="58"/>
      <c r="R109" s="58"/>
      <c r="S109" s="58"/>
      <c r="T109" s="59"/>
      <c r="AT109" s="15" t="s">
        <v>142</v>
      </c>
      <c r="AU109" s="15" t="s">
        <v>75</v>
      </c>
    </row>
    <row r="110" spans="2:51" s="11" customFormat="1" ht="12">
      <c r="B110" s="188"/>
      <c r="C110" s="189"/>
      <c r="D110" s="185" t="s">
        <v>144</v>
      </c>
      <c r="E110" s="190" t="s">
        <v>1</v>
      </c>
      <c r="F110" s="191" t="s">
        <v>1330</v>
      </c>
      <c r="G110" s="189"/>
      <c r="H110" s="192">
        <v>24.2</v>
      </c>
      <c r="I110" s="193"/>
      <c r="J110" s="189"/>
      <c r="K110" s="189"/>
      <c r="L110" s="194"/>
      <c r="M110" s="195"/>
      <c r="N110" s="196"/>
      <c r="O110" s="196"/>
      <c r="P110" s="196"/>
      <c r="Q110" s="196"/>
      <c r="R110" s="196"/>
      <c r="S110" s="196"/>
      <c r="T110" s="197"/>
      <c r="AT110" s="198" t="s">
        <v>144</v>
      </c>
      <c r="AU110" s="198" t="s">
        <v>75</v>
      </c>
      <c r="AV110" s="11" t="s">
        <v>75</v>
      </c>
      <c r="AW110" s="11" t="s">
        <v>28</v>
      </c>
      <c r="AX110" s="11" t="s">
        <v>65</v>
      </c>
      <c r="AY110" s="198" t="s">
        <v>132</v>
      </c>
    </row>
    <row r="111" spans="2:51" s="11" customFormat="1" ht="12">
      <c r="B111" s="188"/>
      <c r="C111" s="189"/>
      <c r="D111" s="185" t="s">
        <v>144</v>
      </c>
      <c r="E111" s="190" t="s">
        <v>1</v>
      </c>
      <c r="F111" s="191" t="s">
        <v>1331</v>
      </c>
      <c r="G111" s="189"/>
      <c r="H111" s="192">
        <v>10.1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144</v>
      </c>
      <c r="AU111" s="198" t="s">
        <v>75</v>
      </c>
      <c r="AV111" s="11" t="s">
        <v>75</v>
      </c>
      <c r="AW111" s="11" t="s">
        <v>28</v>
      </c>
      <c r="AX111" s="11" t="s">
        <v>65</v>
      </c>
      <c r="AY111" s="198" t="s">
        <v>132</v>
      </c>
    </row>
    <row r="112" spans="2:51" s="12" customFormat="1" ht="12">
      <c r="B112" s="209"/>
      <c r="C112" s="210"/>
      <c r="D112" s="185" t="s">
        <v>144</v>
      </c>
      <c r="E112" s="211" t="s">
        <v>1</v>
      </c>
      <c r="F112" s="212" t="s">
        <v>182</v>
      </c>
      <c r="G112" s="210"/>
      <c r="H112" s="213">
        <v>34.3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144</v>
      </c>
      <c r="AU112" s="219" t="s">
        <v>75</v>
      </c>
      <c r="AV112" s="12" t="s">
        <v>140</v>
      </c>
      <c r="AW112" s="12" t="s">
        <v>28</v>
      </c>
      <c r="AX112" s="12" t="s">
        <v>73</v>
      </c>
      <c r="AY112" s="219" t="s">
        <v>132</v>
      </c>
    </row>
    <row r="113" spans="2:65" s="1" customFormat="1" ht="16.5" customHeight="1">
      <c r="B113" s="32"/>
      <c r="C113" s="199" t="s">
        <v>167</v>
      </c>
      <c r="D113" s="199" t="s">
        <v>164</v>
      </c>
      <c r="E113" s="200" t="s">
        <v>1332</v>
      </c>
      <c r="F113" s="201" t="s">
        <v>1333</v>
      </c>
      <c r="G113" s="202" t="s">
        <v>213</v>
      </c>
      <c r="H113" s="203">
        <v>41.16</v>
      </c>
      <c r="I113" s="204"/>
      <c r="J113" s="205">
        <f>ROUND(I113*H113,2)</f>
        <v>0</v>
      </c>
      <c r="K113" s="201" t="s">
        <v>1</v>
      </c>
      <c r="L113" s="206"/>
      <c r="M113" s="207" t="s">
        <v>1</v>
      </c>
      <c r="N113" s="208" t="s">
        <v>36</v>
      </c>
      <c r="O113" s="58"/>
      <c r="P113" s="182">
        <f>O113*H113</f>
        <v>0</v>
      </c>
      <c r="Q113" s="182">
        <v>0.01</v>
      </c>
      <c r="R113" s="182">
        <f>Q113*H113</f>
        <v>0.41159999999999997</v>
      </c>
      <c r="S113" s="182">
        <v>0</v>
      </c>
      <c r="T113" s="183">
        <f>S113*H113</f>
        <v>0</v>
      </c>
      <c r="AR113" s="15" t="s">
        <v>630</v>
      </c>
      <c r="AT113" s="15" t="s">
        <v>164</v>
      </c>
      <c r="AU113" s="15" t="s">
        <v>75</v>
      </c>
      <c r="AY113" s="15" t="s">
        <v>132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5" t="s">
        <v>73</v>
      </c>
      <c r="BK113" s="184">
        <f>ROUND(I113*H113,2)</f>
        <v>0</v>
      </c>
      <c r="BL113" s="15" t="s">
        <v>189</v>
      </c>
      <c r="BM113" s="15" t="s">
        <v>1334</v>
      </c>
    </row>
    <row r="114" spans="2:47" s="1" customFormat="1" ht="12">
      <c r="B114" s="32"/>
      <c r="C114" s="33"/>
      <c r="D114" s="185" t="s">
        <v>142</v>
      </c>
      <c r="E114" s="33"/>
      <c r="F114" s="186" t="s">
        <v>1335</v>
      </c>
      <c r="G114" s="33"/>
      <c r="H114" s="33"/>
      <c r="I114" s="101"/>
      <c r="J114" s="33"/>
      <c r="K114" s="33"/>
      <c r="L114" s="36"/>
      <c r="M114" s="187"/>
      <c r="N114" s="58"/>
      <c r="O114" s="58"/>
      <c r="P114" s="58"/>
      <c r="Q114" s="58"/>
      <c r="R114" s="58"/>
      <c r="S114" s="58"/>
      <c r="T114" s="59"/>
      <c r="AT114" s="15" t="s">
        <v>142</v>
      </c>
      <c r="AU114" s="15" t="s">
        <v>75</v>
      </c>
    </row>
    <row r="115" spans="2:51" s="11" customFormat="1" ht="12">
      <c r="B115" s="188"/>
      <c r="C115" s="189"/>
      <c r="D115" s="185" t="s">
        <v>144</v>
      </c>
      <c r="E115" s="189"/>
      <c r="F115" s="191" t="s">
        <v>1336</v>
      </c>
      <c r="G115" s="189"/>
      <c r="H115" s="192">
        <v>41.16</v>
      </c>
      <c r="I115" s="193"/>
      <c r="J115" s="189"/>
      <c r="K115" s="189"/>
      <c r="L115" s="194"/>
      <c r="M115" s="195"/>
      <c r="N115" s="196"/>
      <c r="O115" s="196"/>
      <c r="P115" s="196"/>
      <c r="Q115" s="196"/>
      <c r="R115" s="196"/>
      <c r="S115" s="196"/>
      <c r="T115" s="197"/>
      <c r="AT115" s="198" t="s">
        <v>144</v>
      </c>
      <c r="AU115" s="198" t="s">
        <v>75</v>
      </c>
      <c r="AV115" s="11" t="s">
        <v>75</v>
      </c>
      <c r="AW115" s="11" t="s">
        <v>4</v>
      </c>
      <c r="AX115" s="11" t="s">
        <v>73</v>
      </c>
      <c r="AY115" s="198" t="s">
        <v>132</v>
      </c>
    </row>
    <row r="116" spans="2:65" s="1" customFormat="1" ht="16.5" customHeight="1">
      <c r="B116" s="32"/>
      <c r="C116" s="173" t="s">
        <v>236</v>
      </c>
      <c r="D116" s="173" t="s">
        <v>135</v>
      </c>
      <c r="E116" s="174" t="s">
        <v>1337</v>
      </c>
      <c r="F116" s="175" t="s">
        <v>1338</v>
      </c>
      <c r="G116" s="176" t="s">
        <v>213</v>
      </c>
      <c r="H116" s="177">
        <v>42.7</v>
      </c>
      <c r="I116" s="178"/>
      <c r="J116" s="179">
        <f>ROUND(I116*H116,2)</f>
        <v>0</v>
      </c>
      <c r="K116" s="175" t="s">
        <v>139</v>
      </c>
      <c r="L116" s="36"/>
      <c r="M116" s="180" t="s">
        <v>1</v>
      </c>
      <c r="N116" s="181" t="s">
        <v>36</v>
      </c>
      <c r="O116" s="58"/>
      <c r="P116" s="182">
        <f>O116*H116</f>
        <v>0</v>
      </c>
      <c r="Q116" s="182">
        <v>0.00083</v>
      </c>
      <c r="R116" s="182">
        <f>Q116*H116</f>
        <v>0.035441</v>
      </c>
      <c r="S116" s="182">
        <v>0</v>
      </c>
      <c r="T116" s="183">
        <f>S116*H116</f>
        <v>0</v>
      </c>
      <c r="AR116" s="15" t="s">
        <v>189</v>
      </c>
      <c r="AT116" s="15" t="s">
        <v>135</v>
      </c>
      <c r="AU116" s="15" t="s">
        <v>75</v>
      </c>
      <c r="AY116" s="15" t="s">
        <v>132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5" t="s">
        <v>73</v>
      </c>
      <c r="BK116" s="184">
        <f>ROUND(I116*H116,2)</f>
        <v>0</v>
      </c>
      <c r="BL116" s="15" t="s">
        <v>189</v>
      </c>
      <c r="BM116" s="15" t="s">
        <v>1339</v>
      </c>
    </row>
    <row r="117" spans="2:47" s="1" customFormat="1" ht="12">
      <c r="B117" s="32"/>
      <c r="C117" s="33"/>
      <c r="D117" s="185" t="s">
        <v>142</v>
      </c>
      <c r="E117" s="33"/>
      <c r="F117" s="186" t="s">
        <v>1340</v>
      </c>
      <c r="G117" s="33"/>
      <c r="H117" s="33"/>
      <c r="I117" s="101"/>
      <c r="J117" s="33"/>
      <c r="K117" s="33"/>
      <c r="L117" s="36"/>
      <c r="M117" s="187"/>
      <c r="N117" s="58"/>
      <c r="O117" s="58"/>
      <c r="P117" s="58"/>
      <c r="Q117" s="58"/>
      <c r="R117" s="58"/>
      <c r="S117" s="58"/>
      <c r="T117" s="59"/>
      <c r="AT117" s="15" t="s">
        <v>142</v>
      </c>
      <c r="AU117" s="15" t="s">
        <v>75</v>
      </c>
    </row>
    <row r="118" spans="2:51" s="11" customFormat="1" ht="12">
      <c r="B118" s="188"/>
      <c r="C118" s="189"/>
      <c r="D118" s="185" t="s">
        <v>144</v>
      </c>
      <c r="E118" s="190" t="s">
        <v>1</v>
      </c>
      <c r="F118" s="191" t="s">
        <v>1341</v>
      </c>
      <c r="G118" s="189"/>
      <c r="H118" s="192">
        <v>42.7</v>
      </c>
      <c r="I118" s="193"/>
      <c r="J118" s="189"/>
      <c r="K118" s="189"/>
      <c r="L118" s="194"/>
      <c r="M118" s="195"/>
      <c r="N118" s="196"/>
      <c r="O118" s="196"/>
      <c r="P118" s="196"/>
      <c r="Q118" s="196"/>
      <c r="R118" s="196"/>
      <c r="S118" s="196"/>
      <c r="T118" s="197"/>
      <c r="AT118" s="198" t="s">
        <v>144</v>
      </c>
      <c r="AU118" s="198" t="s">
        <v>75</v>
      </c>
      <c r="AV118" s="11" t="s">
        <v>75</v>
      </c>
      <c r="AW118" s="11" t="s">
        <v>28</v>
      </c>
      <c r="AX118" s="11" t="s">
        <v>73</v>
      </c>
      <c r="AY118" s="198" t="s">
        <v>132</v>
      </c>
    </row>
    <row r="119" spans="2:65" s="1" customFormat="1" ht="16.5" customHeight="1">
      <c r="B119" s="32"/>
      <c r="C119" s="173" t="s">
        <v>73</v>
      </c>
      <c r="D119" s="173" t="s">
        <v>135</v>
      </c>
      <c r="E119" s="174" t="s">
        <v>1342</v>
      </c>
      <c r="F119" s="175" t="s">
        <v>1343</v>
      </c>
      <c r="G119" s="176" t="s">
        <v>332</v>
      </c>
      <c r="H119" s="177">
        <v>1</v>
      </c>
      <c r="I119" s="178"/>
      <c r="J119" s="179">
        <f>ROUND(I119*H119,2)</f>
        <v>0</v>
      </c>
      <c r="K119" s="175" t="s">
        <v>139</v>
      </c>
      <c r="L119" s="36"/>
      <c r="M119" s="180" t="s">
        <v>1</v>
      </c>
      <c r="N119" s="181" t="s">
        <v>36</v>
      </c>
      <c r="O119" s="58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AR119" s="15" t="s">
        <v>189</v>
      </c>
      <c r="AT119" s="15" t="s">
        <v>135</v>
      </c>
      <c r="AU119" s="15" t="s">
        <v>75</v>
      </c>
      <c r="AY119" s="15" t="s">
        <v>132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5" t="s">
        <v>73</v>
      </c>
      <c r="BK119" s="184">
        <f>ROUND(I119*H119,2)</f>
        <v>0</v>
      </c>
      <c r="BL119" s="15" t="s">
        <v>189</v>
      </c>
      <c r="BM119" s="15" t="s">
        <v>1344</v>
      </c>
    </row>
    <row r="120" spans="2:47" s="1" customFormat="1" ht="12">
      <c r="B120" s="32"/>
      <c r="C120" s="33"/>
      <c r="D120" s="185" t="s">
        <v>142</v>
      </c>
      <c r="E120" s="33"/>
      <c r="F120" s="186" t="s">
        <v>1345</v>
      </c>
      <c r="G120" s="33"/>
      <c r="H120" s="33"/>
      <c r="I120" s="101"/>
      <c r="J120" s="33"/>
      <c r="K120" s="33"/>
      <c r="L120" s="36"/>
      <c r="M120" s="187"/>
      <c r="N120" s="58"/>
      <c r="O120" s="58"/>
      <c r="P120" s="58"/>
      <c r="Q120" s="58"/>
      <c r="R120" s="58"/>
      <c r="S120" s="58"/>
      <c r="T120" s="59"/>
      <c r="AT120" s="15" t="s">
        <v>142</v>
      </c>
      <c r="AU120" s="15" t="s">
        <v>75</v>
      </c>
    </row>
    <row r="121" spans="2:65" s="1" customFormat="1" ht="16.5" customHeight="1">
      <c r="B121" s="32"/>
      <c r="C121" s="199" t="s">
        <v>75</v>
      </c>
      <c r="D121" s="199" t="s">
        <v>164</v>
      </c>
      <c r="E121" s="200" t="s">
        <v>1346</v>
      </c>
      <c r="F121" s="201" t="s">
        <v>1347</v>
      </c>
      <c r="G121" s="202" t="s">
        <v>497</v>
      </c>
      <c r="H121" s="203">
        <v>1</v>
      </c>
      <c r="I121" s="204"/>
      <c r="J121" s="205">
        <f>ROUND(I121*H121,2)</f>
        <v>0</v>
      </c>
      <c r="K121" s="201" t="s">
        <v>1</v>
      </c>
      <c r="L121" s="206"/>
      <c r="M121" s="207" t="s">
        <v>1</v>
      </c>
      <c r="N121" s="208" t="s">
        <v>36</v>
      </c>
      <c r="O121" s="58"/>
      <c r="P121" s="182">
        <f>O121*H121</f>
        <v>0</v>
      </c>
      <c r="Q121" s="182">
        <v>0.1</v>
      </c>
      <c r="R121" s="182">
        <f>Q121*H121</f>
        <v>0.1</v>
      </c>
      <c r="S121" s="182">
        <v>0</v>
      </c>
      <c r="T121" s="183">
        <f>S121*H121</f>
        <v>0</v>
      </c>
      <c r="AR121" s="15" t="s">
        <v>630</v>
      </c>
      <c r="AT121" s="15" t="s">
        <v>164</v>
      </c>
      <c r="AU121" s="15" t="s">
        <v>75</v>
      </c>
      <c r="AY121" s="15" t="s">
        <v>132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5" t="s">
        <v>73</v>
      </c>
      <c r="BK121" s="184">
        <f>ROUND(I121*H121,2)</f>
        <v>0</v>
      </c>
      <c r="BL121" s="15" t="s">
        <v>189</v>
      </c>
      <c r="BM121" s="15" t="s">
        <v>1348</v>
      </c>
    </row>
    <row r="122" spans="2:47" s="1" customFormat="1" ht="12">
      <c r="B122" s="32"/>
      <c r="C122" s="33"/>
      <c r="D122" s="185" t="s">
        <v>142</v>
      </c>
      <c r="E122" s="33"/>
      <c r="F122" s="186" t="s">
        <v>1347</v>
      </c>
      <c r="G122" s="33"/>
      <c r="H122" s="33"/>
      <c r="I122" s="101"/>
      <c r="J122" s="33"/>
      <c r="K122" s="33"/>
      <c r="L122" s="36"/>
      <c r="M122" s="187"/>
      <c r="N122" s="58"/>
      <c r="O122" s="58"/>
      <c r="P122" s="58"/>
      <c r="Q122" s="58"/>
      <c r="R122" s="58"/>
      <c r="S122" s="58"/>
      <c r="T122" s="59"/>
      <c r="AT122" s="15" t="s">
        <v>142</v>
      </c>
      <c r="AU122" s="15" t="s">
        <v>75</v>
      </c>
    </row>
    <row r="123" spans="2:65" s="1" customFormat="1" ht="16.5" customHeight="1">
      <c r="B123" s="32"/>
      <c r="C123" s="173" t="s">
        <v>170</v>
      </c>
      <c r="D123" s="173" t="s">
        <v>135</v>
      </c>
      <c r="E123" s="174" t="s">
        <v>1349</v>
      </c>
      <c r="F123" s="175" t="s">
        <v>1350</v>
      </c>
      <c r="G123" s="176" t="s">
        <v>332</v>
      </c>
      <c r="H123" s="177">
        <v>7</v>
      </c>
      <c r="I123" s="178"/>
      <c r="J123" s="179">
        <f>ROUND(I123*H123,2)</f>
        <v>0</v>
      </c>
      <c r="K123" s="175" t="s">
        <v>139</v>
      </c>
      <c r="L123" s="36"/>
      <c r="M123" s="180" t="s">
        <v>1</v>
      </c>
      <c r="N123" s="181" t="s">
        <v>36</v>
      </c>
      <c r="O123" s="58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AR123" s="15" t="s">
        <v>189</v>
      </c>
      <c r="AT123" s="15" t="s">
        <v>135</v>
      </c>
      <c r="AU123" s="15" t="s">
        <v>75</v>
      </c>
      <c r="AY123" s="15" t="s">
        <v>132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15" t="s">
        <v>73</v>
      </c>
      <c r="BK123" s="184">
        <f>ROUND(I123*H123,2)</f>
        <v>0</v>
      </c>
      <c r="BL123" s="15" t="s">
        <v>189</v>
      </c>
      <c r="BM123" s="15" t="s">
        <v>1351</v>
      </c>
    </row>
    <row r="124" spans="2:47" s="1" customFormat="1" ht="12">
      <c r="B124" s="32"/>
      <c r="C124" s="33"/>
      <c r="D124" s="185" t="s">
        <v>142</v>
      </c>
      <c r="E124" s="33"/>
      <c r="F124" s="186" t="s">
        <v>1352</v>
      </c>
      <c r="G124" s="33"/>
      <c r="H124" s="33"/>
      <c r="I124" s="101"/>
      <c r="J124" s="33"/>
      <c r="K124" s="33"/>
      <c r="L124" s="36"/>
      <c r="M124" s="187"/>
      <c r="N124" s="58"/>
      <c r="O124" s="58"/>
      <c r="P124" s="58"/>
      <c r="Q124" s="58"/>
      <c r="R124" s="58"/>
      <c r="S124" s="58"/>
      <c r="T124" s="59"/>
      <c r="AT124" s="15" t="s">
        <v>142</v>
      </c>
      <c r="AU124" s="15" t="s">
        <v>75</v>
      </c>
    </row>
    <row r="125" spans="2:65" s="1" customFormat="1" ht="16.5" customHeight="1">
      <c r="B125" s="32"/>
      <c r="C125" s="173" t="s">
        <v>8</v>
      </c>
      <c r="D125" s="173" t="s">
        <v>135</v>
      </c>
      <c r="E125" s="174" t="s">
        <v>1353</v>
      </c>
      <c r="F125" s="175" t="s">
        <v>1354</v>
      </c>
      <c r="G125" s="176" t="s">
        <v>1355</v>
      </c>
      <c r="H125" s="234"/>
      <c r="I125" s="178"/>
      <c r="J125" s="179">
        <f>ROUND(I125*H125,2)</f>
        <v>0</v>
      </c>
      <c r="K125" s="175" t="s">
        <v>139</v>
      </c>
      <c r="L125" s="36"/>
      <c r="M125" s="180" t="s">
        <v>1</v>
      </c>
      <c r="N125" s="181" t="s">
        <v>36</v>
      </c>
      <c r="O125" s="58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15" t="s">
        <v>189</v>
      </c>
      <c r="AT125" s="15" t="s">
        <v>135</v>
      </c>
      <c r="AU125" s="15" t="s">
        <v>75</v>
      </c>
      <c r="AY125" s="15" t="s">
        <v>132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5" t="s">
        <v>73</v>
      </c>
      <c r="BK125" s="184">
        <f>ROUND(I125*H125,2)</f>
        <v>0</v>
      </c>
      <c r="BL125" s="15" t="s">
        <v>189</v>
      </c>
      <c r="BM125" s="15" t="s">
        <v>1356</v>
      </c>
    </row>
    <row r="126" spans="2:47" s="1" customFormat="1" ht="19.5">
      <c r="B126" s="32"/>
      <c r="C126" s="33"/>
      <c r="D126" s="185" t="s">
        <v>142</v>
      </c>
      <c r="E126" s="33"/>
      <c r="F126" s="186" t="s">
        <v>1357</v>
      </c>
      <c r="G126" s="33"/>
      <c r="H126" s="33"/>
      <c r="I126" s="101"/>
      <c r="J126" s="33"/>
      <c r="K126" s="33"/>
      <c r="L126" s="36"/>
      <c r="M126" s="187"/>
      <c r="N126" s="58"/>
      <c r="O126" s="58"/>
      <c r="P126" s="58"/>
      <c r="Q126" s="58"/>
      <c r="R126" s="58"/>
      <c r="S126" s="58"/>
      <c r="T126" s="59"/>
      <c r="AT126" s="15" t="s">
        <v>142</v>
      </c>
      <c r="AU126" s="15" t="s">
        <v>75</v>
      </c>
    </row>
    <row r="127" spans="2:65" s="1" customFormat="1" ht="16.5" customHeight="1">
      <c r="B127" s="32"/>
      <c r="C127" s="173" t="s">
        <v>189</v>
      </c>
      <c r="D127" s="173" t="s">
        <v>135</v>
      </c>
      <c r="E127" s="174" t="s">
        <v>1358</v>
      </c>
      <c r="F127" s="175" t="s">
        <v>1359</v>
      </c>
      <c r="G127" s="176" t="s">
        <v>1355</v>
      </c>
      <c r="H127" s="234"/>
      <c r="I127" s="178"/>
      <c r="J127" s="179">
        <f>ROUND(I127*H127,2)</f>
        <v>0</v>
      </c>
      <c r="K127" s="175" t="s">
        <v>139</v>
      </c>
      <c r="L127" s="36"/>
      <c r="M127" s="180" t="s">
        <v>1</v>
      </c>
      <c r="N127" s="181" t="s">
        <v>36</v>
      </c>
      <c r="O127" s="58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15" t="s">
        <v>189</v>
      </c>
      <c r="AT127" s="15" t="s">
        <v>135</v>
      </c>
      <c r="AU127" s="15" t="s">
        <v>75</v>
      </c>
      <c r="AY127" s="15" t="s">
        <v>132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15" t="s">
        <v>73</v>
      </c>
      <c r="BK127" s="184">
        <f>ROUND(I127*H127,2)</f>
        <v>0</v>
      </c>
      <c r="BL127" s="15" t="s">
        <v>189</v>
      </c>
      <c r="BM127" s="15" t="s">
        <v>1360</v>
      </c>
    </row>
    <row r="128" spans="2:47" s="1" customFormat="1" ht="19.5">
      <c r="B128" s="32"/>
      <c r="C128" s="33"/>
      <c r="D128" s="185" t="s">
        <v>142</v>
      </c>
      <c r="E128" s="33"/>
      <c r="F128" s="186" t="s">
        <v>1361</v>
      </c>
      <c r="G128" s="33"/>
      <c r="H128" s="33"/>
      <c r="I128" s="101"/>
      <c r="J128" s="33"/>
      <c r="K128" s="33"/>
      <c r="L128" s="36"/>
      <c r="M128" s="231"/>
      <c r="N128" s="232"/>
      <c r="O128" s="232"/>
      <c r="P128" s="232"/>
      <c r="Q128" s="232"/>
      <c r="R128" s="232"/>
      <c r="S128" s="232"/>
      <c r="T128" s="233"/>
      <c r="AT128" s="15" t="s">
        <v>142</v>
      </c>
      <c r="AU128" s="15" t="s">
        <v>75</v>
      </c>
    </row>
    <row r="129" spans="2:12" s="1" customFormat="1" ht="6.95" customHeight="1">
      <c r="B129" s="44"/>
      <c r="C129" s="45"/>
      <c r="D129" s="45"/>
      <c r="E129" s="45"/>
      <c r="F129" s="45"/>
      <c r="G129" s="45"/>
      <c r="H129" s="45"/>
      <c r="I129" s="123"/>
      <c r="J129" s="45"/>
      <c r="K129" s="45"/>
      <c r="L129" s="36"/>
    </row>
  </sheetData>
  <sheetProtection password="ED9C" sheet="1" objects="1" scenarios="1" formatColumns="0" formatRows="0" autoFilter="0"/>
  <autoFilter ref="C80:K12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92"/>
  <sheetViews>
    <sheetView showGridLines="0" workbookViewId="0" topLeftCell="A16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87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75</v>
      </c>
    </row>
    <row r="4" spans="2:46" ht="24.95" customHeight="1">
      <c r="B4" s="18"/>
      <c r="D4" s="99" t="s">
        <v>91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15</v>
      </c>
      <c r="L6" s="18"/>
    </row>
    <row r="7" spans="2:12" ht="16.5" customHeight="1">
      <c r="B7" s="18"/>
      <c r="E7" s="278" t="str">
        <f>'Rekapitulace stavby'!K6</f>
        <v>Vestavba a stavební úpravy objektu stávajících podzemních garáží v areálu Nemocnice Nymburk</v>
      </c>
      <c r="F7" s="279"/>
      <c r="G7" s="279"/>
      <c r="H7" s="279"/>
      <c r="L7" s="18"/>
    </row>
    <row r="8" spans="2:12" s="1" customFormat="1" ht="12" customHeight="1">
      <c r="B8" s="36"/>
      <c r="D8" s="100" t="s">
        <v>92</v>
      </c>
      <c r="I8" s="101"/>
      <c r="L8" s="36"/>
    </row>
    <row r="9" spans="2:12" s="1" customFormat="1" ht="36.95" customHeight="1">
      <c r="B9" s="36"/>
      <c r="E9" s="280" t="s">
        <v>1362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17</v>
      </c>
      <c r="F11" s="15" t="s">
        <v>1</v>
      </c>
      <c r="I11" s="102" t="s">
        <v>18</v>
      </c>
      <c r="J11" s="15" t="s">
        <v>1</v>
      </c>
      <c r="L11" s="36"/>
    </row>
    <row r="12" spans="2:12" s="1" customFormat="1" ht="12" customHeight="1">
      <c r="B12" s="36"/>
      <c r="D12" s="100" t="s">
        <v>19</v>
      </c>
      <c r="F12" s="15" t="s">
        <v>20</v>
      </c>
      <c r="I12" s="102" t="s">
        <v>21</v>
      </c>
      <c r="J12" s="103">
        <f>'Rekapitulace stavby'!AN8</f>
        <v>0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22</v>
      </c>
      <c r="I14" s="102" t="s">
        <v>23</v>
      </c>
      <c r="J14" s="15">
        <f>IF('Rekapitulace stavby'!AN10="","",'Rekapitulace stavby'!AN10)</f>
        <v>28762886</v>
      </c>
      <c r="L14" s="36"/>
    </row>
    <row r="15" spans="2:12" s="1" customFormat="1" ht="18" customHeight="1">
      <c r="B15" s="36"/>
      <c r="E15" s="15" t="str">
        <f>IF('Rekapitulace stavby'!E11="","",'Rekapitulace stavby'!E11)</f>
        <v>Nemocnice Nymburk s.r.o.</v>
      </c>
      <c r="I15" s="102" t="s">
        <v>24</v>
      </c>
      <c r="J15" s="15" t="str">
        <f>IF('Rekapitulace stavby'!AN11="","",'Rekapitulace stavby'!AN11)</f>
        <v>CZ28762886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25</v>
      </c>
      <c r="I17" s="102" t="s">
        <v>23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24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27</v>
      </c>
      <c r="I20" s="102" t="s">
        <v>23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24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29</v>
      </c>
      <c r="I23" s="102" t="s">
        <v>23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24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30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31</v>
      </c>
      <c r="I30" s="101"/>
      <c r="J30" s="108">
        <f>ROUND(J82,2)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33</v>
      </c>
      <c r="I32" s="110" t="s">
        <v>32</v>
      </c>
      <c r="J32" s="109" t="s">
        <v>34</v>
      </c>
      <c r="L32" s="36"/>
    </row>
    <row r="33" spans="2:12" s="1" customFormat="1" ht="14.45" customHeight="1">
      <c r="B33" s="36"/>
      <c r="D33" s="100" t="s">
        <v>35</v>
      </c>
      <c r="E33" s="100" t="s">
        <v>36</v>
      </c>
      <c r="F33" s="111">
        <f>ROUND((SUM(BE82:BE191)),2)</f>
        <v>0</v>
      </c>
      <c r="I33" s="112">
        <v>0.21</v>
      </c>
      <c r="J33" s="111">
        <f>ROUND(((SUM(BE82:BE191))*I33),2)</f>
        <v>0</v>
      </c>
      <c r="L33" s="36"/>
    </row>
    <row r="34" spans="2:12" s="1" customFormat="1" ht="14.45" customHeight="1">
      <c r="B34" s="36"/>
      <c r="E34" s="100" t="s">
        <v>37</v>
      </c>
      <c r="F34" s="111">
        <f>ROUND((SUM(BF82:BF191)),2)</f>
        <v>0</v>
      </c>
      <c r="I34" s="112">
        <v>0.15</v>
      </c>
      <c r="J34" s="111">
        <f>ROUND(((SUM(BF82:BF191))*I34),2)</f>
        <v>0</v>
      </c>
      <c r="L34" s="36"/>
    </row>
    <row r="35" spans="2:12" s="1" customFormat="1" ht="14.45" customHeight="1" hidden="1">
      <c r="B35" s="36"/>
      <c r="E35" s="100" t="s">
        <v>38</v>
      </c>
      <c r="F35" s="111">
        <f>ROUND((SUM(BG82:BG191)),2)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39</v>
      </c>
      <c r="F36" s="111">
        <f>ROUND((SUM(BH82:BH191)),2)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40</v>
      </c>
      <c r="F37" s="111">
        <f>ROUND((SUM(BI82:BI191)),2)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94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15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Vestavba a stavební úpravy objektu stávajících podzemních garáží v areálu Nemocnice Nymburk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92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0106EL - Nemocnice Nymburk - elektroinstalace</v>
      </c>
      <c r="F50" s="261"/>
      <c r="G50" s="261"/>
      <c r="H50" s="261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19</v>
      </c>
      <c r="D52" s="33"/>
      <c r="E52" s="33"/>
      <c r="F52" s="25" t="str">
        <f>F12</f>
        <v xml:space="preserve"> </v>
      </c>
      <c r="G52" s="33"/>
      <c r="H52" s="33"/>
      <c r="I52" s="102" t="s">
        <v>21</v>
      </c>
      <c r="J52" s="53">
        <f>IF(J12="","",J12)</f>
        <v>0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22</v>
      </c>
      <c r="D54" s="33"/>
      <c r="E54" s="33"/>
      <c r="F54" s="25" t="str">
        <f>E15</f>
        <v>Nemocnice Nymburk s.r.o.</v>
      </c>
      <c r="G54" s="33"/>
      <c r="H54" s="33"/>
      <c r="I54" s="102" t="s">
        <v>27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25</v>
      </c>
      <c r="D55" s="33"/>
      <c r="E55" s="33"/>
      <c r="F55" s="25" t="str">
        <f>IF(E18="","",E18)</f>
        <v>Vyplň údaj</v>
      </c>
      <c r="G55" s="33"/>
      <c r="H55" s="33"/>
      <c r="I55" s="102" t="s">
        <v>29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95</v>
      </c>
      <c r="D57" s="128"/>
      <c r="E57" s="128"/>
      <c r="F57" s="128"/>
      <c r="G57" s="128"/>
      <c r="H57" s="128"/>
      <c r="I57" s="129"/>
      <c r="J57" s="130" t="s">
        <v>96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97</v>
      </c>
      <c r="D59" s="33"/>
      <c r="E59" s="33"/>
      <c r="F59" s="33"/>
      <c r="G59" s="33"/>
      <c r="H59" s="33"/>
      <c r="I59" s="101"/>
      <c r="J59" s="71">
        <f>J82</f>
        <v>0</v>
      </c>
      <c r="K59" s="33"/>
      <c r="L59" s="36"/>
      <c r="AU59" s="15" t="s">
        <v>98</v>
      </c>
    </row>
    <row r="60" spans="2:12" s="7" customFormat="1" ht="24.95" customHeight="1">
      <c r="B60" s="132"/>
      <c r="C60" s="133"/>
      <c r="D60" s="134" t="s">
        <v>107</v>
      </c>
      <c r="E60" s="135"/>
      <c r="F60" s="135"/>
      <c r="G60" s="135"/>
      <c r="H60" s="135"/>
      <c r="I60" s="136"/>
      <c r="J60" s="137">
        <f>J83</f>
        <v>0</v>
      </c>
      <c r="K60" s="133"/>
      <c r="L60" s="138"/>
    </row>
    <row r="61" spans="2:12" s="8" customFormat="1" ht="19.9" customHeight="1">
      <c r="B61" s="139"/>
      <c r="C61" s="140"/>
      <c r="D61" s="141" t="s">
        <v>1363</v>
      </c>
      <c r="E61" s="142"/>
      <c r="F61" s="142"/>
      <c r="G61" s="142"/>
      <c r="H61" s="142"/>
      <c r="I61" s="143"/>
      <c r="J61" s="144">
        <f>J84</f>
        <v>0</v>
      </c>
      <c r="K61" s="140"/>
      <c r="L61" s="145"/>
    </row>
    <row r="62" spans="2:12" s="8" customFormat="1" ht="19.9" customHeight="1">
      <c r="B62" s="139"/>
      <c r="C62" s="140"/>
      <c r="D62" s="141" t="s">
        <v>1364</v>
      </c>
      <c r="E62" s="142"/>
      <c r="F62" s="142"/>
      <c r="G62" s="142"/>
      <c r="H62" s="142"/>
      <c r="I62" s="143"/>
      <c r="J62" s="144">
        <f>J174</f>
        <v>0</v>
      </c>
      <c r="K62" s="140"/>
      <c r="L62" s="145"/>
    </row>
    <row r="63" spans="2:12" s="1" customFormat="1" ht="21.75" customHeight="1">
      <c r="B63" s="32"/>
      <c r="C63" s="33"/>
      <c r="D63" s="33"/>
      <c r="E63" s="33"/>
      <c r="F63" s="33"/>
      <c r="G63" s="33"/>
      <c r="H63" s="33"/>
      <c r="I63" s="101"/>
      <c r="J63" s="33"/>
      <c r="K63" s="33"/>
      <c r="L63" s="36"/>
    </row>
    <row r="64" spans="2:12" s="1" customFormat="1" ht="6.95" customHeight="1">
      <c r="B64" s="44"/>
      <c r="C64" s="45"/>
      <c r="D64" s="45"/>
      <c r="E64" s="45"/>
      <c r="F64" s="45"/>
      <c r="G64" s="45"/>
      <c r="H64" s="45"/>
      <c r="I64" s="123"/>
      <c r="J64" s="45"/>
      <c r="K64" s="45"/>
      <c r="L64" s="36"/>
    </row>
    <row r="68" spans="2:12" s="1" customFormat="1" ht="6.95" customHeight="1">
      <c r="B68" s="46"/>
      <c r="C68" s="47"/>
      <c r="D68" s="47"/>
      <c r="E68" s="47"/>
      <c r="F68" s="47"/>
      <c r="G68" s="47"/>
      <c r="H68" s="47"/>
      <c r="I68" s="126"/>
      <c r="J68" s="47"/>
      <c r="K68" s="47"/>
      <c r="L68" s="36"/>
    </row>
    <row r="69" spans="2:12" s="1" customFormat="1" ht="24.95" customHeight="1">
      <c r="B69" s="32"/>
      <c r="C69" s="21" t="s">
        <v>117</v>
      </c>
      <c r="D69" s="33"/>
      <c r="E69" s="33"/>
      <c r="F69" s="33"/>
      <c r="G69" s="33"/>
      <c r="H69" s="33"/>
      <c r="I69" s="101"/>
      <c r="J69" s="33"/>
      <c r="K69" s="33"/>
      <c r="L69" s="36"/>
    </row>
    <row r="70" spans="2:12" s="1" customFormat="1" ht="6.95" customHeight="1">
      <c r="B70" s="32"/>
      <c r="C70" s="33"/>
      <c r="D70" s="33"/>
      <c r="E70" s="33"/>
      <c r="F70" s="33"/>
      <c r="G70" s="33"/>
      <c r="H70" s="33"/>
      <c r="I70" s="101"/>
      <c r="J70" s="33"/>
      <c r="K70" s="33"/>
      <c r="L70" s="36"/>
    </row>
    <row r="71" spans="2:12" s="1" customFormat="1" ht="12" customHeight="1">
      <c r="B71" s="32"/>
      <c r="C71" s="27" t="s">
        <v>15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16.5" customHeight="1">
      <c r="B72" s="32"/>
      <c r="C72" s="33"/>
      <c r="D72" s="33"/>
      <c r="E72" s="276" t="str">
        <f>E7</f>
        <v>Vestavba a stavební úpravy objektu stávajících podzemních garáží v areálu Nemocnice Nymburk</v>
      </c>
      <c r="F72" s="277"/>
      <c r="G72" s="277"/>
      <c r="H72" s="277"/>
      <c r="I72" s="101"/>
      <c r="J72" s="33"/>
      <c r="K72" s="33"/>
      <c r="L72" s="36"/>
    </row>
    <row r="73" spans="2:12" s="1" customFormat="1" ht="12" customHeight="1">
      <c r="B73" s="32"/>
      <c r="C73" s="27" t="s">
        <v>92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6.5" customHeight="1">
      <c r="B74" s="32"/>
      <c r="C74" s="33"/>
      <c r="D74" s="33"/>
      <c r="E74" s="262" t="str">
        <f>E9</f>
        <v>0106EL - Nemocnice Nymburk - elektroinstalace</v>
      </c>
      <c r="F74" s="261"/>
      <c r="G74" s="261"/>
      <c r="H74" s="261"/>
      <c r="I74" s="101"/>
      <c r="J74" s="33"/>
      <c r="K74" s="33"/>
      <c r="L74" s="36"/>
    </row>
    <row r="75" spans="2:12" s="1" customFormat="1" ht="6.95" customHeight="1">
      <c r="B75" s="32"/>
      <c r="C75" s="33"/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2" customHeight="1">
      <c r="B76" s="32"/>
      <c r="C76" s="27" t="s">
        <v>19</v>
      </c>
      <c r="D76" s="33"/>
      <c r="E76" s="33"/>
      <c r="F76" s="25" t="str">
        <f>F12</f>
        <v xml:space="preserve"> </v>
      </c>
      <c r="G76" s="33"/>
      <c r="H76" s="33"/>
      <c r="I76" s="102" t="s">
        <v>21</v>
      </c>
      <c r="J76" s="53">
        <f>IF(J12="","",J12)</f>
        <v>0</v>
      </c>
      <c r="K76" s="33"/>
      <c r="L76" s="36"/>
    </row>
    <row r="77" spans="2:12" s="1" customFormat="1" ht="6.95" customHeight="1">
      <c r="B77" s="32"/>
      <c r="C77" s="33"/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3.7" customHeight="1">
      <c r="B78" s="32"/>
      <c r="C78" s="27" t="s">
        <v>22</v>
      </c>
      <c r="D78" s="33"/>
      <c r="E78" s="33"/>
      <c r="F78" s="25" t="str">
        <f>E15</f>
        <v>Nemocnice Nymburk s.r.o.</v>
      </c>
      <c r="G78" s="33"/>
      <c r="H78" s="33"/>
      <c r="I78" s="102" t="s">
        <v>27</v>
      </c>
      <c r="J78" s="30" t="str">
        <f>E21</f>
        <v xml:space="preserve"> </v>
      </c>
      <c r="K78" s="33"/>
      <c r="L78" s="36"/>
    </row>
    <row r="79" spans="2:12" s="1" customFormat="1" ht="13.7" customHeight="1">
      <c r="B79" s="32"/>
      <c r="C79" s="27" t="s">
        <v>25</v>
      </c>
      <c r="D79" s="33"/>
      <c r="E79" s="33"/>
      <c r="F79" s="25" t="str">
        <f>IF(E18="","",E18)</f>
        <v>Vyplň údaj</v>
      </c>
      <c r="G79" s="33"/>
      <c r="H79" s="33"/>
      <c r="I79" s="102" t="s">
        <v>29</v>
      </c>
      <c r="J79" s="30" t="str">
        <f>E24</f>
        <v xml:space="preserve"> </v>
      </c>
      <c r="K79" s="33"/>
      <c r="L79" s="36"/>
    </row>
    <row r="80" spans="2:12" s="1" customFormat="1" ht="10.35" customHeight="1">
      <c r="B80" s="32"/>
      <c r="C80" s="33"/>
      <c r="D80" s="33"/>
      <c r="E80" s="33"/>
      <c r="F80" s="33"/>
      <c r="G80" s="33"/>
      <c r="H80" s="33"/>
      <c r="I80" s="101"/>
      <c r="J80" s="33"/>
      <c r="K80" s="33"/>
      <c r="L80" s="36"/>
    </row>
    <row r="81" spans="2:20" s="9" customFormat="1" ht="29.25" customHeight="1">
      <c r="B81" s="146"/>
      <c r="C81" s="147" t="s">
        <v>118</v>
      </c>
      <c r="D81" s="148" t="s">
        <v>50</v>
      </c>
      <c r="E81" s="148" t="s">
        <v>46</v>
      </c>
      <c r="F81" s="148" t="s">
        <v>47</v>
      </c>
      <c r="G81" s="148" t="s">
        <v>119</v>
      </c>
      <c r="H81" s="148" t="s">
        <v>120</v>
      </c>
      <c r="I81" s="149" t="s">
        <v>121</v>
      </c>
      <c r="J81" s="150" t="s">
        <v>96</v>
      </c>
      <c r="K81" s="151" t="s">
        <v>122</v>
      </c>
      <c r="L81" s="152"/>
      <c r="M81" s="62" t="s">
        <v>1</v>
      </c>
      <c r="N81" s="63" t="s">
        <v>35</v>
      </c>
      <c r="O81" s="63" t="s">
        <v>123</v>
      </c>
      <c r="P81" s="63" t="s">
        <v>124</v>
      </c>
      <c r="Q81" s="63" t="s">
        <v>125</v>
      </c>
      <c r="R81" s="63" t="s">
        <v>126</v>
      </c>
      <c r="S81" s="63" t="s">
        <v>127</v>
      </c>
      <c r="T81" s="64" t="s">
        <v>128</v>
      </c>
    </row>
    <row r="82" spans="2:63" s="1" customFormat="1" ht="22.9" customHeight="1">
      <c r="B82" s="32"/>
      <c r="C82" s="69" t="s">
        <v>129</v>
      </c>
      <c r="D82" s="33"/>
      <c r="E82" s="33"/>
      <c r="F82" s="33"/>
      <c r="G82" s="33"/>
      <c r="H82" s="33"/>
      <c r="I82" s="101"/>
      <c r="J82" s="153">
        <f>BK82</f>
        <v>0</v>
      </c>
      <c r="K82" s="33"/>
      <c r="L82" s="36"/>
      <c r="M82" s="65"/>
      <c r="N82" s="66"/>
      <c r="O82" s="66"/>
      <c r="P82" s="154">
        <f>P83</f>
        <v>0</v>
      </c>
      <c r="Q82" s="66"/>
      <c r="R82" s="154">
        <f>R83</f>
        <v>0.1761404</v>
      </c>
      <c r="S82" s="66"/>
      <c r="T82" s="155">
        <f>T83</f>
        <v>0</v>
      </c>
      <c r="AT82" s="15" t="s">
        <v>64</v>
      </c>
      <c r="AU82" s="15" t="s">
        <v>98</v>
      </c>
      <c r="BK82" s="156">
        <f>BK83</f>
        <v>0</v>
      </c>
    </row>
    <row r="83" spans="2:63" s="10" customFormat="1" ht="25.9" customHeight="1">
      <c r="B83" s="157"/>
      <c r="C83" s="158"/>
      <c r="D83" s="159" t="s">
        <v>64</v>
      </c>
      <c r="E83" s="160" t="s">
        <v>426</v>
      </c>
      <c r="F83" s="160" t="s">
        <v>427</v>
      </c>
      <c r="G83" s="158"/>
      <c r="H83" s="158"/>
      <c r="I83" s="161"/>
      <c r="J83" s="162">
        <f>BK83</f>
        <v>0</v>
      </c>
      <c r="K83" s="158"/>
      <c r="L83" s="163"/>
      <c r="M83" s="164"/>
      <c r="N83" s="165"/>
      <c r="O83" s="165"/>
      <c r="P83" s="166">
        <f>P84+P174</f>
        <v>0</v>
      </c>
      <c r="Q83" s="165"/>
      <c r="R83" s="166">
        <f>R84+R174</f>
        <v>0.1761404</v>
      </c>
      <c r="S83" s="165"/>
      <c r="T83" s="167">
        <f>T84+T174</f>
        <v>0</v>
      </c>
      <c r="AR83" s="168" t="s">
        <v>75</v>
      </c>
      <c r="AT83" s="169" t="s">
        <v>64</v>
      </c>
      <c r="AU83" s="169" t="s">
        <v>65</v>
      </c>
      <c r="AY83" s="168" t="s">
        <v>132</v>
      </c>
      <c r="BK83" s="170">
        <f>BK84+BK174</f>
        <v>0</v>
      </c>
    </row>
    <row r="84" spans="2:63" s="10" customFormat="1" ht="22.9" customHeight="1">
      <c r="B84" s="157"/>
      <c r="C84" s="158"/>
      <c r="D84" s="159" t="s">
        <v>64</v>
      </c>
      <c r="E84" s="171" t="s">
        <v>1365</v>
      </c>
      <c r="F84" s="171" t="s">
        <v>1366</v>
      </c>
      <c r="G84" s="158"/>
      <c r="H84" s="158"/>
      <c r="I84" s="161"/>
      <c r="J84" s="172">
        <f>BK84</f>
        <v>0</v>
      </c>
      <c r="K84" s="158"/>
      <c r="L84" s="163"/>
      <c r="M84" s="164"/>
      <c r="N84" s="165"/>
      <c r="O84" s="165"/>
      <c r="P84" s="166">
        <f>SUM(P85:P173)</f>
        <v>0</v>
      </c>
      <c r="Q84" s="165"/>
      <c r="R84" s="166">
        <f>SUM(R85:R173)</f>
        <v>0.1734284</v>
      </c>
      <c r="S84" s="165"/>
      <c r="T84" s="167">
        <f>SUM(T85:T173)</f>
        <v>0</v>
      </c>
      <c r="AR84" s="168" t="s">
        <v>75</v>
      </c>
      <c r="AT84" s="169" t="s">
        <v>64</v>
      </c>
      <c r="AU84" s="169" t="s">
        <v>73</v>
      </c>
      <c r="AY84" s="168" t="s">
        <v>132</v>
      </c>
      <c r="BK84" s="170">
        <f>SUM(BK85:BK173)</f>
        <v>0</v>
      </c>
    </row>
    <row r="85" spans="2:65" s="1" customFormat="1" ht="16.5" customHeight="1">
      <c r="B85" s="32"/>
      <c r="C85" s="173" t="s">
        <v>73</v>
      </c>
      <c r="D85" s="173" t="s">
        <v>135</v>
      </c>
      <c r="E85" s="174" t="s">
        <v>1367</v>
      </c>
      <c r="F85" s="175" t="s">
        <v>1368</v>
      </c>
      <c r="G85" s="176" t="s">
        <v>213</v>
      </c>
      <c r="H85" s="177">
        <v>95.5</v>
      </c>
      <c r="I85" s="178"/>
      <c r="J85" s="179">
        <f>ROUND(I85*H85,2)</f>
        <v>0</v>
      </c>
      <c r="K85" s="175" t="s">
        <v>139</v>
      </c>
      <c r="L85" s="36"/>
      <c r="M85" s="180" t="s">
        <v>1</v>
      </c>
      <c r="N85" s="181" t="s">
        <v>36</v>
      </c>
      <c r="O85" s="58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AR85" s="15" t="s">
        <v>189</v>
      </c>
      <c r="AT85" s="15" t="s">
        <v>135</v>
      </c>
      <c r="AU85" s="15" t="s">
        <v>75</v>
      </c>
      <c r="AY85" s="15" t="s">
        <v>132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15" t="s">
        <v>73</v>
      </c>
      <c r="BK85" s="184">
        <f>ROUND(I85*H85,2)</f>
        <v>0</v>
      </c>
      <c r="BL85" s="15" t="s">
        <v>189</v>
      </c>
      <c r="BM85" s="15" t="s">
        <v>1369</v>
      </c>
    </row>
    <row r="86" spans="2:47" s="1" customFormat="1" ht="19.5">
      <c r="B86" s="32"/>
      <c r="C86" s="33"/>
      <c r="D86" s="185" t="s">
        <v>142</v>
      </c>
      <c r="E86" s="33"/>
      <c r="F86" s="186" t="s">
        <v>1370</v>
      </c>
      <c r="G86" s="33"/>
      <c r="H86" s="33"/>
      <c r="I86" s="101"/>
      <c r="J86" s="33"/>
      <c r="K86" s="33"/>
      <c r="L86" s="36"/>
      <c r="M86" s="187"/>
      <c r="N86" s="58"/>
      <c r="O86" s="58"/>
      <c r="P86" s="58"/>
      <c r="Q86" s="58"/>
      <c r="R86" s="58"/>
      <c r="S86" s="58"/>
      <c r="T86" s="59"/>
      <c r="AT86" s="15" t="s">
        <v>142</v>
      </c>
      <c r="AU86" s="15" t="s">
        <v>75</v>
      </c>
    </row>
    <row r="87" spans="2:51" s="11" customFormat="1" ht="12">
      <c r="B87" s="188"/>
      <c r="C87" s="189"/>
      <c r="D87" s="185" t="s">
        <v>144</v>
      </c>
      <c r="E87" s="190" t="s">
        <v>1</v>
      </c>
      <c r="F87" s="191" t="s">
        <v>1371</v>
      </c>
      <c r="G87" s="189"/>
      <c r="H87" s="192">
        <v>95.5</v>
      </c>
      <c r="I87" s="193"/>
      <c r="J87" s="189"/>
      <c r="K87" s="189"/>
      <c r="L87" s="194"/>
      <c r="M87" s="195"/>
      <c r="N87" s="196"/>
      <c r="O87" s="196"/>
      <c r="P87" s="196"/>
      <c r="Q87" s="196"/>
      <c r="R87" s="196"/>
      <c r="S87" s="196"/>
      <c r="T87" s="197"/>
      <c r="AT87" s="198" t="s">
        <v>144</v>
      </c>
      <c r="AU87" s="198" t="s">
        <v>75</v>
      </c>
      <c r="AV87" s="11" t="s">
        <v>75</v>
      </c>
      <c r="AW87" s="11" t="s">
        <v>28</v>
      </c>
      <c r="AX87" s="11" t="s">
        <v>73</v>
      </c>
      <c r="AY87" s="198" t="s">
        <v>132</v>
      </c>
    </row>
    <row r="88" spans="2:65" s="1" customFormat="1" ht="16.5" customHeight="1">
      <c r="B88" s="32"/>
      <c r="C88" s="173" t="s">
        <v>75</v>
      </c>
      <c r="D88" s="173" t="s">
        <v>135</v>
      </c>
      <c r="E88" s="174" t="s">
        <v>1372</v>
      </c>
      <c r="F88" s="175" t="s">
        <v>1373</v>
      </c>
      <c r="G88" s="176" t="s">
        <v>332</v>
      </c>
      <c r="H88" s="177">
        <v>73</v>
      </c>
      <c r="I88" s="178"/>
      <c r="J88" s="179">
        <f>ROUND(I88*H88,2)</f>
        <v>0</v>
      </c>
      <c r="K88" s="175" t="s">
        <v>139</v>
      </c>
      <c r="L88" s="36"/>
      <c r="M88" s="180" t="s">
        <v>1</v>
      </c>
      <c r="N88" s="181" t="s">
        <v>36</v>
      </c>
      <c r="O88" s="58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AR88" s="15" t="s">
        <v>189</v>
      </c>
      <c r="AT88" s="15" t="s">
        <v>135</v>
      </c>
      <c r="AU88" s="15" t="s">
        <v>75</v>
      </c>
      <c r="AY88" s="15" t="s">
        <v>132</v>
      </c>
      <c r="BE88" s="184">
        <f>IF(N88="základní",J88,0)</f>
        <v>0</v>
      </c>
      <c r="BF88" s="184">
        <f>IF(N88="snížená",J88,0)</f>
        <v>0</v>
      </c>
      <c r="BG88" s="184">
        <f>IF(N88="zákl. přenesená",J88,0)</f>
        <v>0</v>
      </c>
      <c r="BH88" s="184">
        <f>IF(N88="sníž. přenesená",J88,0)</f>
        <v>0</v>
      </c>
      <c r="BI88" s="184">
        <f>IF(N88="nulová",J88,0)</f>
        <v>0</v>
      </c>
      <c r="BJ88" s="15" t="s">
        <v>73</v>
      </c>
      <c r="BK88" s="184">
        <f>ROUND(I88*H88,2)</f>
        <v>0</v>
      </c>
      <c r="BL88" s="15" t="s">
        <v>189</v>
      </c>
      <c r="BM88" s="15" t="s">
        <v>1374</v>
      </c>
    </row>
    <row r="89" spans="2:47" s="1" customFormat="1" ht="19.5">
      <c r="B89" s="32"/>
      <c r="C89" s="33"/>
      <c r="D89" s="185" t="s">
        <v>142</v>
      </c>
      <c r="E89" s="33"/>
      <c r="F89" s="186" t="s">
        <v>1375</v>
      </c>
      <c r="G89" s="33"/>
      <c r="H89" s="33"/>
      <c r="I89" s="101"/>
      <c r="J89" s="33"/>
      <c r="K89" s="33"/>
      <c r="L89" s="36"/>
      <c r="M89" s="187"/>
      <c r="N89" s="58"/>
      <c r="O89" s="58"/>
      <c r="P89" s="58"/>
      <c r="Q89" s="58"/>
      <c r="R89" s="58"/>
      <c r="S89" s="58"/>
      <c r="T89" s="59"/>
      <c r="AT89" s="15" t="s">
        <v>142</v>
      </c>
      <c r="AU89" s="15" t="s">
        <v>75</v>
      </c>
    </row>
    <row r="90" spans="2:51" s="11" customFormat="1" ht="12">
      <c r="B90" s="188"/>
      <c r="C90" s="189"/>
      <c r="D90" s="185" t="s">
        <v>144</v>
      </c>
      <c r="E90" s="190" t="s">
        <v>1</v>
      </c>
      <c r="F90" s="191" t="s">
        <v>1376</v>
      </c>
      <c r="G90" s="189"/>
      <c r="H90" s="192">
        <v>24</v>
      </c>
      <c r="I90" s="193"/>
      <c r="J90" s="189"/>
      <c r="K90" s="189"/>
      <c r="L90" s="194"/>
      <c r="M90" s="195"/>
      <c r="N90" s="196"/>
      <c r="O90" s="196"/>
      <c r="P90" s="196"/>
      <c r="Q90" s="196"/>
      <c r="R90" s="196"/>
      <c r="S90" s="196"/>
      <c r="T90" s="197"/>
      <c r="AT90" s="198" t="s">
        <v>144</v>
      </c>
      <c r="AU90" s="198" t="s">
        <v>75</v>
      </c>
      <c r="AV90" s="11" t="s">
        <v>75</v>
      </c>
      <c r="AW90" s="11" t="s">
        <v>28</v>
      </c>
      <c r="AX90" s="11" t="s">
        <v>65</v>
      </c>
      <c r="AY90" s="198" t="s">
        <v>132</v>
      </c>
    </row>
    <row r="91" spans="2:51" s="11" customFormat="1" ht="12">
      <c r="B91" s="188"/>
      <c r="C91" s="189"/>
      <c r="D91" s="185" t="s">
        <v>144</v>
      </c>
      <c r="E91" s="190" t="s">
        <v>1</v>
      </c>
      <c r="F91" s="191" t="s">
        <v>357</v>
      </c>
      <c r="G91" s="189"/>
      <c r="H91" s="192">
        <v>5</v>
      </c>
      <c r="I91" s="193"/>
      <c r="J91" s="189"/>
      <c r="K91" s="189"/>
      <c r="L91" s="194"/>
      <c r="M91" s="195"/>
      <c r="N91" s="196"/>
      <c r="O91" s="196"/>
      <c r="P91" s="196"/>
      <c r="Q91" s="196"/>
      <c r="R91" s="196"/>
      <c r="S91" s="196"/>
      <c r="T91" s="197"/>
      <c r="AT91" s="198" t="s">
        <v>144</v>
      </c>
      <c r="AU91" s="198" t="s">
        <v>75</v>
      </c>
      <c r="AV91" s="11" t="s">
        <v>75</v>
      </c>
      <c r="AW91" s="11" t="s">
        <v>28</v>
      </c>
      <c r="AX91" s="11" t="s">
        <v>65</v>
      </c>
      <c r="AY91" s="198" t="s">
        <v>132</v>
      </c>
    </row>
    <row r="92" spans="2:51" s="11" customFormat="1" ht="12">
      <c r="B92" s="188"/>
      <c r="C92" s="189"/>
      <c r="D92" s="185" t="s">
        <v>144</v>
      </c>
      <c r="E92" s="190" t="s">
        <v>1</v>
      </c>
      <c r="F92" s="191" t="s">
        <v>368</v>
      </c>
      <c r="G92" s="189"/>
      <c r="H92" s="192">
        <v>7</v>
      </c>
      <c r="I92" s="193"/>
      <c r="J92" s="189"/>
      <c r="K92" s="189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144</v>
      </c>
      <c r="AU92" s="198" t="s">
        <v>75</v>
      </c>
      <c r="AV92" s="11" t="s">
        <v>75</v>
      </c>
      <c r="AW92" s="11" t="s">
        <v>28</v>
      </c>
      <c r="AX92" s="11" t="s">
        <v>65</v>
      </c>
      <c r="AY92" s="198" t="s">
        <v>132</v>
      </c>
    </row>
    <row r="93" spans="2:51" s="11" customFormat="1" ht="12">
      <c r="B93" s="188"/>
      <c r="C93" s="189"/>
      <c r="D93" s="185" t="s">
        <v>144</v>
      </c>
      <c r="E93" s="190" t="s">
        <v>1</v>
      </c>
      <c r="F93" s="191" t="s">
        <v>7</v>
      </c>
      <c r="G93" s="189"/>
      <c r="H93" s="192">
        <v>21</v>
      </c>
      <c r="I93" s="193"/>
      <c r="J93" s="189"/>
      <c r="K93" s="189"/>
      <c r="L93" s="194"/>
      <c r="M93" s="195"/>
      <c r="N93" s="196"/>
      <c r="O93" s="196"/>
      <c r="P93" s="196"/>
      <c r="Q93" s="196"/>
      <c r="R93" s="196"/>
      <c r="S93" s="196"/>
      <c r="T93" s="197"/>
      <c r="AT93" s="198" t="s">
        <v>144</v>
      </c>
      <c r="AU93" s="198" t="s">
        <v>75</v>
      </c>
      <c r="AV93" s="11" t="s">
        <v>75</v>
      </c>
      <c r="AW93" s="11" t="s">
        <v>28</v>
      </c>
      <c r="AX93" s="11" t="s">
        <v>65</v>
      </c>
      <c r="AY93" s="198" t="s">
        <v>132</v>
      </c>
    </row>
    <row r="94" spans="2:51" s="11" customFormat="1" ht="12">
      <c r="B94" s="188"/>
      <c r="C94" s="189"/>
      <c r="D94" s="185" t="s">
        <v>144</v>
      </c>
      <c r="E94" s="190" t="s">
        <v>1</v>
      </c>
      <c r="F94" s="191" t="s">
        <v>140</v>
      </c>
      <c r="G94" s="189"/>
      <c r="H94" s="192">
        <v>4</v>
      </c>
      <c r="I94" s="193"/>
      <c r="J94" s="189"/>
      <c r="K94" s="189"/>
      <c r="L94" s="194"/>
      <c r="M94" s="195"/>
      <c r="N94" s="196"/>
      <c r="O94" s="196"/>
      <c r="P94" s="196"/>
      <c r="Q94" s="196"/>
      <c r="R94" s="196"/>
      <c r="S94" s="196"/>
      <c r="T94" s="197"/>
      <c r="AT94" s="198" t="s">
        <v>144</v>
      </c>
      <c r="AU94" s="198" t="s">
        <v>75</v>
      </c>
      <c r="AV94" s="11" t="s">
        <v>75</v>
      </c>
      <c r="AW94" s="11" t="s">
        <v>28</v>
      </c>
      <c r="AX94" s="11" t="s">
        <v>65</v>
      </c>
      <c r="AY94" s="198" t="s">
        <v>132</v>
      </c>
    </row>
    <row r="95" spans="2:51" s="11" customFormat="1" ht="12">
      <c r="B95" s="188"/>
      <c r="C95" s="189"/>
      <c r="D95" s="185" t="s">
        <v>144</v>
      </c>
      <c r="E95" s="190" t="s">
        <v>1</v>
      </c>
      <c r="F95" s="191" t="s">
        <v>140</v>
      </c>
      <c r="G95" s="189"/>
      <c r="H95" s="192">
        <v>4</v>
      </c>
      <c r="I95" s="193"/>
      <c r="J95" s="189"/>
      <c r="K95" s="189"/>
      <c r="L95" s="194"/>
      <c r="M95" s="195"/>
      <c r="N95" s="196"/>
      <c r="O95" s="196"/>
      <c r="P95" s="196"/>
      <c r="Q95" s="196"/>
      <c r="R95" s="196"/>
      <c r="S95" s="196"/>
      <c r="T95" s="197"/>
      <c r="AT95" s="198" t="s">
        <v>144</v>
      </c>
      <c r="AU95" s="198" t="s">
        <v>75</v>
      </c>
      <c r="AV95" s="11" t="s">
        <v>75</v>
      </c>
      <c r="AW95" s="11" t="s">
        <v>28</v>
      </c>
      <c r="AX95" s="11" t="s">
        <v>65</v>
      </c>
      <c r="AY95" s="198" t="s">
        <v>132</v>
      </c>
    </row>
    <row r="96" spans="2:51" s="11" customFormat="1" ht="12">
      <c r="B96" s="188"/>
      <c r="C96" s="189"/>
      <c r="D96" s="185" t="s">
        <v>144</v>
      </c>
      <c r="E96" s="190" t="s">
        <v>1</v>
      </c>
      <c r="F96" s="191" t="s">
        <v>167</v>
      </c>
      <c r="G96" s="189"/>
      <c r="H96" s="192">
        <v>8</v>
      </c>
      <c r="I96" s="193"/>
      <c r="J96" s="189"/>
      <c r="K96" s="189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144</v>
      </c>
      <c r="AU96" s="198" t="s">
        <v>75</v>
      </c>
      <c r="AV96" s="11" t="s">
        <v>75</v>
      </c>
      <c r="AW96" s="11" t="s">
        <v>28</v>
      </c>
      <c r="AX96" s="11" t="s">
        <v>65</v>
      </c>
      <c r="AY96" s="198" t="s">
        <v>132</v>
      </c>
    </row>
    <row r="97" spans="2:51" s="12" customFormat="1" ht="12">
      <c r="B97" s="209"/>
      <c r="C97" s="210"/>
      <c r="D97" s="185" t="s">
        <v>144</v>
      </c>
      <c r="E97" s="211" t="s">
        <v>1</v>
      </c>
      <c r="F97" s="212" t="s">
        <v>182</v>
      </c>
      <c r="G97" s="210"/>
      <c r="H97" s="213">
        <v>73</v>
      </c>
      <c r="I97" s="214"/>
      <c r="J97" s="210"/>
      <c r="K97" s="210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144</v>
      </c>
      <c r="AU97" s="219" t="s">
        <v>75</v>
      </c>
      <c r="AV97" s="12" t="s">
        <v>140</v>
      </c>
      <c r="AW97" s="12" t="s">
        <v>28</v>
      </c>
      <c r="AX97" s="12" t="s">
        <v>73</v>
      </c>
      <c r="AY97" s="219" t="s">
        <v>132</v>
      </c>
    </row>
    <row r="98" spans="2:65" s="1" customFormat="1" ht="16.5" customHeight="1">
      <c r="B98" s="32"/>
      <c r="C98" s="173" t="s">
        <v>357</v>
      </c>
      <c r="D98" s="173" t="s">
        <v>135</v>
      </c>
      <c r="E98" s="174" t="s">
        <v>1377</v>
      </c>
      <c r="F98" s="175" t="s">
        <v>1378</v>
      </c>
      <c r="G98" s="176" t="s">
        <v>213</v>
      </c>
      <c r="H98" s="177">
        <v>360</v>
      </c>
      <c r="I98" s="178"/>
      <c r="J98" s="179">
        <f>ROUND(I98*H98,2)</f>
        <v>0</v>
      </c>
      <c r="K98" s="175" t="s">
        <v>139</v>
      </c>
      <c r="L98" s="36"/>
      <c r="M98" s="180" t="s">
        <v>1</v>
      </c>
      <c r="N98" s="181" t="s">
        <v>36</v>
      </c>
      <c r="O98" s="58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5" t="s">
        <v>189</v>
      </c>
      <c r="AT98" s="15" t="s">
        <v>135</v>
      </c>
      <c r="AU98" s="15" t="s">
        <v>75</v>
      </c>
      <c r="AY98" s="15" t="s">
        <v>132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5" t="s">
        <v>73</v>
      </c>
      <c r="BK98" s="184">
        <f>ROUND(I98*H98,2)</f>
        <v>0</v>
      </c>
      <c r="BL98" s="15" t="s">
        <v>189</v>
      </c>
      <c r="BM98" s="15" t="s">
        <v>1379</v>
      </c>
    </row>
    <row r="99" spans="2:47" s="1" customFormat="1" ht="12">
      <c r="B99" s="32"/>
      <c r="C99" s="33"/>
      <c r="D99" s="185" t="s">
        <v>142</v>
      </c>
      <c r="E99" s="33"/>
      <c r="F99" s="186" t="s">
        <v>1380</v>
      </c>
      <c r="G99" s="33"/>
      <c r="H99" s="33"/>
      <c r="I99" s="101"/>
      <c r="J99" s="33"/>
      <c r="K99" s="33"/>
      <c r="L99" s="36"/>
      <c r="M99" s="187"/>
      <c r="N99" s="58"/>
      <c r="O99" s="58"/>
      <c r="P99" s="58"/>
      <c r="Q99" s="58"/>
      <c r="R99" s="58"/>
      <c r="S99" s="58"/>
      <c r="T99" s="59"/>
      <c r="AT99" s="15" t="s">
        <v>142</v>
      </c>
      <c r="AU99" s="15" t="s">
        <v>75</v>
      </c>
    </row>
    <row r="100" spans="2:51" s="11" customFormat="1" ht="12">
      <c r="B100" s="188"/>
      <c r="C100" s="189"/>
      <c r="D100" s="185" t="s">
        <v>144</v>
      </c>
      <c r="E100" s="190" t="s">
        <v>1</v>
      </c>
      <c r="F100" s="191" t="s">
        <v>1381</v>
      </c>
      <c r="G100" s="189"/>
      <c r="H100" s="192">
        <v>262.5</v>
      </c>
      <c r="I100" s="193"/>
      <c r="J100" s="189"/>
      <c r="K100" s="189"/>
      <c r="L100" s="194"/>
      <c r="M100" s="195"/>
      <c r="N100" s="196"/>
      <c r="O100" s="196"/>
      <c r="P100" s="196"/>
      <c r="Q100" s="196"/>
      <c r="R100" s="196"/>
      <c r="S100" s="196"/>
      <c r="T100" s="197"/>
      <c r="AT100" s="198" t="s">
        <v>144</v>
      </c>
      <c r="AU100" s="198" t="s">
        <v>75</v>
      </c>
      <c r="AV100" s="11" t="s">
        <v>75</v>
      </c>
      <c r="AW100" s="11" t="s">
        <v>28</v>
      </c>
      <c r="AX100" s="11" t="s">
        <v>65</v>
      </c>
      <c r="AY100" s="198" t="s">
        <v>132</v>
      </c>
    </row>
    <row r="101" spans="2:51" s="11" customFormat="1" ht="12">
      <c r="B101" s="188"/>
      <c r="C101" s="189"/>
      <c r="D101" s="185" t="s">
        <v>144</v>
      </c>
      <c r="E101" s="190" t="s">
        <v>1</v>
      </c>
      <c r="F101" s="191" t="s">
        <v>1382</v>
      </c>
      <c r="G101" s="189"/>
      <c r="H101" s="192">
        <v>97.5</v>
      </c>
      <c r="I101" s="193"/>
      <c r="J101" s="189"/>
      <c r="K101" s="189"/>
      <c r="L101" s="194"/>
      <c r="M101" s="195"/>
      <c r="N101" s="196"/>
      <c r="O101" s="196"/>
      <c r="P101" s="196"/>
      <c r="Q101" s="196"/>
      <c r="R101" s="196"/>
      <c r="S101" s="196"/>
      <c r="T101" s="197"/>
      <c r="AT101" s="198" t="s">
        <v>144</v>
      </c>
      <c r="AU101" s="198" t="s">
        <v>75</v>
      </c>
      <c r="AV101" s="11" t="s">
        <v>75</v>
      </c>
      <c r="AW101" s="11" t="s">
        <v>28</v>
      </c>
      <c r="AX101" s="11" t="s">
        <v>65</v>
      </c>
      <c r="AY101" s="198" t="s">
        <v>132</v>
      </c>
    </row>
    <row r="102" spans="2:51" s="12" customFormat="1" ht="12">
      <c r="B102" s="209"/>
      <c r="C102" s="210"/>
      <c r="D102" s="185" t="s">
        <v>144</v>
      </c>
      <c r="E102" s="211" t="s">
        <v>1</v>
      </c>
      <c r="F102" s="212" t="s">
        <v>182</v>
      </c>
      <c r="G102" s="210"/>
      <c r="H102" s="213">
        <v>360</v>
      </c>
      <c r="I102" s="214"/>
      <c r="J102" s="210"/>
      <c r="K102" s="210"/>
      <c r="L102" s="215"/>
      <c r="M102" s="216"/>
      <c r="N102" s="217"/>
      <c r="O102" s="217"/>
      <c r="P102" s="217"/>
      <c r="Q102" s="217"/>
      <c r="R102" s="217"/>
      <c r="S102" s="217"/>
      <c r="T102" s="218"/>
      <c r="AT102" s="219" t="s">
        <v>144</v>
      </c>
      <c r="AU102" s="219" t="s">
        <v>75</v>
      </c>
      <c r="AV102" s="12" t="s">
        <v>140</v>
      </c>
      <c r="AW102" s="12" t="s">
        <v>28</v>
      </c>
      <c r="AX102" s="12" t="s">
        <v>73</v>
      </c>
      <c r="AY102" s="219" t="s">
        <v>132</v>
      </c>
    </row>
    <row r="103" spans="2:65" s="1" customFormat="1" ht="16.5" customHeight="1">
      <c r="B103" s="32"/>
      <c r="C103" s="199" t="s">
        <v>236</v>
      </c>
      <c r="D103" s="199" t="s">
        <v>164</v>
      </c>
      <c r="E103" s="200" t="s">
        <v>1383</v>
      </c>
      <c r="F103" s="201" t="s">
        <v>1384</v>
      </c>
      <c r="G103" s="202" t="s">
        <v>213</v>
      </c>
      <c r="H103" s="203">
        <v>432</v>
      </c>
      <c r="I103" s="204"/>
      <c r="J103" s="205">
        <f>ROUND(I103*H103,2)</f>
        <v>0</v>
      </c>
      <c r="K103" s="201" t="s">
        <v>139</v>
      </c>
      <c r="L103" s="206"/>
      <c r="M103" s="207" t="s">
        <v>1</v>
      </c>
      <c r="N103" s="208" t="s">
        <v>36</v>
      </c>
      <c r="O103" s="58"/>
      <c r="P103" s="182">
        <f>O103*H103</f>
        <v>0</v>
      </c>
      <c r="Q103" s="182">
        <v>0.00012</v>
      </c>
      <c r="R103" s="182">
        <f>Q103*H103</f>
        <v>0.051840000000000004</v>
      </c>
      <c r="S103" s="182">
        <v>0</v>
      </c>
      <c r="T103" s="183">
        <f>S103*H103</f>
        <v>0</v>
      </c>
      <c r="AR103" s="15" t="s">
        <v>630</v>
      </c>
      <c r="AT103" s="15" t="s">
        <v>164</v>
      </c>
      <c r="AU103" s="15" t="s">
        <v>75</v>
      </c>
      <c r="AY103" s="15" t="s">
        <v>132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5" t="s">
        <v>73</v>
      </c>
      <c r="BK103" s="184">
        <f>ROUND(I103*H103,2)</f>
        <v>0</v>
      </c>
      <c r="BL103" s="15" t="s">
        <v>189</v>
      </c>
      <c r="BM103" s="15" t="s">
        <v>1385</v>
      </c>
    </row>
    <row r="104" spans="2:47" s="1" customFormat="1" ht="12">
      <c r="B104" s="32"/>
      <c r="C104" s="33"/>
      <c r="D104" s="185" t="s">
        <v>142</v>
      </c>
      <c r="E104" s="33"/>
      <c r="F104" s="186" t="s">
        <v>1384</v>
      </c>
      <c r="G104" s="33"/>
      <c r="H104" s="33"/>
      <c r="I104" s="101"/>
      <c r="J104" s="33"/>
      <c r="K104" s="33"/>
      <c r="L104" s="36"/>
      <c r="M104" s="187"/>
      <c r="N104" s="58"/>
      <c r="O104" s="58"/>
      <c r="P104" s="58"/>
      <c r="Q104" s="58"/>
      <c r="R104" s="58"/>
      <c r="S104" s="58"/>
      <c r="T104" s="59"/>
      <c r="AT104" s="15" t="s">
        <v>142</v>
      </c>
      <c r="AU104" s="15" t="s">
        <v>75</v>
      </c>
    </row>
    <row r="105" spans="2:51" s="11" customFormat="1" ht="12">
      <c r="B105" s="188"/>
      <c r="C105" s="189"/>
      <c r="D105" s="185" t="s">
        <v>144</v>
      </c>
      <c r="E105" s="189"/>
      <c r="F105" s="191" t="s">
        <v>1386</v>
      </c>
      <c r="G105" s="189"/>
      <c r="H105" s="192">
        <v>432</v>
      </c>
      <c r="I105" s="193"/>
      <c r="J105" s="189"/>
      <c r="K105" s="189"/>
      <c r="L105" s="194"/>
      <c r="M105" s="195"/>
      <c r="N105" s="196"/>
      <c r="O105" s="196"/>
      <c r="P105" s="196"/>
      <c r="Q105" s="196"/>
      <c r="R105" s="196"/>
      <c r="S105" s="196"/>
      <c r="T105" s="197"/>
      <c r="AT105" s="198" t="s">
        <v>144</v>
      </c>
      <c r="AU105" s="198" t="s">
        <v>75</v>
      </c>
      <c r="AV105" s="11" t="s">
        <v>75</v>
      </c>
      <c r="AW105" s="11" t="s">
        <v>4</v>
      </c>
      <c r="AX105" s="11" t="s">
        <v>73</v>
      </c>
      <c r="AY105" s="198" t="s">
        <v>132</v>
      </c>
    </row>
    <row r="106" spans="2:65" s="1" customFormat="1" ht="16.5" customHeight="1">
      <c r="B106" s="32"/>
      <c r="C106" s="173" t="s">
        <v>368</v>
      </c>
      <c r="D106" s="173" t="s">
        <v>135</v>
      </c>
      <c r="E106" s="174" t="s">
        <v>1387</v>
      </c>
      <c r="F106" s="175" t="s">
        <v>1388</v>
      </c>
      <c r="G106" s="176" t="s">
        <v>213</v>
      </c>
      <c r="H106" s="177">
        <v>312.5</v>
      </c>
      <c r="I106" s="178"/>
      <c r="J106" s="179">
        <f>ROUND(I106*H106,2)</f>
        <v>0</v>
      </c>
      <c r="K106" s="175" t="s">
        <v>139</v>
      </c>
      <c r="L106" s="36"/>
      <c r="M106" s="180" t="s">
        <v>1</v>
      </c>
      <c r="N106" s="181" t="s">
        <v>36</v>
      </c>
      <c r="O106" s="58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15" t="s">
        <v>189</v>
      </c>
      <c r="AT106" s="15" t="s">
        <v>135</v>
      </c>
      <c r="AU106" s="15" t="s">
        <v>75</v>
      </c>
      <c r="AY106" s="15" t="s">
        <v>132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15" t="s">
        <v>73</v>
      </c>
      <c r="BK106" s="184">
        <f>ROUND(I106*H106,2)</f>
        <v>0</v>
      </c>
      <c r="BL106" s="15" t="s">
        <v>189</v>
      </c>
      <c r="BM106" s="15" t="s">
        <v>1389</v>
      </c>
    </row>
    <row r="107" spans="2:47" s="1" customFormat="1" ht="12">
      <c r="B107" s="32"/>
      <c r="C107" s="33"/>
      <c r="D107" s="185" t="s">
        <v>142</v>
      </c>
      <c r="E107" s="33"/>
      <c r="F107" s="186" t="s">
        <v>1390</v>
      </c>
      <c r="G107" s="33"/>
      <c r="H107" s="33"/>
      <c r="I107" s="101"/>
      <c r="J107" s="33"/>
      <c r="K107" s="33"/>
      <c r="L107" s="36"/>
      <c r="M107" s="187"/>
      <c r="N107" s="58"/>
      <c r="O107" s="58"/>
      <c r="P107" s="58"/>
      <c r="Q107" s="58"/>
      <c r="R107" s="58"/>
      <c r="S107" s="58"/>
      <c r="T107" s="59"/>
      <c r="AT107" s="15" t="s">
        <v>142</v>
      </c>
      <c r="AU107" s="15" t="s">
        <v>75</v>
      </c>
    </row>
    <row r="108" spans="2:51" s="11" customFormat="1" ht="12">
      <c r="B108" s="188"/>
      <c r="C108" s="189"/>
      <c r="D108" s="185" t="s">
        <v>144</v>
      </c>
      <c r="E108" s="190" t="s">
        <v>1</v>
      </c>
      <c r="F108" s="191" t="s">
        <v>1391</v>
      </c>
      <c r="G108" s="189"/>
      <c r="H108" s="192">
        <v>312.5</v>
      </c>
      <c r="I108" s="193"/>
      <c r="J108" s="189"/>
      <c r="K108" s="189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144</v>
      </c>
      <c r="AU108" s="198" t="s">
        <v>75</v>
      </c>
      <c r="AV108" s="11" t="s">
        <v>75</v>
      </c>
      <c r="AW108" s="11" t="s">
        <v>28</v>
      </c>
      <c r="AX108" s="11" t="s">
        <v>73</v>
      </c>
      <c r="AY108" s="198" t="s">
        <v>132</v>
      </c>
    </row>
    <row r="109" spans="2:65" s="1" customFormat="1" ht="16.5" customHeight="1">
      <c r="B109" s="32"/>
      <c r="C109" s="199" t="s">
        <v>167</v>
      </c>
      <c r="D109" s="199" t="s">
        <v>164</v>
      </c>
      <c r="E109" s="200" t="s">
        <v>1392</v>
      </c>
      <c r="F109" s="201" t="s">
        <v>1393</v>
      </c>
      <c r="G109" s="202" t="s">
        <v>213</v>
      </c>
      <c r="H109" s="203">
        <v>375</v>
      </c>
      <c r="I109" s="204"/>
      <c r="J109" s="205">
        <f>ROUND(I109*H109,2)</f>
        <v>0</v>
      </c>
      <c r="K109" s="201" t="s">
        <v>139</v>
      </c>
      <c r="L109" s="206"/>
      <c r="M109" s="207" t="s">
        <v>1</v>
      </c>
      <c r="N109" s="208" t="s">
        <v>36</v>
      </c>
      <c r="O109" s="58"/>
      <c r="P109" s="182">
        <f>O109*H109</f>
        <v>0</v>
      </c>
      <c r="Q109" s="182">
        <v>0.00017</v>
      </c>
      <c r="R109" s="182">
        <f>Q109*H109</f>
        <v>0.06375</v>
      </c>
      <c r="S109" s="182">
        <v>0</v>
      </c>
      <c r="T109" s="183">
        <f>S109*H109</f>
        <v>0</v>
      </c>
      <c r="AR109" s="15" t="s">
        <v>630</v>
      </c>
      <c r="AT109" s="15" t="s">
        <v>164</v>
      </c>
      <c r="AU109" s="15" t="s">
        <v>75</v>
      </c>
      <c r="AY109" s="15" t="s">
        <v>132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5" t="s">
        <v>73</v>
      </c>
      <c r="BK109" s="184">
        <f>ROUND(I109*H109,2)</f>
        <v>0</v>
      </c>
      <c r="BL109" s="15" t="s">
        <v>189</v>
      </c>
      <c r="BM109" s="15" t="s">
        <v>1394</v>
      </c>
    </row>
    <row r="110" spans="2:47" s="1" customFormat="1" ht="12">
      <c r="B110" s="32"/>
      <c r="C110" s="33"/>
      <c r="D110" s="185" t="s">
        <v>142</v>
      </c>
      <c r="E110" s="33"/>
      <c r="F110" s="186" t="s">
        <v>1393</v>
      </c>
      <c r="G110" s="33"/>
      <c r="H110" s="33"/>
      <c r="I110" s="101"/>
      <c r="J110" s="33"/>
      <c r="K110" s="33"/>
      <c r="L110" s="36"/>
      <c r="M110" s="187"/>
      <c r="N110" s="58"/>
      <c r="O110" s="58"/>
      <c r="P110" s="58"/>
      <c r="Q110" s="58"/>
      <c r="R110" s="58"/>
      <c r="S110" s="58"/>
      <c r="T110" s="59"/>
      <c r="AT110" s="15" t="s">
        <v>142</v>
      </c>
      <c r="AU110" s="15" t="s">
        <v>75</v>
      </c>
    </row>
    <row r="111" spans="2:51" s="11" customFormat="1" ht="12">
      <c r="B111" s="188"/>
      <c r="C111" s="189"/>
      <c r="D111" s="185" t="s">
        <v>144</v>
      </c>
      <c r="E111" s="189"/>
      <c r="F111" s="191" t="s">
        <v>1395</v>
      </c>
      <c r="G111" s="189"/>
      <c r="H111" s="192">
        <v>375</v>
      </c>
      <c r="I111" s="193"/>
      <c r="J111" s="189"/>
      <c r="K111" s="189"/>
      <c r="L111" s="194"/>
      <c r="M111" s="195"/>
      <c r="N111" s="196"/>
      <c r="O111" s="196"/>
      <c r="P111" s="196"/>
      <c r="Q111" s="196"/>
      <c r="R111" s="196"/>
      <c r="S111" s="196"/>
      <c r="T111" s="197"/>
      <c r="AT111" s="198" t="s">
        <v>144</v>
      </c>
      <c r="AU111" s="198" t="s">
        <v>75</v>
      </c>
      <c r="AV111" s="11" t="s">
        <v>75</v>
      </c>
      <c r="AW111" s="11" t="s">
        <v>4</v>
      </c>
      <c r="AX111" s="11" t="s">
        <v>73</v>
      </c>
      <c r="AY111" s="198" t="s">
        <v>132</v>
      </c>
    </row>
    <row r="112" spans="2:65" s="1" customFormat="1" ht="16.5" customHeight="1">
      <c r="B112" s="32"/>
      <c r="C112" s="173" t="s">
        <v>301</v>
      </c>
      <c r="D112" s="173" t="s">
        <v>135</v>
      </c>
      <c r="E112" s="174" t="s">
        <v>1396</v>
      </c>
      <c r="F112" s="175" t="s">
        <v>1397</v>
      </c>
      <c r="G112" s="176" t="s">
        <v>213</v>
      </c>
      <c r="H112" s="177">
        <v>112</v>
      </c>
      <c r="I112" s="178"/>
      <c r="J112" s="179">
        <f>ROUND(I112*H112,2)</f>
        <v>0</v>
      </c>
      <c r="K112" s="175" t="s">
        <v>139</v>
      </c>
      <c r="L112" s="36"/>
      <c r="M112" s="180" t="s">
        <v>1</v>
      </c>
      <c r="N112" s="181" t="s">
        <v>36</v>
      </c>
      <c r="O112" s="58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AR112" s="15" t="s">
        <v>189</v>
      </c>
      <c r="AT112" s="15" t="s">
        <v>135</v>
      </c>
      <c r="AU112" s="15" t="s">
        <v>75</v>
      </c>
      <c r="AY112" s="15" t="s">
        <v>132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5" t="s">
        <v>73</v>
      </c>
      <c r="BK112" s="184">
        <f>ROUND(I112*H112,2)</f>
        <v>0</v>
      </c>
      <c r="BL112" s="15" t="s">
        <v>189</v>
      </c>
      <c r="BM112" s="15" t="s">
        <v>1398</v>
      </c>
    </row>
    <row r="113" spans="2:47" s="1" customFormat="1" ht="12">
      <c r="B113" s="32"/>
      <c r="C113" s="33"/>
      <c r="D113" s="185" t="s">
        <v>142</v>
      </c>
      <c r="E113" s="33"/>
      <c r="F113" s="186" t="s">
        <v>1399</v>
      </c>
      <c r="G113" s="33"/>
      <c r="H113" s="33"/>
      <c r="I113" s="101"/>
      <c r="J113" s="33"/>
      <c r="K113" s="33"/>
      <c r="L113" s="36"/>
      <c r="M113" s="187"/>
      <c r="N113" s="58"/>
      <c r="O113" s="58"/>
      <c r="P113" s="58"/>
      <c r="Q113" s="58"/>
      <c r="R113" s="58"/>
      <c r="S113" s="58"/>
      <c r="T113" s="59"/>
      <c r="AT113" s="15" t="s">
        <v>142</v>
      </c>
      <c r="AU113" s="15" t="s">
        <v>75</v>
      </c>
    </row>
    <row r="114" spans="2:65" s="1" customFormat="1" ht="16.5" customHeight="1">
      <c r="B114" s="32"/>
      <c r="C114" s="199" t="s">
        <v>295</v>
      </c>
      <c r="D114" s="199" t="s">
        <v>164</v>
      </c>
      <c r="E114" s="200" t="s">
        <v>1400</v>
      </c>
      <c r="F114" s="201" t="s">
        <v>1401</v>
      </c>
      <c r="G114" s="202" t="s">
        <v>213</v>
      </c>
      <c r="H114" s="203">
        <v>134.4</v>
      </c>
      <c r="I114" s="204"/>
      <c r="J114" s="205">
        <f>ROUND(I114*H114,2)</f>
        <v>0</v>
      </c>
      <c r="K114" s="201" t="s">
        <v>139</v>
      </c>
      <c r="L114" s="206"/>
      <c r="M114" s="207" t="s">
        <v>1</v>
      </c>
      <c r="N114" s="208" t="s">
        <v>36</v>
      </c>
      <c r="O114" s="58"/>
      <c r="P114" s="182">
        <f>O114*H114</f>
        <v>0</v>
      </c>
      <c r="Q114" s="182">
        <v>0.00021</v>
      </c>
      <c r="R114" s="182">
        <f>Q114*H114</f>
        <v>0.028224000000000003</v>
      </c>
      <c r="S114" s="182">
        <v>0</v>
      </c>
      <c r="T114" s="183">
        <f>S114*H114</f>
        <v>0</v>
      </c>
      <c r="AR114" s="15" t="s">
        <v>630</v>
      </c>
      <c r="AT114" s="15" t="s">
        <v>164</v>
      </c>
      <c r="AU114" s="15" t="s">
        <v>75</v>
      </c>
      <c r="AY114" s="15" t="s">
        <v>132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5" t="s">
        <v>73</v>
      </c>
      <c r="BK114" s="184">
        <f>ROUND(I114*H114,2)</f>
        <v>0</v>
      </c>
      <c r="BL114" s="15" t="s">
        <v>189</v>
      </c>
      <c r="BM114" s="15" t="s">
        <v>1402</v>
      </c>
    </row>
    <row r="115" spans="2:47" s="1" customFormat="1" ht="12">
      <c r="B115" s="32"/>
      <c r="C115" s="33"/>
      <c r="D115" s="185" t="s">
        <v>142</v>
      </c>
      <c r="E115" s="33"/>
      <c r="F115" s="186" t="s">
        <v>1401</v>
      </c>
      <c r="G115" s="33"/>
      <c r="H115" s="33"/>
      <c r="I115" s="101"/>
      <c r="J115" s="33"/>
      <c r="K115" s="33"/>
      <c r="L115" s="36"/>
      <c r="M115" s="187"/>
      <c r="N115" s="58"/>
      <c r="O115" s="58"/>
      <c r="P115" s="58"/>
      <c r="Q115" s="58"/>
      <c r="R115" s="58"/>
      <c r="S115" s="58"/>
      <c r="T115" s="59"/>
      <c r="AT115" s="15" t="s">
        <v>142</v>
      </c>
      <c r="AU115" s="15" t="s">
        <v>75</v>
      </c>
    </row>
    <row r="116" spans="2:51" s="11" customFormat="1" ht="12">
      <c r="B116" s="188"/>
      <c r="C116" s="189"/>
      <c r="D116" s="185" t="s">
        <v>144</v>
      </c>
      <c r="E116" s="189"/>
      <c r="F116" s="191" t="s">
        <v>1403</v>
      </c>
      <c r="G116" s="189"/>
      <c r="H116" s="192">
        <v>134.4</v>
      </c>
      <c r="I116" s="193"/>
      <c r="J116" s="189"/>
      <c r="K116" s="189"/>
      <c r="L116" s="194"/>
      <c r="M116" s="195"/>
      <c r="N116" s="196"/>
      <c r="O116" s="196"/>
      <c r="P116" s="196"/>
      <c r="Q116" s="196"/>
      <c r="R116" s="196"/>
      <c r="S116" s="196"/>
      <c r="T116" s="197"/>
      <c r="AT116" s="198" t="s">
        <v>144</v>
      </c>
      <c r="AU116" s="198" t="s">
        <v>75</v>
      </c>
      <c r="AV116" s="11" t="s">
        <v>75</v>
      </c>
      <c r="AW116" s="11" t="s">
        <v>4</v>
      </c>
      <c r="AX116" s="11" t="s">
        <v>73</v>
      </c>
      <c r="AY116" s="198" t="s">
        <v>132</v>
      </c>
    </row>
    <row r="117" spans="2:65" s="1" customFormat="1" ht="16.5" customHeight="1">
      <c r="B117" s="32"/>
      <c r="C117" s="173" t="s">
        <v>313</v>
      </c>
      <c r="D117" s="173" t="s">
        <v>135</v>
      </c>
      <c r="E117" s="174" t="s">
        <v>1404</v>
      </c>
      <c r="F117" s="175" t="s">
        <v>1405</v>
      </c>
      <c r="G117" s="176" t="s">
        <v>213</v>
      </c>
      <c r="H117" s="177">
        <v>25.6</v>
      </c>
      <c r="I117" s="178"/>
      <c r="J117" s="179">
        <f>ROUND(I117*H117,2)</f>
        <v>0</v>
      </c>
      <c r="K117" s="175" t="s">
        <v>139</v>
      </c>
      <c r="L117" s="36"/>
      <c r="M117" s="180" t="s">
        <v>1</v>
      </c>
      <c r="N117" s="181" t="s">
        <v>36</v>
      </c>
      <c r="O117" s="58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5" t="s">
        <v>189</v>
      </c>
      <c r="AT117" s="15" t="s">
        <v>135</v>
      </c>
      <c r="AU117" s="15" t="s">
        <v>75</v>
      </c>
      <c r="AY117" s="15" t="s">
        <v>132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5" t="s">
        <v>73</v>
      </c>
      <c r="BK117" s="184">
        <f>ROUND(I117*H117,2)</f>
        <v>0</v>
      </c>
      <c r="BL117" s="15" t="s">
        <v>189</v>
      </c>
      <c r="BM117" s="15" t="s">
        <v>1406</v>
      </c>
    </row>
    <row r="118" spans="2:47" s="1" customFormat="1" ht="12">
      <c r="B118" s="32"/>
      <c r="C118" s="33"/>
      <c r="D118" s="185" t="s">
        <v>142</v>
      </c>
      <c r="E118" s="33"/>
      <c r="F118" s="186" t="s">
        <v>1407</v>
      </c>
      <c r="G118" s="33"/>
      <c r="H118" s="33"/>
      <c r="I118" s="101"/>
      <c r="J118" s="33"/>
      <c r="K118" s="33"/>
      <c r="L118" s="36"/>
      <c r="M118" s="187"/>
      <c r="N118" s="58"/>
      <c r="O118" s="58"/>
      <c r="P118" s="58"/>
      <c r="Q118" s="58"/>
      <c r="R118" s="58"/>
      <c r="S118" s="58"/>
      <c r="T118" s="59"/>
      <c r="AT118" s="15" t="s">
        <v>142</v>
      </c>
      <c r="AU118" s="15" t="s">
        <v>75</v>
      </c>
    </row>
    <row r="119" spans="2:65" s="1" customFormat="1" ht="16.5" customHeight="1">
      <c r="B119" s="32"/>
      <c r="C119" s="199" t="s">
        <v>324</v>
      </c>
      <c r="D119" s="199" t="s">
        <v>164</v>
      </c>
      <c r="E119" s="200" t="s">
        <v>1408</v>
      </c>
      <c r="F119" s="201" t="s">
        <v>1409</v>
      </c>
      <c r="G119" s="202" t="s">
        <v>213</v>
      </c>
      <c r="H119" s="203">
        <v>30.72</v>
      </c>
      <c r="I119" s="204"/>
      <c r="J119" s="205">
        <f>ROUND(I119*H119,2)</f>
        <v>0</v>
      </c>
      <c r="K119" s="201" t="s">
        <v>139</v>
      </c>
      <c r="L119" s="206"/>
      <c r="M119" s="207" t="s">
        <v>1</v>
      </c>
      <c r="N119" s="208" t="s">
        <v>36</v>
      </c>
      <c r="O119" s="58"/>
      <c r="P119" s="182">
        <f>O119*H119</f>
        <v>0</v>
      </c>
      <c r="Q119" s="182">
        <v>0.00042</v>
      </c>
      <c r="R119" s="182">
        <f>Q119*H119</f>
        <v>0.0129024</v>
      </c>
      <c r="S119" s="182">
        <v>0</v>
      </c>
      <c r="T119" s="183">
        <f>S119*H119</f>
        <v>0</v>
      </c>
      <c r="AR119" s="15" t="s">
        <v>630</v>
      </c>
      <c r="AT119" s="15" t="s">
        <v>164</v>
      </c>
      <c r="AU119" s="15" t="s">
        <v>75</v>
      </c>
      <c r="AY119" s="15" t="s">
        <v>132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5" t="s">
        <v>73</v>
      </c>
      <c r="BK119" s="184">
        <f>ROUND(I119*H119,2)</f>
        <v>0</v>
      </c>
      <c r="BL119" s="15" t="s">
        <v>189</v>
      </c>
      <c r="BM119" s="15" t="s">
        <v>1410</v>
      </c>
    </row>
    <row r="120" spans="2:47" s="1" customFormat="1" ht="12">
      <c r="B120" s="32"/>
      <c r="C120" s="33"/>
      <c r="D120" s="185" t="s">
        <v>142</v>
      </c>
      <c r="E120" s="33"/>
      <c r="F120" s="186" t="s">
        <v>1409</v>
      </c>
      <c r="G120" s="33"/>
      <c r="H120" s="33"/>
      <c r="I120" s="101"/>
      <c r="J120" s="33"/>
      <c r="K120" s="33"/>
      <c r="L120" s="36"/>
      <c r="M120" s="187"/>
      <c r="N120" s="58"/>
      <c r="O120" s="58"/>
      <c r="P120" s="58"/>
      <c r="Q120" s="58"/>
      <c r="R120" s="58"/>
      <c r="S120" s="58"/>
      <c r="T120" s="59"/>
      <c r="AT120" s="15" t="s">
        <v>142</v>
      </c>
      <c r="AU120" s="15" t="s">
        <v>75</v>
      </c>
    </row>
    <row r="121" spans="2:51" s="11" customFormat="1" ht="12">
      <c r="B121" s="188"/>
      <c r="C121" s="189"/>
      <c r="D121" s="185" t="s">
        <v>144</v>
      </c>
      <c r="E121" s="189"/>
      <c r="F121" s="191" t="s">
        <v>1411</v>
      </c>
      <c r="G121" s="189"/>
      <c r="H121" s="192">
        <v>30.72</v>
      </c>
      <c r="I121" s="193"/>
      <c r="J121" s="189"/>
      <c r="K121" s="189"/>
      <c r="L121" s="194"/>
      <c r="M121" s="195"/>
      <c r="N121" s="196"/>
      <c r="O121" s="196"/>
      <c r="P121" s="196"/>
      <c r="Q121" s="196"/>
      <c r="R121" s="196"/>
      <c r="S121" s="196"/>
      <c r="T121" s="197"/>
      <c r="AT121" s="198" t="s">
        <v>144</v>
      </c>
      <c r="AU121" s="198" t="s">
        <v>75</v>
      </c>
      <c r="AV121" s="11" t="s">
        <v>75</v>
      </c>
      <c r="AW121" s="11" t="s">
        <v>4</v>
      </c>
      <c r="AX121" s="11" t="s">
        <v>73</v>
      </c>
      <c r="AY121" s="198" t="s">
        <v>132</v>
      </c>
    </row>
    <row r="122" spans="2:65" s="1" customFormat="1" ht="16.5" customHeight="1">
      <c r="B122" s="32"/>
      <c r="C122" s="173" t="s">
        <v>170</v>
      </c>
      <c r="D122" s="173" t="s">
        <v>135</v>
      </c>
      <c r="E122" s="174" t="s">
        <v>1412</v>
      </c>
      <c r="F122" s="175" t="s">
        <v>1413</v>
      </c>
      <c r="G122" s="176" t="s">
        <v>213</v>
      </c>
      <c r="H122" s="177">
        <v>95.5</v>
      </c>
      <c r="I122" s="178"/>
      <c r="J122" s="179">
        <f>ROUND(I122*H122,2)</f>
        <v>0</v>
      </c>
      <c r="K122" s="175" t="s">
        <v>139</v>
      </c>
      <c r="L122" s="36"/>
      <c r="M122" s="180" t="s">
        <v>1</v>
      </c>
      <c r="N122" s="181" t="s">
        <v>36</v>
      </c>
      <c r="O122" s="58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15" t="s">
        <v>189</v>
      </c>
      <c r="AT122" s="15" t="s">
        <v>135</v>
      </c>
      <c r="AU122" s="15" t="s">
        <v>75</v>
      </c>
      <c r="AY122" s="15" t="s">
        <v>132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5" t="s">
        <v>73</v>
      </c>
      <c r="BK122" s="184">
        <f>ROUND(I122*H122,2)</f>
        <v>0</v>
      </c>
      <c r="BL122" s="15" t="s">
        <v>189</v>
      </c>
      <c r="BM122" s="15" t="s">
        <v>1414</v>
      </c>
    </row>
    <row r="123" spans="2:47" s="1" customFormat="1" ht="19.5">
      <c r="B123" s="32"/>
      <c r="C123" s="33"/>
      <c r="D123" s="185" t="s">
        <v>142</v>
      </c>
      <c r="E123" s="33"/>
      <c r="F123" s="186" t="s">
        <v>1415</v>
      </c>
      <c r="G123" s="33"/>
      <c r="H123" s="33"/>
      <c r="I123" s="101"/>
      <c r="J123" s="33"/>
      <c r="K123" s="33"/>
      <c r="L123" s="36"/>
      <c r="M123" s="187"/>
      <c r="N123" s="58"/>
      <c r="O123" s="58"/>
      <c r="P123" s="58"/>
      <c r="Q123" s="58"/>
      <c r="R123" s="58"/>
      <c r="S123" s="58"/>
      <c r="T123" s="59"/>
      <c r="AT123" s="15" t="s">
        <v>142</v>
      </c>
      <c r="AU123" s="15" t="s">
        <v>75</v>
      </c>
    </row>
    <row r="124" spans="2:51" s="11" customFormat="1" ht="12">
      <c r="B124" s="188"/>
      <c r="C124" s="189"/>
      <c r="D124" s="185" t="s">
        <v>144</v>
      </c>
      <c r="E124" s="190" t="s">
        <v>1</v>
      </c>
      <c r="F124" s="191" t="s">
        <v>1371</v>
      </c>
      <c r="G124" s="189"/>
      <c r="H124" s="192">
        <v>95.5</v>
      </c>
      <c r="I124" s="193"/>
      <c r="J124" s="189"/>
      <c r="K124" s="189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144</v>
      </c>
      <c r="AU124" s="198" t="s">
        <v>75</v>
      </c>
      <c r="AV124" s="11" t="s">
        <v>75</v>
      </c>
      <c r="AW124" s="11" t="s">
        <v>28</v>
      </c>
      <c r="AX124" s="11" t="s">
        <v>73</v>
      </c>
      <c r="AY124" s="198" t="s">
        <v>132</v>
      </c>
    </row>
    <row r="125" spans="2:65" s="1" customFormat="1" ht="16.5" customHeight="1">
      <c r="B125" s="32"/>
      <c r="C125" s="199" t="s">
        <v>140</v>
      </c>
      <c r="D125" s="199" t="s">
        <v>164</v>
      </c>
      <c r="E125" s="200" t="s">
        <v>1383</v>
      </c>
      <c r="F125" s="201" t="s">
        <v>1384</v>
      </c>
      <c r="G125" s="202" t="s">
        <v>213</v>
      </c>
      <c r="H125" s="203">
        <v>114.6</v>
      </c>
      <c r="I125" s="204"/>
      <c r="J125" s="205">
        <f>ROUND(I125*H125,2)</f>
        <v>0</v>
      </c>
      <c r="K125" s="201" t="s">
        <v>139</v>
      </c>
      <c r="L125" s="206"/>
      <c r="M125" s="207" t="s">
        <v>1</v>
      </c>
      <c r="N125" s="208" t="s">
        <v>36</v>
      </c>
      <c r="O125" s="58"/>
      <c r="P125" s="182">
        <f>O125*H125</f>
        <v>0</v>
      </c>
      <c r="Q125" s="182">
        <v>0.00012</v>
      </c>
      <c r="R125" s="182">
        <f>Q125*H125</f>
        <v>0.013752</v>
      </c>
      <c r="S125" s="182">
        <v>0</v>
      </c>
      <c r="T125" s="183">
        <f>S125*H125</f>
        <v>0</v>
      </c>
      <c r="AR125" s="15" t="s">
        <v>630</v>
      </c>
      <c r="AT125" s="15" t="s">
        <v>164</v>
      </c>
      <c r="AU125" s="15" t="s">
        <v>75</v>
      </c>
      <c r="AY125" s="15" t="s">
        <v>132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5" t="s">
        <v>73</v>
      </c>
      <c r="BK125" s="184">
        <f>ROUND(I125*H125,2)</f>
        <v>0</v>
      </c>
      <c r="BL125" s="15" t="s">
        <v>189</v>
      </c>
      <c r="BM125" s="15" t="s">
        <v>1416</v>
      </c>
    </row>
    <row r="126" spans="2:47" s="1" customFormat="1" ht="12">
      <c r="B126" s="32"/>
      <c r="C126" s="33"/>
      <c r="D126" s="185" t="s">
        <v>142</v>
      </c>
      <c r="E126" s="33"/>
      <c r="F126" s="186" t="s">
        <v>1384</v>
      </c>
      <c r="G126" s="33"/>
      <c r="H126" s="33"/>
      <c r="I126" s="101"/>
      <c r="J126" s="33"/>
      <c r="K126" s="33"/>
      <c r="L126" s="36"/>
      <c r="M126" s="187"/>
      <c r="N126" s="58"/>
      <c r="O126" s="58"/>
      <c r="P126" s="58"/>
      <c r="Q126" s="58"/>
      <c r="R126" s="58"/>
      <c r="S126" s="58"/>
      <c r="T126" s="59"/>
      <c r="AT126" s="15" t="s">
        <v>142</v>
      </c>
      <c r="AU126" s="15" t="s">
        <v>75</v>
      </c>
    </row>
    <row r="127" spans="2:51" s="11" customFormat="1" ht="12">
      <c r="B127" s="188"/>
      <c r="C127" s="189"/>
      <c r="D127" s="185" t="s">
        <v>144</v>
      </c>
      <c r="E127" s="189"/>
      <c r="F127" s="191" t="s">
        <v>1417</v>
      </c>
      <c r="G127" s="189"/>
      <c r="H127" s="192">
        <v>114.6</v>
      </c>
      <c r="I127" s="193"/>
      <c r="J127" s="189"/>
      <c r="K127" s="189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144</v>
      </c>
      <c r="AU127" s="198" t="s">
        <v>75</v>
      </c>
      <c r="AV127" s="11" t="s">
        <v>75</v>
      </c>
      <c r="AW127" s="11" t="s">
        <v>4</v>
      </c>
      <c r="AX127" s="11" t="s">
        <v>73</v>
      </c>
      <c r="AY127" s="198" t="s">
        <v>132</v>
      </c>
    </row>
    <row r="128" spans="2:65" s="1" customFormat="1" ht="16.5" customHeight="1">
      <c r="B128" s="32"/>
      <c r="C128" s="173" t="s">
        <v>229</v>
      </c>
      <c r="D128" s="173" t="s">
        <v>135</v>
      </c>
      <c r="E128" s="174" t="s">
        <v>1418</v>
      </c>
      <c r="F128" s="175" t="s">
        <v>1419</v>
      </c>
      <c r="G128" s="176" t="s">
        <v>332</v>
      </c>
      <c r="H128" s="177">
        <v>1</v>
      </c>
      <c r="I128" s="178"/>
      <c r="J128" s="179">
        <f>ROUND(I128*H128,2)</f>
        <v>0</v>
      </c>
      <c r="K128" s="175" t="s">
        <v>139</v>
      </c>
      <c r="L128" s="36"/>
      <c r="M128" s="180" t="s">
        <v>1</v>
      </c>
      <c r="N128" s="181" t="s">
        <v>36</v>
      </c>
      <c r="O128" s="58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AR128" s="15" t="s">
        <v>189</v>
      </c>
      <c r="AT128" s="15" t="s">
        <v>135</v>
      </c>
      <c r="AU128" s="15" t="s">
        <v>75</v>
      </c>
      <c r="AY128" s="15" t="s">
        <v>132</v>
      </c>
      <c r="BE128" s="184">
        <f>IF(N128="základní",J128,0)</f>
        <v>0</v>
      </c>
      <c r="BF128" s="184">
        <f>IF(N128="snížená",J128,0)</f>
        <v>0</v>
      </c>
      <c r="BG128" s="184">
        <f>IF(N128="zákl. přenesená",J128,0)</f>
        <v>0</v>
      </c>
      <c r="BH128" s="184">
        <f>IF(N128="sníž. přenesená",J128,0)</f>
        <v>0</v>
      </c>
      <c r="BI128" s="184">
        <f>IF(N128="nulová",J128,0)</f>
        <v>0</v>
      </c>
      <c r="BJ128" s="15" t="s">
        <v>73</v>
      </c>
      <c r="BK128" s="184">
        <f>ROUND(I128*H128,2)</f>
        <v>0</v>
      </c>
      <c r="BL128" s="15" t="s">
        <v>189</v>
      </c>
      <c r="BM128" s="15" t="s">
        <v>1420</v>
      </c>
    </row>
    <row r="129" spans="2:47" s="1" customFormat="1" ht="12">
      <c r="B129" s="32"/>
      <c r="C129" s="33"/>
      <c r="D129" s="185" t="s">
        <v>142</v>
      </c>
      <c r="E129" s="33"/>
      <c r="F129" s="186" t="s">
        <v>1421</v>
      </c>
      <c r="G129" s="33"/>
      <c r="H129" s="33"/>
      <c r="I129" s="101"/>
      <c r="J129" s="33"/>
      <c r="K129" s="33"/>
      <c r="L129" s="36"/>
      <c r="M129" s="187"/>
      <c r="N129" s="58"/>
      <c r="O129" s="58"/>
      <c r="P129" s="58"/>
      <c r="Q129" s="58"/>
      <c r="R129" s="58"/>
      <c r="S129" s="58"/>
      <c r="T129" s="59"/>
      <c r="AT129" s="15" t="s">
        <v>142</v>
      </c>
      <c r="AU129" s="15" t="s">
        <v>75</v>
      </c>
    </row>
    <row r="130" spans="2:65" s="1" customFormat="1" ht="16.5" customHeight="1">
      <c r="B130" s="32"/>
      <c r="C130" s="173" t="s">
        <v>695</v>
      </c>
      <c r="D130" s="173" t="s">
        <v>135</v>
      </c>
      <c r="E130" s="174" t="s">
        <v>1422</v>
      </c>
      <c r="F130" s="175" t="s">
        <v>1423</v>
      </c>
      <c r="G130" s="176" t="s">
        <v>332</v>
      </c>
      <c r="H130" s="177">
        <v>7</v>
      </c>
      <c r="I130" s="178"/>
      <c r="J130" s="179">
        <f>ROUND(I130*H130,2)</f>
        <v>0</v>
      </c>
      <c r="K130" s="175" t="s">
        <v>139</v>
      </c>
      <c r="L130" s="36"/>
      <c r="M130" s="180" t="s">
        <v>1</v>
      </c>
      <c r="N130" s="181" t="s">
        <v>36</v>
      </c>
      <c r="O130" s="58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5" t="s">
        <v>189</v>
      </c>
      <c r="AT130" s="15" t="s">
        <v>135</v>
      </c>
      <c r="AU130" s="15" t="s">
        <v>75</v>
      </c>
      <c r="AY130" s="15" t="s">
        <v>132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5" t="s">
        <v>73</v>
      </c>
      <c r="BK130" s="184">
        <f>ROUND(I130*H130,2)</f>
        <v>0</v>
      </c>
      <c r="BL130" s="15" t="s">
        <v>189</v>
      </c>
      <c r="BM130" s="15" t="s">
        <v>1424</v>
      </c>
    </row>
    <row r="131" spans="2:47" s="1" customFormat="1" ht="19.5">
      <c r="B131" s="32"/>
      <c r="C131" s="33"/>
      <c r="D131" s="185" t="s">
        <v>142</v>
      </c>
      <c r="E131" s="33"/>
      <c r="F131" s="186" t="s">
        <v>1425</v>
      </c>
      <c r="G131" s="33"/>
      <c r="H131" s="33"/>
      <c r="I131" s="101"/>
      <c r="J131" s="33"/>
      <c r="K131" s="33"/>
      <c r="L131" s="36"/>
      <c r="M131" s="187"/>
      <c r="N131" s="58"/>
      <c r="O131" s="58"/>
      <c r="P131" s="58"/>
      <c r="Q131" s="58"/>
      <c r="R131" s="58"/>
      <c r="S131" s="58"/>
      <c r="T131" s="59"/>
      <c r="AT131" s="15" t="s">
        <v>142</v>
      </c>
      <c r="AU131" s="15" t="s">
        <v>75</v>
      </c>
    </row>
    <row r="132" spans="2:65" s="1" customFormat="1" ht="16.5" customHeight="1">
      <c r="B132" s="32"/>
      <c r="C132" s="199" t="s">
        <v>700</v>
      </c>
      <c r="D132" s="199" t="s">
        <v>164</v>
      </c>
      <c r="E132" s="200" t="s">
        <v>1426</v>
      </c>
      <c r="F132" s="201" t="s">
        <v>1427</v>
      </c>
      <c r="G132" s="202" t="s">
        <v>332</v>
      </c>
      <c r="H132" s="203">
        <v>7</v>
      </c>
      <c r="I132" s="204"/>
      <c r="J132" s="205">
        <f>ROUND(I132*H132,2)</f>
        <v>0</v>
      </c>
      <c r="K132" s="201" t="s">
        <v>139</v>
      </c>
      <c r="L132" s="206"/>
      <c r="M132" s="207" t="s">
        <v>1</v>
      </c>
      <c r="N132" s="208" t="s">
        <v>36</v>
      </c>
      <c r="O132" s="58"/>
      <c r="P132" s="182">
        <f>O132*H132</f>
        <v>0</v>
      </c>
      <c r="Q132" s="182">
        <v>5E-05</v>
      </c>
      <c r="R132" s="182">
        <f>Q132*H132</f>
        <v>0.00035</v>
      </c>
      <c r="S132" s="182">
        <v>0</v>
      </c>
      <c r="T132" s="183">
        <f>S132*H132</f>
        <v>0</v>
      </c>
      <c r="AR132" s="15" t="s">
        <v>630</v>
      </c>
      <c r="AT132" s="15" t="s">
        <v>164</v>
      </c>
      <c r="AU132" s="15" t="s">
        <v>75</v>
      </c>
      <c r="AY132" s="15" t="s">
        <v>132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5" t="s">
        <v>73</v>
      </c>
      <c r="BK132" s="184">
        <f>ROUND(I132*H132,2)</f>
        <v>0</v>
      </c>
      <c r="BL132" s="15" t="s">
        <v>189</v>
      </c>
      <c r="BM132" s="15" t="s">
        <v>1428</v>
      </c>
    </row>
    <row r="133" spans="2:47" s="1" customFormat="1" ht="12">
      <c r="B133" s="32"/>
      <c r="C133" s="33"/>
      <c r="D133" s="185" t="s">
        <v>142</v>
      </c>
      <c r="E133" s="33"/>
      <c r="F133" s="186" t="s">
        <v>1427</v>
      </c>
      <c r="G133" s="33"/>
      <c r="H133" s="33"/>
      <c r="I133" s="101"/>
      <c r="J133" s="33"/>
      <c r="K133" s="33"/>
      <c r="L133" s="36"/>
      <c r="M133" s="187"/>
      <c r="N133" s="58"/>
      <c r="O133" s="58"/>
      <c r="P133" s="58"/>
      <c r="Q133" s="58"/>
      <c r="R133" s="58"/>
      <c r="S133" s="58"/>
      <c r="T133" s="59"/>
      <c r="AT133" s="15" t="s">
        <v>142</v>
      </c>
      <c r="AU133" s="15" t="s">
        <v>75</v>
      </c>
    </row>
    <row r="134" spans="2:65" s="1" customFormat="1" ht="16.5" customHeight="1">
      <c r="B134" s="32"/>
      <c r="C134" s="173" t="s">
        <v>707</v>
      </c>
      <c r="D134" s="173" t="s">
        <v>135</v>
      </c>
      <c r="E134" s="174" t="s">
        <v>1429</v>
      </c>
      <c r="F134" s="175" t="s">
        <v>1430</v>
      </c>
      <c r="G134" s="176" t="s">
        <v>332</v>
      </c>
      <c r="H134" s="177">
        <v>9</v>
      </c>
      <c r="I134" s="178"/>
      <c r="J134" s="179">
        <f>ROUND(I134*H134,2)</f>
        <v>0</v>
      </c>
      <c r="K134" s="175" t="s">
        <v>139</v>
      </c>
      <c r="L134" s="36"/>
      <c r="M134" s="180" t="s">
        <v>1</v>
      </c>
      <c r="N134" s="181" t="s">
        <v>36</v>
      </c>
      <c r="O134" s="58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15" t="s">
        <v>189</v>
      </c>
      <c r="AT134" s="15" t="s">
        <v>135</v>
      </c>
      <c r="AU134" s="15" t="s">
        <v>75</v>
      </c>
      <c r="AY134" s="15" t="s">
        <v>132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5" t="s">
        <v>73</v>
      </c>
      <c r="BK134" s="184">
        <f>ROUND(I134*H134,2)</f>
        <v>0</v>
      </c>
      <c r="BL134" s="15" t="s">
        <v>189</v>
      </c>
      <c r="BM134" s="15" t="s">
        <v>1431</v>
      </c>
    </row>
    <row r="135" spans="2:47" s="1" customFormat="1" ht="19.5">
      <c r="B135" s="32"/>
      <c r="C135" s="33"/>
      <c r="D135" s="185" t="s">
        <v>142</v>
      </c>
      <c r="E135" s="33"/>
      <c r="F135" s="186" t="s">
        <v>1432</v>
      </c>
      <c r="G135" s="33"/>
      <c r="H135" s="33"/>
      <c r="I135" s="101"/>
      <c r="J135" s="33"/>
      <c r="K135" s="33"/>
      <c r="L135" s="36"/>
      <c r="M135" s="187"/>
      <c r="N135" s="58"/>
      <c r="O135" s="58"/>
      <c r="P135" s="58"/>
      <c r="Q135" s="58"/>
      <c r="R135" s="58"/>
      <c r="S135" s="58"/>
      <c r="T135" s="59"/>
      <c r="AT135" s="15" t="s">
        <v>142</v>
      </c>
      <c r="AU135" s="15" t="s">
        <v>75</v>
      </c>
    </row>
    <row r="136" spans="2:65" s="1" customFormat="1" ht="16.5" customHeight="1">
      <c r="B136" s="32"/>
      <c r="C136" s="199" t="s">
        <v>712</v>
      </c>
      <c r="D136" s="199" t="s">
        <v>164</v>
      </c>
      <c r="E136" s="200" t="s">
        <v>1433</v>
      </c>
      <c r="F136" s="201" t="s">
        <v>1434</v>
      </c>
      <c r="G136" s="202" t="s">
        <v>332</v>
      </c>
      <c r="H136" s="203">
        <v>9</v>
      </c>
      <c r="I136" s="204"/>
      <c r="J136" s="205">
        <f>ROUND(I136*H136,2)</f>
        <v>0</v>
      </c>
      <c r="K136" s="201" t="s">
        <v>139</v>
      </c>
      <c r="L136" s="206"/>
      <c r="M136" s="207" t="s">
        <v>1</v>
      </c>
      <c r="N136" s="208" t="s">
        <v>36</v>
      </c>
      <c r="O136" s="58"/>
      <c r="P136" s="182">
        <f>O136*H136</f>
        <v>0</v>
      </c>
      <c r="Q136" s="182">
        <v>5E-05</v>
      </c>
      <c r="R136" s="182">
        <f>Q136*H136</f>
        <v>0.00045000000000000004</v>
      </c>
      <c r="S136" s="182">
        <v>0</v>
      </c>
      <c r="T136" s="183">
        <f>S136*H136</f>
        <v>0</v>
      </c>
      <c r="AR136" s="15" t="s">
        <v>630</v>
      </c>
      <c r="AT136" s="15" t="s">
        <v>164</v>
      </c>
      <c r="AU136" s="15" t="s">
        <v>75</v>
      </c>
      <c r="AY136" s="15" t="s">
        <v>132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5" t="s">
        <v>73</v>
      </c>
      <c r="BK136" s="184">
        <f>ROUND(I136*H136,2)</f>
        <v>0</v>
      </c>
      <c r="BL136" s="15" t="s">
        <v>189</v>
      </c>
      <c r="BM136" s="15" t="s">
        <v>1435</v>
      </c>
    </row>
    <row r="137" spans="2:47" s="1" customFormat="1" ht="12">
      <c r="B137" s="32"/>
      <c r="C137" s="33"/>
      <c r="D137" s="185" t="s">
        <v>142</v>
      </c>
      <c r="E137" s="33"/>
      <c r="F137" s="186" t="s">
        <v>1434</v>
      </c>
      <c r="G137" s="33"/>
      <c r="H137" s="33"/>
      <c r="I137" s="101"/>
      <c r="J137" s="33"/>
      <c r="K137" s="33"/>
      <c r="L137" s="36"/>
      <c r="M137" s="187"/>
      <c r="N137" s="58"/>
      <c r="O137" s="58"/>
      <c r="P137" s="58"/>
      <c r="Q137" s="58"/>
      <c r="R137" s="58"/>
      <c r="S137" s="58"/>
      <c r="T137" s="59"/>
      <c r="AT137" s="15" t="s">
        <v>142</v>
      </c>
      <c r="AU137" s="15" t="s">
        <v>75</v>
      </c>
    </row>
    <row r="138" spans="2:65" s="1" customFormat="1" ht="16.5" customHeight="1">
      <c r="B138" s="32"/>
      <c r="C138" s="173" t="s">
        <v>627</v>
      </c>
      <c r="D138" s="173" t="s">
        <v>135</v>
      </c>
      <c r="E138" s="174" t="s">
        <v>1436</v>
      </c>
      <c r="F138" s="175" t="s">
        <v>1437</v>
      </c>
      <c r="G138" s="176" t="s">
        <v>332</v>
      </c>
      <c r="H138" s="177">
        <v>2</v>
      </c>
      <c r="I138" s="178"/>
      <c r="J138" s="179">
        <f>ROUND(I138*H138,2)</f>
        <v>0</v>
      </c>
      <c r="K138" s="175" t="s">
        <v>1</v>
      </c>
      <c r="L138" s="36"/>
      <c r="M138" s="180" t="s">
        <v>1</v>
      </c>
      <c r="N138" s="181" t="s">
        <v>36</v>
      </c>
      <c r="O138" s="58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15" t="s">
        <v>189</v>
      </c>
      <c r="AT138" s="15" t="s">
        <v>135</v>
      </c>
      <c r="AU138" s="15" t="s">
        <v>75</v>
      </c>
      <c r="AY138" s="15" t="s">
        <v>132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15" t="s">
        <v>73</v>
      </c>
      <c r="BK138" s="184">
        <f>ROUND(I138*H138,2)</f>
        <v>0</v>
      </c>
      <c r="BL138" s="15" t="s">
        <v>189</v>
      </c>
      <c r="BM138" s="15" t="s">
        <v>1438</v>
      </c>
    </row>
    <row r="139" spans="2:47" s="1" customFormat="1" ht="12">
      <c r="B139" s="32"/>
      <c r="C139" s="33"/>
      <c r="D139" s="185" t="s">
        <v>142</v>
      </c>
      <c r="E139" s="33"/>
      <c r="F139" s="186" t="s">
        <v>1439</v>
      </c>
      <c r="G139" s="33"/>
      <c r="H139" s="33"/>
      <c r="I139" s="101"/>
      <c r="J139" s="33"/>
      <c r="K139" s="33"/>
      <c r="L139" s="36"/>
      <c r="M139" s="187"/>
      <c r="N139" s="58"/>
      <c r="O139" s="58"/>
      <c r="P139" s="58"/>
      <c r="Q139" s="58"/>
      <c r="R139" s="58"/>
      <c r="S139" s="58"/>
      <c r="T139" s="59"/>
      <c r="AT139" s="15" t="s">
        <v>142</v>
      </c>
      <c r="AU139" s="15" t="s">
        <v>75</v>
      </c>
    </row>
    <row r="140" spans="2:65" s="1" customFormat="1" ht="16.5" customHeight="1">
      <c r="B140" s="32"/>
      <c r="C140" s="173" t="s">
        <v>717</v>
      </c>
      <c r="D140" s="173" t="s">
        <v>135</v>
      </c>
      <c r="E140" s="174" t="s">
        <v>1440</v>
      </c>
      <c r="F140" s="175" t="s">
        <v>1441</v>
      </c>
      <c r="G140" s="176" t="s">
        <v>332</v>
      </c>
      <c r="H140" s="177">
        <v>8</v>
      </c>
      <c r="I140" s="178"/>
      <c r="J140" s="179">
        <f>ROUND(I140*H140,2)</f>
        <v>0</v>
      </c>
      <c r="K140" s="175" t="s">
        <v>139</v>
      </c>
      <c r="L140" s="36"/>
      <c r="M140" s="180" t="s">
        <v>1</v>
      </c>
      <c r="N140" s="181" t="s">
        <v>36</v>
      </c>
      <c r="O140" s="58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AR140" s="15" t="s">
        <v>189</v>
      </c>
      <c r="AT140" s="15" t="s">
        <v>135</v>
      </c>
      <c r="AU140" s="15" t="s">
        <v>75</v>
      </c>
      <c r="AY140" s="15" t="s">
        <v>132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5" t="s">
        <v>73</v>
      </c>
      <c r="BK140" s="184">
        <f>ROUND(I140*H140,2)</f>
        <v>0</v>
      </c>
      <c r="BL140" s="15" t="s">
        <v>189</v>
      </c>
      <c r="BM140" s="15" t="s">
        <v>1442</v>
      </c>
    </row>
    <row r="141" spans="2:47" s="1" customFormat="1" ht="19.5">
      <c r="B141" s="32"/>
      <c r="C141" s="33"/>
      <c r="D141" s="185" t="s">
        <v>142</v>
      </c>
      <c r="E141" s="33"/>
      <c r="F141" s="186" t="s">
        <v>1443</v>
      </c>
      <c r="G141" s="33"/>
      <c r="H141" s="33"/>
      <c r="I141" s="101"/>
      <c r="J141" s="33"/>
      <c r="K141" s="33"/>
      <c r="L141" s="36"/>
      <c r="M141" s="187"/>
      <c r="N141" s="58"/>
      <c r="O141" s="58"/>
      <c r="P141" s="58"/>
      <c r="Q141" s="58"/>
      <c r="R141" s="58"/>
      <c r="S141" s="58"/>
      <c r="T141" s="59"/>
      <c r="AT141" s="15" t="s">
        <v>142</v>
      </c>
      <c r="AU141" s="15" t="s">
        <v>75</v>
      </c>
    </row>
    <row r="142" spans="2:65" s="1" customFormat="1" ht="16.5" customHeight="1">
      <c r="B142" s="32"/>
      <c r="C142" s="199" t="s">
        <v>683</v>
      </c>
      <c r="D142" s="199" t="s">
        <v>164</v>
      </c>
      <c r="E142" s="200" t="s">
        <v>1444</v>
      </c>
      <c r="F142" s="201" t="s">
        <v>1445</v>
      </c>
      <c r="G142" s="202" t="s">
        <v>332</v>
      </c>
      <c r="H142" s="203">
        <v>8</v>
      </c>
      <c r="I142" s="204"/>
      <c r="J142" s="205">
        <f>ROUND(I142*H142,2)</f>
        <v>0</v>
      </c>
      <c r="K142" s="201" t="s">
        <v>139</v>
      </c>
      <c r="L142" s="206"/>
      <c r="M142" s="207" t="s">
        <v>1</v>
      </c>
      <c r="N142" s="208" t="s">
        <v>36</v>
      </c>
      <c r="O142" s="58"/>
      <c r="P142" s="182">
        <f>O142*H142</f>
        <v>0</v>
      </c>
      <c r="Q142" s="182">
        <v>6E-05</v>
      </c>
      <c r="R142" s="182">
        <f>Q142*H142</f>
        <v>0.00048</v>
      </c>
      <c r="S142" s="182">
        <v>0</v>
      </c>
      <c r="T142" s="183">
        <f>S142*H142</f>
        <v>0</v>
      </c>
      <c r="AR142" s="15" t="s">
        <v>630</v>
      </c>
      <c r="AT142" s="15" t="s">
        <v>164</v>
      </c>
      <c r="AU142" s="15" t="s">
        <v>75</v>
      </c>
      <c r="AY142" s="15" t="s">
        <v>132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5" t="s">
        <v>73</v>
      </c>
      <c r="BK142" s="184">
        <f>ROUND(I142*H142,2)</f>
        <v>0</v>
      </c>
      <c r="BL142" s="15" t="s">
        <v>189</v>
      </c>
      <c r="BM142" s="15" t="s">
        <v>1446</v>
      </c>
    </row>
    <row r="143" spans="2:47" s="1" customFormat="1" ht="12">
      <c r="B143" s="32"/>
      <c r="C143" s="33"/>
      <c r="D143" s="185" t="s">
        <v>142</v>
      </c>
      <c r="E143" s="33"/>
      <c r="F143" s="186" t="s">
        <v>1445</v>
      </c>
      <c r="G143" s="33"/>
      <c r="H143" s="33"/>
      <c r="I143" s="101"/>
      <c r="J143" s="33"/>
      <c r="K143" s="33"/>
      <c r="L143" s="36"/>
      <c r="M143" s="187"/>
      <c r="N143" s="58"/>
      <c r="O143" s="58"/>
      <c r="P143" s="58"/>
      <c r="Q143" s="58"/>
      <c r="R143" s="58"/>
      <c r="S143" s="58"/>
      <c r="T143" s="59"/>
      <c r="AT143" s="15" t="s">
        <v>142</v>
      </c>
      <c r="AU143" s="15" t="s">
        <v>75</v>
      </c>
    </row>
    <row r="144" spans="2:65" s="1" customFormat="1" ht="16.5" customHeight="1">
      <c r="B144" s="32"/>
      <c r="C144" s="173" t="s">
        <v>596</v>
      </c>
      <c r="D144" s="173" t="s">
        <v>135</v>
      </c>
      <c r="E144" s="174" t="s">
        <v>1447</v>
      </c>
      <c r="F144" s="175" t="s">
        <v>1448</v>
      </c>
      <c r="G144" s="176" t="s">
        <v>332</v>
      </c>
      <c r="H144" s="177">
        <v>6</v>
      </c>
      <c r="I144" s="178"/>
      <c r="J144" s="179">
        <f>ROUND(I144*H144,2)</f>
        <v>0</v>
      </c>
      <c r="K144" s="175" t="s">
        <v>139</v>
      </c>
      <c r="L144" s="36"/>
      <c r="M144" s="180" t="s">
        <v>1</v>
      </c>
      <c r="N144" s="181" t="s">
        <v>36</v>
      </c>
      <c r="O144" s="58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AR144" s="15" t="s">
        <v>189</v>
      </c>
      <c r="AT144" s="15" t="s">
        <v>135</v>
      </c>
      <c r="AU144" s="15" t="s">
        <v>75</v>
      </c>
      <c r="AY144" s="15" t="s">
        <v>132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5" t="s">
        <v>73</v>
      </c>
      <c r="BK144" s="184">
        <f>ROUND(I144*H144,2)</f>
        <v>0</v>
      </c>
      <c r="BL144" s="15" t="s">
        <v>189</v>
      </c>
      <c r="BM144" s="15" t="s">
        <v>1449</v>
      </c>
    </row>
    <row r="145" spans="2:47" s="1" customFormat="1" ht="12">
      <c r="B145" s="32"/>
      <c r="C145" s="33"/>
      <c r="D145" s="185" t="s">
        <v>142</v>
      </c>
      <c r="E145" s="33"/>
      <c r="F145" s="186" t="s">
        <v>1450</v>
      </c>
      <c r="G145" s="33"/>
      <c r="H145" s="33"/>
      <c r="I145" s="101"/>
      <c r="J145" s="33"/>
      <c r="K145" s="33"/>
      <c r="L145" s="36"/>
      <c r="M145" s="187"/>
      <c r="N145" s="58"/>
      <c r="O145" s="58"/>
      <c r="P145" s="58"/>
      <c r="Q145" s="58"/>
      <c r="R145" s="58"/>
      <c r="S145" s="58"/>
      <c r="T145" s="59"/>
      <c r="AT145" s="15" t="s">
        <v>142</v>
      </c>
      <c r="AU145" s="15" t="s">
        <v>75</v>
      </c>
    </row>
    <row r="146" spans="2:65" s="1" customFormat="1" ht="16.5" customHeight="1">
      <c r="B146" s="32"/>
      <c r="C146" s="199" t="s">
        <v>609</v>
      </c>
      <c r="D146" s="199" t="s">
        <v>164</v>
      </c>
      <c r="E146" s="200" t="s">
        <v>1451</v>
      </c>
      <c r="F146" s="201" t="s">
        <v>1452</v>
      </c>
      <c r="G146" s="202" t="s">
        <v>332</v>
      </c>
      <c r="H146" s="203">
        <v>6</v>
      </c>
      <c r="I146" s="204"/>
      <c r="J146" s="205">
        <f>ROUND(I146*H146,2)</f>
        <v>0</v>
      </c>
      <c r="K146" s="201" t="s">
        <v>139</v>
      </c>
      <c r="L146" s="206"/>
      <c r="M146" s="207" t="s">
        <v>1</v>
      </c>
      <c r="N146" s="208" t="s">
        <v>36</v>
      </c>
      <c r="O146" s="58"/>
      <c r="P146" s="182">
        <f>O146*H146</f>
        <v>0</v>
      </c>
      <c r="Q146" s="182">
        <v>0.00028</v>
      </c>
      <c r="R146" s="182">
        <f>Q146*H146</f>
        <v>0.0016799999999999999</v>
      </c>
      <c r="S146" s="182">
        <v>0</v>
      </c>
      <c r="T146" s="183">
        <f>S146*H146</f>
        <v>0</v>
      </c>
      <c r="AR146" s="15" t="s">
        <v>630</v>
      </c>
      <c r="AT146" s="15" t="s">
        <v>164</v>
      </c>
      <c r="AU146" s="15" t="s">
        <v>75</v>
      </c>
      <c r="AY146" s="15" t="s">
        <v>132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5" t="s">
        <v>73</v>
      </c>
      <c r="BK146" s="184">
        <f>ROUND(I146*H146,2)</f>
        <v>0</v>
      </c>
      <c r="BL146" s="15" t="s">
        <v>189</v>
      </c>
      <c r="BM146" s="15" t="s">
        <v>1453</v>
      </c>
    </row>
    <row r="147" spans="2:47" s="1" customFormat="1" ht="12">
      <c r="B147" s="32"/>
      <c r="C147" s="33"/>
      <c r="D147" s="185" t="s">
        <v>142</v>
      </c>
      <c r="E147" s="33"/>
      <c r="F147" s="186" t="s">
        <v>1452</v>
      </c>
      <c r="G147" s="33"/>
      <c r="H147" s="33"/>
      <c r="I147" s="101"/>
      <c r="J147" s="33"/>
      <c r="K147" s="33"/>
      <c r="L147" s="36"/>
      <c r="M147" s="187"/>
      <c r="N147" s="58"/>
      <c r="O147" s="58"/>
      <c r="P147" s="58"/>
      <c r="Q147" s="58"/>
      <c r="R147" s="58"/>
      <c r="S147" s="58"/>
      <c r="T147" s="59"/>
      <c r="AT147" s="15" t="s">
        <v>142</v>
      </c>
      <c r="AU147" s="15" t="s">
        <v>75</v>
      </c>
    </row>
    <row r="148" spans="2:65" s="1" customFormat="1" ht="16.5" customHeight="1">
      <c r="B148" s="32"/>
      <c r="C148" s="173" t="s">
        <v>200</v>
      </c>
      <c r="D148" s="173" t="s">
        <v>135</v>
      </c>
      <c r="E148" s="174" t="s">
        <v>1454</v>
      </c>
      <c r="F148" s="175" t="s">
        <v>1455</v>
      </c>
      <c r="G148" s="176" t="s">
        <v>332</v>
      </c>
      <c r="H148" s="177">
        <v>20</v>
      </c>
      <c r="I148" s="178"/>
      <c r="J148" s="179">
        <f>ROUND(I148*H148,2)</f>
        <v>0</v>
      </c>
      <c r="K148" s="175" t="s">
        <v>139</v>
      </c>
      <c r="L148" s="36"/>
      <c r="M148" s="180" t="s">
        <v>1</v>
      </c>
      <c r="N148" s="181" t="s">
        <v>36</v>
      </c>
      <c r="O148" s="58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15" t="s">
        <v>189</v>
      </c>
      <c r="AT148" s="15" t="s">
        <v>135</v>
      </c>
      <c r="AU148" s="15" t="s">
        <v>75</v>
      </c>
      <c r="AY148" s="15" t="s">
        <v>132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5" t="s">
        <v>73</v>
      </c>
      <c r="BK148" s="184">
        <f>ROUND(I148*H148,2)</f>
        <v>0</v>
      </c>
      <c r="BL148" s="15" t="s">
        <v>189</v>
      </c>
      <c r="BM148" s="15" t="s">
        <v>1456</v>
      </c>
    </row>
    <row r="149" spans="2:47" s="1" customFormat="1" ht="12">
      <c r="B149" s="32"/>
      <c r="C149" s="33"/>
      <c r="D149" s="185" t="s">
        <v>142</v>
      </c>
      <c r="E149" s="33"/>
      <c r="F149" s="186" t="s">
        <v>1457</v>
      </c>
      <c r="G149" s="33"/>
      <c r="H149" s="33"/>
      <c r="I149" s="101"/>
      <c r="J149" s="33"/>
      <c r="K149" s="33"/>
      <c r="L149" s="36"/>
      <c r="M149" s="187"/>
      <c r="N149" s="58"/>
      <c r="O149" s="58"/>
      <c r="P149" s="58"/>
      <c r="Q149" s="58"/>
      <c r="R149" s="58"/>
      <c r="S149" s="58"/>
      <c r="T149" s="59"/>
      <c r="AT149" s="15" t="s">
        <v>142</v>
      </c>
      <c r="AU149" s="15" t="s">
        <v>75</v>
      </c>
    </row>
    <row r="150" spans="2:51" s="13" customFormat="1" ht="12">
      <c r="B150" s="220"/>
      <c r="C150" s="221"/>
      <c r="D150" s="185" t="s">
        <v>144</v>
      </c>
      <c r="E150" s="222" t="s">
        <v>1</v>
      </c>
      <c r="F150" s="223" t="s">
        <v>1458</v>
      </c>
      <c r="G150" s="221"/>
      <c r="H150" s="222" t="s">
        <v>1</v>
      </c>
      <c r="I150" s="224"/>
      <c r="J150" s="221"/>
      <c r="K150" s="221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144</v>
      </c>
      <c r="AU150" s="229" t="s">
        <v>75</v>
      </c>
      <c r="AV150" s="13" t="s">
        <v>73</v>
      </c>
      <c r="AW150" s="13" t="s">
        <v>28</v>
      </c>
      <c r="AX150" s="13" t="s">
        <v>65</v>
      </c>
      <c r="AY150" s="229" t="s">
        <v>132</v>
      </c>
    </row>
    <row r="151" spans="2:51" s="11" customFormat="1" ht="12">
      <c r="B151" s="188"/>
      <c r="C151" s="189"/>
      <c r="D151" s="185" t="s">
        <v>144</v>
      </c>
      <c r="E151" s="190" t="s">
        <v>1</v>
      </c>
      <c r="F151" s="191" t="s">
        <v>295</v>
      </c>
      <c r="G151" s="189"/>
      <c r="H151" s="192">
        <v>10</v>
      </c>
      <c r="I151" s="193"/>
      <c r="J151" s="189"/>
      <c r="K151" s="189"/>
      <c r="L151" s="194"/>
      <c r="M151" s="195"/>
      <c r="N151" s="196"/>
      <c r="O151" s="196"/>
      <c r="P151" s="196"/>
      <c r="Q151" s="196"/>
      <c r="R151" s="196"/>
      <c r="S151" s="196"/>
      <c r="T151" s="197"/>
      <c r="AT151" s="198" t="s">
        <v>144</v>
      </c>
      <c r="AU151" s="198" t="s">
        <v>75</v>
      </c>
      <c r="AV151" s="11" t="s">
        <v>75</v>
      </c>
      <c r="AW151" s="11" t="s">
        <v>28</v>
      </c>
      <c r="AX151" s="11" t="s">
        <v>65</v>
      </c>
      <c r="AY151" s="198" t="s">
        <v>132</v>
      </c>
    </row>
    <row r="152" spans="2:51" s="13" customFormat="1" ht="12">
      <c r="B152" s="220"/>
      <c r="C152" s="221"/>
      <c r="D152" s="185" t="s">
        <v>144</v>
      </c>
      <c r="E152" s="222" t="s">
        <v>1</v>
      </c>
      <c r="F152" s="223" t="s">
        <v>1459</v>
      </c>
      <c r="G152" s="221"/>
      <c r="H152" s="222" t="s">
        <v>1</v>
      </c>
      <c r="I152" s="224"/>
      <c r="J152" s="221"/>
      <c r="K152" s="221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144</v>
      </c>
      <c r="AU152" s="229" t="s">
        <v>75</v>
      </c>
      <c r="AV152" s="13" t="s">
        <v>73</v>
      </c>
      <c r="AW152" s="13" t="s">
        <v>28</v>
      </c>
      <c r="AX152" s="13" t="s">
        <v>65</v>
      </c>
      <c r="AY152" s="229" t="s">
        <v>132</v>
      </c>
    </row>
    <row r="153" spans="2:51" s="11" customFormat="1" ht="12">
      <c r="B153" s="188"/>
      <c r="C153" s="189"/>
      <c r="D153" s="185" t="s">
        <v>144</v>
      </c>
      <c r="E153" s="190" t="s">
        <v>1</v>
      </c>
      <c r="F153" s="191" t="s">
        <v>295</v>
      </c>
      <c r="G153" s="189"/>
      <c r="H153" s="192">
        <v>10</v>
      </c>
      <c r="I153" s="193"/>
      <c r="J153" s="189"/>
      <c r="K153" s="189"/>
      <c r="L153" s="194"/>
      <c r="M153" s="195"/>
      <c r="N153" s="196"/>
      <c r="O153" s="196"/>
      <c r="P153" s="196"/>
      <c r="Q153" s="196"/>
      <c r="R153" s="196"/>
      <c r="S153" s="196"/>
      <c r="T153" s="197"/>
      <c r="AT153" s="198" t="s">
        <v>144</v>
      </c>
      <c r="AU153" s="198" t="s">
        <v>75</v>
      </c>
      <c r="AV153" s="11" t="s">
        <v>75</v>
      </c>
      <c r="AW153" s="11" t="s">
        <v>28</v>
      </c>
      <c r="AX153" s="11" t="s">
        <v>65</v>
      </c>
      <c r="AY153" s="198" t="s">
        <v>132</v>
      </c>
    </row>
    <row r="154" spans="2:51" s="12" customFormat="1" ht="12">
      <c r="B154" s="209"/>
      <c r="C154" s="210"/>
      <c r="D154" s="185" t="s">
        <v>144</v>
      </c>
      <c r="E154" s="211" t="s">
        <v>1</v>
      </c>
      <c r="F154" s="212" t="s">
        <v>182</v>
      </c>
      <c r="G154" s="210"/>
      <c r="H154" s="213">
        <v>20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144</v>
      </c>
      <c r="AU154" s="219" t="s">
        <v>75</v>
      </c>
      <c r="AV154" s="12" t="s">
        <v>140</v>
      </c>
      <c r="AW154" s="12" t="s">
        <v>28</v>
      </c>
      <c r="AX154" s="12" t="s">
        <v>73</v>
      </c>
      <c r="AY154" s="219" t="s">
        <v>132</v>
      </c>
    </row>
    <row r="155" spans="2:65" s="1" customFormat="1" ht="16.5" customHeight="1">
      <c r="B155" s="32"/>
      <c r="C155" s="173" t="s">
        <v>8</v>
      </c>
      <c r="D155" s="173" t="s">
        <v>135</v>
      </c>
      <c r="E155" s="174" t="s">
        <v>1460</v>
      </c>
      <c r="F155" s="175" t="s">
        <v>1461</v>
      </c>
      <c r="G155" s="176" t="s">
        <v>332</v>
      </c>
      <c r="H155" s="177">
        <v>3</v>
      </c>
      <c r="I155" s="178"/>
      <c r="J155" s="179">
        <f>ROUND(I155*H155,2)</f>
        <v>0</v>
      </c>
      <c r="K155" s="175" t="s">
        <v>139</v>
      </c>
      <c r="L155" s="36"/>
      <c r="M155" s="180" t="s">
        <v>1</v>
      </c>
      <c r="N155" s="181" t="s">
        <v>36</v>
      </c>
      <c r="O155" s="58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AR155" s="15" t="s">
        <v>189</v>
      </c>
      <c r="AT155" s="15" t="s">
        <v>135</v>
      </c>
      <c r="AU155" s="15" t="s">
        <v>75</v>
      </c>
      <c r="AY155" s="15" t="s">
        <v>132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15" t="s">
        <v>73</v>
      </c>
      <c r="BK155" s="184">
        <f>ROUND(I155*H155,2)</f>
        <v>0</v>
      </c>
      <c r="BL155" s="15" t="s">
        <v>189</v>
      </c>
      <c r="BM155" s="15" t="s">
        <v>1462</v>
      </c>
    </row>
    <row r="156" spans="2:47" s="1" customFormat="1" ht="12">
      <c r="B156" s="32"/>
      <c r="C156" s="33"/>
      <c r="D156" s="185" t="s">
        <v>142</v>
      </c>
      <c r="E156" s="33"/>
      <c r="F156" s="186" t="s">
        <v>1463</v>
      </c>
      <c r="G156" s="33"/>
      <c r="H156" s="33"/>
      <c r="I156" s="101"/>
      <c r="J156" s="33"/>
      <c r="K156" s="33"/>
      <c r="L156" s="36"/>
      <c r="M156" s="187"/>
      <c r="N156" s="58"/>
      <c r="O156" s="58"/>
      <c r="P156" s="58"/>
      <c r="Q156" s="58"/>
      <c r="R156" s="58"/>
      <c r="S156" s="58"/>
      <c r="T156" s="59"/>
      <c r="AT156" s="15" t="s">
        <v>142</v>
      </c>
      <c r="AU156" s="15" t="s">
        <v>75</v>
      </c>
    </row>
    <row r="157" spans="2:65" s="1" customFormat="1" ht="16.5" customHeight="1">
      <c r="B157" s="32"/>
      <c r="C157" s="173" t="s">
        <v>189</v>
      </c>
      <c r="D157" s="173" t="s">
        <v>135</v>
      </c>
      <c r="E157" s="174" t="s">
        <v>1464</v>
      </c>
      <c r="F157" s="175" t="s">
        <v>1465</v>
      </c>
      <c r="G157" s="176" t="s">
        <v>332</v>
      </c>
      <c r="H157" s="177">
        <v>4</v>
      </c>
      <c r="I157" s="178"/>
      <c r="J157" s="179">
        <f>ROUND(I157*H157,2)</f>
        <v>0</v>
      </c>
      <c r="K157" s="175" t="s">
        <v>139</v>
      </c>
      <c r="L157" s="36"/>
      <c r="M157" s="180" t="s">
        <v>1</v>
      </c>
      <c r="N157" s="181" t="s">
        <v>36</v>
      </c>
      <c r="O157" s="58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15" t="s">
        <v>189</v>
      </c>
      <c r="AT157" s="15" t="s">
        <v>135</v>
      </c>
      <c r="AU157" s="15" t="s">
        <v>75</v>
      </c>
      <c r="AY157" s="15" t="s">
        <v>132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15" t="s">
        <v>73</v>
      </c>
      <c r="BK157" s="184">
        <f>ROUND(I157*H157,2)</f>
        <v>0</v>
      </c>
      <c r="BL157" s="15" t="s">
        <v>189</v>
      </c>
      <c r="BM157" s="15" t="s">
        <v>1466</v>
      </c>
    </row>
    <row r="158" spans="2:47" s="1" customFormat="1" ht="12">
      <c r="B158" s="32"/>
      <c r="C158" s="33"/>
      <c r="D158" s="185" t="s">
        <v>142</v>
      </c>
      <c r="E158" s="33"/>
      <c r="F158" s="186" t="s">
        <v>1467</v>
      </c>
      <c r="G158" s="33"/>
      <c r="H158" s="33"/>
      <c r="I158" s="101"/>
      <c r="J158" s="33"/>
      <c r="K158" s="33"/>
      <c r="L158" s="36"/>
      <c r="M158" s="187"/>
      <c r="N158" s="58"/>
      <c r="O158" s="58"/>
      <c r="P158" s="58"/>
      <c r="Q158" s="58"/>
      <c r="R158" s="58"/>
      <c r="S158" s="58"/>
      <c r="T158" s="59"/>
      <c r="AT158" s="15" t="s">
        <v>142</v>
      </c>
      <c r="AU158" s="15" t="s">
        <v>75</v>
      </c>
    </row>
    <row r="159" spans="2:65" s="1" customFormat="1" ht="16.5" customHeight="1">
      <c r="B159" s="32"/>
      <c r="C159" s="173" t="s">
        <v>183</v>
      </c>
      <c r="D159" s="173" t="s">
        <v>135</v>
      </c>
      <c r="E159" s="174" t="s">
        <v>1468</v>
      </c>
      <c r="F159" s="175" t="s">
        <v>1469</v>
      </c>
      <c r="G159" s="176" t="s">
        <v>332</v>
      </c>
      <c r="H159" s="177">
        <v>1</v>
      </c>
      <c r="I159" s="178"/>
      <c r="J159" s="179">
        <f>ROUND(I159*H159,2)</f>
        <v>0</v>
      </c>
      <c r="K159" s="175" t="s">
        <v>139</v>
      </c>
      <c r="L159" s="36"/>
      <c r="M159" s="180" t="s">
        <v>1</v>
      </c>
      <c r="N159" s="181" t="s">
        <v>36</v>
      </c>
      <c r="O159" s="58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AR159" s="15" t="s">
        <v>189</v>
      </c>
      <c r="AT159" s="15" t="s">
        <v>135</v>
      </c>
      <c r="AU159" s="15" t="s">
        <v>75</v>
      </c>
      <c r="AY159" s="15" t="s">
        <v>132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5" t="s">
        <v>73</v>
      </c>
      <c r="BK159" s="184">
        <f>ROUND(I159*H159,2)</f>
        <v>0</v>
      </c>
      <c r="BL159" s="15" t="s">
        <v>189</v>
      </c>
      <c r="BM159" s="15" t="s">
        <v>1470</v>
      </c>
    </row>
    <row r="160" spans="2:47" s="1" customFormat="1" ht="12">
      <c r="B160" s="32"/>
      <c r="C160" s="33"/>
      <c r="D160" s="185" t="s">
        <v>142</v>
      </c>
      <c r="E160" s="33"/>
      <c r="F160" s="186" t="s">
        <v>1471</v>
      </c>
      <c r="G160" s="33"/>
      <c r="H160" s="33"/>
      <c r="I160" s="101"/>
      <c r="J160" s="33"/>
      <c r="K160" s="33"/>
      <c r="L160" s="36"/>
      <c r="M160" s="187"/>
      <c r="N160" s="58"/>
      <c r="O160" s="58"/>
      <c r="P160" s="58"/>
      <c r="Q160" s="58"/>
      <c r="R160" s="58"/>
      <c r="S160" s="58"/>
      <c r="T160" s="59"/>
      <c r="AT160" s="15" t="s">
        <v>142</v>
      </c>
      <c r="AU160" s="15" t="s">
        <v>75</v>
      </c>
    </row>
    <row r="161" spans="2:65" s="1" customFormat="1" ht="16.5" customHeight="1">
      <c r="B161" s="32"/>
      <c r="C161" s="173" t="s">
        <v>172</v>
      </c>
      <c r="D161" s="173" t="s">
        <v>135</v>
      </c>
      <c r="E161" s="174" t="s">
        <v>1472</v>
      </c>
      <c r="F161" s="175" t="s">
        <v>1473</v>
      </c>
      <c r="G161" s="176" t="s">
        <v>332</v>
      </c>
      <c r="H161" s="177">
        <v>50</v>
      </c>
      <c r="I161" s="178"/>
      <c r="J161" s="179">
        <f>ROUND(I161*H161,2)</f>
        <v>0</v>
      </c>
      <c r="K161" s="175" t="s">
        <v>139</v>
      </c>
      <c r="L161" s="36"/>
      <c r="M161" s="180" t="s">
        <v>1</v>
      </c>
      <c r="N161" s="181" t="s">
        <v>36</v>
      </c>
      <c r="O161" s="58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15" t="s">
        <v>189</v>
      </c>
      <c r="AT161" s="15" t="s">
        <v>135</v>
      </c>
      <c r="AU161" s="15" t="s">
        <v>75</v>
      </c>
      <c r="AY161" s="15" t="s">
        <v>132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15" t="s">
        <v>73</v>
      </c>
      <c r="BK161" s="184">
        <f>ROUND(I161*H161,2)</f>
        <v>0</v>
      </c>
      <c r="BL161" s="15" t="s">
        <v>189</v>
      </c>
      <c r="BM161" s="15" t="s">
        <v>1474</v>
      </c>
    </row>
    <row r="162" spans="2:47" s="1" customFormat="1" ht="19.5">
      <c r="B162" s="32"/>
      <c r="C162" s="33"/>
      <c r="D162" s="185" t="s">
        <v>142</v>
      </c>
      <c r="E162" s="33"/>
      <c r="F162" s="186" t="s">
        <v>1475</v>
      </c>
      <c r="G162" s="33"/>
      <c r="H162" s="33"/>
      <c r="I162" s="101"/>
      <c r="J162" s="33"/>
      <c r="K162" s="33"/>
      <c r="L162" s="36"/>
      <c r="M162" s="187"/>
      <c r="N162" s="58"/>
      <c r="O162" s="58"/>
      <c r="P162" s="58"/>
      <c r="Q162" s="58"/>
      <c r="R162" s="58"/>
      <c r="S162" s="58"/>
      <c r="T162" s="59"/>
      <c r="AT162" s="15" t="s">
        <v>142</v>
      </c>
      <c r="AU162" s="15" t="s">
        <v>75</v>
      </c>
    </row>
    <row r="163" spans="2:51" s="11" customFormat="1" ht="12">
      <c r="B163" s="188"/>
      <c r="C163" s="189"/>
      <c r="D163" s="185" t="s">
        <v>144</v>
      </c>
      <c r="E163" s="190" t="s">
        <v>1</v>
      </c>
      <c r="F163" s="191" t="s">
        <v>402</v>
      </c>
      <c r="G163" s="189"/>
      <c r="H163" s="192">
        <v>50</v>
      </c>
      <c r="I163" s="193"/>
      <c r="J163" s="189"/>
      <c r="K163" s="189"/>
      <c r="L163" s="194"/>
      <c r="M163" s="195"/>
      <c r="N163" s="196"/>
      <c r="O163" s="196"/>
      <c r="P163" s="196"/>
      <c r="Q163" s="196"/>
      <c r="R163" s="196"/>
      <c r="S163" s="196"/>
      <c r="T163" s="197"/>
      <c r="AT163" s="198" t="s">
        <v>144</v>
      </c>
      <c r="AU163" s="198" t="s">
        <v>75</v>
      </c>
      <c r="AV163" s="11" t="s">
        <v>75</v>
      </c>
      <c r="AW163" s="11" t="s">
        <v>28</v>
      </c>
      <c r="AX163" s="11" t="s">
        <v>73</v>
      </c>
      <c r="AY163" s="198" t="s">
        <v>132</v>
      </c>
    </row>
    <row r="164" spans="2:65" s="1" customFormat="1" ht="16.5" customHeight="1">
      <c r="B164" s="32"/>
      <c r="C164" s="173" t="s">
        <v>286</v>
      </c>
      <c r="D164" s="173" t="s">
        <v>135</v>
      </c>
      <c r="E164" s="174" t="s">
        <v>1476</v>
      </c>
      <c r="F164" s="175" t="s">
        <v>1477</v>
      </c>
      <c r="G164" s="176" t="s">
        <v>213</v>
      </c>
      <c r="H164" s="177">
        <v>89.4</v>
      </c>
      <c r="I164" s="178"/>
      <c r="J164" s="179">
        <f>ROUND(I164*H164,2)</f>
        <v>0</v>
      </c>
      <c r="K164" s="175" t="s">
        <v>139</v>
      </c>
      <c r="L164" s="36"/>
      <c r="M164" s="180" t="s">
        <v>1</v>
      </c>
      <c r="N164" s="181" t="s">
        <v>36</v>
      </c>
      <c r="O164" s="58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AR164" s="15" t="s">
        <v>189</v>
      </c>
      <c r="AT164" s="15" t="s">
        <v>135</v>
      </c>
      <c r="AU164" s="15" t="s">
        <v>75</v>
      </c>
      <c r="AY164" s="15" t="s">
        <v>132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15" t="s">
        <v>73</v>
      </c>
      <c r="BK164" s="184">
        <f>ROUND(I164*H164,2)</f>
        <v>0</v>
      </c>
      <c r="BL164" s="15" t="s">
        <v>189</v>
      </c>
      <c r="BM164" s="15" t="s">
        <v>1478</v>
      </c>
    </row>
    <row r="165" spans="2:47" s="1" customFormat="1" ht="19.5">
      <c r="B165" s="32"/>
      <c r="C165" s="33"/>
      <c r="D165" s="185" t="s">
        <v>142</v>
      </c>
      <c r="E165" s="33"/>
      <c r="F165" s="186" t="s">
        <v>1479</v>
      </c>
      <c r="G165" s="33"/>
      <c r="H165" s="33"/>
      <c r="I165" s="101"/>
      <c r="J165" s="33"/>
      <c r="K165" s="33"/>
      <c r="L165" s="36"/>
      <c r="M165" s="187"/>
      <c r="N165" s="58"/>
      <c r="O165" s="58"/>
      <c r="P165" s="58"/>
      <c r="Q165" s="58"/>
      <c r="R165" s="58"/>
      <c r="S165" s="58"/>
      <c r="T165" s="59"/>
      <c r="AT165" s="15" t="s">
        <v>142</v>
      </c>
      <c r="AU165" s="15" t="s">
        <v>75</v>
      </c>
    </row>
    <row r="166" spans="2:65" s="1" customFormat="1" ht="16.5" customHeight="1">
      <c r="B166" s="32"/>
      <c r="C166" s="173" t="s">
        <v>292</v>
      </c>
      <c r="D166" s="173" t="s">
        <v>135</v>
      </c>
      <c r="E166" s="174" t="s">
        <v>1480</v>
      </c>
      <c r="F166" s="175" t="s">
        <v>1481</v>
      </c>
      <c r="G166" s="176" t="s">
        <v>332</v>
      </c>
      <c r="H166" s="177">
        <v>1</v>
      </c>
      <c r="I166" s="178"/>
      <c r="J166" s="179">
        <f>ROUND(I166*H166,2)</f>
        <v>0</v>
      </c>
      <c r="K166" s="175" t="s">
        <v>139</v>
      </c>
      <c r="L166" s="36"/>
      <c r="M166" s="180" t="s">
        <v>1</v>
      </c>
      <c r="N166" s="181" t="s">
        <v>36</v>
      </c>
      <c r="O166" s="58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15" t="s">
        <v>189</v>
      </c>
      <c r="AT166" s="15" t="s">
        <v>135</v>
      </c>
      <c r="AU166" s="15" t="s">
        <v>75</v>
      </c>
      <c r="AY166" s="15" t="s">
        <v>132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5" t="s">
        <v>73</v>
      </c>
      <c r="BK166" s="184">
        <f>ROUND(I166*H166,2)</f>
        <v>0</v>
      </c>
      <c r="BL166" s="15" t="s">
        <v>189</v>
      </c>
      <c r="BM166" s="15" t="s">
        <v>1482</v>
      </c>
    </row>
    <row r="167" spans="2:47" s="1" customFormat="1" ht="19.5">
      <c r="B167" s="32"/>
      <c r="C167" s="33"/>
      <c r="D167" s="185" t="s">
        <v>142</v>
      </c>
      <c r="E167" s="33"/>
      <c r="F167" s="186" t="s">
        <v>1483</v>
      </c>
      <c r="G167" s="33"/>
      <c r="H167" s="33"/>
      <c r="I167" s="101"/>
      <c r="J167" s="33"/>
      <c r="K167" s="33"/>
      <c r="L167" s="36"/>
      <c r="M167" s="187"/>
      <c r="N167" s="58"/>
      <c r="O167" s="58"/>
      <c r="P167" s="58"/>
      <c r="Q167" s="58"/>
      <c r="R167" s="58"/>
      <c r="S167" s="58"/>
      <c r="T167" s="59"/>
      <c r="AT167" s="15" t="s">
        <v>142</v>
      </c>
      <c r="AU167" s="15" t="s">
        <v>75</v>
      </c>
    </row>
    <row r="168" spans="2:65" s="1" customFormat="1" ht="16.5" customHeight="1">
      <c r="B168" s="32"/>
      <c r="C168" s="173" t="s">
        <v>7</v>
      </c>
      <c r="D168" s="173" t="s">
        <v>135</v>
      </c>
      <c r="E168" s="174" t="s">
        <v>1484</v>
      </c>
      <c r="F168" s="175" t="s">
        <v>1485</v>
      </c>
      <c r="G168" s="176" t="s">
        <v>383</v>
      </c>
      <c r="H168" s="177">
        <v>0.173</v>
      </c>
      <c r="I168" s="178"/>
      <c r="J168" s="179">
        <f>ROUND(I168*H168,2)</f>
        <v>0</v>
      </c>
      <c r="K168" s="175" t="s">
        <v>139</v>
      </c>
      <c r="L168" s="36"/>
      <c r="M168" s="180" t="s">
        <v>1</v>
      </c>
      <c r="N168" s="181" t="s">
        <v>36</v>
      </c>
      <c r="O168" s="58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AR168" s="15" t="s">
        <v>189</v>
      </c>
      <c r="AT168" s="15" t="s">
        <v>135</v>
      </c>
      <c r="AU168" s="15" t="s">
        <v>75</v>
      </c>
      <c r="AY168" s="15" t="s">
        <v>132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15" t="s">
        <v>73</v>
      </c>
      <c r="BK168" s="184">
        <f>ROUND(I168*H168,2)</f>
        <v>0</v>
      </c>
      <c r="BL168" s="15" t="s">
        <v>189</v>
      </c>
      <c r="BM168" s="15" t="s">
        <v>1486</v>
      </c>
    </row>
    <row r="169" spans="2:47" s="1" customFormat="1" ht="19.5">
      <c r="B169" s="32"/>
      <c r="C169" s="33"/>
      <c r="D169" s="185" t="s">
        <v>142</v>
      </c>
      <c r="E169" s="33"/>
      <c r="F169" s="186" t="s">
        <v>1487</v>
      </c>
      <c r="G169" s="33"/>
      <c r="H169" s="33"/>
      <c r="I169" s="101"/>
      <c r="J169" s="33"/>
      <c r="K169" s="33"/>
      <c r="L169" s="36"/>
      <c r="M169" s="187"/>
      <c r="N169" s="58"/>
      <c r="O169" s="58"/>
      <c r="P169" s="58"/>
      <c r="Q169" s="58"/>
      <c r="R169" s="58"/>
      <c r="S169" s="58"/>
      <c r="T169" s="59"/>
      <c r="AT169" s="15" t="s">
        <v>142</v>
      </c>
      <c r="AU169" s="15" t="s">
        <v>75</v>
      </c>
    </row>
    <row r="170" spans="2:65" s="1" customFormat="1" ht="16.5" customHeight="1">
      <c r="B170" s="32"/>
      <c r="C170" s="173" t="s">
        <v>281</v>
      </c>
      <c r="D170" s="173" t="s">
        <v>135</v>
      </c>
      <c r="E170" s="174" t="s">
        <v>1488</v>
      </c>
      <c r="F170" s="175" t="s">
        <v>1489</v>
      </c>
      <c r="G170" s="176" t="s">
        <v>383</v>
      </c>
      <c r="H170" s="177">
        <v>0.173</v>
      </c>
      <c r="I170" s="178"/>
      <c r="J170" s="179">
        <f>ROUND(I170*H170,2)</f>
        <v>0</v>
      </c>
      <c r="K170" s="175" t="s">
        <v>139</v>
      </c>
      <c r="L170" s="36"/>
      <c r="M170" s="180" t="s">
        <v>1</v>
      </c>
      <c r="N170" s="181" t="s">
        <v>36</v>
      </c>
      <c r="O170" s="58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15" t="s">
        <v>189</v>
      </c>
      <c r="AT170" s="15" t="s">
        <v>135</v>
      </c>
      <c r="AU170" s="15" t="s">
        <v>75</v>
      </c>
      <c r="AY170" s="15" t="s">
        <v>132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15" t="s">
        <v>73</v>
      </c>
      <c r="BK170" s="184">
        <f>ROUND(I170*H170,2)</f>
        <v>0</v>
      </c>
      <c r="BL170" s="15" t="s">
        <v>189</v>
      </c>
      <c r="BM170" s="15" t="s">
        <v>1490</v>
      </c>
    </row>
    <row r="171" spans="2:47" s="1" customFormat="1" ht="19.5">
      <c r="B171" s="32"/>
      <c r="C171" s="33"/>
      <c r="D171" s="185" t="s">
        <v>142</v>
      </c>
      <c r="E171" s="33"/>
      <c r="F171" s="186" t="s">
        <v>1491</v>
      </c>
      <c r="G171" s="33"/>
      <c r="H171" s="33"/>
      <c r="I171" s="101"/>
      <c r="J171" s="33"/>
      <c r="K171" s="33"/>
      <c r="L171" s="36"/>
      <c r="M171" s="187"/>
      <c r="N171" s="58"/>
      <c r="O171" s="58"/>
      <c r="P171" s="58"/>
      <c r="Q171" s="58"/>
      <c r="R171" s="58"/>
      <c r="S171" s="58"/>
      <c r="T171" s="59"/>
      <c r="AT171" s="15" t="s">
        <v>142</v>
      </c>
      <c r="AU171" s="15" t="s">
        <v>75</v>
      </c>
    </row>
    <row r="172" spans="2:65" s="1" customFormat="1" ht="16.5" customHeight="1">
      <c r="B172" s="32"/>
      <c r="C172" s="173" t="s">
        <v>690</v>
      </c>
      <c r="D172" s="173" t="s">
        <v>135</v>
      </c>
      <c r="E172" s="174" t="s">
        <v>1492</v>
      </c>
      <c r="F172" s="175" t="s">
        <v>1493</v>
      </c>
      <c r="G172" s="176" t="s">
        <v>383</v>
      </c>
      <c r="H172" s="177">
        <v>0.173</v>
      </c>
      <c r="I172" s="178"/>
      <c r="J172" s="179">
        <f>ROUND(I172*H172,2)</f>
        <v>0</v>
      </c>
      <c r="K172" s="175" t="s">
        <v>139</v>
      </c>
      <c r="L172" s="36"/>
      <c r="M172" s="180" t="s">
        <v>1</v>
      </c>
      <c r="N172" s="181" t="s">
        <v>36</v>
      </c>
      <c r="O172" s="58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15" t="s">
        <v>189</v>
      </c>
      <c r="AT172" s="15" t="s">
        <v>135</v>
      </c>
      <c r="AU172" s="15" t="s">
        <v>75</v>
      </c>
      <c r="AY172" s="15" t="s">
        <v>132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15" t="s">
        <v>73</v>
      </c>
      <c r="BK172" s="184">
        <f>ROUND(I172*H172,2)</f>
        <v>0</v>
      </c>
      <c r="BL172" s="15" t="s">
        <v>189</v>
      </c>
      <c r="BM172" s="15" t="s">
        <v>1494</v>
      </c>
    </row>
    <row r="173" spans="2:47" s="1" customFormat="1" ht="19.5">
      <c r="B173" s="32"/>
      <c r="C173" s="33"/>
      <c r="D173" s="185" t="s">
        <v>142</v>
      </c>
      <c r="E173" s="33"/>
      <c r="F173" s="186" t="s">
        <v>1495</v>
      </c>
      <c r="G173" s="33"/>
      <c r="H173" s="33"/>
      <c r="I173" s="101"/>
      <c r="J173" s="33"/>
      <c r="K173" s="33"/>
      <c r="L173" s="36"/>
      <c r="M173" s="187"/>
      <c r="N173" s="58"/>
      <c r="O173" s="58"/>
      <c r="P173" s="58"/>
      <c r="Q173" s="58"/>
      <c r="R173" s="58"/>
      <c r="S173" s="58"/>
      <c r="T173" s="59"/>
      <c r="AT173" s="15" t="s">
        <v>142</v>
      </c>
      <c r="AU173" s="15" t="s">
        <v>75</v>
      </c>
    </row>
    <row r="174" spans="2:63" s="10" customFormat="1" ht="22.9" customHeight="1">
      <c r="B174" s="157"/>
      <c r="C174" s="158"/>
      <c r="D174" s="159" t="s">
        <v>64</v>
      </c>
      <c r="E174" s="171" t="s">
        <v>1496</v>
      </c>
      <c r="F174" s="171" t="s">
        <v>1497</v>
      </c>
      <c r="G174" s="158"/>
      <c r="H174" s="158"/>
      <c r="I174" s="161"/>
      <c r="J174" s="172">
        <f>BK174</f>
        <v>0</v>
      </c>
      <c r="K174" s="158"/>
      <c r="L174" s="163"/>
      <c r="M174" s="164"/>
      <c r="N174" s="165"/>
      <c r="O174" s="165"/>
      <c r="P174" s="166">
        <f>SUM(P175:P191)</f>
        <v>0</v>
      </c>
      <c r="Q174" s="165"/>
      <c r="R174" s="166">
        <f>SUM(R175:R191)</f>
        <v>0.002712</v>
      </c>
      <c r="S174" s="165"/>
      <c r="T174" s="167">
        <f>SUM(T175:T191)</f>
        <v>0</v>
      </c>
      <c r="AR174" s="168" t="s">
        <v>75</v>
      </c>
      <c r="AT174" s="169" t="s">
        <v>64</v>
      </c>
      <c r="AU174" s="169" t="s">
        <v>73</v>
      </c>
      <c r="AY174" s="168" t="s">
        <v>132</v>
      </c>
      <c r="BK174" s="170">
        <f>SUM(BK175:BK191)</f>
        <v>0</v>
      </c>
    </row>
    <row r="175" spans="2:65" s="1" customFormat="1" ht="16.5" customHeight="1">
      <c r="B175" s="32"/>
      <c r="C175" s="173" t="s">
        <v>630</v>
      </c>
      <c r="D175" s="173" t="s">
        <v>135</v>
      </c>
      <c r="E175" s="174" t="s">
        <v>1498</v>
      </c>
      <c r="F175" s="175" t="s">
        <v>1499</v>
      </c>
      <c r="G175" s="176" t="s">
        <v>213</v>
      </c>
      <c r="H175" s="177">
        <v>113</v>
      </c>
      <c r="I175" s="178"/>
      <c r="J175" s="179">
        <f>ROUND(I175*H175,2)</f>
        <v>0</v>
      </c>
      <c r="K175" s="175" t="s">
        <v>139</v>
      </c>
      <c r="L175" s="36"/>
      <c r="M175" s="180" t="s">
        <v>1</v>
      </c>
      <c r="N175" s="181" t="s">
        <v>36</v>
      </c>
      <c r="O175" s="58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15" t="s">
        <v>189</v>
      </c>
      <c r="AT175" s="15" t="s">
        <v>135</v>
      </c>
      <c r="AU175" s="15" t="s">
        <v>75</v>
      </c>
      <c r="AY175" s="15" t="s">
        <v>132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5" t="s">
        <v>73</v>
      </c>
      <c r="BK175" s="184">
        <f>ROUND(I175*H175,2)</f>
        <v>0</v>
      </c>
      <c r="BL175" s="15" t="s">
        <v>189</v>
      </c>
      <c r="BM175" s="15" t="s">
        <v>1500</v>
      </c>
    </row>
    <row r="176" spans="2:47" s="1" customFormat="1" ht="12">
      <c r="B176" s="32"/>
      <c r="C176" s="33"/>
      <c r="D176" s="185" t="s">
        <v>142</v>
      </c>
      <c r="E176" s="33"/>
      <c r="F176" s="186" t="s">
        <v>1501</v>
      </c>
      <c r="G176" s="33"/>
      <c r="H176" s="33"/>
      <c r="I176" s="101"/>
      <c r="J176" s="33"/>
      <c r="K176" s="33"/>
      <c r="L176" s="36"/>
      <c r="M176" s="187"/>
      <c r="N176" s="58"/>
      <c r="O176" s="58"/>
      <c r="P176" s="58"/>
      <c r="Q176" s="58"/>
      <c r="R176" s="58"/>
      <c r="S176" s="58"/>
      <c r="T176" s="59"/>
      <c r="AT176" s="15" t="s">
        <v>142</v>
      </c>
      <c r="AU176" s="15" t="s">
        <v>75</v>
      </c>
    </row>
    <row r="177" spans="2:51" s="11" customFormat="1" ht="12">
      <c r="B177" s="188"/>
      <c r="C177" s="189"/>
      <c r="D177" s="185" t="s">
        <v>144</v>
      </c>
      <c r="E177" s="190" t="s">
        <v>1</v>
      </c>
      <c r="F177" s="191" t="s">
        <v>1502</v>
      </c>
      <c r="G177" s="189"/>
      <c r="H177" s="192">
        <v>113</v>
      </c>
      <c r="I177" s="193"/>
      <c r="J177" s="189"/>
      <c r="K177" s="189"/>
      <c r="L177" s="194"/>
      <c r="M177" s="195"/>
      <c r="N177" s="196"/>
      <c r="O177" s="196"/>
      <c r="P177" s="196"/>
      <c r="Q177" s="196"/>
      <c r="R177" s="196"/>
      <c r="S177" s="196"/>
      <c r="T177" s="197"/>
      <c r="AT177" s="198" t="s">
        <v>144</v>
      </c>
      <c r="AU177" s="198" t="s">
        <v>75</v>
      </c>
      <c r="AV177" s="11" t="s">
        <v>75</v>
      </c>
      <c r="AW177" s="11" t="s">
        <v>28</v>
      </c>
      <c r="AX177" s="11" t="s">
        <v>73</v>
      </c>
      <c r="AY177" s="198" t="s">
        <v>132</v>
      </c>
    </row>
    <row r="178" spans="2:65" s="1" customFormat="1" ht="16.5" customHeight="1">
      <c r="B178" s="32"/>
      <c r="C178" s="199" t="s">
        <v>614</v>
      </c>
      <c r="D178" s="199" t="s">
        <v>164</v>
      </c>
      <c r="E178" s="200" t="s">
        <v>1503</v>
      </c>
      <c r="F178" s="201" t="s">
        <v>1504</v>
      </c>
      <c r="G178" s="202" t="s">
        <v>213</v>
      </c>
      <c r="H178" s="203">
        <v>135.6</v>
      </c>
      <c r="I178" s="204"/>
      <c r="J178" s="205">
        <f>ROUND(I178*H178,2)</f>
        <v>0</v>
      </c>
      <c r="K178" s="201" t="s">
        <v>139</v>
      </c>
      <c r="L178" s="206"/>
      <c r="M178" s="207" t="s">
        <v>1</v>
      </c>
      <c r="N178" s="208" t="s">
        <v>36</v>
      </c>
      <c r="O178" s="58"/>
      <c r="P178" s="182">
        <f>O178*H178</f>
        <v>0</v>
      </c>
      <c r="Q178" s="182">
        <v>2E-05</v>
      </c>
      <c r="R178" s="182">
        <f>Q178*H178</f>
        <v>0.002712</v>
      </c>
      <c r="S178" s="182">
        <v>0</v>
      </c>
      <c r="T178" s="183">
        <f>S178*H178</f>
        <v>0</v>
      </c>
      <c r="AR178" s="15" t="s">
        <v>630</v>
      </c>
      <c r="AT178" s="15" t="s">
        <v>164</v>
      </c>
      <c r="AU178" s="15" t="s">
        <v>75</v>
      </c>
      <c r="AY178" s="15" t="s">
        <v>132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5" t="s">
        <v>73</v>
      </c>
      <c r="BK178" s="184">
        <f>ROUND(I178*H178,2)</f>
        <v>0</v>
      </c>
      <c r="BL178" s="15" t="s">
        <v>189</v>
      </c>
      <c r="BM178" s="15" t="s">
        <v>1505</v>
      </c>
    </row>
    <row r="179" spans="2:47" s="1" customFormat="1" ht="12">
      <c r="B179" s="32"/>
      <c r="C179" s="33"/>
      <c r="D179" s="185" t="s">
        <v>142</v>
      </c>
      <c r="E179" s="33"/>
      <c r="F179" s="186" t="s">
        <v>1504</v>
      </c>
      <c r="G179" s="33"/>
      <c r="H179" s="33"/>
      <c r="I179" s="101"/>
      <c r="J179" s="33"/>
      <c r="K179" s="33"/>
      <c r="L179" s="36"/>
      <c r="M179" s="187"/>
      <c r="N179" s="58"/>
      <c r="O179" s="58"/>
      <c r="P179" s="58"/>
      <c r="Q179" s="58"/>
      <c r="R179" s="58"/>
      <c r="S179" s="58"/>
      <c r="T179" s="59"/>
      <c r="AT179" s="15" t="s">
        <v>142</v>
      </c>
      <c r="AU179" s="15" t="s">
        <v>75</v>
      </c>
    </row>
    <row r="180" spans="2:51" s="11" customFormat="1" ht="12">
      <c r="B180" s="188"/>
      <c r="C180" s="189"/>
      <c r="D180" s="185" t="s">
        <v>144</v>
      </c>
      <c r="E180" s="190" t="s">
        <v>1</v>
      </c>
      <c r="F180" s="191" t="s">
        <v>1502</v>
      </c>
      <c r="G180" s="189"/>
      <c r="H180" s="192">
        <v>113</v>
      </c>
      <c r="I180" s="193"/>
      <c r="J180" s="189"/>
      <c r="K180" s="189"/>
      <c r="L180" s="194"/>
      <c r="M180" s="195"/>
      <c r="N180" s="196"/>
      <c r="O180" s="196"/>
      <c r="P180" s="196"/>
      <c r="Q180" s="196"/>
      <c r="R180" s="196"/>
      <c r="S180" s="196"/>
      <c r="T180" s="197"/>
      <c r="AT180" s="198" t="s">
        <v>144</v>
      </c>
      <c r="AU180" s="198" t="s">
        <v>75</v>
      </c>
      <c r="AV180" s="11" t="s">
        <v>75</v>
      </c>
      <c r="AW180" s="11" t="s">
        <v>28</v>
      </c>
      <c r="AX180" s="11" t="s">
        <v>73</v>
      </c>
      <c r="AY180" s="198" t="s">
        <v>132</v>
      </c>
    </row>
    <row r="181" spans="2:51" s="11" customFormat="1" ht="12">
      <c r="B181" s="188"/>
      <c r="C181" s="189"/>
      <c r="D181" s="185" t="s">
        <v>144</v>
      </c>
      <c r="E181" s="189"/>
      <c r="F181" s="191" t="s">
        <v>1506</v>
      </c>
      <c r="G181" s="189"/>
      <c r="H181" s="192">
        <v>135.6</v>
      </c>
      <c r="I181" s="193"/>
      <c r="J181" s="189"/>
      <c r="K181" s="189"/>
      <c r="L181" s="194"/>
      <c r="M181" s="195"/>
      <c r="N181" s="196"/>
      <c r="O181" s="196"/>
      <c r="P181" s="196"/>
      <c r="Q181" s="196"/>
      <c r="R181" s="196"/>
      <c r="S181" s="196"/>
      <c r="T181" s="197"/>
      <c r="AT181" s="198" t="s">
        <v>144</v>
      </c>
      <c r="AU181" s="198" t="s">
        <v>75</v>
      </c>
      <c r="AV181" s="11" t="s">
        <v>75</v>
      </c>
      <c r="AW181" s="11" t="s">
        <v>4</v>
      </c>
      <c r="AX181" s="11" t="s">
        <v>73</v>
      </c>
      <c r="AY181" s="198" t="s">
        <v>132</v>
      </c>
    </row>
    <row r="182" spans="2:65" s="1" customFormat="1" ht="16.5" customHeight="1">
      <c r="B182" s="32"/>
      <c r="C182" s="173" t="s">
        <v>632</v>
      </c>
      <c r="D182" s="173" t="s">
        <v>135</v>
      </c>
      <c r="E182" s="174" t="s">
        <v>1507</v>
      </c>
      <c r="F182" s="175" t="s">
        <v>1508</v>
      </c>
      <c r="G182" s="176" t="s">
        <v>332</v>
      </c>
      <c r="H182" s="177">
        <v>1</v>
      </c>
      <c r="I182" s="178"/>
      <c r="J182" s="179">
        <f>ROUND(I182*H182,2)</f>
        <v>0</v>
      </c>
      <c r="K182" s="175" t="s">
        <v>1</v>
      </c>
      <c r="L182" s="36"/>
      <c r="M182" s="180" t="s">
        <v>1</v>
      </c>
      <c r="N182" s="181" t="s">
        <v>36</v>
      </c>
      <c r="O182" s="58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15" t="s">
        <v>189</v>
      </c>
      <c r="AT182" s="15" t="s">
        <v>135</v>
      </c>
      <c r="AU182" s="15" t="s">
        <v>75</v>
      </c>
      <c r="AY182" s="15" t="s">
        <v>132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5" t="s">
        <v>73</v>
      </c>
      <c r="BK182" s="184">
        <f>ROUND(I182*H182,2)</f>
        <v>0</v>
      </c>
      <c r="BL182" s="15" t="s">
        <v>189</v>
      </c>
      <c r="BM182" s="15" t="s">
        <v>1509</v>
      </c>
    </row>
    <row r="183" spans="2:47" s="1" customFormat="1" ht="19.5">
      <c r="B183" s="32"/>
      <c r="C183" s="33"/>
      <c r="D183" s="185" t="s">
        <v>142</v>
      </c>
      <c r="E183" s="33"/>
      <c r="F183" s="186" t="s">
        <v>1510</v>
      </c>
      <c r="G183" s="33"/>
      <c r="H183" s="33"/>
      <c r="I183" s="101"/>
      <c r="J183" s="33"/>
      <c r="K183" s="33"/>
      <c r="L183" s="36"/>
      <c r="M183" s="187"/>
      <c r="N183" s="58"/>
      <c r="O183" s="58"/>
      <c r="P183" s="58"/>
      <c r="Q183" s="58"/>
      <c r="R183" s="58"/>
      <c r="S183" s="58"/>
      <c r="T183" s="59"/>
      <c r="AT183" s="15" t="s">
        <v>142</v>
      </c>
      <c r="AU183" s="15" t="s">
        <v>75</v>
      </c>
    </row>
    <row r="184" spans="2:65" s="1" customFormat="1" ht="16.5" customHeight="1">
      <c r="B184" s="32"/>
      <c r="C184" s="173" t="s">
        <v>637</v>
      </c>
      <c r="D184" s="173" t="s">
        <v>135</v>
      </c>
      <c r="E184" s="174" t="s">
        <v>1511</v>
      </c>
      <c r="F184" s="175" t="s">
        <v>1512</v>
      </c>
      <c r="G184" s="176" t="s">
        <v>332</v>
      </c>
      <c r="H184" s="177">
        <v>2</v>
      </c>
      <c r="I184" s="178"/>
      <c r="J184" s="179">
        <f>ROUND(I184*H184,2)</f>
        <v>0</v>
      </c>
      <c r="K184" s="175" t="s">
        <v>139</v>
      </c>
      <c r="L184" s="36"/>
      <c r="M184" s="180" t="s">
        <v>1</v>
      </c>
      <c r="N184" s="181" t="s">
        <v>36</v>
      </c>
      <c r="O184" s="58"/>
      <c r="P184" s="182">
        <f>O184*H184</f>
        <v>0</v>
      </c>
      <c r="Q184" s="182">
        <v>0</v>
      </c>
      <c r="R184" s="182">
        <f>Q184*H184</f>
        <v>0</v>
      </c>
      <c r="S184" s="182">
        <v>0</v>
      </c>
      <c r="T184" s="183">
        <f>S184*H184</f>
        <v>0</v>
      </c>
      <c r="AR184" s="15" t="s">
        <v>189</v>
      </c>
      <c r="AT184" s="15" t="s">
        <v>135</v>
      </c>
      <c r="AU184" s="15" t="s">
        <v>75</v>
      </c>
      <c r="AY184" s="15" t="s">
        <v>132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5" t="s">
        <v>73</v>
      </c>
      <c r="BK184" s="184">
        <f>ROUND(I184*H184,2)</f>
        <v>0</v>
      </c>
      <c r="BL184" s="15" t="s">
        <v>189</v>
      </c>
      <c r="BM184" s="15" t="s">
        <v>1513</v>
      </c>
    </row>
    <row r="185" spans="2:47" s="1" customFormat="1" ht="12">
      <c r="B185" s="32"/>
      <c r="C185" s="33"/>
      <c r="D185" s="185" t="s">
        <v>142</v>
      </c>
      <c r="E185" s="33"/>
      <c r="F185" s="186" t="s">
        <v>1514</v>
      </c>
      <c r="G185" s="33"/>
      <c r="H185" s="33"/>
      <c r="I185" s="101"/>
      <c r="J185" s="33"/>
      <c r="K185" s="33"/>
      <c r="L185" s="36"/>
      <c r="M185" s="187"/>
      <c r="N185" s="58"/>
      <c r="O185" s="58"/>
      <c r="P185" s="58"/>
      <c r="Q185" s="58"/>
      <c r="R185" s="58"/>
      <c r="S185" s="58"/>
      <c r="T185" s="59"/>
      <c r="AT185" s="15" t="s">
        <v>142</v>
      </c>
      <c r="AU185" s="15" t="s">
        <v>75</v>
      </c>
    </row>
    <row r="186" spans="2:65" s="1" customFormat="1" ht="16.5" customHeight="1">
      <c r="B186" s="32"/>
      <c r="C186" s="173" t="s">
        <v>335</v>
      </c>
      <c r="D186" s="173" t="s">
        <v>135</v>
      </c>
      <c r="E186" s="174" t="s">
        <v>1515</v>
      </c>
      <c r="F186" s="175" t="s">
        <v>1516</v>
      </c>
      <c r="G186" s="176" t="s">
        <v>383</v>
      </c>
      <c r="H186" s="177">
        <v>0.003</v>
      </c>
      <c r="I186" s="178"/>
      <c r="J186" s="179">
        <f>ROUND(I186*H186,2)</f>
        <v>0</v>
      </c>
      <c r="K186" s="175" t="s">
        <v>139</v>
      </c>
      <c r="L186" s="36"/>
      <c r="M186" s="180" t="s">
        <v>1</v>
      </c>
      <c r="N186" s="181" t="s">
        <v>36</v>
      </c>
      <c r="O186" s="58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15" t="s">
        <v>189</v>
      </c>
      <c r="AT186" s="15" t="s">
        <v>135</v>
      </c>
      <c r="AU186" s="15" t="s">
        <v>75</v>
      </c>
      <c r="AY186" s="15" t="s">
        <v>132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15" t="s">
        <v>73</v>
      </c>
      <c r="BK186" s="184">
        <f>ROUND(I186*H186,2)</f>
        <v>0</v>
      </c>
      <c r="BL186" s="15" t="s">
        <v>189</v>
      </c>
      <c r="BM186" s="15" t="s">
        <v>1517</v>
      </c>
    </row>
    <row r="187" spans="2:47" s="1" customFormat="1" ht="19.5">
      <c r="B187" s="32"/>
      <c r="C187" s="33"/>
      <c r="D187" s="185" t="s">
        <v>142</v>
      </c>
      <c r="E187" s="33"/>
      <c r="F187" s="186" t="s">
        <v>1518</v>
      </c>
      <c r="G187" s="33"/>
      <c r="H187" s="33"/>
      <c r="I187" s="101"/>
      <c r="J187" s="33"/>
      <c r="K187" s="33"/>
      <c r="L187" s="36"/>
      <c r="M187" s="187"/>
      <c r="N187" s="58"/>
      <c r="O187" s="58"/>
      <c r="P187" s="58"/>
      <c r="Q187" s="58"/>
      <c r="R187" s="58"/>
      <c r="S187" s="58"/>
      <c r="T187" s="59"/>
      <c r="AT187" s="15" t="s">
        <v>142</v>
      </c>
      <c r="AU187" s="15" t="s">
        <v>75</v>
      </c>
    </row>
    <row r="188" spans="2:65" s="1" customFormat="1" ht="16.5" customHeight="1">
      <c r="B188" s="32"/>
      <c r="C188" s="173" t="s">
        <v>646</v>
      </c>
      <c r="D188" s="173" t="s">
        <v>135</v>
      </c>
      <c r="E188" s="174" t="s">
        <v>1519</v>
      </c>
      <c r="F188" s="175" t="s">
        <v>1520</v>
      </c>
      <c r="G188" s="176" t="s">
        <v>383</v>
      </c>
      <c r="H188" s="177">
        <v>0.003</v>
      </c>
      <c r="I188" s="178"/>
      <c r="J188" s="179">
        <f>ROUND(I188*H188,2)</f>
        <v>0</v>
      </c>
      <c r="K188" s="175" t="s">
        <v>139</v>
      </c>
      <c r="L188" s="36"/>
      <c r="M188" s="180" t="s">
        <v>1</v>
      </c>
      <c r="N188" s="181" t="s">
        <v>36</v>
      </c>
      <c r="O188" s="58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15" t="s">
        <v>189</v>
      </c>
      <c r="AT188" s="15" t="s">
        <v>135</v>
      </c>
      <c r="AU188" s="15" t="s">
        <v>75</v>
      </c>
      <c r="AY188" s="15" t="s">
        <v>132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5" t="s">
        <v>73</v>
      </c>
      <c r="BK188" s="184">
        <f>ROUND(I188*H188,2)</f>
        <v>0</v>
      </c>
      <c r="BL188" s="15" t="s">
        <v>189</v>
      </c>
      <c r="BM188" s="15" t="s">
        <v>1521</v>
      </c>
    </row>
    <row r="189" spans="2:47" s="1" customFormat="1" ht="19.5">
      <c r="B189" s="32"/>
      <c r="C189" s="33"/>
      <c r="D189" s="185" t="s">
        <v>142</v>
      </c>
      <c r="E189" s="33"/>
      <c r="F189" s="186" t="s">
        <v>1522</v>
      </c>
      <c r="G189" s="33"/>
      <c r="H189" s="33"/>
      <c r="I189" s="101"/>
      <c r="J189" s="33"/>
      <c r="K189" s="33"/>
      <c r="L189" s="36"/>
      <c r="M189" s="187"/>
      <c r="N189" s="58"/>
      <c r="O189" s="58"/>
      <c r="P189" s="58"/>
      <c r="Q189" s="58"/>
      <c r="R189" s="58"/>
      <c r="S189" s="58"/>
      <c r="T189" s="59"/>
      <c r="AT189" s="15" t="s">
        <v>142</v>
      </c>
      <c r="AU189" s="15" t="s">
        <v>75</v>
      </c>
    </row>
    <row r="190" spans="2:65" s="1" customFormat="1" ht="16.5" customHeight="1">
      <c r="B190" s="32"/>
      <c r="C190" s="173" t="s">
        <v>619</v>
      </c>
      <c r="D190" s="173" t="s">
        <v>135</v>
      </c>
      <c r="E190" s="174" t="s">
        <v>1523</v>
      </c>
      <c r="F190" s="175" t="s">
        <v>1524</v>
      </c>
      <c r="G190" s="176" t="s">
        <v>383</v>
      </c>
      <c r="H190" s="177">
        <v>0.003</v>
      </c>
      <c r="I190" s="178"/>
      <c r="J190" s="179">
        <f>ROUND(I190*H190,2)</f>
        <v>0</v>
      </c>
      <c r="K190" s="175" t="s">
        <v>139</v>
      </c>
      <c r="L190" s="36"/>
      <c r="M190" s="180" t="s">
        <v>1</v>
      </c>
      <c r="N190" s="181" t="s">
        <v>36</v>
      </c>
      <c r="O190" s="58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15" t="s">
        <v>189</v>
      </c>
      <c r="AT190" s="15" t="s">
        <v>135</v>
      </c>
      <c r="AU190" s="15" t="s">
        <v>75</v>
      </c>
      <c r="AY190" s="15" t="s">
        <v>132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5" t="s">
        <v>73</v>
      </c>
      <c r="BK190" s="184">
        <f>ROUND(I190*H190,2)</f>
        <v>0</v>
      </c>
      <c r="BL190" s="15" t="s">
        <v>189</v>
      </c>
      <c r="BM190" s="15" t="s">
        <v>1525</v>
      </c>
    </row>
    <row r="191" spans="2:47" s="1" customFormat="1" ht="19.5">
      <c r="B191" s="32"/>
      <c r="C191" s="33"/>
      <c r="D191" s="185" t="s">
        <v>142</v>
      </c>
      <c r="E191" s="33"/>
      <c r="F191" s="186" t="s">
        <v>1526</v>
      </c>
      <c r="G191" s="33"/>
      <c r="H191" s="33"/>
      <c r="I191" s="101"/>
      <c r="J191" s="33"/>
      <c r="K191" s="33"/>
      <c r="L191" s="36"/>
      <c r="M191" s="231"/>
      <c r="N191" s="232"/>
      <c r="O191" s="232"/>
      <c r="P191" s="232"/>
      <c r="Q191" s="232"/>
      <c r="R191" s="232"/>
      <c r="S191" s="232"/>
      <c r="T191" s="233"/>
      <c r="AT191" s="15" t="s">
        <v>142</v>
      </c>
      <c r="AU191" s="15" t="s">
        <v>75</v>
      </c>
    </row>
    <row r="192" spans="2:12" s="1" customFormat="1" ht="6.95" customHeight="1">
      <c r="B192" s="44"/>
      <c r="C192" s="45"/>
      <c r="D192" s="45"/>
      <c r="E192" s="45"/>
      <c r="F192" s="45"/>
      <c r="G192" s="45"/>
      <c r="H192" s="45"/>
      <c r="I192" s="123"/>
      <c r="J192" s="45"/>
      <c r="K192" s="45"/>
      <c r="L192" s="36"/>
    </row>
  </sheetData>
  <sheetProtection password="ED9C" sheet="1" objects="1" scenarios="1" formatColumns="0" formatRows="0" autoFilter="0"/>
  <autoFilter ref="C81:K19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10"/>
  <sheetViews>
    <sheetView showGridLines="0" workbookViewId="0" topLeftCell="A28">
      <selection activeCell="J60" sqref="J6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5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AT2" s="15" t="s">
        <v>90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7"/>
      <c r="K3" s="97"/>
      <c r="L3" s="18"/>
      <c r="AT3" s="15" t="s">
        <v>75</v>
      </c>
    </row>
    <row r="4" spans="2:46" ht="24.95" customHeight="1">
      <c r="B4" s="18"/>
      <c r="D4" s="99" t="s">
        <v>91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00" t="s">
        <v>15</v>
      </c>
      <c r="L6" s="18"/>
    </row>
    <row r="7" spans="2:12" ht="16.5" customHeight="1">
      <c r="B7" s="18"/>
      <c r="E7" s="278" t="str">
        <f>'Rekapitulace stavby'!K6</f>
        <v>Vestavba a stavební úpravy objektu stávajících podzemních garáží v areálu Nemocnice Nymburk</v>
      </c>
      <c r="F7" s="279"/>
      <c r="G7" s="279"/>
      <c r="H7" s="279"/>
      <c r="L7" s="18"/>
    </row>
    <row r="8" spans="2:12" s="1" customFormat="1" ht="12" customHeight="1">
      <c r="B8" s="36"/>
      <c r="D8" s="100" t="s">
        <v>92</v>
      </c>
      <c r="I8" s="101"/>
      <c r="L8" s="36"/>
    </row>
    <row r="9" spans="2:12" s="1" customFormat="1" ht="36.95" customHeight="1">
      <c r="B9" s="36"/>
      <c r="E9" s="280" t="s">
        <v>1527</v>
      </c>
      <c r="F9" s="281"/>
      <c r="G9" s="281"/>
      <c r="H9" s="281"/>
      <c r="I9" s="101"/>
      <c r="L9" s="36"/>
    </row>
    <row r="10" spans="2:12" s="1" customFormat="1" ht="12">
      <c r="B10" s="36"/>
      <c r="I10" s="101"/>
      <c r="L10" s="36"/>
    </row>
    <row r="11" spans="2:12" s="1" customFormat="1" ht="12" customHeight="1">
      <c r="B11" s="36"/>
      <c r="D11" s="100" t="s">
        <v>17</v>
      </c>
      <c r="F11" s="15" t="s">
        <v>1</v>
      </c>
      <c r="I11" s="102" t="s">
        <v>18</v>
      </c>
      <c r="J11" s="15" t="s">
        <v>1</v>
      </c>
      <c r="L11" s="36"/>
    </row>
    <row r="12" spans="2:12" s="1" customFormat="1" ht="12" customHeight="1">
      <c r="B12" s="36"/>
      <c r="D12" s="100" t="s">
        <v>19</v>
      </c>
      <c r="F12" s="15" t="s">
        <v>20</v>
      </c>
      <c r="I12" s="102" t="s">
        <v>21</v>
      </c>
      <c r="J12" s="103">
        <f>'Rekapitulace stavby'!AN8</f>
        <v>0</v>
      </c>
      <c r="L12" s="36"/>
    </row>
    <row r="13" spans="2:12" s="1" customFormat="1" ht="10.9" customHeight="1">
      <c r="B13" s="36"/>
      <c r="I13" s="101"/>
      <c r="L13" s="36"/>
    </row>
    <row r="14" spans="2:12" s="1" customFormat="1" ht="12" customHeight="1">
      <c r="B14" s="36"/>
      <c r="D14" s="100" t="s">
        <v>22</v>
      </c>
      <c r="I14" s="102" t="s">
        <v>23</v>
      </c>
      <c r="J14" s="15">
        <f>IF('Rekapitulace stavby'!AN10="","",'Rekapitulace stavby'!AN10)</f>
        <v>28762886</v>
      </c>
      <c r="L14" s="36"/>
    </row>
    <row r="15" spans="2:12" s="1" customFormat="1" ht="18" customHeight="1">
      <c r="B15" s="36"/>
      <c r="E15" s="15" t="str">
        <f>IF('Rekapitulace stavby'!E11="","",'Rekapitulace stavby'!E11)</f>
        <v>Nemocnice Nymburk s.r.o.</v>
      </c>
      <c r="I15" s="102" t="s">
        <v>24</v>
      </c>
      <c r="J15" s="15" t="str">
        <f>IF('Rekapitulace stavby'!AN11="","",'Rekapitulace stavby'!AN11)</f>
        <v>CZ28762886</v>
      </c>
      <c r="L15" s="36"/>
    </row>
    <row r="16" spans="2:12" s="1" customFormat="1" ht="6.95" customHeight="1">
      <c r="B16" s="36"/>
      <c r="I16" s="101"/>
      <c r="L16" s="36"/>
    </row>
    <row r="17" spans="2:12" s="1" customFormat="1" ht="12" customHeight="1">
      <c r="B17" s="36"/>
      <c r="D17" s="100" t="s">
        <v>25</v>
      </c>
      <c r="I17" s="102" t="s">
        <v>23</v>
      </c>
      <c r="J17" s="28" t="str">
        <f>'Rekapitulace stavby'!AN13</f>
        <v>Vyplň údaj</v>
      </c>
      <c r="L17" s="36"/>
    </row>
    <row r="18" spans="2:12" s="1" customFormat="1" ht="18" customHeight="1">
      <c r="B18" s="36"/>
      <c r="E18" s="282" t="str">
        <f>'Rekapitulace stavby'!E14</f>
        <v>Vyplň údaj</v>
      </c>
      <c r="F18" s="283"/>
      <c r="G18" s="283"/>
      <c r="H18" s="283"/>
      <c r="I18" s="102" t="s">
        <v>24</v>
      </c>
      <c r="J18" s="28" t="str">
        <f>'Rekapitulace stavby'!AN14</f>
        <v>Vyplň údaj</v>
      </c>
      <c r="L18" s="36"/>
    </row>
    <row r="19" spans="2:12" s="1" customFormat="1" ht="6.95" customHeight="1">
      <c r="B19" s="36"/>
      <c r="I19" s="101"/>
      <c r="L19" s="36"/>
    </row>
    <row r="20" spans="2:12" s="1" customFormat="1" ht="12" customHeight="1">
      <c r="B20" s="36"/>
      <c r="D20" s="100" t="s">
        <v>27</v>
      </c>
      <c r="I20" s="102" t="s">
        <v>23</v>
      </c>
      <c r="J20" s="15" t="str">
        <f>IF('Rekapitulace stavby'!AN16="","",'Rekapitulace stavby'!AN16)</f>
        <v/>
      </c>
      <c r="L20" s="36"/>
    </row>
    <row r="21" spans="2:12" s="1" customFormat="1" ht="18" customHeight="1">
      <c r="B21" s="36"/>
      <c r="E21" s="15" t="str">
        <f>IF('Rekapitulace stavby'!E17="","",'Rekapitulace stavby'!E17)</f>
        <v xml:space="preserve"> </v>
      </c>
      <c r="I21" s="102" t="s">
        <v>24</v>
      </c>
      <c r="J21" s="15" t="str">
        <f>IF('Rekapitulace stavby'!AN17="","",'Rekapitulace stavby'!AN17)</f>
        <v/>
      </c>
      <c r="L21" s="36"/>
    </row>
    <row r="22" spans="2:12" s="1" customFormat="1" ht="6.95" customHeight="1">
      <c r="B22" s="36"/>
      <c r="I22" s="101"/>
      <c r="L22" s="36"/>
    </row>
    <row r="23" spans="2:12" s="1" customFormat="1" ht="12" customHeight="1">
      <c r="B23" s="36"/>
      <c r="D23" s="100" t="s">
        <v>29</v>
      </c>
      <c r="I23" s="102" t="s">
        <v>23</v>
      </c>
      <c r="J23" s="15" t="str">
        <f>IF('Rekapitulace stavby'!AN19="","",'Rekapitulace stavby'!AN19)</f>
        <v/>
      </c>
      <c r="L23" s="36"/>
    </row>
    <row r="24" spans="2:12" s="1" customFormat="1" ht="18" customHeight="1">
      <c r="B24" s="36"/>
      <c r="E24" s="15" t="str">
        <f>IF('Rekapitulace stavby'!E20="","",'Rekapitulace stavby'!E20)</f>
        <v xml:space="preserve"> </v>
      </c>
      <c r="I24" s="102" t="s">
        <v>24</v>
      </c>
      <c r="J24" s="15" t="str">
        <f>IF('Rekapitulace stavby'!AN20="","",'Rekapitulace stavby'!AN20)</f>
        <v/>
      </c>
      <c r="L24" s="36"/>
    </row>
    <row r="25" spans="2:12" s="1" customFormat="1" ht="6.95" customHeight="1">
      <c r="B25" s="36"/>
      <c r="I25" s="101"/>
      <c r="L25" s="36"/>
    </row>
    <row r="26" spans="2:12" s="1" customFormat="1" ht="12" customHeight="1">
      <c r="B26" s="36"/>
      <c r="D26" s="100" t="s">
        <v>30</v>
      </c>
      <c r="I26" s="101"/>
      <c r="L26" s="36"/>
    </row>
    <row r="27" spans="2:12" s="6" customFormat="1" ht="16.5" customHeight="1">
      <c r="B27" s="104"/>
      <c r="E27" s="284" t="s">
        <v>1</v>
      </c>
      <c r="F27" s="284"/>
      <c r="G27" s="284"/>
      <c r="H27" s="284"/>
      <c r="I27" s="105"/>
      <c r="L27" s="104"/>
    </row>
    <row r="28" spans="2:12" s="1" customFormat="1" ht="6.95" customHeight="1">
      <c r="B28" s="36"/>
      <c r="I28" s="101"/>
      <c r="L28" s="36"/>
    </row>
    <row r="29" spans="2:12" s="1" customFormat="1" ht="6.95" customHeight="1">
      <c r="B29" s="36"/>
      <c r="D29" s="54"/>
      <c r="E29" s="54"/>
      <c r="F29" s="54"/>
      <c r="G29" s="54"/>
      <c r="H29" s="54"/>
      <c r="I29" s="106"/>
      <c r="J29" s="54"/>
      <c r="K29" s="54"/>
      <c r="L29" s="36"/>
    </row>
    <row r="30" spans="2:12" s="1" customFormat="1" ht="25.35" customHeight="1">
      <c r="B30" s="36"/>
      <c r="D30" s="107" t="s">
        <v>31</v>
      </c>
      <c r="I30" s="101"/>
      <c r="J30" s="108">
        <f>ROUND(J84,2)</f>
        <v>0</v>
      </c>
      <c r="L30" s="36"/>
    </row>
    <row r="31" spans="2:12" s="1" customFormat="1" ht="6.95" customHeight="1">
      <c r="B31" s="36"/>
      <c r="D31" s="54"/>
      <c r="E31" s="54"/>
      <c r="F31" s="54"/>
      <c r="G31" s="54"/>
      <c r="H31" s="54"/>
      <c r="I31" s="106"/>
      <c r="J31" s="54"/>
      <c r="K31" s="54"/>
      <c r="L31" s="36"/>
    </row>
    <row r="32" spans="2:12" s="1" customFormat="1" ht="14.45" customHeight="1">
      <c r="B32" s="36"/>
      <c r="F32" s="109" t="s">
        <v>33</v>
      </c>
      <c r="I32" s="110" t="s">
        <v>32</v>
      </c>
      <c r="J32" s="109" t="s">
        <v>34</v>
      </c>
      <c r="L32" s="36"/>
    </row>
    <row r="33" spans="2:12" s="1" customFormat="1" ht="14.45" customHeight="1">
      <c r="B33" s="36"/>
      <c r="D33" s="100" t="s">
        <v>35</v>
      </c>
      <c r="E33" s="100" t="s">
        <v>36</v>
      </c>
      <c r="F33" s="111">
        <f>ROUND((SUM(BE84:BE109)),2)</f>
        <v>0</v>
      </c>
      <c r="I33" s="112">
        <v>0.21</v>
      </c>
      <c r="J33" s="111">
        <f>ROUND(((SUM(BE84:BE109))*I33),2)</f>
        <v>0</v>
      </c>
      <c r="L33" s="36"/>
    </row>
    <row r="34" spans="2:12" s="1" customFormat="1" ht="14.45" customHeight="1">
      <c r="B34" s="36"/>
      <c r="E34" s="100" t="s">
        <v>37</v>
      </c>
      <c r="F34" s="111">
        <f>ROUND((SUM(BF84:BF109)),2)</f>
        <v>0</v>
      </c>
      <c r="I34" s="112">
        <v>0.15</v>
      </c>
      <c r="J34" s="111">
        <f>ROUND(((SUM(BF84:BF109))*I34),2)</f>
        <v>0</v>
      </c>
      <c r="L34" s="36"/>
    </row>
    <row r="35" spans="2:12" s="1" customFormat="1" ht="14.45" customHeight="1" hidden="1">
      <c r="B35" s="36"/>
      <c r="E35" s="100" t="s">
        <v>38</v>
      </c>
      <c r="F35" s="111">
        <f>ROUND((SUM(BG84:BG109)),2)</f>
        <v>0</v>
      </c>
      <c r="I35" s="112">
        <v>0.21</v>
      </c>
      <c r="J35" s="111">
        <f>0</f>
        <v>0</v>
      </c>
      <c r="L35" s="36"/>
    </row>
    <row r="36" spans="2:12" s="1" customFormat="1" ht="14.45" customHeight="1" hidden="1">
      <c r="B36" s="36"/>
      <c r="E36" s="100" t="s">
        <v>39</v>
      </c>
      <c r="F36" s="111">
        <f>ROUND((SUM(BH84:BH109)),2)</f>
        <v>0</v>
      </c>
      <c r="I36" s="112">
        <v>0.15</v>
      </c>
      <c r="J36" s="111">
        <f>0</f>
        <v>0</v>
      </c>
      <c r="L36" s="36"/>
    </row>
    <row r="37" spans="2:12" s="1" customFormat="1" ht="14.45" customHeight="1" hidden="1">
      <c r="B37" s="36"/>
      <c r="E37" s="100" t="s">
        <v>40</v>
      </c>
      <c r="F37" s="111">
        <f>ROUND((SUM(BI84:BI109)),2)</f>
        <v>0</v>
      </c>
      <c r="I37" s="112">
        <v>0</v>
      </c>
      <c r="J37" s="111">
        <f>0</f>
        <v>0</v>
      </c>
      <c r="L37" s="36"/>
    </row>
    <row r="38" spans="2:12" s="1" customFormat="1" ht="6.95" customHeight="1">
      <c r="B38" s="36"/>
      <c r="I38" s="101"/>
      <c r="L38" s="36"/>
    </row>
    <row r="39" spans="2:12" s="1" customFormat="1" ht="25.35" customHeight="1">
      <c r="B39" s="36"/>
      <c r="C39" s="113"/>
      <c r="D39" s="114" t="s">
        <v>41</v>
      </c>
      <c r="E39" s="115"/>
      <c r="F39" s="115"/>
      <c r="G39" s="116" t="s">
        <v>42</v>
      </c>
      <c r="H39" s="117" t="s">
        <v>43</v>
      </c>
      <c r="I39" s="118"/>
      <c r="J39" s="119">
        <f>SUM(J30:J37)</f>
        <v>0</v>
      </c>
      <c r="K39" s="120"/>
      <c r="L39" s="36"/>
    </row>
    <row r="40" spans="2:12" s="1" customFormat="1" ht="14.45" customHeight="1">
      <c r="B40" s="121"/>
      <c r="C40" s="122"/>
      <c r="D40" s="122"/>
      <c r="E40" s="122"/>
      <c r="F40" s="122"/>
      <c r="G40" s="122"/>
      <c r="H40" s="122"/>
      <c r="I40" s="123"/>
      <c r="J40" s="122"/>
      <c r="K40" s="122"/>
      <c r="L40" s="36"/>
    </row>
    <row r="44" spans="2:12" s="1" customFormat="1" ht="6.95" customHeight="1">
      <c r="B44" s="124"/>
      <c r="C44" s="125"/>
      <c r="D44" s="125"/>
      <c r="E44" s="125"/>
      <c r="F44" s="125"/>
      <c r="G44" s="125"/>
      <c r="H44" s="125"/>
      <c r="I44" s="126"/>
      <c r="J44" s="125"/>
      <c r="K44" s="125"/>
      <c r="L44" s="36"/>
    </row>
    <row r="45" spans="2:12" s="1" customFormat="1" ht="24.95" customHeight="1">
      <c r="B45" s="32"/>
      <c r="C45" s="21" t="s">
        <v>94</v>
      </c>
      <c r="D45" s="33"/>
      <c r="E45" s="33"/>
      <c r="F45" s="33"/>
      <c r="G45" s="33"/>
      <c r="H45" s="33"/>
      <c r="I45" s="101"/>
      <c r="J45" s="33"/>
      <c r="K45" s="33"/>
      <c r="L45" s="36"/>
    </row>
    <row r="46" spans="2:12" s="1" customFormat="1" ht="6.95" customHeight="1">
      <c r="B46" s="32"/>
      <c r="C46" s="33"/>
      <c r="D46" s="33"/>
      <c r="E46" s="33"/>
      <c r="F46" s="33"/>
      <c r="G46" s="33"/>
      <c r="H46" s="33"/>
      <c r="I46" s="101"/>
      <c r="J46" s="33"/>
      <c r="K46" s="33"/>
      <c r="L46" s="36"/>
    </row>
    <row r="47" spans="2:12" s="1" customFormat="1" ht="12" customHeight="1">
      <c r="B47" s="32"/>
      <c r="C47" s="27" t="s">
        <v>15</v>
      </c>
      <c r="D47" s="33"/>
      <c r="E47" s="33"/>
      <c r="F47" s="33"/>
      <c r="G47" s="33"/>
      <c r="H47" s="33"/>
      <c r="I47" s="101"/>
      <c r="J47" s="33"/>
      <c r="K47" s="33"/>
      <c r="L47" s="36"/>
    </row>
    <row r="48" spans="2:12" s="1" customFormat="1" ht="16.5" customHeight="1">
      <c r="B48" s="32"/>
      <c r="C48" s="33"/>
      <c r="D48" s="33"/>
      <c r="E48" s="276" t="str">
        <f>E7</f>
        <v>Vestavba a stavební úpravy objektu stávajících podzemních garáží v areálu Nemocnice Nymburk</v>
      </c>
      <c r="F48" s="277"/>
      <c r="G48" s="277"/>
      <c r="H48" s="277"/>
      <c r="I48" s="101"/>
      <c r="J48" s="33"/>
      <c r="K48" s="33"/>
      <c r="L48" s="36"/>
    </row>
    <row r="49" spans="2:12" s="1" customFormat="1" ht="12" customHeight="1">
      <c r="B49" s="32"/>
      <c r="C49" s="27" t="s">
        <v>92</v>
      </c>
      <c r="D49" s="33"/>
      <c r="E49" s="33"/>
      <c r="F49" s="33"/>
      <c r="G49" s="33"/>
      <c r="H49" s="33"/>
      <c r="I49" s="101"/>
      <c r="J49" s="33"/>
      <c r="K49" s="33"/>
      <c r="L49" s="36"/>
    </row>
    <row r="50" spans="2:12" s="1" customFormat="1" ht="16.5" customHeight="1">
      <c r="B50" s="32"/>
      <c r="C50" s="33"/>
      <c r="D50" s="33"/>
      <c r="E50" s="262" t="str">
        <f>E9</f>
        <v>0106VRN - Nemocnice Nymburk - vedlejší rozpočtové náklady</v>
      </c>
      <c r="F50" s="261"/>
      <c r="G50" s="261"/>
      <c r="H50" s="261"/>
      <c r="I50" s="101"/>
      <c r="J50" s="33"/>
      <c r="K50" s="33"/>
      <c r="L50" s="36"/>
    </row>
    <row r="51" spans="2:12" s="1" customFormat="1" ht="6.95" customHeight="1">
      <c r="B51" s="32"/>
      <c r="C51" s="33"/>
      <c r="D51" s="33"/>
      <c r="E51" s="33"/>
      <c r="F51" s="33"/>
      <c r="G51" s="33"/>
      <c r="H51" s="33"/>
      <c r="I51" s="101"/>
      <c r="J51" s="33"/>
      <c r="K51" s="33"/>
      <c r="L51" s="36"/>
    </row>
    <row r="52" spans="2:12" s="1" customFormat="1" ht="12" customHeight="1">
      <c r="B52" s="32"/>
      <c r="C52" s="27" t="s">
        <v>19</v>
      </c>
      <c r="D52" s="33"/>
      <c r="E52" s="33"/>
      <c r="F52" s="25" t="str">
        <f>F12</f>
        <v xml:space="preserve"> </v>
      </c>
      <c r="G52" s="33"/>
      <c r="H52" s="33"/>
      <c r="I52" s="102" t="s">
        <v>21</v>
      </c>
      <c r="J52" s="53">
        <f>IF(J12="","",J12)</f>
        <v>0</v>
      </c>
      <c r="K52" s="33"/>
      <c r="L52" s="36"/>
    </row>
    <row r="53" spans="2:12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33"/>
      <c r="K53" s="33"/>
      <c r="L53" s="36"/>
    </row>
    <row r="54" spans="2:12" s="1" customFormat="1" ht="13.7" customHeight="1">
      <c r="B54" s="32"/>
      <c r="C54" s="27" t="s">
        <v>22</v>
      </c>
      <c r="D54" s="33"/>
      <c r="E54" s="33"/>
      <c r="F54" s="25" t="str">
        <f>E15</f>
        <v>Nemocnice Nymburk s.r.o.</v>
      </c>
      <c r="G54" s="33"/>
      <c r="H54" s="33"/>
      <c r="I54" s="102" t="s">
        <v>27</v>
      </c>
      <c r="J54" s="30" t="str">
        <f>E21</f>
        <v xml:space="preserve"> </v>
      </c>
      <c r="K54" s="33"/>
      <c r="L54" s="36"/>
    </row>
    <row r="55" spans="2:12" s="1" customFormat="1" ht="13.7" customHeight="1">
      <c r="B55" s="32"/>
      <c r="C55" s="27" t="s">
        <v>25</v>
      </c>
      <c r="D55" s="33"/>
      <c r="E55" s="33"/>
      <c r="F55" s="25" t="str">
        <f>IF(E18="","",E18)</f>
        <v>Vyplň údaj</v>
      </c>
      <c r="G55" s="33"/>
      <c r="H55" s="33"/>
      <c r="I55" s="102" t="s">
        <v>29</v>
      </c>
      <c r="J55" s="30" t="str">
        <f>E24</f>
        <v xml:space="preserve"> </v>
      </c>
      <c r="K55" s="33"/>
      <c r="L55" s="36"/>
    </row>
    <row r="56" spans="2:12" s="1" customFormat="1" ht="10.35" customHeight="1">
      <c r="B56" s="32"/>
      <c r="C56" s="33"/>
      <c r="D56" s="33"/>
      <c r="E56" s="33"/>
      <c r="F56" s="33"/>
      <c r="G56" s="33"/>
      <c r="H56" s="33"/>
      <c r="I56" s="101"/>
      <c r="J56" s="33"/>
      <c r="K56" s="33"/>
      <c r="L56" s="36"/>
    </row>
    <row r="57" spans="2:12" s="1" customFormat="1" ht="29.25" customHeight="1">
      <c r="B57" s="32"/>
      <c r="C57" s="127" t="s">
        <v>95</v>
      </c>
      <c r="D57" s="128"/>
      <c r="E57" s="128"/>
      <c r="F57" s="128"/>
      <c r="G57" s="128"/>
      <c r="H57" s="128"/>
      <c r="I57" s="129"/>
      <c r="J57" s="130" t="s">
        <v>96</v>
      </c>
      <c r="K57" s="128"/>
      <c r="L57" s="36"/>
    </row>
    <row r="58" spans="2:12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33"/>
      <c r="K58" s="33"/>
      <c r="L58" s="36"/>
    </row>
    <row r="59" spans="2:47" s="1" customFormat="1" ht="22.9" customHeight="1">
      <c r="B59" s="32"/>
      <c r="C59" s="131" t="s">
        <v>97</v>
      </c>
      <c r="D59" s="33"/>
      <c r="E59" s="33"/>
      <c r="F59" s="33"/>
      <c r="G59" s="33"/>
      <c r="H59" s="33"/>
      <c r="I59" s="101"/>
      <c r="J59" s="71">
        <f>J84</f>
        <v>0</v>
      </c>
      <c r="K59" s="33"/>
      <c r="L59" s="36"/>
      <c r="AU59" s="15" t="s">
        <v>98</v>
      </c>
    </row>
    <row r="60" spans="2:12" s="7" customFormat="1" ht="24.95" customHeight="1">
      <c r="B60" s="132"/>
      <c r="C60" s="133"/>
      <c r="D60" s="134" t="s">
        <v>1528</v>
      </c>
      <c r="E60" s="135"/>
      <c r="F60" s="135"/>
      <c r="G60" s="135"/>
      <c r="H60" s="135"/>
      <c r="I60" s="136"/>
      <c r="J60" s="137">
        <f>J85</f>
        <v>0</v>
      </c>
      <c r="K60" s="133"/>
      <c r="L60" s="138"/>
    </row>
    <row r="61" spans="2:12" s="8" customFormat="1" ht="19.9" customHeight="1">
      <c r="B61" s="139"/>
      <c r="C61" s="140"/>
      <c r="D61" s="141" t="s">
        <v>1529</v>
      </c>
      <c r="E61" s="142"/>
      <c r="F61" s="142"/>
      <c r="G61" s="142"/>
      <c r="H61" s="142"/>
      <c r="I61" s="143"/>
      <c r="J61" s="144">
        <f>J86</f>
        <v>0</v>
      </c>
      <c r="K61" s="140"/>
      <c r="L61" s="145"/>
    </row>
    <row r="62" spans="2:12" s="8" customFormat="1" ht="19.9" customHeight="1">
      <c r="B62" s="139"/>
      <c r="C62" s="140"/>
      <c r="D62" s="141" t="s">
        <v>1530</v>
      </c>
      <c r="E62" s="142"/>
      <c r="F62" s="142"/>
      <c r="G62" s="142"/>
      <c r="H62" s="142"/>
      <c r="I62" s="143"/>
      <c r="J62" s="144">
        <f>J89</f>
        <v>0</v>
      </c>
      <c r="K62" s="140"/>
      <c r="L62" s="145"/>
    </row>
    <row r="63" spans="2:12" s="8" customFormat="1" ht="19.9" customHeight="1">
      <c r="B63" s="139"/>
      <c r="C63" s="140"/>
      <c r="D63" s="141" t="s">
        <v>1531</v>
      </c>
      <c r="E63" s="142"/>
      <c r="F63" s="142"/>
      <c r="G63" s="142"/>
      <c r="H63" s="142"/>
      <c r="I63" s="143"/>
      <c r="J63" s="144">
        <f>J104</f>
        <v>0</v>
      </c>
      <c r="K63" s="140"/>
      <c r="L63" s="145"/>
    </row>
    <row r="64" spans="2:12" s="8" customFormat="1" ht="19.9" customHeight="1">
      <c r="B64" s="139"/>
      <c r="C64" s="140"/>
      <c r="D64" s="141" t="s">
        <v>1532</v>
      </c>
      <c r="E64" s="142"/>
      <c r="F64" s="142"/>
      <c r="G64" s="142"/>
      <c r="H64" s="142"/>
      <c r="I64" s="143"/>
      <c r="J64" s="144">
        <f>J107</f>
        <v>0</v>
      </c>
      <c r="K64" s="140"/>
      <c r="L64" s="145"/>
    </row>
    <row r="65" spans="2:12" s="1" customFormat="1" ht="21.75" customHeight="1">
      <c r="B65" s="32"/>
      <c r="C65" s="33"/>
      <c r="D65" s="33"/>
      <c r="E65" s="33"/>
      <c r="F65" s="33"/>
      <c r="G65" s="33"/>
      <c r="H65" s="33"/>
      <c r="I65" s="101"/>
      <c r="J65" s="33"/>
      <c r="K65" s="33"/>
      <c r="L65" s="36"/>
    </row>
    <row r="66" spans="2:12" s="1" customFormat="1" ht="6.95" customHeight="1">
      <c r="B66" s="44"/>
      <c r="C66" s="45"/>
      <c r="D66" s="45"/>
      <c r="E66" s="45"/>
      <c r="F66" s="45"/>
      <c r="G66" s="45"/>
      <c r="H66" s="45"/>
      <c r="I66" s="123"/>
      <c r="J66" s="45"/>
      <c r="K66" s="45"/>
      <c r="L66" s="36"/>
    </row>
    <row r="70" spans="2:12" s="1" customFormat="1" ht="6.95" customHeight="1">
      <c r="B70" s="46"/>
      <c r="C70" s="47"/>
      <c r="D70" s="47"/>
      <c r="E70" s="47"/>
      <c r="F70" s="47"/>
      <c r="G70" s="47"/>
      <c r="H70" s="47"/>
      <c r="I70" s="126"/>
      <c r="J70" s="47"/>
      <c r="K70" s="47"/>
      <c r="L70" s="36"/>
    </row>
    <row r="71" spans="2:12" s="1" customFormat="1" ht="24.95" customHeight="1">
      <c r="B71" s="32"/>
      <c r="C71" s="21" t="s">
        <v>117</v>
      </c>
      <c r="D71" s="33"/>
      <c r="E71" s="33"/>
      <c r="F71" s="33"/>
      <c r="G71" s="33"/>
      <c r="H71" s="33"/>
      <c r="I71" s="101"/>
      <c r="J71" s="33"/>
      <c r="K71" s="33"/>
      <c r="L71" s="36"/>
    </row>
    <row r="72" spans="2:12" s="1" customFormat="1" ht="6.95" customHeight="1">
      <c r="B72" s="32"/>
      <c r="C72" s="33"/>
      <c r="D72" s="33"/>
      <c r="E72" s="33"/>
      <c r="F72" s="33"/>
      <c r="G72" s="33"/>
      <c r="H72" s="33"/>
      <c r="I72" s="101"/>
      <c r="J72" s="33"/>
      <c r="K72" s="33"/>
      <c r="L72" s="36"/>
    </row>
    <row r="73" spans="2:12" s="1" customFormat="1" ht="12" customHeight="1">
      <c r="B73" s="32"/>
      <c r="C73" s="27" t="s">
        <v>15</v>
      </c>
      <c r="D73" s="33"/>
      <c r="E73" s="33"/>
      <c r="F73" s="33"/>
      <c r="G73" s="33"/>
      <c r="H73" s="33"/>
      <c r="I73" s="101"/>
      <c r="J73" s="33"/>
      <c r="K73" s="33"/>
      <c r="L73" s="36"/>
    </row>
    <row r="74" spans="2:12" s="1" customFormat="1" ht="16.5" customHeight="1">
      <c r="B74" s="32"/>
      <c r="C74" s="33"/>
      <c r="D74" s="33"/>
      <c r="E74" s="276" t="str">
        <f>E7</f>
        <v>Vestavba a stavební úpravy objektu stávajících podzemních garáží v areálu Nemocnice Nymburk</v>
      </c>
      <c r="F74" s="277"/>
      <c r="G74" s="277"/>
      <c r="H74" s="277"/>
      <c r="I74" s="101"/>
      <c r="J74" s="33"/>
      <c r="K74" s="33"/>
      <c r="L74" s="36"/>
    </row>
    <row r="75" spans="2:12" s="1" customFormat="1" ht="12" customHeight="1">
      <c r="B75" s="32"/>
      <c r="C75" s="27" t="s">
        <v>92</v>
      </c>
      <c r="D75" s="33"/>
      <c r="E75" s="33"/>
      <c r="F75" s="33"/>
      <c r="G75" s="33"/>
      <c r="H75" s="33"/>
      <c r="I75" s="101"/>
      <c r="J75" s="33"/>
      <c r="K75" s="33"/>
      <c r="L75" s="36"/>
    </row>
    <row r="76" spans="2:12" s="1" customFormat="1" ht="16.5" customHeight="1">
      <c r="B76" s="32"/>
      <c r="C76" s="33"/>
      <c r="D76" s="33"/>
      <c r="E76" s="262" t="str">
        <f>E9</f>
        <v>0106VRN - Nemocnice Nymburk - vedlejší rozpočtové náklady</v>
      </c>
      <c r="F76" s="261"/>
      <c r="G76" s="261"/>
      <c r="H76" s="261"/>
      <c r="I76" s="101"/>
      <c r="J76" s="33"/>
      <c r="K76" s="33"/>
      <c r="L76" s="36"/>
    </row>
    <row r="77" spans="2:12" s="1" customFormat="1" ht="6.95" customHeight="1">
      <c r="B77" s="32"/>
      <c r="C77" s="33"/>
      <c r="D77" s="33"/>
      <c r="E77" s="33"/>
      <c r="F77" s="33"/>
      <c r="G77" s="33"/>
      <c r="H77" s="33"/>
      <c r="I77" s="101"/>
      <c r="J77" s="33"/>
      <c r="K77" s="33"/>
      <c r="L77" s="36"/>
    </row>
    <row r="78" spans="2:12" s="1" customFormat="1" ht="12" customHeight="1">
      <c r="B78" s="32"/>
      <c r="C78" s="27" t="s">
        <v>19</v>
      </c>
      <c r="D78" s="33"/>
      <c r="E78" s="33"/>
      <c r="F78" s="25" t="str">
        <f>F12</f>
        <v xml:space="preserve"> </v>
      </c>
      <c r="G78" s="33"/>
      <c r="H78" s="33"/>
      <c r="I78" s="102" t="s">
        <v>21</v>
      </c>
      <c r="J78" s="53">
        <f>IF(J12="","",J12)</f>
        <v>0</v>
      </c>
      <c r="K78" s="33"/>
      <c r="L78" s="36"/>
    </row>
    <row r="79" spans="2:12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33"/>
      <c r="K79" s="33"/>
      <c r="L79" s="36"/>
    </row>
    <row r="80" spans="2:12" s="1" customFormat="1" ht="13.7" customHeight="1">
      <c r="B80" s="32"/>
      <c r="C80" s="27" t="s">
        <v>22</v>
      </c>
      <c r="D80" s="33"/>
      <c r="E80" s="33"/>
      <c r="F80" s="25" t="str">
        <f>E15</f>
        <v>Nemocnice Nymburk s.r.o.</v>
      </c>
      <c r="G80" s="33"/>
      <c r="H80" s="33"/>
      <c r="I80" s="102" t="s">
        <v>27</v>
      </c>
      <c r="J80" s="30" t="str">
        <f>E21</f>
        <v xml:space="preserve"> </v>
      </c>
      <c r="K80" s="33"/>
      <c r="L80" s="36"/>
    </row>
    <row r="81" spans="2:12" s="1" customFormat="1" ht="13.7" customHeight="1">
      <c r="B81" s="32"/>
      <c r="C81" s="27" t="s">
        <v>25</v>
      </c>
      <c r="D81" s="33"/>
      <c r="E81" s="33"/>
      <c r="F81" s="25" t="str">
        <f>IF(E18="","",E18)</f>
        <v>Vyplň údaj</v>
      </c>
      <c r="G81" s="33"/>
      <c r="H81" s="33"/>
      <c r="I81" s="102" t="s">
        <v>29</v>
      </c>
      <c r="J81" s="30" t="str">
        <f>E24</f>
        <v xml:space="preserve"> </v>
      </c>
      <c r="K81" s="33"/>
      <c r="L81" s="36"/>
    </row>
    <row r="82" spans="2:12" s="1" customFormat="1" ht="10.35" customHeight="1">
      <c r="B82" s="32"/>
      <c r="C82" s="33"/>
      <c r="D82" s="33"/>
      <c r="E82" s="33"/>
      <c r="F82" s="33"/>
      <c r="G82" s="33"/>
      <c r="H82" s="33"/>
      <c r="I82" s="101"/>
      <c r="J82" s="33"/>
      <c r="K82" s="33"/>
      <c r="L82" s="36"/>
    </row>
    <row r="83" spans="2:20" s="9" customFormat="1" ht="29.25" customHeight="1">
      <c r="B83" s="146"/>
      <c r="C83" s="147" t="s">
        <v>118</v>
      </c>
      <c r="D83" s="148" t="s">
        <v>50</v>
      </c>
      <c r="E83" s="148" t="s">
        <v>46</v>
      </c>
      <c r="F83" s="148" t="s">
        <v>47</v>
      </c>
      <c r="G83" s="148" t="s">
        <v>119</v>
      </c>
      <c r="H83" s="148" t="s">
        <v>120</v>
      </c>
      <c r="I83" s="149" t="s">
        <v>121</v>
      </c>
      <c r="J83" s="150" t="s">
        <v>96</v>
      </c>
      <c r="K83" s="151" t="s">
        <v>122</v>
      </c>
      <c r="L83" s="152"/>
      <c r="M83" s="62" t="s">
        <v>1</v>
      </c>
      <c r="N83" s="63" t="s">
        <v>35</v>
      </c>
      <c r="O83" s="63" t="s">
        <v>123</v>
      </c>
      <c r="P83" s="63" t="s">
        <v>124</v>
      </c>
      <c r="Q83" s="63" t="s">
        <v>125</v>
      </c>
      <c r="R83" s="63" t="s">
        <v>126</v>
      </c>
      <c r="S83" s="63" t="s">
        <v>127</v>
      </c>
      <c r="T83" s="64" t="s">
        <v>128</v>
      </c>
    </row>
    <row r="84" spans="2:63" s="1" customFormat="1" ht="22.9" customHeight="1">
      <c r="B84" s="32"/>
      <c r="C84" s="69" t="s">
        <v>129</v>
      </c>
      <c r="D84" s="33"/>
      <c r="E84" s="33"/>
      <c r="F84" s="33"/>
      <c r="G84" s="33"/>
      <c r="H84" s="33"/>
      <c r="I84" s="101"/>
      <c r="J84" s="153">
        <f>BK84</f>
        <v>0</v>
      </c>
      <c r="K84" s="33"/>
      <c r="L84" s="36"/>
      <c r="M84" s="65"/>
      <c r="N84" s="66"/>
      <c r="O84" s="66"/>
      <c r="P84" s="154">
        <f>P85</f>
        <v>0</v>
      </c>
      <c r="Q84" s="66"/>
      <c r="R84" s="154">
        <f>R85</f>
        <v>0</v>
      </c>
      <c r="S84" s="66"/>
      <c r="T84" s="155">
        <f>T85</f>
        <v>0</v>
      </c>
      <c r="AT84" s="15" t="s">
        <v>64</v>
      </c>
      <c r="AU84" s="15" t="s">
        <v>98</v>
      </c>
      <c r="BK84" s="156">
        <f>BK85</f>
        <v>0</v>
      </c>
    </row>
    <row r="85" spans="2:63" s="10" customFormat="1" ht="25.9" customHeight="1">
      <c r="B85" s="157"/>
      <c r="C85" s="158"/>
      <c r="D85" s="159" t="s">
        <v>64</v>
      </c>
      <c r="E85" s="160" t="s">
        <v>1533</v>
      </c>
      <c r="F85" s="160" t="s">
        <v>1534</v>
      </c>
      <c r="G85" s="158"/>
      <c r="H85" s="158"/>
      <c r="I85" s="161"/>
      <c r="J85" s="162">
        <f>BK85</f>
        <v>0</v>
      </c>
      <c r="K85" s="158"/>
      <c r="L85" s="163"/>
      <c r="M85" s="164"/>
      <c r="N85" s="165"/>
      <c r="O85" s="165"/>
      <c r="P85" s="166">
        <f>P86+P89+P104+P107</f>
        <v>0</v>
      </c>
      <c r="Q85" s="165"/>
      <c r="R85" s="166">
        <f>R86+R89+R104+R107</f>
        <v>0</v>
      </c>
      <c r="S85" s="165"/>
      <c r="T85" s="167">
        <f>T86+T89+T104+T107</f>
        <v>0</v>
      </c>
      <c r="AR85" s="168" t="s">
        <v>357</v>
      </c>
      <c r="AT85" s="169" t="s">
        <v>64</v>
      </c>
      <c r="AU85" s="169" t="s">
        <v>65</v>
      </c>
      <c r="AY85" s="168" t="s">
        <v>132</v>
      </c>
      <c r="BK85" s="170">
        <f>BK86+BK89+BK104+BK107</f>
        <v>0</v>
      </c>
    </row>
    <row r="86" spans="2:63" s="10" customFormat="1" ht="22.9" customHeight="1">
      <c r="B86" s="157"/>
      <c r="C86" s="158"/>
      <c r="D86" s="159" t="s">
        <v>64</v>
      </c>
      <c r="E86" s="171" t="s">
        <v>1535</v>
      </c>
      <c r="F86" s="171" t="s">
        <v>1536</v>
      </c>
      <c r="G86" s="158"/>
      <c r="H86" s="158"/>
      <c r="I86" s="161"/>
      <c r="J86" s="172">
        <f>BK86</f>
        <v>0</v>
      </c>
      <c r="K86" s="158"/>
      <c r="L86" s="163"/>
      <c r="M86" s="164"/>
      <c r="N86" s="165"/>
      <c r="O86" s="165"/>
      <c r="P86" s="166">
        <f>SUM(P87:P88)</f>
        <v>0</v>
      </c>
      <c r="Q86" s="165"/>
      <c r="R86" s="166">
        <f>SUM(R87:R88)</f>
        <v>0</v>
      </c>
      <c r="S86" s="165"/>
      <c r="T86" s="167">
        <f>SUM(T87:T88)</f>
        <v>0</v>
      </c>
      <c r="AR86" s="168" t="s">
        <v>357</v>
      </c>
      <c r="AT86" s="169" t="s">
        <v>64</v>
      </c>
      <c r="AU86" s="169" t="s">
        <v>73</v>
      </c>
      <c r="AY86" s="168" t="s">
        <v>132</v>
      </c>
      <c r="BK86" s="170">
        <f>SUM(BK87:BK88)</f>
        <v>0</v>
      </c>
    </row>
    <row r="87" spans="2:65" s="1" customFormat="1" ht="16.5" customHeight="1">
      <c r="B87" s="32"/>
      <c r="C87" s="173" t="s">
        <v>295</v>
      </c>
      <c r="D87" s="173" t="s">
        <v>135</v>
      </c>
      <c r="E87" s="174" t="s">
        <v>1537</v>
      </c>
      <c r="F87" s="175" t="s">
        <v>1538</v>
      </c>
      <c r="G87" s="176" t="s">
        <v>497</v>
      </c>
      <c r="H87" s="177">
        <v>1</v>
      </c>
      <c r="I87" s="178"/>
      <c r="J87" s="179">
        <f>ROUND(I87*H87,2)</f>
        <v>0</v>
      </c>
      <c r="K87" s="175" t="s">
        <v>139</v>
      </c>
      <c r="L87" s="36"/>
      <c r="M87" s="180" t="s">
        <v>1</v>
      </c>
      <c r="N87" s="181" t="s">
        <v>36</v>
      </c>
      <c r="O87" s="58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AR87" s="15" t="s">
        <v>1539</v>
      </c>
      <c r="AT87" s="15" t="s">
        <v>135</v>
      </c>
      <c r="AU87" s="15" t="s">
        <v>75</v>
      </c>
      <c r="AY87" s="15" t="s">
        <v>132</v>
      </c>
      <c r="BE87" s="184">
        <f>IF(N87="základní",J87,0)</f>
        <v>0</v>
      </c>
      <c r="BF87" s="184">
        <f>IF(N87="snížená",J87,0)</f>
        <v>0</v>
      </c>
      <c r="BG87" s="184">
        <f>IF(N87="zákl. přenesená",J87,0)</f>
        <v>0</v>
      </c>
      <c r="BH87" s="184">
        <f>IF(N87="sníž. přenesená",J87,0)</f>
        <v>0</v>
      </c>
      <c r="BI87" s="184">
        <f>IF(N87="nulová",J87,0)</f>
        <v>0</v>
      </c>
      <c r="BJ87" s="15" t="s">
        <v>73</v>
      </c>
      <c r="BK87" s="184">
        <f>ROUND(I87*H87,2)</f>
        <v>0</v>
      </c>
      <c r="BL87" s="15" t="s">
        <v>1539</v>
      </c>
      <c r="BM87" s="15" t="s">
        <v>1540</v>
      </c>
    </row>
    <row r="88" spans="2:47" s="1" customFormat="1" ht="12">
      <c r="B88" s="32"/>
      <c r="C88" s="33"/>
      <c r="D88" s="185" t="s">
        <v>142</v>
      </c>
      <c r="E88" s="33"/>
      <c r="F88" s="186" t="s">
        <v>1538</v>
      </c>
      <c r="G88" s="33"/>
      <c r="H88" s="33"/>
      <c r="I88" s="101"/>
      <c r="J88" s="33"/>
      <c r="K88" s="33"/>
      <c r="L88" s="36"/>
      <c r="M88" s="187"/>
      <c r="N88" s="58"/>
      <c r="O88" s="58"/>
      <c r="P88" s="58"/>
      <c r="Q88" s="58"/>
      <c r="R88" s="58"/>
      <c r="S88" s="58"/>
      <c r="T88" s="59"/>
      <c r="AT88" s="15" t="s">
        <v>142</v>
      </c>
      <c r="AU88" s="15" t="s">
        <v>75</v>
      </c>
    </row>
    <row r="89" spans="2:63" s="10" customFormat="1" ht="22.9" customHeight="1">
      <c r="B89" s="157"/>
      <c r="C89" s="158"/>
      <c r="D89" s="159" t="s">
        <v>64</v>
      </c>
      <c r="E89" s="171" t="s">
        <v>1541</v>
      </c>
      <c r="F89" s="171" t="s">
        <v>1542</v>
      </c>
      <c r="G89" s="158"/>
      <c r="H89" s="158"/>
      <c r="I89" s="161"/>
      <c r="J89" s="172">
        <f>BK89</f>
        <v>0</v>
      </c>
      <c r="K89" s="158"/>
      <c r="L89" s="163"/>
      <c r="M89" s="164"/>
      <c r="N89" s="165"/>
      <c r="O89" s="165"/>
      <c r="P89" s="166">
        <f>SUM(P90:P103)</f>
        <v>0</v>
      </c>
      <c r="Q89" s="165"/>
      <c r="R89" s="166">
        <f>SUM(R90:R103)</f>
        <v>0</v>
      </c>
      <c r="S89" s="165"/>
      <c r="T89" s="167">
        <f>SUM(T90:T103)</f>
        <v>0</v>
      </c>
      <c r="AR89" s="168" t="s">
        <v>357</v>
      </c>
      <c r="AT89" s="169" t="s">
        <v>64</v>
      </c>
      <c r="AU89" s="169" t="s">
        <v>73</v>
      </c>
      <c r="AY89" s="168" t="s">
        <v>132</v>
      </c>
      <c r="BK89" s="170">
        <f>SUM(BK90:BK103)</f>
        <v>0</v>
      </c>
    </row>
    <row r="90" spans="2:65" s="1" customFormat="1" ht="16.5" customHeight="1">
      <c r="B90" s="32"/>
      <c r="C90" s="173" t="s">
        <v>73</v>
      </c>
      <c r="D90" s="173" t="s">
        <v>135</v>
      </c>
      <c r="E90" s="174" t="s">
        <v>1543</v>
      </c>
      <c r="F90" s="175" t="s">
        <v>1544</v>
      </c>
      <c r="G90" s="176" t="s">
        <v>497</v>
      </c>
      <c r="H90" s="177">
        <v>1</v>
      </c>
      <c r="I90" s="178"/>
      <c r="J90" s="179">
        <f>ROUND(I90*H90,2)</f>
        <v>0</v>
      </c>
      <c r="K90" s="175" t="s">
        <v>139</v>
      </c>
      <c r="L90" s="36"/>
      <c r="M90" s="180" t="s">
        <v>1</v>
      </c>
      <c r="N90" s="181" t="s">
        <v>36</v>
      </c>
      <c r="O90" s="58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15" t="s">
        <v>1539</v>
      </c>
      <c r="AT90" s="15" t="s">
        <v>135</v>
      </c>
      <c r="AU90" s="15" t="s">
        <v>75</v>
      </c>
      <c r="AY90" s="15" t="s">
        <v>132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15" t="s">
        <v>73</v>
      </c>
      <c r="BK90" s="184">
        <f>ROUND(I90*H90,2)</f>
        <v>0</v>
      </c>
      <c r="BL90" s="15" t="s">
        <v>1539</v>
      </c>
      <c r="BM90" s="15" t="s">
        <v>1545</v>
      </c>
    </row>
    <row r="91" spans="2:47" s="1" customFormat="1" ht="12">
      <c r="B91" s="32"/>
      <c r="C91" s="33"/>
      <c r="D91" s="185" t="s">
        <v>142</v>
      </c>
      <c r="E91" s="33"/>
      <c r="F91" s="186" t="s">
        <v>1544</v>
      </c>
      <c r="G91" s="33"/>
      <c r="H91" s="33"/>
      <c r="I91" s="101"/>
      <c r="J91" s="33"/>
      <c r="K91" s="33"/>
      <c r="L91" s="36"/>
      <c r="M91" s="187"/>
      <c r="N91" s="58"/>
      <c r="O91" s="58"/>
      <c r="P91" s="58"/>
      <c r="Q91" s="58"/>
      <c r="R91" s="58"/>
      <c r="S91" s="58"/>
      <c r="T91" s="59"/>
      <c r="AT91" s="15" t="s">
        <v>142</v>
      </c>
      <c r="AU91" s="15" t="s">
        <v>75</v>
      </c>
    </row>
    <row r="92" spans="2:65" s="1" customFormat="1" ht="16.5" customHeight="1">
      <c r="B92" s="32"/>
      <c r="C92" s="173" t="s">
        <v>357</v>
      </c>
      <c r="D92" s="173" t="s">
        <v>135</v>
      </c>
      <c r="E92" s="174" t="s">
        <v>1546</v>
      </c>
      <c r="F92" s="175" t="s">
        <v>1547</v>
      </c>
      <c r="G92" s="176" t="s">
        <v>497</v>
      </c>
      <c r="H92" s="177">
        <v>1</v>
      </c>
      <c r="I92" s="178"/>
      <c r="J92" s="179">
        <f>ROUND(I92*H92,2)</f>
        <v>0</v>
      </c>
      <c r="K92" s="175" t="s">
        <v>139</v>
      </c>
      <c r="L92" s="36"/>
      <c r="M92" s="180" t="s">
        <v>1</v>
      </c>
      <c r="N92" s="181" t="s">
        <v>36</v>
      </c>
      <c r="O92" s="58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15" t="s">
        <v>1539</v>
      </c>
      <c r="AT92" s="15" t="s">
        <v>135</v>
      </c>
      <c r="AU92" s="15" t="s">
        <v>75</v>
      </c>
      <c r="AY92" s="15" t="s">
        <v>132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5" t="s">
        <v>73</v>
      </c>
      <c r="BK92" s="184">
        <f>ROUND(I92*H92,2)</f>
        <v>0</v>
      </c>
      <c r="BL92" s="15" t="s">
        <v>1539</v>
      </c>
      <c r="BM92" s="15" t="s">
        <v>1548</v>
      </c>
    </row>
    <row r="93" spans="2:47" s="1" customFormat="1" ht="12">
      <c r="B93" s="32"/>
      <c r="C93" s="33"/>
      <c r="D93" s="185" t="s">
        <v>142</v>
      </c>
      <c r="E93" s="33"/>
      <c r="F93" s="186" t="s">
        <v>1549</v>
      </c>
      <c r="G93" s="33"/>
      <c r="H93" s="33"/>
      <c r="I93" s="101"/>
      <c r="J93" s="33"/>
      <c r="K93" s="33"/>
      <c r="L93" s="36"/>
      <c r="M93" s="187"/>
      <c r="N93" s="58"/>
      <c r="O93" s="58"/>
      <c r="P93" s="58"/>
      <c r="Q93" s="58"/>
      <c r="R93" s="58"/>
      <c r="S93" s="58"/>
      <c r="T93" s="59"/>
      <c r="AT93" s="15" t="s">
        <v>142</v>
      </c>
      <c r="AU93" s="15" t="s">
        <v>75</v>
      </c>
    </row>
    <row r="94" spans="2:65" s="1" customFormat="1" ht="16.5" customHeight="1">
      <c r="B94" s="32"/>
      <c r="C94" s="173" t="s">
        <v>75</v>
      </c>
      <c r="D94" s="173" t="s">
        <v>135</v>
      </c>
      <c r="E94" s="174" t="s">
        <v>1550</v>
      </c>
      <c r="F94" s="175" t="s">
        <v>1551</v>
      </c>
      <c r="G94" s="176" t="s">
        <v>1552</v>
      </c>
      <c r="H94" s="177">
        <v>35.7</v>
      </c>
      <c r="I94" s="178"/>
      <c r="J94" s="179">
        <f>ROUND(I94*H94,2)</f>
        <v>0</v>
      </c>
      <c r="K94" s="175" t="s">
        <v>139</v>
      </c>
      <c r="L94" s="36"/>
      <c r="M94" s="180" t="s">
        <v>1</v>
      </c>
      <c r="N94" s="181" t="s">
        <v>36</v>
      </c>
      <c r="O94" s="58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5" t="s">
        <v>1539</v>
      </c>
      <c r="AT94" s="15" t="s">
        <v>135</v>
      </c>
      <c r="AU94" s="15" t="s">
        <v>75</v>
      </c>
      <c r="AY94" s="15" t="s">
        <v>132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5" t="s">
        <v>73</v>
      </c>
      <c r="BK94" s="184">
        <f>ROUND(I94*H94,2)</f>
        <v>0</v>
      </c>
      <c r="BL94" s="15" t="s">
        <v>1539</v>
      </c>
      <c r="BM94" s="15" t="s">
        <v>1553</v>
      </c>
    </row>
    <row r="95" spans="2:47" s="1" customFormat="1" ht="12">
      <c r="B95" s="32"/>
      <c r="C95" s="33"/>
      <c r="D95" s="185" t="s">
        <v>142</v>
      </c>
      <c r="E95" s="33"/>
      <c r="F95" s="186" t="s">
        <v>1551</v>
      </c>
      <c r="G95" s="33"/>
      <c r="H95" s="33"/>
      <c r="I95" s="101"/>
      <c r="J95" s="33"/>
      <c r="K95" s="33"/>
      <c r="L95" s="36"/>
      <c r="M95" s="187"/>
      <c r="N95" s="58"/>
      <c r="O95" s="58"/>
      <c r="P95" s="58"/>
      <c r="Q95" s="58"/>
      <c r="R95" s="58"/>
      <c r="S95" s="58"/>
      <c r="T95" s="59"/>
      <c r="AT95" s="15" t="s">
        <v>142</v>
      </c>
      <c r="AU95" s="15" t="s">
        <v>75</v>
      </c>
    </row>
    <row r="96" spans="2:65" s="1" customFormat="1" ht="16.5" customHeight="1">
      <c r="B96" s="32"/>
      <c r="C96" s="173" t="s">
        <v>236</v>
      </c>
      <c r="D96" s="173" t="s">
        <v>135</v>
      </c>
      <c r="E96" s="174" t="s">
        <v>1554</v>
      </c>
      <c r="F96" s="175" t="s">
        <v>1555</v>
      </c>
      <c r="G96" s="176" t="s">
        <v>497</v>
      </c>
      <c r="H96" s="177">
        <v>1</v>
      </c>
      <c r="I96" s="178"/>
      <c r="J96" s="179">
        <f>ROUND(I96*H96,2)</f>
        <v>0</v>
      </c>
      <c r="K96" s="175" t="s">
        <v>139</v>
      </c>
      <c r="L96" s="36"/>
      <c r="M96" s="180" t="s">
        <v>1</v>
      </c>
      <c r="N96" s="181" t="s">
        <v>36</v>
      </c>
      <c r="O96" s="58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AR96" s="15" t="s">
        <v>1539</v>
      </c>
      <c r="AT96" s="15" t="s">
        <v>135</v>
      </c>
      <c r="AU96" s="15" t="s">
        <v>75</v>
      </c>
      <c r="AY96" s="15" t="s">
        <v>132</v>
      </c>
      <c r="BE96" s="184">
        <f>IF(N96="základní",J96,0)</f>
        <v>0</v>
      </c>
      <c r="BF96" s="184">
        <f>IF(N96="snížená",J96,0)</f>
        <v>0</v>
      </c>
      <c r="BG96" s="184">
        <f>IF(N96="zákl. přenesená",J96,0)</f>
        <v>0</v>
      </c>
      <c r="BH96" s="184">
        <f>IF(N96="sníž. přenesená",J96,0)</f>
        <v>0</v>
      </c>
      <c r="BI96" s="184">
        <f>IF(N96="nulová",J96,0)</f>
        <v>0</v>
      </c>
      <c r="BJ96" s="15" t="s">
        <v>73</v>
      </c>
      <c r="BK96" s="184">
        <f>ROUND(I96*H96,2)</f>
        <v>0</v>
      </c>
      <c r="BL96" s="15" t="s">
        <v>1539</v>
      </c>
      <c r="BM96" s="15" t="s">
        <v>1556</v>
      </c>
    </row>
    <row r="97" spans="2:47" s="1" customFormat="1" ht="12">
      <c r="B97" s="32"/>
      <c r="C97" s="33"/>
      <c r="D97" s="185" t="s">
        <v>142</v>
      </c>
      <c r="E97" s="33"/>
      <c r="F97" s="186" t="s">
        <v>1555</v>
      </c>
      <c r="G97" s="33"/>
      <c r="H97" s="33"/>
      <c r="I97" s="101"/>
      <c r="J97" s="33"/>
      <c r="K97" s="33"/>
      <c r="L97" s="36"/>
      <c r="M97" s="187"/>
      <c r="N97" s="58"/>
      <c r="O97" s="58"/>
      <c r="P97" s="58"/>
      <c r="Q97" s="58"/>
      <c r="R97" s="58"/>
      <c r="S97" s="58"/>
      <c r="T97" s="59"/>
      <c r="AT97" s="15" t="s">
        <v>142</v>
      </c>
      <c r="AU97" s="15" t="s">
        <v>75</v>
      </c>
    </row>
    <row r="98" spans="2:65" s="1" customFormat="1" ht="16.5" customHeight="1">
      <c r="B98" s="32"/>
      <c r="C98" s="173" t="s">
        <v>170</v>
      </c>
      <c r="D98" s="173" t="s">
        <v>135</v>
      </c>
      <c r="E98" s="174" t="s">
        <v>1557</v>
      </c>
      <c r="F98" s="175" t="s">
        <v>1558</v>
      </c>
      <c r="G98" s="176" t="s">
        <v>497</v>
      </c>
      <c r="H98" s="177">
        <v>1</v>
      </c>
      <c r="I98" s="178"/>
      <c r="J98" s="179">
        <f>ROUND(I98*H98,2)</f>
        <v>0</v>
      </c>
      <c r="K98" s="175" t="s">
        <v>139</v>
      </c>
      <c r="L98" s="36"/>
      <c r="M98" s="180" t="s">
        <v>1</v>
      </c>
      <c r="N98" s="181" t="s">
        <v>36</v>
      </c>
      <c r="O98" s="58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15" t="s">
        <v>1539</v>
      </c>
      <c r="AT98" s="15" t="s">
        <v>135</v>
      </c>
      <c r="AU98" s="15" t="s">
        <v>75</v>
      </c>
      <c r="AY98" s="15" t="s">
        <v>132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5" t="s">
        <v>73</v>
      </c>
      <c r="BK98" s="184">
        <f>ROUND(I98*H98,2)</f>
        <v>0</v>
      </c>
      <c r="BL98" s="15" t="s">
        <v>1539</v>
      </c>
      <c r="BM98" s="15" t="s">
        <v>1559</v>
      </c>
    </row>
    <row r="99" spans="2:47" s="1" customFormat="1" ht="12">
      <c r="B99" s="32"/>
      <c r="C99" s="33"/>
      <c r="D99" s="185" t="s">
        <v>142</v>
      </c>
      <c r="E99" s="33"/>
      <c r="F99" s="186" t="s">
        <v>1558</v>
      </c>
      <c r="G99" s="33"/>
      <c r="H99" s="33"/>
      <c r="I99" s="101"/>
      <c r="J99" s="33"/>
      <c r="K99" s="33"/>
      <c r="L99" s="36"/>
      <c r="M99" s="187"/>
      <c r="N99" s="58"/>
      <c r="O99" s="58"/>
      <c r="P99" s="58"/>
      <c r="Q99" s="58"/>
      <c r="R99" s="58"/>
      <c r="S99" s="58"/>
      <c r="T99" s="59"/>
      <c r="AT99" s="15" t="s">
        <v>142</v>
      </c>
      <c r="AU99" s="15" t="s">
        <v>75</v>
      </c>
    </row>
    <row r="100" spans="2:65" s="1" customFormat="1" ht="16.5" customHeight="1">
      <c r="B100" s="32"/>
      <c r="C100" s="173" t="s">
        <v>368</v>
      </c>
      <c r="D100" s="173" t="s">
        <v>135</v>
      </c>
      <c r="E100" s="174" t="s">
        <v>1560</v>
      </c>
      <c r="F100" s="175" t="s">
        <v>1561</v>
      </c>
      <c r="G100" s="176" t="s">
        <v>497</v>
      </c>
      <c r="H100" s="177">
        <v>1</v>
      </c>
      <c r="I100" s="178"/>
      <c r="J100" s="179">
        <f>ROUND(I100*H100,2)</f>
        <v>0</v>
      </c>
      <c r="K100" s="175" t="s">
        <v>139</v>
      </c>
      <c r="L100" s="36"/>
      <c r="M100" s="180" t="s">
        <v>1</v>
      </c>
      <c r="N100" s="181" t="s">
        <v>36</v>
      </c>
      <c r="O100" s="58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15" t="s">
        <v>1539</v>
      </c>
      <c r="AT100" s="15" t="s">
        <v>135</v>
      </c>
      <c r="AU100" s="15" t="s">
        <v>75</v>
      </c>
      <c r="AY100" s="15" t="s">
        <v>132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5" t="s">
        <v>73</v>
      </c>
      <c r="BK100" s="184">
        <f>ROUND(I100*H100,2)</f>
        <v>0</v>
      </c>
      <c r="BL100" s="15" t="s">
        <v>1539</v>
      </c>
      <c r="BM100" s="15" t="s">
        <v>1562</v>
      </c>
    </row>
    <row r="101" spans="2:47" s="1" customFormat="1" ht="12">
      <c r="B101" s="32"/>
      <c r="C101" s="33"/>
      <c r="D101" s="185" t="s">
        <v>142</v>
      </c>
      <c r="E101" s="33"/>
      <c r="F101" s="186" t="s">
        <v>1561</v>
      </c>
      <c r="G101" s="33"/>
      <c r="H101" s="33"/>
      <c r="I101" s="101"/>
      <c r="J101" s="33"/>
      <c r="K101" s="33"/>
      <c r="L101" s="36"/>
      <c r="M101" s="187"/>
      <c r="N101" s="58"/>
      <c r="O101" s="58"/>
      <c r="P101" s="58"/>
      <c r="Q101" s="58"/>
      <c r="R101" s="58"/>
      <c r="S101" s="58"/>
      <c r="T101" s="59"/>
      <c r="AT101" s="15" t="s">
        <v>142</v>
      </c>
      <c r="AU101" s="15" t="s">
        <v>75</v>
      </c>
    </row>
    <row r="102" spans="2:65" s="1" customFormat="1" ht="16.5" customHeight="1">
      <c r="B102" s="32"/>
      <c r="C102" s="173" t="s">
        <v>167</v>
      </c>
      <c r="D102" s="173" t="s">
        <v>135</v>
      </c>
      <c r="E102" s="174" t="s">
        <v>1563</v>
      </c>
      <c r="F102" s="175" t="s">
        <v>1564</v>
      </c>
      <c r="G102" s="176" t="s">
        <v>160</v>
      </c>
      <c r="H102" s="177">
        <v>65</v>
      </c>
      <c r="I102" s="178"/>
      <c r="J102" s="179">
        <f>ROUND(I102*H102,2)</f>
        <v>0</v>
      </c>
      <c r="K102" s="175" t="s">
        <v>139</v>
      </c>
      <c r="L102" s="36"/>
      <c r="M102" s="180" t="s">
        <v>1</v>
      </c>
      <c r="N102" s="181" t="s">
        <v>36</v>
      </c>
      <c r="O102" s="58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15" t="s">
        <v>1539</v>
      </c>
      <c r="AT102" s="15" t="s">
        <v>135</v>
      </c>
      <c r="AU102" s="15" t="s">
        <v>75</v>
      </c>
      <c r="AY102" s="15" t="s">
        <v>132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5" t="s">
        <v>73</v>
      </c>
      <c r="BK102" s="184">
        <f>ROUND(I102*H102,2)</f>
        <v>0</v>
      </c>
      <c r="BL102" s="15" t="s">
        <v>1539</v>
      </c>
      <c r="BM102" s="15" t="s">
        <v>1565</v>
      </c>
    </row>
    <row r="103" spans="2:47" s="1" customFormat="1" ht="12">
      <c r="B103" s="32"/>
      <c r="C103" s="33"/>
      <c r="D103" s="185" t="s">
        <v>142</v>
      </c>
      <c r="E103" s="33"/>
      <c r="F103" s="186" t="s">
        <v>1564</v>
      </c>
      <c r="G103" s="33"/>
      <c r="H103" s="33"/>
      <c r="I103" s="101"/>
      <c r="J103" s="33"/>
      <c r="K103" s="33"/>
      <c r="L103" s="36"/>
      <c r="M103" s="187"/>
      <c r="N103" s="58"/>
      <c r="O103" s="58"/>
      <c r="P103" s="58"/>
      <c r="Q103" s="58"/>
      <c r="R103" s="58"/>
      <c r="S103" s="58"/>
      <c r="T103" s="59"/>
      <c r="AT103" s="15" t="s">
        <v>142</v>
      </c>
      <c r="AU103" s="15" t="s">
        <v>75</v>
      </c>
    </row>
    <row r="104" spans="2:63" s="10" customFormat="1" ht="22.9" customHeight="1">
      <c r="B104" s="157"/>
      <c r="C104" s="158"/>
      <c r="D104" s="159" t="s">
        <v>64</v>
      </c>
      <c r="E104" s="171" t="s">
        <v>1566</v>
      </c>
      <c r="F104" s="171" t="s">
        <v>1567</v>
      </c>
      <c r="G104" s="158"/>
      <c r="H104" s="158"/>
      <c r="I104" s="161"/>
      <c r="J104" s="172">
        <f>BK104</f>
        <v>0</v>
      </c>
      <c r="K104" s="158"/>
      <c r="L104" s="163"/>
      <c r="M104" s="164"/>
      <c r="N104" s="165"/>
      <c r="O104" s="165"/>
      <c r="P104" s="166">
        <f>SUM(P105:P106)</f>
        <v>0</v>
      </c>
      <c r="Q104" s="165"/>
      <c r="R104" s="166">
        <f>SUM(R105:R106)</f>
        <v>0</v>
      </c>
      <c r="S104" s="165"/>
      <c r="T104" s="167">
        <f>SUM(T105:T106)</f>
        <v>0</v>
      </c>
      <c r="AR104" s="168" t="s">
        <v>357</v>
      </c>
      <c r="AT104" s="169" t="s">
        <v>64</v>
      </c>
      <c r="AU104" s="169" t="s">
        <v>73</v>
      </c>
      <c r="AY104" s="168" t="s">
        <v>132</v>
      </c>
      <c r="BK104" s="170">
        <f>SUM(BK105:BK106)</f>
        <v>0</v>
      </c>
    </row>
    <row r="105" spans="2:65" s="1" customFormat="1" ht="16.5" customHeight="1">
      <c r="B105" s="32"/>
      <c r="C105" s="173" t="s">
        <v>140</v>
      </c>
      <c r="D105" s="173" t="s">
        <v>135</v>
      </c>
      <c r="E105" s="174" t="s">
        <v>1568</v>
      </c>
      <c r="F105" s="175" t="s">
        <v>1569</v>
      </c>
      <c r="G105" s="176" t="s">
        <v>497</v>
      </c>
      <c r="H105" s="177">
        <v>1</v>
      </c>
      <c r="I105" s="178"/>
      <c r="J105" s="179">
        <f>ROUND(I105*H105,2)</f>
        <v>0</v>
      </c>
      <c r="K105" s="175" t="s">
        <v>139</v>
      </c>
      <c r="L105" s="36"/>
      <c r="M105" s="180" t="s">
        <v>1</v>
      </c>
      <c r="N105" s="181" t="s">
        <v>36</v>
      </c>
      <c r="O105" s="58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5" t="s">
        <v>1539</v>
      </c>
      <c r="AT105" s="15" t="s">
        <v>135</v>
      </c>
      <c r="AU105" s="15" t="s">
        <v>75</v>
      </c>
      <c r="AY105" s="15" t="s">
        <v>132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5" t="s">
        <v>73</v>
      </c>
      <c r="BK105" s="184">
        <f>ROUND(I105*H105,2)</f>
        <v>0</v>
      </c>
      <c r="BL105" s="15" t="s">
        <v>1539</v>
      </c>
      <c r="BM105" s="15" t="s">
        <v>1570</v>
      </c>
    </row>
    <row r="106" spans="2:47" s="1" customFormat="1" ht="12">
      <c r="B106" s="32"/>
      <c r="C106" s="33"/>
      <c r="D106" s="185" t="s">
        <v>142</v>
      </c>
      <c r="E106" s="33"/>
      <c r="F106" s="186" t="s">
        <v>1569</v>
      </c>
      <c r="G106" s="33"/>
      <c r="H106" s="33"/>
      <c r="I106" s="101"/>
      <c r="J106" s="33"/>
      <c r="K106" s="33"/>
      <c r="L106" s="36"/>
      <c r="M106" s="187"/>
      <c r="N106" s="58"/>
      <c r="O106" s="58"/>
      <c r="P106" s="58"/>
      <c r="Q106" s="58"/>
      <c r="R106" s="58"/>
      <c r="S106" s="58"/>
      <c r="T106" s="59"/>
      <c r="AT106" s="15" t="s">
        <v>142</v>
      </c>
      <c r="AU106" s="15" t="s">
        <v>75</v>
      </c>
    </row>
    <row r="107" spans="2:63" s="10" customFormat="1" ht="22.9" customHeight="1">
      <c r="B107" s="157"/>
      <c r="C107" s="158"/>
      <c r="D107" s="159" t="s">
        <v>64</v>
      </c>
      <c r="E107" s="171" t="s">
        <v>1571</v>
      </c>
      <c r="F107" s="171" t="s">
        <v>1572</v>
      </c>
      <c r="G107" s="158"/>
      <c r="H107" s="158"/>
      <c r="I107" s="161"/>
      <c r="J107" s="172">
        <f>BK107</f>
        <v>0</v>
      </c>
      <c r="K107" s="158"/>
      <c r="L107" s="163"/>
      <c r="M107" s="164"/>
      <c r="N107" s="165"/>
      <c r="O107" s="165"/>
      <c r="P107" s="166">
        <f>SUM(P108:P109)</f>
        <v>0</v>
      </c>
      <c r="Q107" s="165"/>
      <c r="R107" s="166">
        <f>SUM(R108:R109)</f>
        <v>0</v>
      </c>
      <c r="S107" s="165"/>
      <c r="T107" s="167">
        <f>SUM(T108:T109)</f>
        <v>0</v>
      </c>
      <c r="AR107" s="168" t="s">
        <v>357</v>
      </c>
      <c r="AT107" s="169" t="s">
        <v>64</v>
      </c>
      <c r="AU107" s="169" t="s">
        <v>73</v>
      </c>
      <c r="AY107" s="168" t="s">
        <v>132</v>
      </c>
      <c r="BK107" s="170">
        <f>SUM(BK108:BK109)</f>
        <v>0</v>
      </c>
    </row>
    <row r="108" spans="2:65" s="1" customFormat="1" ht="16.5" customHeight="1">
      <c r="B108" s="32"/>
      <c r="C108" s="173" t="s">
        <v>301</v>
      </c>
      <c r="D108" s="173" t="s">
        <v>135</v>
      </c>
      <c r="E108" s="174" t="s">
        <v>1573</v>
      </c>
      <c r="F108" s="175" t="s">
        <v>1574</v>
      </c>
      <c r="G108" s="176" t="s">
        <v>497</v>
      </c>
      <c r="H108" s="177">
        <v>1</v>
      </c>
      <c r="I108" s="178"/>
      <c r="J108" s="179">
        <f>ROUND(I108*H108,2)</f>
        <v>0</v>
      </c>
      <c r="K108" s="175" t="s">
        <v>139</v>
      </c>
      <c r="L108" s="36"/>
      <c r="M108" s="180" t="s">
        <v>1</v>
      </c>
      <c r="N108" s="181" t="s">
        <v>36</v>
      </c>
      <c r="O108" s="58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15" t="s">
        <v>1539</v>
      </c>
      <c r="AT108" s="15" t="s">
        <v>135</v>
      </c>
      <c r="AU108" s="15" t="s">
        <v>75</v>
      </c>
      <c r="AY108" s="15" t="s">
        <v>132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5" t="s">
        <v>73</v>
      </c>
      <c r="BK108" s="184">
        <f>ROUND(I108*H108,2)</f>
        <v>0</v>
      </c>
      <c r="BL108" s="15" t="s">
        <v>1539</v>
      </c>
      <c r="BM108" s="15" t="s">
        <v>1575</v>
      </c>
    </row>
    <row r="109" spans="2:47" s="1" customFormat="1" ht="12">
      <c r="B109" s="32"/>
      <c r="C109" s="33"/>
      <c r="D109" s="185" t="s">
        <v>142</v>
      </c>
      <c r="E109" s="33"/>
      <c r="F109" s="186" t="s">
        <v>1576</v>
      </c>
      <c r="G109" s="33"/>
      <c r="H109" s="33"/>
      <c r="I109" s="101"/>
      <c r="J109" s="33"/>
      <c r="K109" s="33"/>
      <c r="L109" s="36"/>
      <c r="M109" s="231"/>
      <c r="N109" s="232"/>
      <c r="O109" s="232"/>
      <c r="P109" s="232"/>
      <c r="Q109" s="232"/>
      <c r="R109" s="232"/>
      <c r="S109" s="232"/>
      <c r="T109" s="233"/>
      <c r="AT109" s="15" t="s">
        <v>142</v>
      </c>
      <c r="AU109" s="15" t="s">
        <v>75</v>
      </c>
    </row>
    <row r="110" spans="2:12" s="1" customFormat="1" ht="6.95" customHeight="1">
      <c r="B110" s="44"/>
      <c r="C110" s="45"/>
      <c r="D110" s="45"/>
      <c r="E110" s="45"/>
      <c r="F110" s="45"/>
      <c r="G110" s="45"/>
      <c r="H110" s="45"/>
      <c r="I110" s="123"/>
      <c r="J110" s="45"/>
      <c r="K110" s="45"/>
      <c r="L110" s="36"/>
    </row>
  </sheetData>
  <sheetProtection password="ED9C" sheet="1" objects="1" scenarios="1" formatColumns="0" formatRows="0" autoFilter="0"/>
  <autoFilter ref="C83:K10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Brácha</dc:creator>
  <cp:keywords/>
  <dc:description/>
  <cp:lastModifiedBy>Jana Ďuranová</cp:lastModifiedBy>
  <dcterms:created xsi:type="dcterms:W3CDTF">2022-06-27T20:24:34Z</dcterms:created>
  <dcterms:modified xsi:type="dcterms:W3CDTF">2022-07-07T16:07:54Z</dcterms:modified>
  <cp:category/>
  <cp:version/>
  <cp:contentType/>
  <cp:contentStatus/>
</cp:coreProperties>
</file>