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:\PVZ_a_IP\VZ archiv\E-ZAK_2022\VZ11-2022 Odstranění objektů G a L\02_ZD\"/>
    </mc:Choice>
  </mc:AlternateContent>
  <xr:revisionPtr revIDLastSave="0" documentId="13_ncr:1_{8F221394-3EE1-423D-A822-795C80CD8767}" xr6:coauthVersionLast="47" xr6:coauthVersionMax="47" xr10:uidLastSave="{00000000-0000-0000-0000-000000000000}"/>
  <bookViews>
    <workbookView xWindow="-120" yWindow="-120" windowWidth="29040" windowHeight="15840" tabRatio="768" xr2:uid="{00000000-000D-0000-FFFF-FFFF00000000}"/>
  </bookViews>
  <sheets>
    <sheet name="Rekapitulace stavby" sheetId="9" r:id="rId1"/>
    <sheet name="SO 01 Objekt G" sheetId="3" r:id="rId2"/>
    <sheet name="15a - Demolice - Čekárna ..." sheetId="4" state="hidden" r:id="rId3"/>
    <sheet name="SO 02 Objekt L" sheetId="10" r:id="rId4"/>
    <sheet name="VON - Vedlejší a ostatní ..." sheetId="13" r:id="rId5"/>
    <sheet name="22 - Demolice - sklad a s..." sheetId="7" state="hidden" r:id="rId6"/>
  </sheets>
  <definedNames>
    <definedName name="_xlnm.Print_Titles" localSheetId="2">'15a - Demolice - Čekárna ...'!$124:$124</definedName>
    <definedName name="_xlnm.Print_Titles" localSheetId="5">'22 - Demolice - sklad a s...'!$125:$125</definedName>
    <definedName name="_xlnm.Print_Titles" localSheetId="1">'SO 01 Objekt G'!#REF!</definedName>
    <definedName name="_xlnm.Print_Titles" localSheetId="3">'SO 02 Objekt L'!#REF!</definedName>
    <definedName name="_xlnm.Print_Area" localSheetId="2">'15a - Demolice - Čekárna ...'!$C$4:$Q$70,'15a - Demolice - Čekárna ...'!$C$76:$Q$108,'15a - Demolice - Čekárna ...'!$C$114:$Q$159</definedName>
    <definedName name="_xlnm.Print_Area" localSheetId="5">'22 - Demolice - sklad a s...'!$C$4:$Q$70,'22 - Demolice - sklad a s...'!$C$76:$Q$109,'22 - Demolice - sklad a s...'!$C$115:$Q$165</definedName>
    <definedName name="_xlnm.Print_Area" localSheetId="1">'SO 01 Objekt G'!#REF!,'SO 01 Objekt G'!#REF!,'SO 01 Objekt G'!#REF!</definedName>
    <definedName name="_xlnm.Print_Area" localSheetId="3">'SO 02 Objekt L'!#REF!,'SO 02 Objekt L'!#REF!,'SO 02 Objekt L'!#REF!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2" i="13" l="1"/>
  <c r="J149" i="13"/>
  <c r="J143" i="13"/>
  <c r="J138" i="13"/>
  <c r="J131" i="13"/>
  <c r="J122" i="13"/>
  <c r="J113" i="13"/>
  <c r="J105" i="13"/>
  <c r="J104" i="13" l="1"/>
  <c r="J64" i="13" s="1"/>
  <c r="J93" i="10" l="1"/>
  <c r="H100" i="10"/>
  <c r="J100" i="10" s="1"/>
  <c r="H98" i="10"/>
  <c r="H97" i="10"/>
  <c r="J97" i="10" s="1"/>
  <c r="H96" i="3"/>
  <c r="H97" i="3" s="1"/>
  <c r="J97" i="3" s="1"/>
  <c r="H95" i="3"/>
  <c r="H98" i="3"/>
  <c r="J98" i="3" s="1"/>
  <c r="J95" i="3"/>
  <c r="AJ26" i="9"/>
  <c r="E9" i="10"/>
  <c r="E50" i="10" s="1"/>
  <c r="J112" i="3"/>
  <c r="J111" i="3" s="1"/>
  <c r="J67" i="3" s="1"/>
  <c r="J66" i="3" s="1"/>
  <c r="F111" i="3"/>
  <c r="J109" i="3"/>
  <c r="J108" i="3" s="1"/>
  <c r="J65" i="3" s="1"/>
  <c r="J107" i="3"/>
  <c r="J106" i="3" s="1"/>
  <c r="J104" i="3"/>
  <c r="J103" i="3"/>
  <c r="J102" i="3"/>
  <c r="J101" i="3"/>
  <c r="J100" i="3"/>
  <c r="J99" i="3"/>
  <c r="J93" i="3"/>
  <c r="J92" i="3"/>
  <c r="J91" i="3"/>
  <c r="J90" i="3"/>
  <c r="J83" i="3"/>
  <c r="F83" i="3"/>
  <c r="J81" i="3"/>
  <c r="J54" i="3"/>
  <c r="F54" i="3"/>
  <c r="J52" i="3"/>
  <c r="J37" i="3"/>
  <c r="F37" i="3"/>
  <c r="J36" i="3"/>
  <c r="F36" i="3"/>
  <c r="J35" i="3"/>
  <c r="F35" i="3"/>
  <c r="J34" i="3"/>
  <c r="J55" i="3"/>
  <c r="F55" i="3"/>
  <c r="E9" i="3"/>
  <c r="E50" i="3" s="1"/>
  <c r="E7" i="3"/>
  <c r="E77" i="3" s="1"/>
  <c r="E9" i="13"/>
  <c r="E50" i="13" s="1"/>
  <c r="J37" i="13"/>
  <c r="F37" i="13"/>
  <c r="J36" i="13"/>
  <c r="F36" i="13"/>
  <c r="J35" i="13"/>
  <c r="F35" i="13"/>
  <c r="J34" i="13"/>
  <c r="J81" i="13"/>
  <c r="F55" i="13"/>
  <c r="E7" i="13"/>
  <c r="E74" i="13" s="1"/>
  <c r="J78" i="13"/>
  <c r="J98" i="13"/>
  <c r="J97" i="13" s="1"/>
  <c r="J63" i="13" s="1"/>
  <c r="J95" i="13"/>
  <c r="J94" i="13" s="1"/>
  <c r="J62" i="13" s="1"/>
  <c r="J92" i="13"/>
  <c r="J87" i="13"/>
  <c r="J80" i="13"/>
  <c r="F80" i="13"/>
  <c r="J54" i="13"/>
  <c r="F54" i="13"/>
  <c r="J114" i="10"/>
  <c r="J113" i="10" s="1"/>
  <c r="J112" i="10" s="1"/>
  <c r="F113" i="10"/>
  <c r="J111" i="10"/>
  <c r="J110" i="10" s="1"/>
  <c r="J65" i="10" s="1"/>
  <c r="J109" i="10"/>
  <c r="J108" i="10" s="1"/>
  <c r="J64" i="10" s="1"/>
  <c r="J106" i="10"/>
  <c r="J105" i="10"/>
  <c r="J104" i="10"/>
  <c r="J103" i="10"/>
  <c r="J102" i="10"/>
  <c r="J101" i="10"/>
  <c r="J95" i="10"/>
  <c r="J94" i="10"/>
  <c r="J92" i="10"/>
  <c r="J91" i="10"/>
  <c r="J90" i="10"/>
  <c r="J83" i="10"/>
  <c r="F83" i="10"/>
  <c r="J81" i="10"/>
  <c r="J54" i="10"/>
  <c r="F54" i="10"/>
  <c r="J52" i="10"/>
  <c r="J37" i="10"/>
  <c r="F37" i="10"/>
  <c r="J36" i="10"/>
  <c r="F36" i="10"/>
  <c r="J35" i="10"/>
  <c r="F35" i="10"/>
  <c r="J34" i="10"/>
  <c r="J84" i="10"/>
  <c r="F55" i="10"/>
  <c r="E7" i="10"/>
  <c r="E48" i="10" s="1"/>
  <c r="J63" i="10" l="1"/>
  <c r="J67" i="10"/>
  <c r="J66" i="10" s="1"/>
  <c r="J86" i="13"/>
  <c r="H99" i="10"/>
  <c r="J99" i="10" s="1"/>
  <c r="J98" i="10"/>
  <c r="J96" i="3"/>
  <c r="J94" i="3" s="1"/>
  <c r="J62" i="3" s="1"/>
  <c r="J110" i="3"/>
  <c r="J89" i="3"/>
  <c r="J61" i="3" s="1"/>
  <c r="E79" i="3"/>
  <c r="J105" i="3"/>
  <c r="E48" i="3"/>
  <c r="F84" i="3"/>
  <c r="J84" i="3"/>
  <c r="J64" i="3"/>
  <c r="J63" i="3" s="1"/>
  <c r="E77" i="10"/>
  <c r="E79" i="10"/>
  <c r="J89" i="10"/>
  <c r="J61" i="10" s="1"/>
  <c r="E76" i="13"/>
  <c r="F81" i="13"/>
  <c r="J52" i="13"/>
  <c r="J55" i="13"/>
  <c r="E48" i="13"/>
  <c r="J107" i="10"/>
  <c r="F84" i="10"/>
  <c r="J55" i="10"/>
  <c r="J61" i="13" l="1"/>
  <c r="J85" i="13"/>
  <c r="J84" i="13" s="1"/>
  <c r="J60" i="3"/>
  <c r="J59" i="3" s="1"/>
  <c r="J30" i="3" s="1"/>
  <c r="J96" i="10"/>
  <c r="J62" i="10" s="1"/>
  <c r="J60" i="10" s="1"/>
  <c r="J59" i="10" s="1"/>
  <c r="J30" i="10" s="1"/>
  <c r="J88" i="3"/>
  <c r="J87" i="3" s="1"/>
  <c r="J60" i="13" l="1"/>
  <c r="J59" i="13" s="1"/>
  <c r="J88" i="10"/>
  <c r="J87" i="10" s="1"/>
  <c r="AF51" i="9"/>
  <c r="F33" i="3"/>
  <c r="J33" i="3" s="1"/>
  <c r="F33" i="10"/>
  <c r="J33" i="10" s="1"/>
  <c r="AF52" i="9"/>
  <c r="J30" i="13" l="1"/>
  <c r="AF53" i="9" s="1"/>
  <c r="AF50" i="9" s="1"/>
  <c r="V25" i="9" s="1"/>
  <c r="AJ25" i="9" s="1"/>
  <c r="F33" i="13"/>
  <c r="J33" i="13" s="1"/>
  <c r="J39" i="3"/>
  <c r="J39" i="10"/>
  <c r="J39" i="13" l="1"/>
  <c r="AM53" i="9"/>
  <c r="AM52" i="9"/>
  <c r="AM51" i="9"/>
  <c r="V29" i="9"/>
  <c r="AL46" i="9"/>
  <c r="K46" i="9"/>
  <c r="AL45" i="9"/>
  <c r="K45" i="9"/>
  <c r="AL43" i="9"/>
  <c r="K43" i="9"/>
  <c r="K41" i="9"/>
  <c r="K40" i="9"/>
  <c r="F12" i="13" l="1"/>
  <c r="F12" i="3"/>
  <c r="F12" i="10"/>
  <c r="AM50" i="9"/>
  <c r="V27" i="9"/>
  <c r="V28" i="9"/>
  <c r="F52" i="13" l="1"/>
  <c r="F78" i="13"/>
  <c r="F52" i="3"/>
  <c r="F81" i="3"/>
  <c r="F52" i="10"/>
  <c r="F81" i="10"/>
  <c r="AJ22" i="9"/>
  <c r="AJ31" i="9" l="1"/>
  <c r="N165" i="7" l="1"/>
  <c r="BI164" i="7"/>
  <c r="BH164" i="7"/>
  <c r="BG164" i="7"/>
  <c r="BF164" i="7"/>
  <c r="AA164" i="7"/>
  <c r="AA163" i="7"/>
  <c r="Y164" i="7"/>
  <c r="Y163" i="7" s="1"/>
  <c r="W164" i="7"/>
  <c r="W163" i="7"/>
  <c r="BK164" i="7"/>
  <c r="BK163" i="7" s="1"/>
  <c r="N163" i="7" s="1"/>
  <c r="N99" i="7" s="1"/>
  <c r="N164" i="7"/>
  <c r="BE164" i="7" s="1"/>
  <c r="BI161" i="7"/>
  <c r="BH161" i="7"/>
  <c r="BG161" i="7"/>
  <c r="BF161" i="7"/>
  <c r="AA161" i="7"/>
  <c r="AA160" i="7"/>
  <c r="Y161" i="7"/>
  <c r="Y160" i="7" s="1"/>
  <c r="W161" i="7"/>
  <c r="W160" i="7" s="1"/>
  <c r="W159" i="7" s="1"/>
  <c r="BK161" i="7"/>
  <c r="BK160" i="7" s="1"/>
  <c r="N161" i="7"/>
  <c r="BE161" i="7"/>
  <c r="BI158" i="7"/>
  <c r="BH158" i="7"/>
  <c r="BG158" i="7"/>
  <c r="BF158" i="7"/>
  <c r="AA158" i="7"/>
  <c r="AA157" i="7" s="1"/>
  <c r="Y158" i="7"/>
  <c r="Y157" i="7"/>
  <c r="W158" i="7"/>
  <c r="W157" i="7" s="1"/>
  <c r="BK158" i="7"/>
  <c r="BK157" i="7" s="1"/>
  <c r="N157" i="7" s="1"/>
  <c r="N96" i="7" s="1"/>
  <c r="N158" i="7"/>
  <c r="BE158" i="7" s="1"/>
  <c r="BI156" i="7"/>
  <c r="BH156" i="7"/>
  <c r="BG156" i="7"/>
  <c r="BF156" i="7"/>
  <c r="AA156" i="7"/>
  <c r="Y156" i="7"/>
  <c r="W156" i="7"/>
  <c r="BK156" i="7"/>
  <c r="N156" i="7"/>
  <c r="BE156" i="7"/>
  <c r="BI155" i="7"/>
  <c r="BH155" i="7"/>
  <c r="BG155" i="7"/>
  <c r="BF155" i="7"/>
  <c r="AA155" i="7"/>
  <c r="Y155" i="7"/>
  <c r="W155" i="7"/>
  <c r="BK155" i="7"/>
  <c r="N155" i="7"/>
  <c r="BE155" i="7" s="1"/>
  <c r="BI154" i="7"/>
  <c r="BH154" i="7"/>
  <c r="BG154" i="7"/>
  <c r="BF154" i="7"/>
  <c r="AA154" i="7"/>
  <c r="Y154" i="7"/>
  <c r="W154" i="7"/>
  <c r="BK154" i="7"/>
  <c r="N154" i="7"/>
  <c r="BE154" i="7"/>
  <c r="BI153" i="7"/>
  <c r="BH153" i="7"/>
  <c r="BG153" i="7"/>
  <c r="BF153" i="7"/>
  <c r="AA153" i="7"/>
  <c r="Y153" i="7"/>
  <c r="W153" i="7"/>
  <c r="BK153" i="7"/>
  <c r="N153" i="7"/>
  <c r="BE153" i="7" s="1"/>
  <c r="BI151" i="7"/>
  <c r="BH151" i="7"/>
  <c r="BG151" i="7"/>
  <c r="BF151" i="7"/>
  <c r="AA151" i="7"/>
  <c r="AA150" i="7" s="1"/>
  <c r="AA149" i="7" s="1"/>
  <c r="Y151" i="7"/>
  <c r="Y150" i="7" s="1"/>
  <c r="Y149" i="7" s="1"/>
  <c r="W151" i="7"/>
  <c r="W150" i="7" s="1"/>
  <c r="W149" i="7" s="1"/>
  <c r="BK151" i="7"/>
  <c r="BK150" i="7" s="1"/>
  <c r="BK149" i="7" s="1"/>
  <c r="N149" i="7" s="1"/>
  <c r="N93" i="7" s="1"/>
  <c r="N151" i="7"/>
  <c r="BE151" i="7" s="1"/>
  <c r="BI147" i="7"/>
  <c r="BH147" i="7"/>
  <c r="BG147" i="7"/>
  <c r="BF147" i="7"/>
  <c r="AA147" i="7"/>
  <c r="Y147" i="7"/>
  <c r="W147" i="7"/>
  <c r="BK147" i="7"/>
  <c r="N147" i="7"/>
  <c r="BE147" i="7" s="1"/>
  <c r="BI146" i="7"/>
  <c r="BH146" i="7"/>
  <c r="BG146" i="7"/>
  <c r="BF146" i="7"/>
  <c r="AA146" i="7"/>
  <c r="Y146" i="7"/>
  <c r="W146" i="7"/>
  <c r="BK146" i="7"/>
  <c r="N146" i="7"/>
  <c r="BE146" i="7"/>
  <c r="BI145" i="7"/>
  <c r="BH145" i="7"/>
  <c r="BG145" i="7"/>
  <c r="BF145" i="7"/>
  <c r="AA145" i="7"/>
  <c r="Y145" i="7"/>
  <c r="W145" i="7"/>
  <c r="BK145" i="7"/>
  <c r="N145" i="7"/>
  <c r="BE145" i="7" s="1"/>
  <c r="BI144" i="7"/>
  <c r="BH144" i="7"/>
  <c r="BG144" i="7"/>
  <c r="BF144" i="7"/>
  <c r="AA144" i="7"/>
  <c r="Y144" i="7"/>
  <c r="W144" i="7"/>
  <c r="BK144" i="7"/>
  <c r="N144" i="7"/>
  <c r="BE144" i="7"/>
  <c r="BI143" i="7"/>
  <c r="BH143" i="7"/>
  <c r="BG143" i="7"/>
  <c r="BF143" i="7"/>
  <c r="AA143" i="7"/>
  <c r="Y143" i="7"/>
  <c r="W143" i="7"/>
  <c r="BK143" i="7"/>
  <c r="N143" i="7"/>
  <c r="BE143" i="7" s="1"/>
  <c r="BI141" i="7"/>
  <c r="BH141" i="7"/>
  <c r="BG141" i="7"/>
  <c r="BF141" i="7"/>
  <c r="AA141" i="7"/>
  <c r="Y141" i="7"/>
  <c r="W141" i="7"/>
  <c r="BK141" i="7"/>
  <c r="N141" i="7"/>
  <c r="BE141" i="7" s="1"/>
  <c r="BI140" i="7"/>
  <c r="BH140" i="7"/>
  <c r="BG140" i="7"/>
  <c r="BF140" i="7"/>
  <c r="AA140" i="7"/>
  <c r="Y140" i="7"/>
  <c r="W140" i="7"/>
  <c r="BK140" i="7"/>
  <c r="N140" i="7"/>
  <c r="BE140" i="7" s="1"/>
  <c r="BI139" i="7"/>
  <c r="BH139" i="7"/>
  <c r="BG139" i="7"/>
  <c r="BF139" i="7"/>
  <c r="AA139" i="7"/>
  <c r="Y139" i="7"/>
  <c r="W139" i="7"/>
  <c r="BK139" i="7"/>
  <c r="N139" i="7"/>
  <c r="BE139" i="7" s="1"/>
  <c r="BI138" i="7"/>
  <c r="BH138" i="7"/>
  <c r="BG138" i="7"/>
  <c r="BF138" i="7"/>
  <c r="AA138" i="7"/>
  <c r="Y138" i="7"/>
  <c r="W138" i="7"/>
  <c r="BK138" i="7"/>
  <c r="N138" i="7"/>
  <c r="BE138" i="7" s="1"/>
  <c r="BI136" i="7"/>
  <c r="BH136" i="7"/>
  <c r="BG136" i="7"/>
  <c r="BF136" i="7"/>
  <c r="AA136" i="7"/>
  <c r="Y136" i="7"/>
  <c r="W136" i="7"/>
  <c r="BK136" i="7"/>
  <c r="N136" i="7"/>
  <c r="BE136" i="7" s="1"/>
  <c r="BI133" i="7"/>
  <c r="BH133" i="7"/>
  <c r="BG133" i="7"/>
  <c r="BF133" i="7"/>
  <c r="AA133" i="7"/>
  <c r="Y133" i="7"/>
  <c r="W133" i="7"/>
  <c r="BK133" i="7"/>
  <c r="N133" i="7"/>
  <c r="BE133" i="7" s="1"/>
  <c r="BI132" i="7"/>
  <c r="BH132" i="7"/>
  <c r="BG132" i="7"/>
  <c r="BF132" i="7"/>
  <c r="AA132" i="7"/>
  <c r="AA131" i="7" s="1"/>
  <c r="Y132" i="7"/>
  <c r="W132" i="7"/>
  <c r="BK132" i="7"/>
  <c r="N132" i="7"/>
  <c r="BE132" i="7" s="1"/>
  <c r="BI130" i="7"/>
  <c r="BH130" i="7"/>
  <c r="BG130" i="7"/>
  <c r="BF130" i="7"/>
  <c r="AA130" i="7"/>
  <c r="Y130" i="7"/>
  <c r="W130" i="7"/>
  <c r="BK130" i="7"/>
  <c r="N130" i="7"/>
  <c r="BE130" i="7"/>
  <c r="BI129" i="7"/>
  <c r="BH129" i="7"/>
  <c r="BG129" i="7"/>
  <c r="BF129" i="7"/>
  <c r="AA129" i="7"/>
  <c r="AA128" i="7" s="1"/>
  <c r="Y129" i="7"/>
  <c r="W129" i="7"/>
  <c r="BK129" i="7"/>
  <c r="N129" i="7"/>
  <c r="BE129" i="7" s="1"/>
  <c r="F120" i="7"/>
  <c r="F118" i="7"/>
  <c r="BI107" i="7"/>
  <c r="BH107" i="7"/>
  <c r="BG107" i="7"/>
  <c r="BF107" i="7"/>
  <c r="BI106" i="7"/>
  <c r="BH106" i="7"/>
  <c r="BG106" i="7"/>
  <c r="BF106" i="7"/>
  <c r="BI105" i="7"/>
  <c r="BH105" i="7"/>
  <c r="BG105" i="7"/>
  <c r="BF105" i="7"/>
  <c r="BI104" i="7"/>
  <c r="BH104" i="7"/>
  <c r="BG104" i="7"/>
  <c r="BF104" i="7"/>
  <c r="BI103" i="7"/>
  <c r="BH103" i="7"/>
  <c r="BG103" i="7"/>
  <c r="BF103" i="7"/>
  <c r="BI102" i="7"/>
  <c r="BH102" i="7"/>
  <c r="BG102" i="7"/>
  <c r="BF102" i="7"/>
  <c r="F81" i="7"/>
  <c r="F79" i="7"/>
  <c r="O21" i="7"/>
  <c r="E21" i="7"/>
  <c r="M84" i="7" s="1"/>
  <c r="O20" i="7"/>
  <c r="O18" i="7"/>
  <c r="E18" i="7"/>
  <c r="M122" i="7" s="1"/>
  <c r="O17" i="7"/>
  <c r="O15" i="7"/>
  <c r="E15" i="7"/>
  <c r="F123" i="7" s="1"/>
  <c r="O14" i="7"/>
  <c r="O12" i="7"/>
  <c r="E12" i="7"/>
  <c r="O11" i="7"/>
  <c r="O9" i="7"/>
  <c r="M120" i="7" s="1"/>
  <c r="F6" i="7"/>
  <c r="F117" i="7" s="1"/>
  <c r="N159" i="4"/>
  <c r="BI158" i="4"/>
  <c r="BH158" i="4"/>
  <c r="BG158" i="4"/>
  <c r="BF158" i="4"/>
  <c r="AA158" i="4"/>
  <c r="AA157" i="4" s="1"/>
  <c r="Y158" i="4"/>
  <c r="Y157" i="4" s="1"/>
  <c r="W158" i="4"/>
  <c r="W157" i="4" s="1"/>
  <c r="BK158" i="4"/>
  <c r="BK157" i="4" s="1"/>
  <c r="N157" i="4" s="1"/>
  <c r="N98" i="4" s="1"/>
  <c r="N158" i="4"/>
  <c r="BE158" i="4" s="1"/>
  <c r="BI155" i="4"/>
  <c r="BH155" i="4"/>
  <c r="BG155" i="4"/>
  <c r="BF155" i="4"/>
  <c r="AA155" i="4"/>
  <c r="AA154" i="4" s="1"/>
  <c r="Y155" i="4"/>
  <c r="Y154" i="4" s="1"/>
  <c r="W155" i="4"/>
  <c r="W154" i="4" s="1"/>
  <c r="W153" i="4" s="1"/>
  <c r="BK155" i="4"/>
  <c r="BK154" i="4" s="1"/>
  <c r="N154" i="4" s="1"/>
  <c r="N97" i="4" s="1"/>
  <c r="N155" i="4"/>
  <c r="BE155" i="4" s="1"/>
  <c r="BI151" i="4"/>
  <c r="BH151" i="4"/>
  <c r="BG151" i="4"/>
  <c r="BF151" i="4"/>
  <c r="AA151" i="4"/>
  <c r="AA150" i="4" s="1"/>
  <c r="Y151" i="4"/>
  <c r="Y150" i="4" s="1"/>
  <c r="W151" i="4"/>
  <c r="W150" i="4" s="1"/>
  <c r="BK151" i="4"/>
  <c r="BK150" i="4" s="1"/>
  <c r="N150" i="4" s="1"/>
  <c r="N95" i="4" s="1"/>
  <c r="N151" i="4"/>
  <c r="BE151" i="4" s="1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N146" i="4"/>
  <c r="BE146" i="4" s="1"/>
  <c r="BI144" i="4"/>
  <c r="BH144" i="4"/>
  <c r="BG144" i="4"/>
  <c r="BF144" i="4"/>
  <c r="AA144" i="4"/>
  <c r="AA143" i="4" s="1"/>
  <c r="AA142" i="4" s="1"/>
  <c r="Y144" i="4"/>
  <c r="Y143" i="4" s="1"/>
  <c r="Y142" i="4" s="1"/>
  <c r="W144" i="4"/>
  <c r="W143" i="4" s="1"/>
  <c r="W142" i="4" s="1"/>
  <c r="BK144" i="4"/>
  <c r="BK143" i="4" s="1"/>
  <c r="BK142" i="4" s="1"/>
  <c r="N142" i="4" s="1"/>
  <c r="N92" i="4" s="1"/>
  <c r="N144" i="4"/>
  <c r="BE144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 s="1"/>
  <c r="BI137" i="4"/>
  <c r="BH137" i="4"/>
  <c r="BG137" i="4"/>
  <c r="BF137" i="4"/>
  <c r="AA137" i="4"/>
  <c r="Y137" i="4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F119" i="4"/>
  <c r="F117" i="4"/>
  <c r="BI106" i="4"/>
  <c r="BH106" i="4"/>
  <c r="BG106" i="4"/>
  <c r="BF106" i="4"/>
  <c r="BI105" i="4"/>
  <c r="BH105" i="4"/>
  <c r="BG105" i="4"/>
  <c r="BF105" i="4"/>
  <c r="BI104" i="4"/>
  <c r="BH104" i="4"/>
  <c r="BG104" i="4"/>
  <c r="BF104" i="4"/>
  <c r="BI103" i="4"/>
  <c r="BH103" i="4"/>
  <c r="BG103" i="4"/>
  <c r="BF103" i="4"/>
  <c r="BI102" i="4"/>
  <c r="BH102" i="4"/>
  <c r="BG102" i="4"/>
  <c r="BF102" i="4"/>
  <c r="BI101" i="4"/>
  <c r="BH101" i="4"/>
  <c r="BG101" i="4"/>
  <c r="BF101" i="4"/>
  <c r="F81" i="4"/>
  <c r="F79" i="4"/>
  <c r="O21" i="4"/>
  <c r="E21" i="4"/>
  <c r="M122" i="4" s="1"/>
  <c r="O20" i="4"/>
  <c r="O18" i="4"/>
  <c r="E18" i="4"/>
  <c r="M83" i="4" s="1"/>
  <c r="O17" i="4"/>
  <c r="O15" i="4"/>
  <c r="E15" i="4"/>
  <c r="F84" i="4" s="1"/>
  <c r="O14" i="4"/>
  <c r="O12" i="4"/>
  <c r="E12" i="4"/>
  <c r="F121" i="4" s="1"/>
  <c r="O11" i="4"/>
  <c r="O9" i="4"/>
  <c r="M119" i="4" s="1"/>
  <c r="F6" i="4"/>
  <c r="F78" i="4" s="1"/>
  <c r="W128" i="7" l="1"/>
  <c r="Y131" i="7"/>
  <c r="BK131" i="7"/>
  <c r="N131" i="7" s="1"/>
  <c r="N91" i="7" s="1"/>
  <c r="W131" i="7"/>
  <c r="W127" i="7" s="1"/>
  <c r="AA135" i="7"/>
  <c r="Y127" i="4"/>
  <c r="W127" i="4"/>
  <c r="W135" i="7"/>
  <c r="AA152" i="7"/>
  <c r="Y128" i="7"/>
  <c r="AA159" i="7"/>
  <c r="BK128" i="7"/>
  <c r="N128" i="7" s="1"/>
  <c r="N90" i="7" s="1"/>
  <c r="Y145" i="4"/>
  <c r="AA153" i="4"/>
  <c r="BK127" i="4"/>
  <c r="N127" i="4" s="1"/>
  <c r="N90" i="4" s="1"/>
  <c r="H36" i="4"/>
  <c r="BK145" i="4"/>
  <c r="N145" i="4" s="1"/>
  <c r="N94" i="4" s="1"/>
  <c r="H34" i="7"/>
  <c r="N150" i="7"/>
  <c r="N94" i="7" s="1"/>
  <c r="AA132" i="4"/>
  <c r="Y159" i="7"/>
  <c r="BK135" i="7"/>
  <c r="N135" i="7" s="1"/>
  <c r="N92" i="7" s="1"/>
  <c r="Y135" i="7"/>
  <c r="Y127" i="7" s="1"/>
  <c r="BK152" i="7"/>
  <c r="N152" i="7" s="1"/>
  <c r="N95" i="7" s="1"/>
  <c r="Y152" i="7"/>
  <c r="W152" i="7"/>
  <c r="H35" i="7"/>
  <c r="AA127" i="4"/>
  <c r="W132" i="4"/>
  <c r="W126" i="4" s="1"/>
  <c r="F116" i="4"/>
  <c r="M123" i="7"/>
  <c r="M84" i="4"/>
  <c r="F78" i="7"/>
  <c r="F84" i="7"/>
  <c r="M121" i="4"/>
  <c r="F122" i="4"/>
  <c r="H33" i="7"/>
  <c r="M33" i="7"/>
  <c r="M33" i="4"/>
  <c r="H34" i="4"/>
  <c r="Y132" i="4"/>
  <c r="Y126" i="4" s="1"/>
  <c r="BK159" i="7"/>
  <c r="N159" i="7" s="1"/>
  <c r="N97" i="7" s="1"/>
  <c r="N160" i="7"/>
  <c r="N98" i="7" s="1"/>
  <c r="M81" i="4"/>
  <c r="F83" i="4"/>
  <c r="H35" i="4"/>
  <c r="BK132" i="4"/>
  <c r="N132" i="4" s="1"/>
  <c r="N91" i="4" s="1"/>
  <c r="N143" i="4"/>
  <c r="N93" i="4" s="1"/>
  <c r="AA145" i="4"/>
  <c r="F122" i="7"/>
  <c r="F83" i="7"/>
  <c r="M83" i="7"/>
  <c r="AA127" i="7"/>
  <c r="AA126" i="7" s="1"/>
  <c r="H33" i="4"/>
  <c r="W145" i="4"/>
  <c r="BK153" i="4"/>
  <c r="N153" i="4" s="1"/>
  <c r="N96" i="4" s="1"/>
  <c r="Y153" i="4"/>
  <c r="M81" i="7"/>
  <c r="H36" i="7"/>
  <c r="W126" i="7" l="1"/>
  <c r="W125" i="4"/>
  <c r="Y126" i="7"/>
  <c r="AA126" i="4"/>
  <c r="AA125" i="4" s="1"/>
  <c r="BK127" i="7"/>
  <c r="N127" i="7" s="1"/>
  <c r="N89" i="7" s="1"/>
  <c r="Y125" i="4"/>
  <c r="BK126" i="4"/>
  <c r="BK126" i="7" l="1"/>
  <c r="N126" i="7" s="1"/>
  <c r="N88" i="7" s="1"/>
  <c r="N105" i="7" s="1"/>
  <c r="BE105" i="7" s="1"/>
  <c r="N102" i="7"/>
  <c r="N104" i="7"/>
  <c r="BE104" i="7" s="1"/>
  <c r="M27" i="7"/>
  <c r="N106" i="7"/>
  <c r="BE106" i="7" s="1"/>
  <c r="N103" i="7"/>
  <c r="BE103" i="7" s="1"/>
  <c r="N126" i="4"/>
  <c r="N89" i="4" s="1"/>
  <c r="BK125" i="4"/>
  <c r="N125" i="4" s="1"/>
  <c r="N88" i="4" s="1"/>
  <c r="N107" i="7" l="1"/>
  <c r="BE107" i="7" s="1"/>
  <c r="N105" i="4"/>
  <c r="BE105" i="4" s="1"/>
  <c r="N103" i="4"/>
  <c r="BE103" i="4" s="1"/>
  <c r="M27" i="4"/>
  <c r="N101" i="4"/>
  <c r="N106" i="4"/>
  <c r="BE106" i="4" s="1"/>
  <c r="N102" i="4"/>
  <c r="BE102" i="4" s="1"/>
  <c r="N104" i="4"/>
  <c r="BE104" i="4" s="1"/>
  <c r="N101" i="7"/>
  <c r="BE102" i="7"/>
  <c r="H32" i="7" l="1"/>
  <c r="M32" i="7"/>
  <c r="M28" i="7"/>
  <c r="L109" i="7"/>
  <c r="N100" i="4"/>
  <c r="BE101" i="4"/>
  <c r="M28" i="4" l="1"/>
  <c r="L108" i="4"/>
  <c r="M30" i="7"/>
  <c r="H32" i="4"/>
  <c r="M32" i="4"/>
  <c r="M30" i="4" l="1"/>
  <c r="L38" i="7"/>
  <c r="L38" i="4" l="1"/>
</calcChain>
</file>

<file path=xl/sharedStrings.xml><?xml version="1.0" encoding="utf-8"?>
<sst xmlns="http://schemas.openxmlformats.org/spreadsheetml/2006/main" count="1639" uniqueCount="346">
  <si>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</si>
  <si>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</si>
  <si>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</si>
  <si>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</si>
  <si>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</si>
  <si>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</si>
  <si>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</si>
  <si>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</si>
  <si>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</si>
  <si>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</si>
  <si>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</si>
  <si>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</si>
  <si>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</si>
  <si>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</si>
  <si>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</si>
  <si>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</si>
  <si>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</si>
  <si>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</si>
  <si>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</si>
  <si>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</si>
  <si>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</si>
  <si>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</si>
  <si>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</si>
  <si>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</si>
  <si>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</si>
  <si>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</si>
  <si>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</si>
  <si>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</si>
  <si>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</si>
  <si>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</si>
  <si>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</si>
  <si>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</si>
  <si>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</si>
  <si>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</si>
  <si>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</si>
  <si>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</si>
  <si>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</si>
  <si>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</si>
  <si>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</si>
  <si>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</si>
  <si>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</si>
  <si>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</si>
  <si>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{37f280e7-aee3-4773-aced-a0f47e225818}</t>
  </si>
  <si>
    <t>19</t>
  </si>
  <si>
    <t>20</t>
  </si>
  <si>
    <t>22</t>
  </si>
  <si>
    <t>{ff9f556e-eb14-45fd-8826-3de91ead6eea}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</si>
  <si>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</si>
  <si>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</si>
  <si>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</si>
  <si>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</si>
  <si>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</si>
  <si>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</si>
  <si>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</si>
  <si>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</si>
  <si>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</si>
  <si>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</si>
  <si>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</si>
  <si>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</si>
  <si>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</si>
  <si>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</si>
  <si>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</si>
  <si>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</si>
  <si>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</si>
  <si>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</si>
  <si>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</si>
  <si>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</si>
  <si>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</si>
  <si>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</si>
  <si>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</si>
  <si>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</si>
  <si>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</si>
  <si>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</si>
  <si>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</si>
  <si>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</si>
  <si>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</si>
  <si>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</si>
  <si>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</si>
  <si>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</si>
  <si>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</si>
  <si>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</si>
  <si>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</si>
  <si>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</si>
  <si>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</si>
  <si>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</si>
  <si>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</si>
  <si>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</si>
  <si>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</si>
  <si>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4</t>
  </si>
  <si>
    <t>P</t>
  </si>
  <si>
    <t>VP - Vícepráce</t>
  </si>
  <si>
    <t>PN</t>
  </si>
  <si>
    <t>Objekt:</t>
  </si>
  <si>
    <t>Praha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</si>
  <si>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</si>
  <si>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</si>
  <si>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</si>
  <si>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</si>
  <si>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>OST - Vyklizení objektu + likvidace</t>
  </si>
  <si>
    <t xml:space="preserve">    N00 - Ostatní</t>
  </si>
  <si>
    <t>VRN - Vedlejší rozpočtové náklady</t>
  </si>
  <si>
    <t xml:space="preserve">    VRN3 - Zařízení staveniště</t>
  </si>
  <si>
    <t xml:space="preserve">    VRN5 - Finanční náklady</t>
  </si>
  <si>
    <t>m3</t>
  </si>
  <si>
    <t>VV</t>
  </si>
  <si>
    <t>3</t>
  </si>
  <si>
    <t>997006005</t>
  </si>
  <si>
    <t>Drcení stavebního odpadu z demolic ze zdiva z cihel a kamene s dopravou do 100 m a naložením</t>
  </si>
  <si>
    <t>t</t>
  </si>
  <si>
    <t>997006512</t>
  </si>
  <si>
    <t>Vodorovné doprava suti s naložením a složením na skládku do 1 km</t>
  </si>
  <si>
    <t>5</t>
  </si>
  <si>
    <t>997006519</t>
  </si>
  <si>
    <t>Příplatek k vodorovnému přemístění suti na skládku ZKD 1 km přes 1 km</t>
  </si>
  <si>
    <t>6</t>
  </si>
  <si>
    <t>997006551</t>
  </si>
  <si>
    <t>Hrubé urovnání suti na skládce bez zhutnění</t>
  </si>
  <si>
    <t>7</t>
  </si>
  <si>
    <t>997013803</t>
  </si>
  <si>
    <t>8</t>
  </si>
  <si>
    <t>9</t>
  </si>
  <si>
    <t>997013811</t>
  </si>
  <si>
    <t>Poplatek za uložení stavebního dřevěného odpadu na skládce (skládkovné)</t>
  </si>
  <si>
    <t>10</t>
  </si>
  <si>
    <t>997013814</t>
  </si>
  <si>
    <t>Poplatek za uložení stavebního odpadu z izolačních hmot na skládce (skládkovné)</t>
  </si>
  <si>
    <t>11</t>
  </si>
  <si>
    <t>997013831</t>
  </si>
  <si>
    <t>Poplatek za uložení stavebního směsného odpadu na skládce (skládkovné)</t>
  </si>
  <si>
    <t>13</t>
  </si>
  <si>
    <t>997R</t>
  </si>
  <si>
    <t>Kovový odpad k výkupu</t>
  </si>
  <si>
    <t>12</t>
  </si>
  <si>
    <t>764001831</t>
  </si>
  <si>
    <t>Demontáž krytiny z taškových tabulí do suti</t>
  </si>
  <si>
    <t>m2</t>
  </si>
  <si>
    <t>16</t>
  </si>
  <si>
    <t>14</t>
  </si>
  <si>
    <t>123.1R</t>
  </si>
  <si>
    <t xml:space="preserve">Vyklizení vnitřku objektu </t>
  </si>
  <si>
    <t>512</t>
  </si>
  <si>
    <t>997211511</t>
  </si>
  <si>
    <t>Vodorovná doprava suti po suchu na vzdálenost do 1 km</t>
  </si>
  <si>
    <t>997211519</t>
  </si>
  <si>
    <t>Příplatek ZKD 1 km u vodorovné dopravy suti</t>
  </si>
  <si>
    <t>17</t>
  </si>
  <si>
    <t>18</t>
  </si>
  <si>
    <t>001R</t>
  </si>
  <si>
    <t>Úprava inženýrských sítí po demolici: elektro, voda, kanalizace</t>
  </si>
  <si>
    <t>kpl</t>
  </si>
  <si>
    <t>030001000</t>
  </si>
  <si>
    <t>1024</t>
  </si>
  <si>
    <t>Zabezpečení proti padání suti do kolejiště a zabezpečení okolí stavby. Bezpečný průchov cestujících na lávku a přístup mezi budovami</t>
  </si>
  <si>
    <t>052103000</t>
  </si>
  <si>
    <t>Rezerva investora</t>
  </si>
  <si>
    <t>…</t>
  </si>
  <si>
    <t>15a - Demolice - Čekárna na sever. nástup.</t>
  </si>
  <si>
    <t xml:space="preserve">    712 - Povlakové krytiny</t>
  </si>
  <si>
    <t>981011111</t>
  </si>
  <si>
    <t>Demolice budov dřevěných jednostranně obitých postupným rozebíráním</t>
  </si>
  <si>
    <t>1778426198</t>
  </si>
  <si>
    <t>981513111</t>
  </si>
  <si>
    <t>Demolice konstrukcí objektů zděných na MVC těžkou mechanizací</t>
  </si>
  <si>
    <t>201662823</t>
  </si>
  <si>
    <t>přední stěnaobjektu</t>
  </si>
  <si>
    <t>8,5*0,45*3,5</t>
  </si>
  <si>
    <t>-2059484211</t>
  </si>
  <si>
    <t>1801529048</t>
  </si>
  <si>
    <t>2068324782</t>
  </si>
  <si>
    <t>-847357825</t>
  </si>
  <si>
    <t>997013801</t>
  </si>
  <si>
    <t>Poplatek za uložení stavebního betonového odpadu na skládce (skládkovné)</t>
  </si>
  <si>
    <t>143681160</t>
  </si>
  <si>
    <t>Poplatek za uložení stavebního odpadu cihelného na skládce (skládkovné)</t>
  </si>
  <si>
    <t>1516650211</t>
  </si>
  <si>
    <t>116370183</t>
  </si>
  <si>
    <t>763729459</t>
  </si>
  <si>
    <t>320777062</t>
  </si>
  <si>
    <t>712600832</t>
  </si>
  <si>
    <t>Odstranění povlakové krytiny střech přes 30° dvouvrstvé</t>
  </si>
  <si>
    <t>-1261452145</t>
  </si>
  <si>
    <t>-1712948735</t>
  </si>
  <si>
    <t>106446725</t>
  </si>
  <si>
    <t>-2058073333</t>
  </si>
  <si>
    <t>824974485</t>
  </si>
  <si>
    <t>-2003240522</t>
  </si>
  <si>
    <t>Zajištění plynovodního potrubí (teplovodního potrubí). Zajistit potrubí procházející budovou tak aby se neomezila jeho funkčnost!</t>
  </si>
  <si>
    <t>407729783</t>
  </si>
  <si>
    <t>-392896474</t>
  </si>
  <si>
    <t xml:space="preserve">Zabezpečení proti padání suti do kolejiště a zabezpečení okolí stavby. </t>
  </si>
  <si>
    <t>22 - Demolice - sklad a soc. zařízení u celnic</t>
  </si>
  <si>
    <t xml:space="preserve">    1 - Zemní práce</t>
  </si>
  <si>
    <t>111201101</t>
  </si>
  <si>
    <t>Odstranění křovin a stromů průměru kmene do 100 mm i s kořeny z celkové plochy do 1000 m2</t>
  </si>
  <si>
    <t>581374119</t>
  </si>
  <si>
    <t>111251111</t>
  </si>
  <si>
    <t>Drcení ořezaných větví D do 100 mm s odvozem do 20 km</t>
  </si>
  <si>
    <t>42400525</t>
  </si>
  <si>
    <t>981013311</t>
  </si>
  <si>
    <t>Demolice budov zděných na MVC podíl konstrukcí do 10 % těžkou mechanizací</t>
  </si>
  <si>
    <t>-1495176271</t>
  </si>
  <si>
    <t>981513116</t>
  </si>
  <si>
    <t>Demolice konstrukcí objektů z betonu prostého těžkou mechanizací</t>
  </si>
  <si>
    <t>782007354</t>
  </si>
  <si>
    <t>2*6*0,5*1</t>
  </si>
  <si>
    <t>-641793864</t>
  </si>
  <si>
    <t>13,682+12,840</t>
  </si>
  <si>
    <t>-1166759627</t>
  </si>
  <si>
    <t>1535440464</t>
  </si>
  <si>
    <t>342472916</t>
  </si>
  <si>
    <t>-1174642686</t>
  </si>
  <si>
    <t>13,2+0,482</t>
  </si>
  <si>
    <t>1622586013</t>
  </si>
  <si>
    <t>-445331788</t>
  </si>
  <si>
    <t>-1558585755</t>
  </si>
  <si>
    <t>-596403917</t>
  </si>
  <si>
    <t>-459282271</t>
  </si>
  <si>
    <t>0,160</t>
  </si>
  <si>
    <t>-1323656785</t>
  </si>
  <si>
    <t>Vyklizení vnitřku objektu a okolí objektu</t>
  </si>
  <si>
    <t>1579892931</t>
  </si>
  <si>
    <t>-1047546307</t>
  </si>
  <si>
    <t>1567697989</t>
  </si>
  <si>
    <t>-823207916</t>
  </si>
  <si>
    <t>831406645</t>
  </si>
  <si>
    <t>170092037</t>
  </si>
  <si>
    <t>-185495119</t>
  </si>
  <si>
    <t>997013821</t>
  </si>
  <si>
    <t>Kód:</t>
  </si>
  <si>
    <t xml:space="preserve"> </t>
  </si>
  <si>
    <t>Vyplň údaj</t>
  </si>
  <si>
    <t>Cena bez DPH [CZK]</t>
  </si>
  <si>
    <t>Cena s DPH [CZK]</t>
  </si>
  <si>
    <t>981013314</t>
  </si>
  <si>
    <t>Demolice budov zděných na MVC podíl konstrukcí do 25 % těžkou mechanizací</t>
  </si>
  <si>
    <t>Nymburk</t>
  </si>
  <si>
    <t>981332111</t>
  </si>
  <si>
    <t>Demolice ocelových konstrukcí hal, technologických zařízení apod.</t>
  </si>
  <si>
    <t>REKAPITULACE STAVBY</t>
  </si>
  <si>
    <t>KSO:</t>
  </si>
  <si>
    <t>Zadavatel:</t>
  </si>
  <si>
    <t>Uchazeč:</t>
  </si>
  <si>
    <t>Sazba daně</t>
  </si>
  <si>
    <t>Základ daně</t>
  </si>
  <si>
    <t>Výše daně</t>
  </si>
  <si>
    <t>REKAPITULACE OBJEKTŮ STAVBY A SOUPISŮ PRACÍ</t>
  </si>
  <si>
    <t>Náklady stavby celkem</t>
  </si>
  <si>
    <t>STA</t>
  </si>
  <si>
    <t>VON</t>
  </si>
  <si>
    <t>SO 01</t>
  </si>
  <si>
    <t>SO 02</t>
  </si>
  <si>
    <t>Objekt G</t>
  </si>
  <si>
    <t>Objekt L</t>
  </si>
  <si>
    <t>KRYCÍ LIST SOUPISU PRACÍ</t>
  </si>
  <si>
    <t>REKAPITULACE ČLENĚNÍ SOUPISU PRACÍ</t>
  </si>
  <si>
    <t>Kód dílu - Popis</t>
  </si>
  <si>
    <t xml:space="preserve">    711 - Izolace proti vodě, vlhkosti a plynům</t>
  </si>
  <si>
    <t>SOUPIS PRACÍ</t>
  </si>
  <si>
    <t>Náklady soupisu celkem</t>
  </si>
  <si>
    <t>HSV</t>
  </si>
  <si>
    <t>Práce a dodávky HSV</t>
  </si>
  <si>
    <t>PP</t>
  </si>
  <si>
    <t>Ostatní konstrukce a práce, bourání</t>
  </si>
  <si>
    <t>997</t>
  </si>
  <si>
    <t>Přesun sutě</t>
  </si>
  <si>
    <t>997006002</t>
  </si>
  <si>
    <t>Třídění stavebního odpadu na jednotlivé druhy</t>
  </si>
  <si>
    <t>Poplatek za uložení na skládce (skládkovné) stavebního odpadu směsného kód odpadu 17 09 04</t>
  </si>
  <si>
    <t>Poplatek za uložení na skládce (skládkovné) stavebního odpadu izolací kód odpadu 17 06 04</t>
  </si>
  <si>
    <t>99780000R</t>
  </si>
  <si>
    <t>Třídění oceli, plechů na rozměry umožňující naložení a přepravu do Kovošrotu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</si>
  <si>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</si>
  <si>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</si>
  <si>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</si>
  <si>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</si>
  <si>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</si>
  <si>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</si>
  <si>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712</t>
  </si>
  <si>
    <t>Povlakové krytiny</t>
  </si>
  <si>
    <t>712300833</t>
  </si>
  <si>
    <t>Odstranění povlakové krytiny střech do 10° třívrstvé</t>
  </si>
  <si>
    <t>95290212R</t>
  </si>
  <si>
    <t>Vyklizení objektu vč. odvozu a likvidace</t>
  </si>
  <si>
    <t>17410110R</t>
  </si>
  <si>
    <t>Zásyp sklepních prostor suťovým recyklátem se zhutněním</t>
  </si>
  <si>
    <t>OST</t>
  </si>
  <si>
    <t>OST - Vyklizení objektu + sítě</t>
  </si>
  <si>
    <t xml:space="preserve">    Vyklizení objektu vč. odvozu a likvidace</t>
  </si>
  <si>
    <t>Poplatek za uložení na skládce (skládkovné) stavebního betonového, keramického a podobného odpadu 17 01 06</t>
  </si>
  <si>
    <t>Poplatek za uložení na skládce (skládkovné) stavebního odpadu s obsahem azbestu 17 06 05</t>
  </si>
  <si>
    <t>Poplatek za uložení na skládce (skládkovné) stavebního odpadu dřevěného 17 02 01</t>
  </si>
  <si>
    <t>944611111</t>
  </si>
  <si>
    <t>Vedlejší rozpočtové náklady</t>
  </si>
  <si>
    <t>VRN3</t>
  </si>
  <si>
    <t>stavební buňka</t>
  </si>
  <si>
    <t>mobilní WC</t>
  </si>
  <si>
    <t>Odpojení veškerých inženýrských sítí před zahájením demoličních prací</t>
  </si>
  <si>
    <t>Inženýrská činnost</t>
  </si>
  <si>
    <t>Plán BOZP na staveništi</t>
  </si>
  <si>
    <t>vytýčení podzemních IS</t>
  </si>
  <si>
    <t>dopravní značení pro potřeby stavby</t>
  </si>
  <si>
    <t>mobilní oplocení staveniště výšky min.2 m</t>
  </si>
  <si>
    <t>doprava mechanizace</t>
  </si>
  <si>
    <t>Vyklizení objektu</t>
  </si>
  <si>
    <t>VRN1</t>
  </si>
  <si>
    <t>VRN2</t>
  </si>
  <si>
    <t xml:space="preserve">    VRN1 - Zařízení staveniště</t>
  </si>
  <si>
    <t xml:space="preserve">    VRN2 - Inženýrská činnost</t>
  </si>
  <si>
    <t xml:space="preserve">    VRN3 - Ostatní náklady</t>
  </si>
  <si>
    <t>Demolice budov zděných podíl konstrukcí do 50 % - komín</t>
  </si>
  <si>
    <t>Montáž a následná demontáž ochranné konstrukce při demolici komínu</t>
  </si>
  <si>
    <t>VRN4</t>
  </si>
  <si>
    <t>Sítě</t>
  </si>
  <si>
    <t>Ukončení plynu včetně šachty</t>
  </si>
  <si>
    <t>systémová šachta podzemního provedení</t>
  </si>
  <si>
    <t xml:space="preserve">výkop v asfaltové ploše </t>
  </si>
  <si>
    <t>zaslepení stávajícího vedení včetně uzávěru</t>
  </si>
  <si>
    <t xml:space="preserve">dokumentace přeložky </t>
  </si>
  <si>
    <t>zrušení stávající plynovodní skříně a její likvidace</t>
  </si>
  <si>
    <t>likvidace a odvoz nadzemních rozvodů</t>
  </si>
  <si>
    <t>Přeložení rozvodů vody pitné a užitkové (ze studny)</t>
  </si>
  <si>
    <t xml:space="preserve">napojení rozvodů přeložky na stávající objekt J </t>
  </si>
  <si>
    <t xml:space="preserve">Přepojení přeložky do stávajícího kolektoru </t>
  </si>
  <si>
    <t>dočasné přeložení po dobu realizace</t>
  </si>
  <si>
    <t>nové vedení rozvodů v kolektoru</t>
  </si>
  <si>
    <t>včetně ukotvení rozvodů v kolektoru</t>
  </si>
  <si>
    <t>Přeložení rozvodů teplovodu 3x potrubí - teplá, zpátečka, cirkulace</t>
  </si>
  <si>
    <t>Přeložení elektrorozvodny</t>
  </si>
  <si>
    <t xml:space="preserve">systémová rozvodná skříň venkovního provedení </t>
  </si>
  <si>
    <t>Přeložení stávající elektrorozvodny včetně kabeláže</t>
  </si>
  <si>
    <t>Přeložení slaboproudého rozvaěče</t>
  </si>
  <si>
    <t>Přeložení stávajícího slaboproudého rozvaděče včetně kabeláže</t>
  </si>
  <si>
    <t>Plocha ze zámkové dlažby</t>
  </si>
  <si>
    <t>skladba dle TP 17 -  D – 3 – VI – PIII  plochy 1050m2</t>
  </si>
  <si>
    <t xml:space="preserve">včetně obrubníků </t>
  </si>
  <si>
    <t xml:space="preserve">včetně výkopů </t>
  </si>
  <si>
    <t xml:space="preserve">včetně vodorovného a svislého značení </t>
  </si>
  <si>
    <t>Podzemní kolektor</t>
  </si>
  <si>
    <t xml:space="preserve">podzemí kolektor včetně výkopů a podsypů </t>
  </si>
  <si>
    <t>Demolice objektů G a L v areálu Nemocnice Nymburk</t>
  </si>
  <si>
    <t>Vedlejší a ost. náklady, přeložky IS, zámk. dlažba</t>
  </si>
  <si>
    <t xml:space="preserve">    VRN4 - Sítě a zámková dlažba</t>
  </si>
  <si>
    <t>rezerva</t>
  </si>
  <si>
    <t>Nemocnice Nymburk s.r.o.</t>
  </si>
  <si>
    <t>CZ28762886</t>
  </si>
  <si>
    <t>CZ28766886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</si>
</sst>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b/>
      <sz val="12"/>
      <color rgb="FF800000"/>
      <name val="Arial CE"/>
    </font>
    <font>
      <sz val="7"/>
      <color rgb="FF969696"/>
      <name val="Arial CE"/>
    </font>
    <font>
      <sz val="7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BEBEBE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auto="1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6" fillId="0" borderId="0"/>
  </cellStyleXfs>
  <cellXfs count="389">
    <xf numFmtId="0" fontId="0" fillId="0" borderId="0" xfId="0"/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18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vertical="center"/>
    </xf>
    <xf numFmtId="0" fontId="0" fillId="5" borderId="7" xfId="0" applyFont="1" applyFill="1" applyBorder="1" applyAlignment="1" applyProtection="1">
      <alignment vertical="center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9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/>
    </xf>
    <xf numFmtId="0" fontId="18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66" fontId="22" fillId="0" borderId="10" xfId="0" applyNumberFormat="1" applyFont="1" applyBorder="1" applyAlignment="1" applyProtection="1"/>
    <xf numFmtId="166" fontId="22" fillId="0" borderId="11" xfId="0" applyNumberFormat="1" applyFont="1" applyBorder="1" applyAlignment="1" applyProtection="1"/>
    <xf numFmtId="4" fontId="23" fillId="0" borderId="0" xfId="0" applyNumberFormat="1" applyFont="1" applyAlignment="1" applyProtection="1">
      <alignment vertical="center"/>
    </xf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/>
    <xf numFmtId="0" fontId="6" fillId="0" borderId="0" xfId="0" applyFont="1" applyAlignment="1" applyProtection="1"/>
    <xf numFmtId="0" fontId="6" fillId="0" borderId="12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3" xfId="0" applyNumberFormat="1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3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4" borderId="0" xfId="0" applyFont="1" applyFill="1" applyAlignment="1" applyProtection="1">
      <alignment horizontal="left" vertical="center"/>
      <protection locked="0"/>
    </xf>
    <xf numFmtId="49" fontId="28" fillId="4" borderId="0" xfId="0" applyNumberFormat="1" applyFont="1" applyFill="1" applyAlignment="1" applyProtection="1">
      <alignment horizontal="left" vertical="center"/>
      <protection locked="0"/>
    </xf>
    <xf numFmtId="0" fontId="37" fillId="0" borderId="24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30" fillId="6" borderId="6" xfId="0" applyFont="1" applyFill="1" applyBorder="1" applyAlignment="1">
      <alignment horizontal="left" vertical="center"/>
    </xf>
    <xf numFmtId="0" fontId="30" fillId="6" borderId="7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40" fillId="5" borderId="8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" fontId="41" fillId="0" borderId="0" xfId="0" applyNumberFormat="1" applyFont="1" applyAlignment="1">
      <alignment vertical="center"/>
    </xf>
    <xf numFmtId="0" fontId="30" fillId="5" borderId="6" xfId="0" applyFont="1" applyFill="1" applyBorder="1" applyAlignment="1">
      <alignment horizontal="left" vertical="center"/>
    </xf>
    <xf numFmtId="0" fontId="30" fillId="5" borderId="7" xfId="0" applyFont="1" applyFill="1" applyBorder="1" applyAlignment="1">
      <alignment horizontal="right" vertical="center"/>
    </xf>
    <xf numFmtId="0" fontId="30" fillId="5" borderId="7" xfId="0" applyFont="1" applyFill="1" applyBorder="1" applyAlignment="1">
      <alignment horizontal="center" vertical="center"/>
    </xf>
    <xf numFmtId="4" fontId="30" fillId="5" borderId="7" xfId="0" applyNumberFormat="1" applyFont="1" applyFill="1" applyBorder="1" applyAlignment="1">
      <alignment vertical="center"/>
    </xf>
    <xf numFmtId="0" fontId="40" fillId="5" borderId="0" xfId="0" applyFont="1" applyFill="1" applyAlignment="1">
      <alignment horizontal="left" vertical="center"/>
    </xf>
    <xf numFmtId="0" fontId="40" fillId="5" borderId="0" xfId="0" applyFont="1" applyFill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40" fillId="5" borderId="20" xfId="0" applyFont="1" applyFill="1" applyBorder="1" applyAlignment="1">
      <alignment horizontal="center" vertical="center" wrapText="1"/>
    </xf>
    <xf numFmtId="0" fontId="40" fillId="5" borderId="21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4" xfId="0" applyFont="1" applyBorder="1"/>
    <xf numFmtId="0" fontId="40" fillId="0" borderId="23" xfId="0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 wrapText="1"/>
    </xf>
    <xf numFmtId="167" fontId="40" fillId="0" borderId="23" xfId="0" applyNumberFormat="1" applyFont="1" applyBorder="1" applyAlignment="1">
      <alignment vertical="center"/>
    </xf>
    <xf numFmtId="4" fontId="40" fillId="4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40" fillId="0" borderId="2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4" fillId="0" borderId="0" xfId="0" applyFont="1" applyBorder="1"/>
    <xf numFmtId="0" fontId="0" fillId="0" borderId="28" xfId="0" applyBorder="1"/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34" fillId="0" borderId="28" xfId="0" applyFont="1" applyBorder="1"/>
    <xf numFmtId="0" fontId="0" fillId="0" borderId="29" xfId="0" applyBorder="1"/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34" fillId="0" borderId="29" xfId="0" applyFont="1" applyBorder="1"/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5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" fontId="41" fillId="0" borderId="0" xfId="0" applyNumberFormat="1" applyFont="1" applyBorder="1"/>
    <xf numFmtId="0" fontId="34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0" xfId="0" applyFont="1" applyBorder="1" applyProtection="1">
      <protection locked="0"/>
    </xf>
    <xf numFmtId="4" fontId="32" fillId="0" borderId="0" xfId="0" applyNumberFormat="1" applyFont="1" applyBorder="1"/>
    <xf numFmtId="0" fontId="33" fillId="0" borderId="0" xfId="0" applyFont="1" applyBorder="1" applyAlignment="1">
      <alignment horizontal="left"/>
    </xf>
    <xf numFmtId="4" fontId="33" fillId="0" borderId="0" xfId="0" applyNumberFormat="1" applyFont="1" applyBorder="1"/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4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40" fillId="5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4" fontId="41" fillId="0" borderId="0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28" fillId="4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164" fontId="27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3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34" fillId="0" borderId="5" xfId="0" applyFont="1" applyBorder="1"/>
    <xf numFmtId="4" fontId="0" fillId="0" borderId="0" xfId="0" applyNumberFormat="1"/>
    <xf numFmtId="167" fontId="0" fillId="0" borderId="0" xfId="0" applyNumberFormat="1"/>
    <xf numFmtId="167" fontId="0" fillId="0" borderId="0" xfId="0" applyNumberFormat="1" applyBorder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167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0" fillId="0" borderId="31" xfId="0" applyBorder="1"/>
    <xf numFmtId="0" fontId="35" fillId="0" borderId="30" xfId="0" applyFont="1" applyBorder="1" applyAlignment="1">
      <alignment vertical="center"/>
    </xf>
    <xf numFmtId="0" fontId="45" fillId="0" borderId="30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center" vertical="center" wrapText="1"/>
    </xf>
    <xf numFmtId="167" fontId="40" fillId="0" borderId="33" xfId="0" applyNumberFormat="1" applyFont="1" applyBorder="1" applyAlignment="1">
      <alignment vertical="center"/>
    </xf>
    <xf numFmtId="4" fontId="40" fillId="4" borderId="33" xfId="0" applyNumberFormat="1" applyFont="1" applyFill="1" applyBorder="1" applyAlignment="1" applyProtection="1">
      <alignment vertical="center"/>
      <protection locked="0"/>
    </xf>
    <xf numFmtId="4" fontId="40" fillId="0" borderId="33" xfId="0" applyNumberFormat="1" applyFont="1" applyBorder="1" applyAlignment="1">
      <alignment vertical="center"/>
    </xf>
    <xf numFmtId="16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30" fillId="6" borderId="7" xfId="0" applyFont="1" applyFill="1" applyBorder="1" applyAlignment="1">
      <alignment horizontal="left" vertical="center"/>
    </xf>
    <xf numFmtId="0" fontId="0" fillId="6" borderId="7" xfId="0" applyFill="1" applyBorder="1" applyAlignment="1">
      <alignment vertical="center"/>
    </xf>
    <xf numFmtId="4" fontId="30" fillId="6" borderId="7" xfId="0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165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/>
    <xf numFmtId="0" fontId="29" fillId="0" borderId="0" xfId="0" applyFont="1" applyAlignment="1">
      <alignment horizontal="left" vertical="top" wrapText="1"/>
    </xf>
    <xf numFmtId="49" fontId="28" fillId="4" borderId="0" xfId="0" applyNumberFormat="1" applyFont="1" applyFill="1" applyAlignment="1" applyProtection="1">
      <alignment horizontal="left" vertical="center"/>
      <protection locked="0"/>
    </xf>
    <xf numFmtId="49" fontId="28" fillId="0" borderId="0" xfId="0" applyNumberFormat="1" applyFont="1" applyAlignment="1" applyProtection="1">
      <alignment horizontal="left" vertical="center"/>
      <protection locked="0"/>
    </xf>
    <xf numFmtId="4" fontId="37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40" fillId="5" borderId="6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left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right" vertical="center"/>
    </xf>
    <xf numFmtId="4" fontId="41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8" fillId="4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/>
    <xf numFmtId="4" fontId="4" fillId="0" borderId="10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24" fillId="0" borderId="10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left" vertical="center" wrapText="1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4" fontId="0" fillId="4" borderId="23" xfId="0" applyNumberFormat="1" applyFont="1" applyFill="1" applyBorder="1" applyAlignment="1" applyProtection="1">
      <alignment vertical="center"/>
    </xf>
    <xf numFmtId="4" fontId="19" fillId="0" borderId="10" xfId="0" applyNumberFormat="1" applyFont="1" applyBorder="1" applyAlignment="1" applyProtection="1"/>
    <xf numFmtId="4" fontId="3" fillId="0" borderId="1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/>
    <xf numFmtId="4" fontId="5" fillId="0" borderId="15" xfId="0" applyNumberFormat="1" applyFont="1" applyBorder="1" applyAlignment="1" applyProtection="1">
      <alignment vertical="center"/>
    </xf>
    <xf numFmtId="4" fontId="4" fillId="0" borderId="21" xfId="0" applyNumberFormat="1" applyFont="1" applyBorder="1" applyAlignment="1" applyProtection="1"/>
    <xf numFmtId="4" fontId="4" fillId="0" borderId="21" xfId="0" applyNumberFormat="1" applyFont="1" applyBorder="1" applyAlignment="1" applyProtection="1">
      <alignment vertical="center"/>
    </xf>
    <xf numFmtId="4" fontId="5" fillId="0" borderId="21" xfId="0" applyNumberFormat="1" applyFont="1" applyBorder="1" applyAlignment="1" applyProtection="1"/>
    <xf numFmtId="4" fontId="5" fillId="0" borderId="21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9" fillId="5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5" borderId="7" xfId="0" applyNumberFormat="1" applyFont="1" applyFill="1" applyBorder="1" applyAlignment="1" applyProtection="1">
      <alignment vertical="center"/>
    </xf>
    <xf numFmtId="4" fontId="3" fillId="5" borderId="8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vertical="center"/>
    </xf>
  </cellXfs>
  <cellStyles count="3">
    <cellStyle name="Hypertextový odkaz" xfId="1" builtinId="8"/>
    <cellStyle name="Normální" xfId="0" builtinId="0" customBuiltin="1"/>
    <cellStyle name="Normální 2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58"/>
  <sheetViews>
    <sheetView tabSelected="1" zoomScale="92" zoomScaleNormal="92" workbookViewId="0">
      <selection activeCell="AM8" sqref="AM8"/>
    </sheetView>
  </sheetViews>
  <sheetFormatPr defaultRowHeight="13.5" x14ac:dyDescent="0.3"/>
  <cols>
    <col min="1" max="1" width="1.6640625" customWidth="1"/>
    <col min="2" max="2" width="4.1640625" customWidth="1"/>
    <col min="3" max="32" width="2.6640625" customWidth="1"/>
    <col min="33" max="33" width="3.33203125" customWidth="1"/>
    <col min="34" max="34" width="31.6640625" customWidth="1"/>
    <col min="35" max="36" width="2.5" customWidth="1"/>
    <col min="37" max="37" width="8.33203125" customWidth="1"/>
    <col min="38" max="38" width="3.33203125" customWidth="1"/>
    <col min="39" max="39" width="13.33203125" customWidth="1"/>
    <col min="40" max="40" width="7.5" customWidth="1"/>
    <col min="41" max="41" width="4.1640625" customWidth="1"/>
    <col min="42" max="42" width="15.6640625" customWidth="1"/>
    <col min="44" max="44" width="10.33203125" bestFit="1" customWidth="1"/>
  </cols>
  <sheetData>
    <row r="2" spans="1:42" ht="36.950000000000003" customHeight="1" x14ac:dyDescent="0.3"/>
    <row r="3" spans="1:42" ht="6.95" customHeigh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42" ht="24.95" customHeight="1" x14ac:dyDescent="0.3">
      <c r="A4" s="123"/>
      <c r="C4" s="141" t="s">
        <v>238</v>
      </c>
    </row>
    <row r="5" spans="1:42" ht="12" customHeight="1" x14ac:dyDescent="0.3">
      <c r="A5" s="123"/>
      <c r="C5" s="142" t="s">
        <v>228</v>
      </c>
      <c r="J5" s="299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</row>
    <row r="6" spans="1:42" ht="36.950000000000003" customHeight="1" x14ac:dyDescent="0.3">
      <c r="A6" s="123"/>
      <c r="C6" s="143" t="s">
        <v>8</v>
      </c>
      <c r="J6" s="301" t="s">
        <v>339</v>
      </c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</row>
    <row r="7" spans="1:42" ht="12" customHeight="1" x14ac:dyDescent="0.3">
      <c r="A7" s="123"/>
      <c r="C7" s="144" t="s">
        <v>239</v>
      </c>
      <c r="J7" s="145" t="s">
        <v>1</v>
      </c>
      <c r="AJ7" s="144" t="s">
        <v>10</v>
      </c>
      <c r="AM7" s="145" t="s">
        <v>1</v>
      </c>
    </row>
    <row r="8" spans="1:42" ht="12" customHeight="1" x14ac:dyDescent="0.3">
      <c r="A8" s="123"/>
      <c r="C8" s="144" t="s">
        <v>11</v>
      </c>
      <c r="J8" s="145" t="s">
        <v>235</v>
      </c>
      <c r="AJ8" s="144" t="s">
        <v>12</v>
      </c>
      <c r="AM8" s="146"/>
    </row>
    <row r="9" spans="1:42" ht="14.45" customHeight="1" x14ac:dyDescent="0.3">
      <c r="A9" s="123"/>
    </row>
    <row r="10" spans="1:42" ht="12" customHeight="1" x14ac:dyDescent="0.3">
      <c r="A10" s="123"/>
      <c r="C10" s="144" t="s">
        <v>240</v>
      </c>
      <c r="AJ10" s="144" t="s">
        <v>14</v>
      </c>
      <c r="AM10" s="145">
        <v>28762886</v>
      </c>
    </row>
    <row r="11" spans="1:42" ht="18.399999999999999" customHeight="1" x14ac:dyDescent="0.3">
      <c r="A11" s="123"/>
      <c r="D11" s="145" t="s">
        <v>343</v>
      </c>
      <c r="AJ11" s="144" t="s">
        <v>15</v>
      </c>
      <c r="AM11" s="145" t="s">
        <v>344</v>
      </c>
    </row>
    <row r="12" spans="1:42" ht="6.95" customHeight="1" x14ac:dyDescent="0.3">
      <c r="A12" s="123"/>
    </row>
    <row r="13" spans="1:42" ht="12" customHeight="1" x14ac:dyDescent="0.3">
      <c r="A13" s="123"/>
      <c r="C13" s="144" t="s">
        <v>241</v>
      </c>
      <c r="AJ13" s="144" t="s">
        <v>14</v>
      </c>
      <c r="AM13" s="147" t="s">
        <v>230</v>
      </c>
    </row>
    <row r="14" spans="1:42" x14ac:dyDescent="0.3">
      <c r="A14" s="123"/>
      <c r="D14" s="302" t="s">
        <v>230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144" t="s">
        <v>15</v>
      </c>
      <c r="AM14" s="147" t="s">
        <v>230</v>
      </c>
    </row>
    <row r="15" spans="1:42" ht="6.95" customHeight="1" x14ac:dyDescent="0.3">
      <c r="A15" s="123"/>
    </row>
    <row r="16" spans="1:42" ht="12" customHeight="1" x14ac:dyDescent="0.3">
      <c r="A16" s="123"/>
      <c r="C16" s="144" t="s">
        <v>17</v>
      </c>
      <c r="AJ16" s="144" t="s">
        <v>14</v>
      </c>
      <c r="AM16" s="145" t="s">
        <v>1</v>
      </c>
    </row>
    <row r="17" spans="1:42" ht="18.399999999999999" customHeight="1" x14ac:dyDescent="0.3">
      <c r="A17" s="123"/>
      <c r="D17" s="145"/>
      <c r="AJ17" s="144" t="s">
        <v>15</v>
      </c>
      <c r="AM17" s="145" t="s">
        <v>1</v>
      </c>
    </row>
    <row r="18" spans="1:42" ht="6.95" customHeight="1" x14ac:dyDescent="0.3">
      <c r="A18" s="123"/>
    </row>
    <row r="19" spans="1:42" ht="12" customHeight="1" x14ac:dyDescent="0.3">
      <c r="A19" s="123"/>
      <c r="C19" s="144" t="s">
        <v>19</v>
      </c>
      <c r="AJ19" s="144" t="s">
        <v>14</v>
      </c>
      <c r="AM19" s="145" t="s">
        <v>1</v>
      </c>
    </row>
    <row r="20" spans="1:42" ht="18.399999999999999" customHeight="1" x14ac:dyDescent="0.3">
      <c r="A20" s="123"/>
      <c r="D20" s="145" t="s">
        <v>229</v>
      </c>
      <c r="AJ20" s="144" t="s">
        <v>15</v>
      </c>
      <c r="AM20" s="145" t="s">
        <v>1</v>
      </c>
    </row>
    <row r="21" spans="1:42" ht="6.95" customHeight="1" x14ac:dyDescent="0.3">
      <c r="A21" s="123"/>
    </row>
    <row r="22" spans="1:42" s="118" customFormat="1" ht="25.9" customHeight="1" x14ac:dyDescent="0.3">
      <c r="A22" s="125"/>
      <c r="C22" s="148" t="s">
        <v>21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304">
        <f>ROUND(AF50,2)</f>
        <v>0</v>
      </c>
      <c r="AK22" s="305"/>
      <c r="AL22" s="305"/>
      <c r="AM22" s="305"/>
      <c r="AN22" s="305"/>
    </row>
    <row r="23" spans="1:42" s="118" customFormat="1" ht="6.95" customHeight="1" x14ac:dyDescent="0.3">
      <c r="A23" s="125"/>
    </row>
    <row r="24" spans="1:42" s="118" customFormat="1" x14ac:dyDescent="0.3">
      <c r="A24" s="125"/>
      <c r="K24" s="306" t="s">
        <v>242</v>
      </c>
      <c r="L24" s="306"/>
      <c r="M24" s="306"/>
      <c r="N24" s="306"/>
      <c r="O24" s="306"/>
      <c r="V24" s="306" t="s">
        <v>243</v>
      </c>
      <c r="W24" s="306"/>
      <c r="X24" s="306"/>
      <c r="Y24" s="306"/>
      <c r="Z24" s="306"/>
      <c r="AA24" s="306"/>
      <c r="AB24" s="306"/>
      <c r="AC24" s="306"/>
      <c r="AD24" s="306"/>
      <c r="AJ24" s="306" t="s">
        <v>244</v>
      </c>
      <c r="AK24" s="306"/>
      <c r="AL24" s="306"/>
      <c r="AM24" s="306"/>
      <c r="AN24" s="306"/>
    </row>
    <row r="25" spans="1:42" s="149" customFormat="1" ht="14.45" customHeight="1" x14ac:dyDescent="0.3">
      <c r="A25" s="150"/>
      <c r="C25" s="144" t="s">
        <v>22</v>
      </c>
      <c r="E25" s="144" t="s">
        <v>23</v>
      </c>
      <c r="K25" s="287">
        <v>0.21</v>
      </c>
      <c r="L25" s="288"/>
      <c r="M25" s="288"/>
      <c r="N25" s="288"/>
      <c r="O25" s="288"/>
      <c r="V25" s="289">
        <f>AF50</f>
        <v>0</v>
      </c>
      <c r="W25" s="288"/>
      <c r="X25" s="288"/>
      <c r="Y25" s="288"/>
      <c r="Z25" s="288"/>
      <c r="AA25" s="288"/>
      <c r="AB25" s="288"/>
      <c r="AC25" s="288"/>
      <c r="AD25" s="288"/>
      <c r="AJ25" s="289">
        <f>V25*K25</f>
        <v>0</v>
      </c>
      <c r="AK25" s="288"/>
      <c r="AL25" s="288"/>
      <c r="AM25" s="288"/>
      <c r="AN25" s="288"/>
    </row>
    <row r="26" spans="1:42" s="149" customFormat="1" ht="14.45" customHeight="1" x14ac:dyDescent="0.3">
      <c r="A26" s="150"/>
      <c r="E26" s="144" t="s">
        <v>25</v>
      </c>
      <c r="K26" s="287">
        <v>0.15</v>
      </c>
      <c r="L26" s="288"/>
      <c r="M26" s="288"/>
      <c r="N26" s="288"/>
      <c r="O26" s="288"/>
      <c r="V26" s="289">
        <v>0</v>
      </c>
      <c r="W26" s="288"/>
      <c r="X26" s="288"/>
      <c r="Y26" s="288"/>
      <c r="Z26" s="288"/>
      <c r="AA26" s="288"/>
      <c r="AB26" s="288"/>
      <c r="AC26" s="288"/>
      <c r="AD26" s="288"/>
      <c r="AJ26" s="289">
        <f>V26*K26</f>
        <v>0</v>
      </c>
      <c r="AK26" s="288"/>
      <c r="AL26" s="288"/>
      <c r="AM26" s="288"/>
      <c r="AN26" s="288"/>
    </row>
    <row r="27" spans="1:42" s="149" customFormat="1" ht="14.45" hidden="1" customHeight="1" x14ac:dyDescent="0.3">
      <c r="A27" s="150"/>
      <c r="E27" s="144" t="s">
        <v>26</v>
      </c>
      <c r="K27" s="287">
        <v>0.21</v>
      </c>
      <c r="L27" s="288"/>
      <c r="M27" s="288"/>
      <c r="N27" s="288"/>
      <c r="O27" s="288"/>
      <c r="V27" s="289" t="e">
        <f>ROUND(#REF!, 2)</f>
        <v>#REF!</v>
      </c>
      <c r="W27" s="288"/>
      <c r="X27" s="288"/>
      <c r="Y27" s="288"/>
      <c r="Z27" s="288"/>
      <c r="AA27" s="288"/>
      <c r="AB27" s="288"/>
      <c r="AC27" s="288"/>
      <c r="AD27" s="288"/>
      <c r="AJ27" s="289">
        <v>0</v>
      </c>
      <c r="AK27" s="288"/>
      <c r="AL27" s="288"/>
      <c r="AM27" s="288"/>
      <c r="AN27" s="288"/>
    </row>
    <row r="28" spans="1:42" s="149" customFormat="1" ht="14.45" hidden="1" customHeight="1" x14ac:dyDescent="0.3">
      <c r="A28" s="150"/>
      <c r="E28" s="144" t="s">
        <v>27</v>
      </c>
      <c r="K28" s="287">
        <v>0.15</v>
      </c>
      <c r="L28" s="288"/>
      <c r="M28" s="288"/>
      <c r="N28" s="288"/>
      <c r="O28" s="288"/>
      <c r="V28" s="289" t="e">
        <f>ROUND(#REF!, 2)</f>
        <v>#REF!</v>
      </c>
      <c r="W28" s="288"/>
      <c r="X28" s="288"/>
      <c r="Y28" s="288"/>
      <c r="Z28" s="288"/>
      <c r="AA28" s="288"/>
      <c r="AB28" s="288"/>
      <c r="AC28" s="288"/>
      <c r="AD28" s="288"/>
      <c r="AJ28" s="289">
        <v>0</v>
      </c>
      <c r="AK28" s="288"/>
      <c r="AL28" s="288"/>
      <c r="AM28" s="288"/>
      <c r="AN28" s="288"/>
    </row>
    <row r="29" spans="1:42" s="149" customFormat="1" ht="14.45" hidden="1" customHeight="1" x14ac:dyDescent="0.3">
      <c r="A29" s="150"/>
      <c r="E29" s="144" t="s">
        <v>28</v>
      </c>
      <c r="K29" s="287">
        <v>0</v>
      </c>
      <c r="L29" s="288"/>
      <c r="M29" s="288"/>
      <c r="N29" s="288"/>
      <c r="O29" s="288"/>
      <c r="V29" s="289" t="e">
        <f>ROUND(#REF!, 2)</f>
        <v>#REF!</v>
      </c>
      <c r="W29" s="288"/>
      <c r="X29" s="288"/>
      <c r="Y29" s="288"/>
      <c r="Z29" s="288"/>
      <c r="AA29" s="288"/>
      <c r="AB29" s="288"/>
      <c r="AC29" s="288"/>
      <c r="AD29" s="288"/>
      <c r="AJ29" s="289">
        <v>0</v>
      </c>
      <c r="AK29" s="288"/>
      <c r="AL29" s="288"/>
      <c r="AM29" s="288"/>
      <c r="AN29" s="288"/>
    </row>
    <row r="30" spans="1:42" s="118" customFormat="1" ht="6.95" customHeight="1" x14ac:dyDescent="0.3">
      <c r="A30" s="125"/>
    </row>
    <row r="31" spans="1:42" s="118" customFormat="1" ht="25.9" customHeight="1" x14ac:dyDescent="0.3">
      <c r="A31" s="125"/>
      <c r="B31" s="128"/>
      <c r="C31" s="151" t="s">
        <v>29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52" t="s">
        <v>30</v>
      </c>
      <c r="T31" s="129"/>
      <c r="U31" s="129"/>
      <c r="V31" s="129"/>
      <c r="W31" s="290" t="s">
        <v>31</v>
      </c>
      <c r="X31" s="291"/>
      <c r="Y31" s="291"/>
      <c r="Z31" s="291"/>
      <c r="AA31" s="291"/>
      <c r="AB31" s="129"/>
      <c r="AC31" s="129"/>
      <c r="AD31" s="129"/>
      <c r="AE31" s="129"/>
      <c r="AF31" s="129"/>
      <c r="AG31" s="129"/>
      <c r="AH31" s="129"/>
      <c r="AI31" s="129"/>
      <c r="AJ31" s="292">
        <f>SUM(AJ22:AJ29)</f>
        <v>0</v>
      </c>
      <c r="AK31" s="291"/>
      <c r="AL31" s="291"/>
      <c r="AM31" s="291"/>
      <c r="AN31" s="293"/>
      <c r="AO31" s="128"/>
      <c r="AP31" s="128"/>
    </row>
    <row r="32" spans="1:42" s="118" customFormat="1" ht="6.95" customHeight="1" x14ac:dyDescent="0.3">
      <c r="A32" s="125"/>
    </row>
    <row r="33" spans="1:42" s="118" customFormat="1" ht="6.95" customHeigh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7" spans="1:42" s="118" customFormat="1" ht="6.95" customHeight="1" x14ac:dyDescent="0.3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s="118" customFormat="1" ht="24.95" customHeight="1" x14ac:dyDescent="0.3">
      <c r="A38" s="125"/>
      <c r="B38" s="141" t="s">
        <v>245</v>
      </c>
    </row>
    <row r="39" spans="1:42" s="118" customFormat="1" ht="6.95" customHeight="1" x14ac:dyDescent="0.3">
      <c r="A39" s="125"/>
    </row>
    <row r="40" spans="1:42" s="153" customFormat="1" ht="12" customHeight="1" x14ac:dyDescent="0.3">
      <c r="A40" s="154"/>
      <c r="B40" s="144" t="s">
        <v>228</v>
      </c>
      <c r="K40" s="153">
        <f>J5</f>
        <v>0</v>
      </c>
    </row>
    <row r="41" spans="1:42" s="155" customFormat="1" ht="36.950000000000003" customHeight="1" x14ac:dyDescent="0.3">
      <c r="A41" s="156"/>
      <c r="B41" s="157" t="s">
        <v>8</v>
      </c>
      <c r="K41" s="294" t="str">
        <f>J6</f>
        <v>Demolice objektů G a L v areálu Nemocnice Nymburk</v>
      </c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</row>
    <row r="42" spans="1:42" s="118" customFormat="1" ht="6.95" customHeight="1" x14ac:dyDescent="0.3">
      <c r="A42" s="125"/>
    </row>
    <row r="43" spans="1:42" s="118" customFormat="1" ht="12" customHeight="1" x14ac:dyDescent="0.3">
      <c r="A43" s="125"/>
      <c r="B43" s="144" t="s">
        <v>11</v>
      </c>
      <c r="K43" s="158" t="str">
        <f>IF(J8="","",J8)</f>
        <v>Nymburk</v>
      </c>
      <c r="AH43" s="144" t="s">
        <v>12</v>
      </c>
      <c r="AL43" s="296" t="str">
        <f>IF(AM8= "","",AM8)</f>
        <v/>
      </c>
      <c r="AM43" s="296"/>
    </row>
    <row r="44" spans="1:42" s="118" customFormat="1" ht="6.95" customHeight="1" x14ac:dyDescent="0.3">
      <c r="A44" s="125"/>
    </row>
    <row r="45" spans="1:42" s="118" customFormat="1" ht="15.2" customHeight="1" x14ac:dyDescent="0.3">
      <c r="A45" s="125"/>
      <c r="B45" s="144" t="s">
        <v>240</v>
      </c>
      <c r="K45" s="153" t="str">
        <f>IF(D11= "","",D11)</f>
        <v>Nemocnice Nymburk s.r.o.</v>
      </c>
      <c r="AH45" s="144" t="s">
        <v>17</v>
      </c>
      <c r="AL45" s="297" t="str">
        <f>IF(D17="","",D17)</f>
        <v/>
      </c>
      <c r="AM45" s="298"/>
      <c r="AN45" s="298"/>
      <c r="AO45" s="298"/>
    </row>
    <row r="46" spans="1:42" s="118" customFormat="1" ht="15.2" customHeight="1" x14ac:dyDescent="0.3">
      <c r="A46" s="125"/>
      <c r="B46" s="144" t="s">
        <v>241</v>
      </c>
      <c r="K46" s="153" t="str">
        <f>IF(D14= "Vyplň údaj","",D14)</f>
        <v/>
      </c>
      <c r="AH46" s="144" t="s">
        <v>19</v>
      </c>
      <c r="AL46" s="297" t="str">
        <f>IF(D20="","",D20)</f>
        <v xml:space="preserve"> </v>
      </c>
      <c r="AM46" s="298"/>
      <c r="AN46" s="298"/>
      <c r="AO46" s="298"/>
    </row>
    <row r="47" spans="1:42" s="118" customFormat="1" ht="10.9" customHeight="1" x14ac:dyDescent="0.3">
      <c r="A47" s="125"/>
    </row>
    <row r="48" spans="1:42" s="118" customFormat="1" ht="29.25" customHeight="1" x14ac:dyDescent="0.3">
      <c r="A48" s="125"/>
      <c r="B48" s="307" t="s">
        <v>38</v>
      </c>
      <c r="C48" s="308"/>
      <c r="D48" s="308"/>
      <c r="E48" s="308"/>
      <c r="F48" s="308"/>
      <c r="G48" s="137"/>
      <c r="H48" s="309" t="s">
        <v>75</v>
      </c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10" t="s">
        <v>231</v>
      </c>
      <c r="AG48" s="308"/>
      <c r="AH48" s="308"/>
      <c r="AI48" s="308"/>
      <c r="AJ48" s="308"/>
      <c r="AK48" s="308"/>
      <c r="AL48" s="308"/>
      <c r="AM48" s="309" t="s">
        <v>232</v>
      </c>
      <c r="AN48" s="308"/>
      <c r="AO48" s="308"/>
      <c r="AP48" s="159" t="s">
        <v>74</v>
      </c>
    </row>
    <row r="49" spans="1:44" s="118" customFormat="1" ht="10.9" customHeight="1" x14ac:dyDescent="0.3">
      <c r="A49" s="125"/>
    </row>
    <row r="50" spans="1:44" s="160" customFormat="1" ht="32.450000000000003" customHeight="1" x14ac:dyDescent="0.3">
      <c r="A50" s="161"/>
      <c r="B50" s="162" t="s">
        <v>246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311">
        <f>SUM(AF51:AL53)</f>
        <v>0</v>
      </c>
      <c r="AG50" s="311"/>
      <c r="AH50" s="311"/>
      <c r="AI50" s="311"/>
      <c r="AJ50" s="311"/>
      <c r="AK50" s="311"/>
      <c r="AL50" s="311"/>
      <c r="AM50" s="312">
        <f>SUM(AM51:AO53)</f>
        <v>0</v>
      </c>
      <c r="AN50" s="312"/>
      <c r="AO50" s="312"/>
      <c r="AP50" s="164" t="s">
        <v>1</v>
      </c>
    </row>
    <row r="51" spans="1:44" s="169" customFormat="1" ht="16.5" customHeight="1" x14ac:dyDescent="0.3">
      <c r="A51" s="165"/>
      <c r="B51" s="166"/>
      <c r="C51" s="313" t="s">
        <v>249</v>
      </c>
      <c r="D51" s="313"/>
      <c r="E51" s="313"/>
      <c r="F51" s="313"/>
      <c r="G51" s="313"/>
      <c r="H51" s="167"/>
      <c r="I51" s="313" t="s">
        <v>251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4">
        <f>'SO 01 Objekt G'!J30</f>
        <v>0</v>
      </c>
      <c r="AG51" s="315"/>
      <c r="AH51" s="315"/>
      <c r="AI51" s="315"/>
      <c r="AJ51" s="315"/>
      <c r="AK51" s="315"/>
      <c r="AL51" s="315"/>
      <c r="AM51" s="314">
        <f>AF51*1.21</f>
        <v>0</v>
      </c>
      <c r="AN51" s="315"/>
      <c r="AO51" s="315"/>
      <c r="AP51" s="168" t="s">
        <v>247</v>
      </c>
    </row>
    <row r="52" spans="1:44" s="169" customFormat="1" ht="16.5" customHeight="1" x14ac:dyDescent="0.3">
      <c r="A52" s="165"/>
      <c r="B52" s="166"/>
      <c r="C52" s="313" t="s">
        <v>250</v>
      </c>
      <c r="D52" s="313"/>
      <c r="E52" s="313"/>
      <c r="F52" s="313"/>
      <c r="G52" s="313"/>
      <c r="H52" s="167"/>
      <c r="I52" s="313" t="s">
        <v>252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4">
        <f>'SO 02 Objekt L'!J30</f>
        <v>0</v>
      </c>
      <c r="AG52" s="315"/>
      <c r="AH52" s="315"/>
      <c r="AI52" s="315"/>
      <c r="AJ52" s="315"/>
      <c r="AK52" s="315"/>
      <c r="AL52" s="315"/>
      <c r="AM52" s="314">
        <f>AF52*1.21</f>
        <v>0</v>
      </c>
      <c r="AN52" s="315"/>
      <c r="AO52" s="315"/>
      <c r="AP52" s="168" t="s">
        <v>247</v>
      </c>
    </row>
    <row r="53" spans="1:44" s="169" customFormat="1" ht="27.6" customHeight="1" x14ac:dyDescent="0.3">
      <c r="A53" s="165"/>
      <c r="B53" s="166"/>
      <c r="C53" s="313" t="s">
        <v>248</v>
      </c>
      <c r="D53" s="313"/>
      <c r="E53" s="313"/>
      <c r="F53" s="313"/>
      <c r="G53" s="313"/>
      <c r="H53" s="167"/>
      <c r="I53" s="313" t="s">
        <v>340</v>
      </c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4">
        <f>'VON - Vedlejší a ostatní ...'!J30</f>
        <v>0</v>
      </c>
      <c r="AG53" s="315"/>
      <c r="AH53" s="315"/>
      <c r="AI53" s="315"/>
      <c r="AJ53" s="315"/>
      <c r="AK53" s="315"/>
      <c r="AL53" s="315"/>
      <c r="AM53" s="314">
        <f>AF53*1.21</f>
        <v>0</v>
      </c>
      <c r="AN53" s="315"/>
      <c r="AO53" s="315"/>
      <c r="AP53" s="168" t="s">
        <v>248</v>
      </c>
    </row>
    <row r="54" spans="1:44" s="118" customFormat="1" ht="30" customHeight="1" x14ac:dyDescent="0.3">
      <c r="A54" s="125"/>
    </row>
    <row r="55" spans="1:44" s="118" customFormat="1" ht="6.95" customHeight="1" x14ac:dyDescent="0.3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</row>
    <row r="57" spans="1:44" x14ac:dyDescent="0.3">
      <c r="AP57" s="267"/>
      <c r="AR57" s="267"/>
    </row>
    <row r="58" spans="1:44" x14ac:dyDescent="0.3">
      <c r="AH58" s="267"/>
    </row>
  </sheetData>
  <sheetProtection sheet="1" objects="1" scenarios="1" formatCells="0" formatColumns="0" formatRows="0" insertColumns="0" insertRows="0"/>
  <mergeCells count="46">
    <mergeCell ref="C53:G53"/>
    <mergeCell ref="I53:AE53"/>
    <mergeCell ref="AF53:AL53"/>
    <mergeCell ref="AM53:AO53"/>
    <mergeCell ref="C51:G51"/>
    <mergeCell ref="I51:AE51"/>
    <mergeCell ref="AF51:AL51"/>
    <mergeCell ref="AM51:AO51"/>
    <mergeCell ref="C52:G52"/>
    <mergeCell ref="I52:AE52"/>
    <mergeCell ref="AF52:AL52"/>
    <mergeCell ref="AM52:AO52"/>
    <mergeCell ref="B48:F48"/>
    <mergeCell ref="H48:AE48"/>
    <mergeCell ref="AF48:AL48"/>
    <mergeCell ref="AM48:AO48"/>
    <mergeCell ref="AF50:AL50"/>
    <mergeCell ref="AM50:AO50"/>
    <mergeCell ref="K41:AN41"/>
    <mergeCell ref="AL43:AM43"/>
    <mergeCell ref="AL45:AO45"/>
    <mergeCell ref="AL46:AO46"/>
    <mergeCell ref="J5:AN5"/>
    <mergeCell ref="J6:AN6"/>
    <mergeCell ref="D14:AI14"/>
    <mergeCell ref="AJ22:AN22"/>
    <mergeCell ref="K24:O24"/>
    <mergeCell ref="V24:AD24"/>
    <mergeCell ref="AJ24:AN24"/>
    <mergeCell ref="K25:O25"/>
    <mergeCell ref="V25:AD25"/>
    <mergeCell ref="AJ25:AN25"/>
    <mergeCell ref="K26:O26"/>
    <mergeCell ref="V26:AD26"/>
    <mergeCell ref="AJ26:AN26"/>
    <mergeCell ref="K27:O27"/>
    <mergeCell ref="V27:AD27"/>
    <mergeCell ref="AJ27:AN27"/>
    <mergeCell ref="K28:O28"/>
    <mergeCell ref="V28:AD28"/>
    <mergeCell ref="AJ28:AN28"/>
    <mergeCell ref="K29:O29"/>
    <mergeCell ref="V29:AD29"/>
    <mergeCell ref="AJ29:AN29"/>
    <mergeCell ref="W31:AA31"/>
    <mergeCell ref="AJ31:AN3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B2:K120"/>
  <sheetViews>
    <sheetView showGridLines="0" workbookViewId="0">
      <pane ySplit="1" topLeftCell="A2" activePane="bottomLeft" state="frozen"/>
      <selection pane="bottomLeft" activeCell="F14" sqref="F14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1.1640625" style="207" customWidth="1"/>
  </cols>
  <sheetData>
    <row r="2" spans="2:11" ht="36.950000000000003" customHeight="1" x14ac:dyDescent="0.3"/>
    <row r="3" spans="2:11" ht="6.95" customHeight="1" x14ac:dyDescent="0.3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 x14ac:dyDescent="0.3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 x14ac:dyDescent="0.3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 x14ac:dyDescent="0.3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 x14ac:dyDescent="0.3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 x14ac:dyDescent="0.3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 x14ac:dyDescent="0.3">
      <c r="B9" s="125"/>
      <c r="C9" s="208"/>
      <c r="D9" s="208"/>
      <c r="E9" s="320" t="str">
        <f>'Rekapitulace stavby'!I51</f>
        <v>Objekt G</v>
      </c>
      <c r="F9" s="321"/>
      <c r="G9" s="321"/>
      <c r="H9" s="321"/>
      <c r="I9" s="208"/>
      <c r="J9" s="208"/>
      <c r="K9" s="126"/>
    </row>
    <row r="10" spans="2:11" s="118" customFormat="1" x14ac:dyDescent="0.3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 x14ac:dyDescent="0.3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 x14ac:dyDescent="0.3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 x14ac:dyDescent="0.3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 x14ac:dyDescent="0.3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 x14ac:dyDescent="0.3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345</v>
      </c>
      <c r="K15" s="126"/>
    </row>
    <row r="16" spans="2:11" s="118" customFormat="1" ht="6.95" customHeight="1" x14ac:dyDescent="0.3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 x14ac:dyDescent="0.3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 x14ac:dyDescent="0.3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 x14ac:dyDescent="0.3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 x14ac:dyDescent="0.3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 x14ac:dyDescent="0.3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 x14ac:dyDescent="0.3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 x14ac:dyDescent="0.3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 x14ac:dyDescent="0.3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 x14ac:dyDescent="0.3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 x14ac:dyDescent="0.3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 x14ac:dyDescent="0.3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 x14ac:dyDescent="0.3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 x14ac:dyDescent="0.3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 x14ac:dyDescent="0.3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 x14ac:dyDescent="0.3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 x14ac:dyDescent="0.3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 x14ac:dyDescent="0.3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 x14ac:dyDescent="0.3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hidden="1" customHeight="1" x14ac:dyDescent="0.3">
      <c r="B35" s="125"/>
      <c r="C35" s="208"/>
      <c r="D35" s="208"/>
      <c r="E35" s="225" t="s">
        <v>26</v>
      </c>
      <c r="F35" s="255" t="e">
        <f>ROUND((SUM(#REF!)),  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hidden="1" customHeight="1" x14ac:dyDescent="0.3">
      <c r="B36" s="125"/>
      <c r="C36" s="208"/>
      <c r="D36" s="208"/>
      <c r="E36" s="225" t="s">
        <v>27</v>
      </c>
      <c r="F36" s="255" t="e">
        <f>ROUND((SUM(#REF!)),  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hidden="1" customHeight="1" x14ac:dyDescent="0.3">
      <c r="B37" s="125"/>
      <c r="C37" s="208"/>
      <c r="D37" s="208"/>
      <c r="E37" s="225" t="s">
        <v>28</v>
      </c>
      <c r="F37" s="255" t="e">
        <f>ROUND((SUM(#REF!)),  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 x14ac:dyDescent="0.3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 x14ac:dyDescent="0.3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 x14ac:dyDescent="0.3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 x14ac:dyDescent="0.3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 x14ac:dyDescent="0.3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 x14ac:dyDescent="0.3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 x14ac:dyDescent="0.3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 x14ac:dyDescent="0.3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 x14ac:dyDescent="0.3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 x14ac:dyDescent="0.3">
      <c r="B50" s="125"/>
      <c r="C50" s="208"/>
      <c r="D50" s="208"/>
      <c r="E50" s="320" t="str">
        <f>E9</f>
        <v>Objekt G</v>
      </c>
      <c r="F50" s="321"/>
      <c r="G50" s="321"/>
      <c r="H50" s="321"/>
      <c r="I50" s="208"/>
      <c r="J50" s="208"/>
      <c r="K50" s="126"/>
    </row>
    <row r="51" spans="2:11" s="118" customFormat="1" ht="6.95" customHeight="1" x14ac:dyDescent="0.3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 x14ac:dyDescent="0.3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 x14ac:dyDescent="0.3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 x14ac:dyDescent="0.3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 x14ac:dyDescent="0.3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 x14ac:dyDescent="0.3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 x14ac:dyDescent="0.3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 x14ac:dyDescent="0.3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 x14ac:dyDescent="0.3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 x14ac:dyDescent="0.3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899999999999999" customHeight="1" x14ac:dyDescent="0.3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899999999999999" customHeight="1" x14ac:dyDescent="0.3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2" customFormat="1" ht="24.95" customHeight="1" x14ac:dyDescent="0.3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899999999999999" customHeight="1" x14ac:dyDescent="0.3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J106</f>
        <v>0</v>
      </c>
      <c r="K64" s="247"/>
    </row>
    <row r="65" spans="2:11" s="187" customFormat="1" ht="19.899999999999999" customHeight="1" x14ac:dyDescent="0.3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J108</f>
        <v>0</v>
      </c>
      <c r="K65" s="247"/>
    </row>
    <row r="66" spans="2:11" s="182" customFormat="1" ht="24.95" customHeight="1" x14ac:dyDescent="0.3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899999999999999" customHeight="1" x14ac:dyDescent="0.3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J111</f>
        <v>0</v>
      </c>
      <c r="K67" s="247"/>
    </row>
    <row r="68" spans="2:11" s="118" customFormat="1" ht="21.75" customHeight="1" x14ac:dyDescent="0.3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 x14ac:dyDescent="0.3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 x14ac:dyDescent="0.3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 x14ac:dyDescent="0.3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 x14ac:dyDescent="0.3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 x14ac:dyDescent="0.3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 x14ac:dyDescent="0.3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 x14ac:dyDescent="0.3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 x14ac:dyDescent="0.3">
      <c r="B79" s="213"/>
      <c r="C79" s="208"/>
      <c r="D79" s="208"/>
      <c r="E79" s="320" t="str">
        <f>E9</f>
        <v>Objekt G</v>
      </c>
      <c r="F79" s="321"/>
      <c r="G79" s="321"/>
      <c r="H79" s="321"/>
      <c r="I79" s="208"/>
      <c r="J79" s="208"/>
      <c r="K79" s="217"/>
    </row>
    <row r="80" spans="2:11" s="118" customFormat="1" ht="6.95" customHeight="1" x14ac:dyDescent="0.3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 x14ac:dyDescent="0.3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 x14ac:dyDescent="0.3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 x14ac:dyDescent="0.3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 x14ac:dyDescent="0.3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 x14ac:dyDescent="0.3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 x14ac:dyDescent="0.3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 x14ac:dyDescent="0.25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J88+J105+J110</f>
        <v>0</v>
      </c>
      <c r="K87" s="217"/>
    </row>
    <row r="88" spans="2:11" s="194" customFormat="1" ht="25.9" customHeight="1" x14ac:dyDescent="0.2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+J89+J94</f>
        <v>0</v>
      </c>
      <c r="K88" s="219"/>
    </row>
    <row r="89" spans="2:11" s="194" customFormat="1" ht="22.9" customHeight="1" x14ac:dyDescent="0.2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SUM(J90:J93)</f>
        <v>0</v>
      </c>
      <c r="K89" s="219"/>
    </row>
    <row r="90" spans="2:11" s="118" customFormat="1" ht="14.45" customHeight="1" x14ac:dyDescent="0.3">
      <c r="B90" s="213"/>
      <c r="C90" s="196"/>
      <c r="D90" s="196" t="s">
        <v>87</v>
      </c>
      <c r="E90" s="197" t="s">
        <v>236</v>
      </c>
      <c r="F90" s="198" t="s">
        <v>237</v>
      </c>
      <c r="G90" s="199" t="s">
        <v>108</v>
      </c>
      <c r="H90" s="200">
        <v>5</v>
      </c>
      <c r="I90" s="201"/>
      <c r="J90" s="202">
        <f t="shared" ref="J90" si="0">H90*I90</f>
        <v>0</v>
      </c>
      <c r="K90" s="217"/>
    </row>
    <row r="91" spans="2:11" s="118" customFormat="1" ht="14.45" customHeight="1" x14ac:dyDescent="0.3">
      <c r="B91" s="213"/>
      <c r="C91" s="196"/>
      <c r="D91" s="196" t="s">
        <v>87</v>
      </c>
      <c r="E91" s="197" t="s">
        <v>233</v>
      </c>
      <c r="F91" s="198" t="s">
        <v>234</v>
      </c>
      <c r="G91" s="199" t="s">
        <v>103</v>
      </c>
      <c r="H91" s="200">
        <v>3375</v>
      </c>
      <c r="I91" s="201"/>
      <c r="J91" s="202">
        <f t="shared" ref="J91:J104" si="1">H91*I91</f>
        <v>0</v>
      </c>
      <c r="K91" s="217"/>
    </row>
    <row r="92" spans="2:11" s="118" customFormat="1" ht="14.45" customHeight="1" x14ac:dyDescent="0.3">
      <c r="B92" s="213"/>
      <c r="C92" s="196"/>
      <c r="D92" s="196" t="s">
        <v>87</v>
      </c>
      <c r="E92" s="197" t="s">
        <v>201</v>
      </c>
      <c r="F92" s="198" t="s">
        <v>202</v>
      </c>
      <c r="G92" s="199" t="s">
        <v>103</v>
      </c>
      <c r="H92" s="200">
        <v>87</v>
      </c>
      <c r="I92" s="201"/>
      <c r="J92" s="202">
        <f t="shared" si="1"/>
        <v>0</v>
      </c>
      <c r="K92" s="217"/>
    </row>
    <row r="93" spans="2:11" s="118" customFormat="1" ht="14.45" customHeight="1" x14ac:dyDescent="0.3">
      <c r="B93" s="213"/>
      <c r="C93" s="196"/>
      <c r="D93" s="196" t="s">
        <v>87</v>
      </c>
      <c r="E93" s="197" t="s">
        <v>283</v>
      </c>
      <c r="F93" s="205" t="s">
        <v>284</v>
      </c>
      <c r="G93" s="199" t="s">
        <v>103</v>
      </c>
      <c r="H93" s="200">
        <v>255</v>
      </c>
      <c r="I93" s="201"/>
      <c r="J93" s="202">
        <f t="shared" si="1"/>
        <v>0</v>
      </c>
      <c r="K93" s="217"/>
    </row>
    <row r="94" spans="2:11" s="194" customFormat="1" ht="22.9" customHeight="1" x14ac:dyDescent="0.2">
      <c r="B94" s="215"/>
      <c r="C94" s="211"/>
      <c r="D94" s="233"/>
      <c r="E94" s="237" t="s">
        <v>263</v>
      </c>
      <c r="F94" s="237" t="s">
        <v>264</v>
      </c>
      <c r="G94" s="211"/>
      <c r="H94" s="211"/>
      <c r="I94" s="235"/>
      <c r="J94" s="238">
        <f>SUM(J95:J104)</f>
        <v>0</v>
      </c>
      <c r="K94" s="219"/>
    </row>
    <row r="95" spans="2:11" s="118" customFormat="1" ht="14.45" customHeight="1" x14ac:dyDescent="0.3">
      <c r="B95" s="213"/>
      <c r="C95" s="196"/>
      <c r="D95" s="196" t="s">
        <v>87</v>
      </c>
      <c r="E95" s="197" t="s">
        <v>265</v>
      </c>
      <c r="F95" s="198" t="s">
        <v>266</v>
      </c>
      <c r="G95" s="199" t="s">
        <v>108</v>
      </c>
      <c r="H95" s="200">
        <f>H99+H100+H101+H102+H103+H104</f>
        <v>2031.8799999999999</v>
      </c>
      <c r="I95" s="201"/>
      <c r="J95" s="202">
        <f t="shared" si="1"/>
        <v>0</v>
      </c>
      <c r="K95" s="217"/>
    </row>
    <row r="96" spans="2:11" s="118" customFormat="1" ht="14.45" customHeight="1" x14ac:dyDescent="0.3">
      <c r="B96" s="213"/>
      <c r="C96" s="196"/>
      <c r="D96" s="196" t="s">
        <v>87</v>
      </c>
      <c r="E96" s="197" t="s">
        <v>109</v>
      </c>
      <c r="F96" s="198" t="s">
        <v>110</v>
      </c>
      <c r="G96" s="199" t="s">
        <v>108</v>
      </c>
      <c r="H96" s="200">
        <f>H99+H100+H101+H102+H103+H104</f>
        <v>2031.8799999999999</v>
      </c>
      <c r="I96" s="201"/>
      <c r="J96" s="202">
        <f t="shared" si="1"/>
        <v>0</v>
      </c>
      <c r="K96" s="217"/>
    </row>
    <row r="97" spans="2:11" s="118" customFormat="1" ht="14.45" customHeight="1" x14ac:dyDescent="0.3">
      <c r="B97" s="213"/>
      <c r="C97" s="196"/>
      <c r="D97" s="196" t="s">
        <v>87</v>
      </c>
      <c r="E97" s="197" t="s">
        <v>112</v>
      </c>
      <c r="F97" s="198" t="s">
        <v>113</v>
      </c>
      <c r="G97" s="199" t="s">
        <v>108</v>
      </c>
      <c r="H97" s="200">
        <f>24*H96</f>
        <v>48765.119999999995</v>
      </c>
      <c r="I97" s="201"/>
      <c r="J97" s="202">
        <f t="shared" si="1"/>
        <v>0</v>
      </c>
      <c r="K97" s="217"/>
    </row>
    <row r="98" spans="2:11" s="118" customFormat="1" ht="14.45" customHeight="1" x14ac:dyDescent="0.3">
      <c r="B98" s="213"/>
      <c r="C98" s="196"/>
      <c r="D98" s="196" t="s">
        <v>87</v>
      </c>
      <c r="E98" s="197" t="s">
        <v>115</v>
      </c>
      <c r="F98" s="198" t="s">
        <v>116</v>
      </c>
      <c r="G98" s="199" t="s">
        <v>108</v>
      </c>
      <c r="H98" s="200">
        <f>H99+H100+H101+H102+H103</f>
        <v>2026.8799999999999</v>
      </c>
      <c r="I98" s="201"/>
      <c r="J98" s="202">
        <f t="shared" si="1"/>
        <v>0</v>
      </c>
      <c r="K98" s="217"/>
    </row>
    <row r="99" spans="2:11" s="118" customFormat="1" ht="24" x14ac:dyDescent="0.3">
      <c r="B99" s="213"/>
      <c r="C99" s="196"/>
      <c r="D99" s="196" t="s">
        <v>87</v>
      </c>
      <c r="E99" s="197" t="s">
        <v>170</v>
      </c>
      <c r="F99" s="205" t="s">
        <v>288</v>
      </c>
      <c r="G99" s="199" t="s">
        <v>108</v>
      </c>
      <c r="H99" s="200">
        <v>1965.29</v>
      </c>
      <c r="I99" s="201"/>
      <c r="J99" s="202">
        <f t="shared" si="1"/>
        <v>0</v>
      </c>
      <c r="K99" s="217"/>
    </row>
    <row r="100" spans="2:11" s="118" customFormat="1" ht="14.45" customHeight="1" x14ac:dyDescent="0.3">
      <c r="B100" s="213"/>
      <c r="C100" s="196"/>
      <c r="D100" s="196" t="s">
        <v>87</v>
      </c>
      <c r="E100" s="197" t="s">
        <v>121</v>
      </c>
      <c r="F100" s="198" t="s">
        <v>290</v>
      </c>
      <c r="G100" s="199" t="s">
        <v>108</v>
      </c>
      <c r="H100" s="200">
        <v>21</v>
      </c>
      <c r="I100" s="201"/>
      <c r="J100" s="202">
        <f t="shared" si="1"/>
        <v>0</v>
      </c>
      <c r="K100" s="217"/>
    </row>
    <row r="101" spans="2:11" s="118" customFormat="1" ht="14.45" customHeight="1" x14ac:dyDescent="0.3">
      <c r="B101" s="213"/>
      <c r="C101" s="196"/>
      <c r="D101" s="196" t="s">
        <v>87</v>
      </c>
      <c r="E101" s="197" t="s">
        <v>124</v>
      </c>
      <c r="F101" s="198" t="s">
        <v>268</v>
      </c>
      <c r="G101" s="199" t="s">
        <v>108</v>
      </c>
      <c r="H101" s="200">
        <v>13.5</v>
      </c>
      <c r="I101" s="201"/>
      <c r="J101" s="202">
        <f t="shared" si="1"/>
        <v>0</v>
      </c>
      <c r="K101" s="217"/>
    </row>
    <row r="102" spans="2:11" s="118" customFormat="1" ht="14.45" customHeight="1" x14ac:dyDescent="0.3">
      <c r="B102" s="213"/>
      <c r="C102" s="196"/>
      <c r="D102" s="196" t="s">
        <v>87</v>
      </c>
      <c r="E102" s="197" t="s">
        <v>227</v>
      </c>
      <c r="F102" s="198" t="s">
        <v>289</v>
      </c>
      <c r="G102" s="199" t="s">
        <v>108</v>
      </c>
      <c r="H102" s="200">
        <v>0.5</v>
      </c>
      <c r="I102" s="201"/>
      <c r="J102" s="202">
        <f t="shared" si="1"/>
        <v>0</v>
      </c>
      <c r="K102" s="217"/>
    </row>
    <row r="103" spans="2:11" s="118" customFormat="1" ht="14.45" customHeight="1" x14ac:dyDescent="0.3">
      <c r="B103" s="213"/>
      <c r="C103" s="196"/>
      <c r="D103" s="196" t="s">
        <v>87</v>
      </c>
      <c r="E103" s="197" t="s">
        <v>127</v>
      </c>
      <c r="F103" s="198" t="s">
        <v>267</v>
      </c>
      <c r="G103" s="199" t="s">
        <v>108</v>
      </c>
      <c r="H103" s="200">
        <v>26.59</v>
      </c>
      <c r="I103" s="201"/>
      <c r="J103" s="202">
        <f t="shared" si="1"/>
        <v>0</v>
      </c>
      <c r="K103" s="217"/>
    </row>
    <row r="104" spans="2:11" s="118" customFormat="1" ht="14.45" customHeight="1" x14ac:dyDescent="0.3">
      <c r="B104" s="213"/>
      <c r="C104" s="196"/>
      <c r="D104" s="196" t="s">
        <v>87</v>
      </c>
      <c r="E104" s="197" t="s">
        <v>269</v>
      </c>
      <c r="F104" s="198" t="s">
        <v>270</v>
      </c>
      <c r="G104" s="199" t="s">
        <v>108</v>
      </c>
      <c r="H104" s="200">
        <v>5</v>
      </c>
      <c r="I104" s="201"/>
      <c r="J104" s="202">
        <f t="shared" si="1"/>
        <v>0</v>
      </c>
      <c r="K104" s="217"/>
    </row>
    <row r="105" spans="2:11" s="194" customFormat="1" ht="25.9" customHeight="1" x14ac:dyDescent="0.2">
      <c r="B105" s="215"/>
      <c r="C105" s="211"/>
      <c r="D105" s="233"/>
      <c r="E105" s="234" t="s">
        <v>271</v>
      </c>
      <c r="F105" s="234" t="s">
        <v>272</v>
      </c>
      <c r="G105" s="211"/>
      <c r="H105" s="211"/>
      <c r="I105" s="235"/>
      <c r="J105" s="236">
        <f>J106+J108</f>
        <v>0</v>
      </c>
      <c r="K105" s="219"/>
    </row>
    <row r="106" spans="2:11" s="194" customFormat="1" ht="22.9" customHeight="1" x14ac:dyDescent="0.2">
      <c r="B106" s="215"/>
      <c r="C106" s="211"/>
      <c r="D106" s="233"/>
      <c r="E106" s="237" t="s">
        <v>273</v>
      </c>
      <c r="F106" s="237" t="s">
        <v>274</v>
      </c>
      <c r="G106" s="211"/>
      <c r="H106" s="211"/>
      <c r="I106" s="235"/>
      <c r="J106" s="238">
        <f>SUM(J107)</f>
        <v>0</v>
      </c>
      <c r="K106" s="219"/>
    </row>
    <row r="107" spans="2:11" s="118" customFormat="1" ht="14.45" customHeight="1" x14ac:dyDescent="0.3">
      <c r="B107" s="213"/>
      <c r="C107" s="196"/>
      <c r="D107" s="196" t="s">
        <v>87</v>
      </c>
      <c r="E107" s="197" t="s">
        <v>275</v>
      </c>
      <c r="F107" s="198" t="s">
        <v>276</v>
      </c>
      <c r="G107" s="199" t="s">
        <v>135</v>
      </c>
      <c r="H107" s="200">
        <v>450</v>
      </c>
      <c r="I107" s="201"/>
      <c r="J107" s="202">
        <f t="shared" ref="J107" si="2">H107*I107</f>
        <v>0</v>
      </c>
      <c r="K107" s="217"/>
    </row>
    <row r="108" spans="2:11" s="194" customFormat="1" ht="22.9" customHeight="1" x14ac:dyDescent="0.2">
      <c r="B108" s="215"/>
      <c r="C108" s="211"/>
      <c r="D108" s="233"/>
      <c r="E108" s="237" t="s">
        <v>277</v>
      </c>
      <c r="F108" s="237" t="s">
        <v>278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 x14ac:dyDescent="0.3">
      <c r="B109" s="213"/>
      <c r="C109" s="196"/>
      <c r="D109" s="196" t="s">
        <v>87</v>
      </c>
      <c r="E109" s="197" t="s">
        <v>279</v>
      </c>
      <c r="F109" s="198" t="s">
        <v>280</v>
      </c>
      <c r="G109" s="199" t="s">
        <v>135</v>
      </c>
      <c r="H109" s="200">
        <v>80</v>
      </c>
      <c r="I109" s="201"/>
      <c r="J109" s="202">
        <f t="shared" ref="J109" si="3">H109*I109</f>
        <v>0</v>
      </c>
      <c r="K109" s="217"/>
    </row>
    <row r="110" spans="2:11" s="194" customFormat="1" ht="25.9" customHeight="1" x14ac:dyDescent="0.2">
      <c r="B110" s="215"/>
      <c r="C110" s="211"/>
      <c r="D110" s="233"/>
      <c r="E110" s="234" t="s">
        <v>285</v>
      </c>
      <c r="F110" s="234" t="s">
        <v>303</v>
      </c>
      <c r="G110" s="211"/>
      <c r="H110" s="211"/>
      <c r="I110" s="235"/>
      <c r="J110" s="236">
        <f>J111</f>
        <v>0</v>
      </c>
      <c r="K110" s="219"/>
    </row>
    <row r="111" spans="2:11" s="194" customFormat="1" ht="22.9" customHeight="1" x14ac:dyDescent="0.2">
      <c r="B111" s="215"/>
      <c r="C111" s="211"/>
      <c r="D111" s="233"/>
      <c r="E111" s="237"/>
      <c r="F111" s="237" t="str">
        <f>F112</f>
        <v>Vyklizení objektu vč. odvozu a likvidace</v>
      </c>
      <c r="G111" s="211"/>
      <c r="H111" s="211"/>
      <c r="I111" s="235"/>
      <c r="J111" s="238">
        <f>SUM(J112)</f>
        <v>0</v>
      </c>
      <c r="K111" s="219"/>
    </row>
    <row r="112" spans="2:11" s="118" customFormat="1" ht="14.45" customHeight="1" x14ac:dyDescent="0.3">
      <c r="B112" s="213"/>
      <c r="C112" s="196"/>
      <c r="D112" s="196" t="s">
        <v>87</v>
      </c>
      <c r="E112" s="197" t="s">
        <v>281</v>
      </c>
      <c r="F112" s="205" t="s">
        <v>282</v>
      </c>
      <c r="G112" s="199" t="s">
        <v>149</v>
      </c>
      <c r="H112" s="200">
        <v>1</v>
      </c>
      <c r="I112" s="201"/>
      <c r="J112" s="202">
        <f>H112*I112</f>
        <v>0</v>
      </c>
      <c r="K112" s="217"/>
    </row>
    <row r="113" spans="2:11" s="118" customFormat="1" ht="6.95" customHeight="1" x14ac:dyDescent="0.3">
      <c r="B113" s="239"/>
      <c r="C113" s="240"/>
      <c r="D113" s="240"/>
      <c r="E113" s="240"/>
      <c r="F113" s="240"/>
      <c r="G113" s="240"/>
      <c r="H113" s="240"/>
      <c r="I113" s="240"/>
      <c r="J113" s="240"/>
      <c r="K113" s="221"/>
    </row>
    <row r="114" spans="2:11" x14ac:dyDescent="0.3">
      <c r="H114" s="268"/>
    </row>
    <row r="120" spans="2:11" x14ac:dyDescent="0.3">
      <c r="I120" s="268"/>
    </row>
  </sheetData>
  <sheetProtection algorithmName="SHA-512" hashValue="swKGlgHcALrA8oHPOexAiMcdTBirhtr/AIcdp9jcsUS2SpSEWp5oZDvpYXO3M7KOo6XJE+agrt8kFhHg1s6Nkw==" saltValue="aDxmFGz1b6Y4Gg1jCclZMQ==" spinCount="100000" sheet="1" formatCells="0" insertColumns="0" insertRows="0"/>
  <mergeCells count="8">
    <mergeCell ref="E18:H18"/>
    <mergeCell ref="E7:H7"/>
    <mergeCell ref="E9:H9"/>
    <mergeCell ref="E77:H77"/>
    <mergeCell ref="E79:H79"/>
    <mergeCell ref="E48:H48"/>
    <mergeCell ref="E50:H50"/>
    <mergeCell ref="E27:H27"/>
  </mergeCells>
  <pageMargins left="0.58333330000000005" right="0.58333330000000005" top="0.5" bottom="0.4666666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pageSetUpPr fitToPage="1"/>
  </sheetPr>
  <dimension ref="A1:BN160"/>
  <sheetViews>
    <sheetView showGridLines="0" workbookViewId="0">
      <pane ySplit="1" topLeftCell="A139" activePane="bottomLeft" state="frozen"/>
      <selection pane="bottomLeft" activeCell="L155" sqref="L155:M155"/>
    </sheetView>
  </sheetViews>
  <sheetFormatPr defaultColWidth="9.33203125" defaultRowHeight="13.5" x14ac:dyDescent="0.3"/>
  <cols>
    <col min="1" max="1" width="8.33203125" style="5" customWidth="1"/>
    <col min="2" max="2" width="1.6640625" style="5" customWidth="1"/>
    <col min="3" max="3" width="4.1640625" style="5" customWidth="1"/>
    <col min="4" max="4" width="4.33203125" style="5" customWidth="1"/>
    <col min="5" max="5" width="17.1640625" style="5" customWidth="1"/>
    <col min="6" max="7" width="11.1640625" style="5" customWidth="1"/>
    <col min="8" max="8" width="12.5" style="5" customWidth="1"/>
    <col min="9" max="9" width="7" style="5" customWidth="1"/>
    <col min="10" max="10" width="5.1640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40625" style="5" customWidth="1"/>
    <col min="18" max="18" width="1.6640625" style="5" customWidth="1"/>
    <col min="19" max="19" width="8.1640625" style="5" customWidth="1"/>
    <col min="20" max="20" width="29.6640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40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/>
    <col min="44" max="65" width="9.33203125" style="5" hidden="1"/>
    <col min="66" max="16384" width="9.33203125" style="5"/>
  </cols>
  <sheetData>
    <row r="1" spans="1:66" ht="21.75" customHeight="1" x14ac:dyDescent="0.3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36.950000000000003" customHeight="1" x14ac:dyDescent="0.3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42</v>
      </c>
    </row>
    <row r="3" spans="1:66" ht="6.9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1:66" ht="36.950000000000003" customHeight="1" x14ac:dyDescent="0.3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1:66" ht="6.95" customHeight="1" x14ac:dyDescent="0.3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1:66" ht="25.35" customHeight="1" x14ac:dyDescent="0.3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1:66" s="21" customFormat="1" ht="32.85" customHeight="1" x14ac:dyDescent="0.3">
      <c r="B7" s="18"/>
      <c r="C7" s="19"/>
      <c r="D7" s="14" t="s">
        <v>92</v>
      </c>
      <c r="E7" s="19"/>
      <c r="F7" s="379" t="s">
        <v>156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1:66" s="21" customFormat="1" ht="14.45" customHeight="1" x14ac:dyDescent="0.3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1:66" s="21" customFormat="1" ht="14.45" customHeight="1" x14ac:dyDescent="0.3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1:66" s="21" customFormat="1" ht="10.9" customHeight="1" x14ac:dyDescent="0.3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66" s="21" customFormat="1" ht="14.45" customHeight="1" x14ac:dyDescent="0.3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1:66" s="21" customFormat="1" ht="18" customHeight="1" x14ac:dyDescent="0.3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1:66" s="21" customFormat="1" ht="6.95" customHeight="1" x14ac:dyDescent="0.3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66" s="21" customFormat="1" ht="14.45" customHeight="1" x14ac:dyDescent="0.3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1:66" s="21" customFormat="1" ht="18" customHeight="1" x14ac:dyDescent="0.3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1:66" s="21" customFormat="1" ht="6.95" customHeigh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 x14ac:dyDescent="0.3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 x14ac:dyDescent="0.3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 x14ac:dyDescent="0.3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 x14ac:dyDescent="0.3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 x14ac:dyDescent="0.3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 x14ac:dyDescent="0.3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 x14ac:dyDescent="0.3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 x14ac:dyDescent="0.3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 x14ac:dyDescent="0.3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 x14ac:dyDescent="0.3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 x14ac:dyDescent="0.3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10000</v>
      </c>
      <c r="N27" s="375"/>
      <c r="O27" s="375"/>
      <c r="P27" s="375"/>
      <c r="Q27" s="19"/>
      <c r="R27" s="20"/>
    </row>
    <row r="28" spans="2:18" s="21" customFormat="1" ht="14.45" customHeight="1" x14ac:dyDescent="0.3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N100</f>
        <v>0</v>
      </c>
      <c r="N28" s="375"/>
      <c r="O28" s="375"/>
      <c r="P28" s="375"/>
      <c r="Q28" s="19"/>
      <c r="R28" s="20"/>
    </row>
    <row r="29" spans="2:18" s="21" customFormat="1" ht="6.95" customHeight="1" x14ac:dyDescent="0.3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 x14ac:dyDescent="0.3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10000</v>
      </c>
      <c r="N30" s="357"/>
      <c r="O30" s="357"/>
      <c r="P30" s="357"/>
      <c r="Q30" s="19"/>
      <c r="R30" s="20"/>
    </row>
    <row r="31" spans="2:18" s="21" customFormat="1" ht="6.95" customHeight="1" x14ac:dyDescent="0.3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 x14ac:dyDescent="0.3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(SUM(BE100:BE107)+SUM(BE125:BE158))</f>
        <v>10000</v>
      </c>
      <c r="I32" s="357"/>
      <c r="J32" s="357"/>
      <c r="K32" s="19"/>
      <c r="L32" s="19"/>
      <c r="M32" s="371">
        <f>ROUND((SUM(BE100:BE107)+SUM(BE125:BE158)), 2)*F32</f>
        <v>2100</v>
      </c>
      <c r="N32" s="357"/>
      <c r="O32" s="357"/>
      <c r="P32" s="357"/>
      <c r="Q32" s="19"/>
      <c r="R32" s="20"/>
    </row>
    <row r="33" spans="2:18" s="21" customFormat="1" ht="14.45" customHeight="1" x14ac:dyDescent="0.3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(SUM(BF100:BF107)+SUM(BF125:BF158))</f>
        <v>0</v>
      </c>
      <c r="I33" s="357"/>
      <c r="J33" s="357"/>
      <c r="K33" s="19"/>
      <c r="L33" s="19"/>
      <c r="M33" s="371">
        <f>ROUND((SUM(BF100:BF107)+SUM(BF125:BF158)), 2)*F33</f>
        <v>0</v>
      </c>
      <c r="N33" s="357"/>
      <c r="O33" s="357"/>
      <c r="P33" s="357"/>
      <c r="Q33" s="19"/>
      <c r="R33" s="20"/>
    </row>
    <row r="34" spans="2:18" s="21" customFormat="1" ht="14.45" hidden="1" customHeight="1" x14ac:dyDescent="0.3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(SUM(BG100:BG107)+SUM(BG125:BG158))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hidden="1" customHeight="1" x14ac:dyDescent="0.3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(SUM(BH100:BH107)+SUM(BH125:BH158))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hidden="1" customHeight="1" x14ac:dyDescent="0.3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(SUM(BI100:BI107)+SUM(BI125:BI158))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 x14ac:dyDescent="0.3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 x14ac:dyDescent="0.3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12100</v>
      </c>
      <c r="M38" s="372"/>
      <c r="N38" s="372"/>
      <c r="O38" s="372"/>
      <c r="P38" s="373"/>
      <c r="Q38" s="50"/>
      <c r="R38" s="20"/>
    </row>
    <row r="39" spans="2:18" s="21" customFormat="1" ht="14.45" customHeight="1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x14ac:dyDescent="0.3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x14ac:dyDescent="0.3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x14ac:dyDescent="0.3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x14ac:dyDescent="0.3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x14ac:dyDescent="0.3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x14ac:dyDescent="0.3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x14ac:dyDescent="0.3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x14ac:dyDescent="0.3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x14ac:dyDescent="0.3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 x14ac:dyDescent="0.3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x14ac:dyDescent="0.3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x14ac:dyDescent="0.3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x14ac:dyDescent="0.3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x14ac:dyDescent="0.3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x14ac:dyDescent="0.3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x14ac:dyDescent="0.3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x14ac:dyDescent="0.3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x14ac:dyDescent="0.3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 x14ac:dyDescent="0.3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x14ac:dyDescent="0.3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 x14ac:dyDescent="0.3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x14ac:dyDescent="0.3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x14ac:dyDescent="0.3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x14ac:dyDescent="0.3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x14ac:dyDescent="0.3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x14ac:dyDescent="0.3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x14ac:dyDescent="0.3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x14ac:dyDescent="0.3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x14ac:dyDescent="0.3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 x14ac:dyDescent="0.3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 x14ac:dyDescent="0.3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 x14ac:dyDescent="0.3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0000000000003" customHeight="1" x14ac:dyDescent="0.3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 x14ac:dyDescent="0.3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 x14ac:dyDescent="0.3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0000000000003" customHeight="1" x14ac:dyDescent="0.3">
      <c r="B79" s="18"/>
      <c r="C79" s="39" t="s">
        <v>92</v>
      </c>
      <c r="D79" s="19"/>
      <c r="E79" s="19"/>
      <c r="F79" s="360" t="str">
        <f>F7</f>
        <v>15a - Demolice - Čekárna na sever. nástup.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 x14ac:dyDescent="0.3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47" s="21" customFormat="1" ht="18" customHeight="1" x14ac:dyDescent="0.3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47" s="21" customFormat="1" ht="6.95" customHeight="1" x14ac:dyDescent="0.3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47" s="21" customFormat="1" ht="15" x14ac:dyDescent="0.3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47" s="21" customFormat="1" ht="14.45" customHeight="1" x14ac:dyDescent="0.3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47" s="21" customFormat="1" ht="10.35" customHeight="1" x14ac:dyDescent="0.3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47" s="21" customFormat="1" ht="29.25" customHeight="1" x14ac:dyDescent="0.3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47" s="21" customFormat="1" ht="10.35" customHeight="1" x14ac:dyDescent="0.3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 x14ac:dyDescent="0.3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N125</f>
        <v>10000</v>
      </c>
      <c r="O88" s="364"/>
      <c r="P88" s="364"/>
      <c r="Q88" s="364"/>
      <c r="R88" s="20"/>
      <c r="AU88" s="6" t="s">
        <v>61</v>
      </c>
    </row>
    <row r="89" spans="2:47" s="63" customFormat="1" ht="24.95" customHeight="1" x14ac:dyDescent="0.3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N126</f>
        <v>0</v>
      </c>
      <c r="O89" s="366"/>
      <c r="P89" s="366"/>
      <c r="Q89" s="366"/>
      <c r="R89" s="62"/>
    </row>
    <row r="90" spans="2:47" s="67" customFormat="1" ht="19.899999999999999" customHeight="1" x14ac:dyDescent="0.3">
      <c r="B90" s="64"/>
      <c r="C90" s="65"/>
      <c r="D90" s="47" t="s">
        <v>94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N127</f>
        <v>0</v>
      </c>
      <c r="O90" s="363"/>
      <c r="P90" s="363"/>
      <c r="Q90" s="363"/>
      <c r="R90" s="66"/>
    </row>
    <row r="91" spans="2:47" s="67" customFormat="1" ht="19.899999999999999" customHeight="1" x14ac:dyDescent="0.3">
      <c r="B91" s="64"/>
      <c r="C91" s="65"/>
      <c r="D91" s="47" t="s">
        <v>95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N132</f>
        <v>0</v>
      </c>
      <c r="O91" s="363"/>
      <c r="P91" s="363"/>
      <c r="Q91" s="363"/>
      <c r="R91" s="66"/>
    </row>
    <row r="92" spans="2:47" s="63" customFormat="1" ht="24.95" customHeight="1" x14ac:dyDescent="0.3">
      <c r="B92" s="59"/>
      <c r="C92" s="60"/>
      <c r="D92" s="61" t="s">
        <v>96</v>
      </c>
      <c r="E92" s="60"/>
      <c r="F92" s="60"/>
      <c r="G92" s="60"/>
      <c r="H92" s="60"/>
      <c r="I92" s="60"/>
      <c r="J92" s="60"/>
      <c r="K92" s="60"/>
      <c r="L92" s="60"/>
      <c r="M92" s="60"/>
      <c r="N92" s="337">
        <f>N142</f>
        <v>0</v>
      </c>
      <c r="O92" s="366"/>
      <c r="P92" s="366"/>
      <c r="Q92" s="366"/>
      <c r="R92" s="62"/>
    </row>
    <row r="93" spans="2:47" s="67" customFormat="1" ht="19.899999999999999" customHeight="1" x14ac:dyDescent="0.3">
      <c r="B93" s="64"/>
      <c r="C93" s="65"/>
      <c r="D93" s="47" t="s">
        <v>157</v>
      </c>
      <c r="E93" s="65"/>
      <c r="F93" s="65"/>
      <c r="G93" s="65"/>
      <c r="H93" s="65"/>
      <c r="I93" s="65"/>
      <c r="J93" s="65"/>
      <c r="K93" s="65"/>
      <c r="L93" s="65"/>
      <c r="M93" s="65"/>
      <c r="N93" s="362">
        <f>N143</f>
        <v>0</v>
      </c>
      <c r="O93" s="363"/>
      <c r="P93" s="363"/>
      <c r="Q93" s="363"/>
      <c r="R93" s="66"/>
    </row>
    <row r="94" spans="2:47" s="63" customFormat="1" ht="24.95" customHeight="1" x14ac:dyDescent="0.3">
      <c r="B94" s="59"/>
      <c r="C94" s="60"/>
      <c r="D94" s="61" t="s">
        <v>98</v>
      </c>
      <c r="E94" s="60"/>
      <c r="F94" s="60"/>
      <c r="G94" s="60"/>
      <c r="H94" s="60"/>
      <c r="I94" s="60"/>
      <c r="J94" s="60"/>
      <c r="K94" s="60"/>
      <c r="L94" s="60"/>
      <c r="M94" s="60"/>
      <c r="N94" s="337">
        <f>N145</f>
        <v>0</v>
      </c>
      <c r="O94" s="366"/>
      <c r="P94" s="366"/>
      <c r="Q94" s="366"/>
      <c r="R94" s="62"/>
    </row>
    <row r="95" spans="2:47" s="67" customFormat="1" ht="19.899999999999999" customHeight="1" x14ac:dyDescent="0.3">
      <c r="B95" s="64"/>
      <c r="C95" s="65"/>
      <c r="D95" s="47" t="s">
        <v>99</v>
      </c>
      <c r="E95" s="65"/>
      <c r="F95" s="65"/>
      <c r="G95" s="65"/>
      <c r="H95" s="65"/>
      <c r="I95" s="65"/>
      <c r="J95" s="65"/>
      <c r="K95" s="65"/>
      <c r="L95" s="65"/>
      <c r="M95" s="65"/>
      <c r="N95" s="362">
        <f>N150</f>
        <v>0</v>
      </c>
      <c r="O95" s="363"/>
      <c r="P95" s="363"/>
      <c r="Q95" s="363"/>
      <c r="R95" s="66"/>
    </row>
    <row r="96" spans="2:47" s="63" customFormat="1" ht="24.95" customHeight="1" x14ac:dyDescent="0.3">
      <c r="B96" s="59"/>
      <c r="C96" s="60"/>
      <c r="D96" s="61" t="s">
        <v>100</v>
      </c>
      <c r="E96" s="60"/>
      <c r="F96" s="60"/>
      <c r="G96" s="60"/>
      <c r="H96" s="60"/>
      <c r="I96" s="60"/>
      <c r="J96" s="60"/>
      <c r="K96" s="60"/>
      <c r="L96" s="60"/>
      <c r="M96" s="60"/>
      <c r="N96" s="337">
        <f>N153</f>
        <v>10000</v>
      </c>
      <c r="O96" s="366"/>
      <c r="P96" s="366"/>
      <c r="Q96" s="366"/>
      <c r="R96" s="62"/>
    </row>
    <row r="97" spans="2:62" s="67" customFormat="1" ht="19.899999999999999" customHeight="1" x14ac:dyDescent="0.3">
      <c r="B97" s="64"/>
      <c r="C97" s="65"/>
      <c r="D97" s="47" t="s">
        <v>101</v>
      </c>
      <c r="E97" s="65"/>
      <c r="F97" s="65"/>
      <c r="G97" s="65"/>
      <c r="H97" s="65"/>
      <c r="I97" s="65"/>
      <c r="J97" s="65"/>
      <c r="K97" s="65"/>
      <c r="L97" s="65"/>
      <c r="M97" s="65"/>
      <c r="N97" s="362">
        <f>N154</f>
        <v>0</v>
      </c>
      <c r="O97" s="363"/>
      <c r="P97" s="363"/>
      <c r="Q97" s="363"/>
      <c r="R97" s="66"/>
    </row>
    <row r="98" spans="2:62" s="67" customFormat="1" ht="19.899999999999999" customHeight="1" x14ac:dyDescent="0.3">
      <c r="B98" s="64"/>
      <c r="C98" s="65"/>
      <c r="D98" s="47" t="s">
        <v>102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N157</f>
        <v>10000</v>
      </c>
      <c r="O98" s="363"/>
      <c r="P98" s="363"/>
      <c r="Q98" s="363"/>
      <c r="R98" s="66"/>
    </row>
    <row r="99" spans="2:62" s="21" customFormat="1" ht="21.75" customHeight="1" x14ac:dyDescent="0.3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</row>
    <row r="100" spans="2:62" s="21" customFormat="1" ht="29.25" customHeight="1" x14ac:dyDescent="0.3">
      <c r="B100" s="18"/>
      <c r="C100" s="58" t="s">
        <v>63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364">
        <f>ROUND(N101+N102+N103+N104+N105+N106,2)</f>
        <v>0</v>
      </c>
      <c r="O100" s="365"/>
      <c r="P100" s="365"/>
      <c r="Q100" s="365"/>
      <c r="R100" s="20"/>
      <c r="T100" s="68"/>
      <c r="U100" s="69" t="s">
        <v>22</v>
      </c>
    </row>
    <row r="101" spans="2:62" s="21" customFormat="1" ht="18" customHeight="1" x14ac:dyDescent="0.3">
      <c r="B101" s="18"/>
      <c r="C101" s="19"/>
      <c r="D101" s="351" t="s">
        <v>64</v>
      </c>
      <c r="E101" s="352"/>
      <c r="F101" s="352"/>
      <c r="G101" s="352"/>
      <c r="H101" s="352"/>
      <c r="I101" s="19"/>
      <c r="J101" s="19"/>
      <c r="K101" s="19"/>
      <c r="L101" s="19"/>
      <c r="M101" s="19"/>
      <c r="N101" s="353">
        <f>ROUND(N88*T101,2)</f>
        <v>0</v>
      </c>
      <c r="O101" s="354"/>
      <c r="P101" s="354"/>
      <c r="Q101" s="354"/>
      <c r="R101" s="20"/>
      <c r="T101" s="70"/>
      <c r="U101" s="71" t="s">
        <v>23</v>
      </c>
      <c r="AY101" s="6" t="s">
        <v>65</v>
      </c>
      <c r="BE101" s="48">
        <f t="shared" ref="BE101:BE106" si="0">IF(U101="základní",N101,0)</f>
        <v>0</v>
      </c>
      <c r="BF101" s="48">
        <f t="shared" ref="BF101:BF106" si="1">IF(U101="snížená",N101,0)</f>
        <v>0</v>
      </c>
      <c r="BG101" s="48">
        <f t="shared" ref="BG101:BG106" si="2">IF(U101="zákl. přenesená",N101,0)</f>
        <v>0</v>
      </c>
      <c r="BH101" s="48">
        <f t="shared" ref="BH101:BH106" si="3">IF(U101="sníž. přenesená",N101,0)</f>
        <v>0</v>
      </c>
      <c r="BI101" s="48">
        <f t="shared" ref="BI101:BI106" si="4">IF(U101="nulová",N101,0)</f>
        <v>0</v>
      </c>
      <c r="BJ101" s="6" t="s">
        <v>41</v>
      </c>
    </row>
    <row r="102" spans="2:62" s="21" customFormat="1" ht="18" customHeight="1" x14ac:dyDescent="0.3">
      <c r="B102" s="18"/>
      <c r="C102" s="19"/>
      <c r="D102" s="351" t="s">
        <v>66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t="shared" si="0"/>
        <v>0</v>
      </c>
      <c r="BF102" s="48">
        <f t="shared" si="1"/>
        <v>0</v>
      </c>
      <c r="BG102" s="48">
        <f t="shared" si="2"/>
        <v>0</v>
      </c>
      <c r="BH102" s="48">
        <f t="shared" si="3"/>
        <v>0</v>
      </c>
      <c r="BI102" s="48">
        <f t="shared" si="4"/>
        <v>0</v>
      </c>
      <c r="BJ102" s="6" t="s">
        <v>41</v>
      </c>
    </row>
    <row r="103" spans="2:62" s="21" customFormat="1" ht="18" customHeight="1" x14ac:dyDescent="0.3">
      <c r="B103" s="18"/>
      <c r="C103" s="19"/>
      <c r="D103" s="351" t="s">
        <v>67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 x14ac:dyDescent="0.3">
      <c r="B104" s="18"/>
      <c r="C104" s="19"/>
      <c r="D104" s="351" t="s">
        <v>68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 x14ac:dyDescent="0.3">
      <c r="B105" s="18"/>
      <c r="C105" s="19"/>
      <c r="D105" s="351" t="s">
        <v>69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 x14ac:dyDescent="0.3">
      <c r="B106" s="18"/>
      <c r="C106" s="19"/>
      <c r="D106" s="47" t="s">
        <v>70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2"/>
      <c r="U106" s="73" t="s">
        <v>23</v>
      </c>
      <c r="AY106" s="6" t="s">
        <v>71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62" s="21" customFormat="1" x14ac:dyDescent="0.3"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2:62" s="21" customFormat="1" ht="29.25" customHeight="1" x14ac:dyDescent="0.3">
      <c r="B108" s="18"/>
      <c r="C108" s="49" t="s">
        <v>48</v>
      </c>
      <c r="D108" s="50"/>
      <c r="E108" s="50"/>
      <c r="F108" s="50"/>
      <c r="G108" s="50"/>
      <c r="H108" s="50"/>
      <c r="I108" s="50"/>
      <c r="J108" s="50"/>
      <c r="K108" s="50"/>
      <c r="L108" s="355">
        <f>ROUND(SUM(N88+N100),2)</f>
        <v>10000</v>
      </c>
      <c r="M108" s="355"/>
      <c r="N108" s="355"/>
      <c r="O108" s="355"/>
      <c r="P108" s="355"/>
      <c r="Q108" s="355"/>
      <c r="R108" s="20"/>
    </row>
    <row r="109" spans="2:62" s="21" customFormat="1" ht="6.95" customHeight="1" x14ac:dyDescent="0.3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3" spans="2:65" s="21" customFormat="1" ht="6.95" customHeight="1" x14ac:dyDescent="0.3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21" customFormat="1" ht="36.950000000000003" customHeight="1" x14ac:dyDescent="0.3">
      <c r="B114" s="18"/>
      <c r="C114" s="356" t="s">
        <v>72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20"/>
    </row>
    <row r="115" spans="2:65" s="21" customFormat="1" ht="6.95" customHeight="1" x14ac:dyDescent="0.3"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0"/>
    </row>
    <row r="116" spans="2:65" s="21" customFormat="1" ht="30" customHeight="1" x14ac:dyDescent="0.3">
      <c r="B116" s="18"/>
      <c r="C116" s="15" t="s">
        <v>8</v>
      </c>
      <c r="D116" s="19"/>
      <c r="E116" s="19"/>
      <c r="F116" s="358" t="e">
        <f>F6</f>
        <v>#REF!</v>
      </c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19"/>
      <c r="R116" s="20"/>
    </row>
    <row r="117" spans="2:65" s="21" customFormat="1" ht="36.950000000000003" customHeight="1" x14ac:dyDescent="0.3">
      <c r="B117" s="18"/>
      <c r="C117" s="39" t="s">
        <v>92</v>
      </c>
      <c r="D117" s="19"/>
      <c r="E117" s="19"/>
      <c r="F117" s="360" t="str">
        <f>F7</f>
        <v>15a - Demolice - Čekárna na sever. nástup.</v>
      </c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19"/>
      <c r="R117" s="20"/>
    </row>
    <row r="118" spans="2:65" s="21" customFormat="1" ht="6.95" customHeight="1" x14ac:dyDescent="0.3"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</row>
    <row r="119" spans="2:65" s="21" customFormat="1" ht="18" customHeight="1" x14ac:dyDescent="0.3">
      <c r="B119" s="18"/>
      <c r="C119" s="15" t="s">
        <v>11</v>
      </c>
      <c r="D119" s="19"/>
      <c r="E119" s="19"/>
      <c r="F119" s="16" t="str">
        <f>F9</f>
        <v>Praha</v>
      </c>
      <c r="G119" s="19"/>
      <c r="H119" s="19"/>
      <c r="I119" s="19"/>
      <c r="J119" s="19"/>
      <c r="K119" s="15" t="s">
        <v>12</v>
      </c>
      <c r="L119" s="19"/>
      <c r="M119" s="361" t="e">
        <f>IF(O9="","",O9)</f>
        <v>#REF!</v>
      </c>
      <c r="N119" s="361"/>
      <c r="O119" s="361"/>
      <c r="P119" s="361"/>
      <c r="Q119" s="19"/>
      <c r="R119" s="20"/>
    </row>
    <row r="120" spans="2:65" s="21" customFormat="1" ht="6.95" customHeight="1" x14ac:dyDescent="0.3"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</row>
    <row r="121" spans="2:65" s="21" customFormat="1" ht="15" x14ac:dyDescent="0.3">
      <c r="B121" s="18"/>
      <c r="C121" s="15" t="s">
        <v>13</v>
      </c>
      <c r="D121" s="19"/>
      <c r="E121" s="19"/>
      <c r="F121" s="16" t="e">
        <f>E12</f>
        <v>#REF!</v>
      </c>
      <c r="G121" s="19"/>
      <c r="H121" s="19"/>
      <c r="I121" s="19"/>
      <c r="J121" s="19"/>
      <c r="K121" s="15" t="s">
        <v>17</v>
      </c>
      <c r="L121" s="19"/>
      <c r="M121" s="348" t="e">
        <f>E18</f>
        <v>#REF!</v>
      </c>
      <c r="N121" s="348"/>
      <c r="O121" s="348"/>
      <c r="P121" s="348"/>
      <c r="Q121" s="348"/>
      <c r="R121" s="20"/>
    </row>
    <row r="122" spans="2:65" s="21" customFormat="1" ht="14.45" customHeight="1" x14ac:dyDescent="0.3">
      <c r="B122" s="18"/>
      <c r="C122" s="15" t="s">
        <v>16</v>
      </c>
      <c r="D122" s="19"/>
      <c r="E122" s="19"/>
      <c r="F122" s="16" t="e">
        <f>IF(E15="","",E15)</f>
        <v>#REF!</v>
      </c>
      <c r="G122" s="19"/>
      <c r="H122" s="19"/>
      <c r="I122" s="19"/>
      <c r="J122" s="19"/>
      <c r="K122" s="15" t="s">
        <v>19</v>
      </c>
      <c r="L122" s="19"/>
      <c r="M122" s="348" t="e">
        <f>E21</f>
        <v>#REF!</v>
      </c>
      <c r="N122" s="348"/>
      <c r="O122" s="348"/>
      <c r="P122" s="348"/>
      <c r="Q122" s="348"/>
      <c r="R122" s="20"/>
    </row>
    <row r="123" spans="2:65" s="21" customFormat="1" ht="10.35" customHeight="1" x14ac:dyDescent="0.3"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</row>
    <row r="124" spans="2:65" s="78" customFormat="1" ht="29.25" customHeight="1" x14ac:dyDescent="0.3">
      <c r="B124" s="74"/>
      <c r="C124" s="75" t="s">
        <v>73</v>
      </c>
      <c r="D124" s="76" t="s">
        <v>74</v>
      </c>
      <c r="E124" s="76" t="s">
        <v>38</v>
      </c>
      <c r="F124" s="349" t="s">
        <v>75</v>
      </c>
      <c r="G124" s="349"/>
      <c r="H124" s="349"/>
      <c r="I124" s="349"/>
      <c r="J124" s="76" t="s">
        <v>76</v>
      </c>
      <c r="K124" s="76" t="s">
        <v>77</v>
      </c>
      <c r="L124" s="349" t="s">
        <v>78</v>
      </c>
      <c r="M124" s="349"/>
      <c r="N124" s="349" t="s">
        <v>59</v>
      </c>
      <c r="O124" s="349"/>
      <c r="P124" s="349"/>
      <c r="Q124" s="350"/>
      <c r="R124" s="77"/>
      <c r="T124" s="42" t="s">
        <v>79</v>
      </c>
      <c r="U124" s="43" t="s">
        <v>22</v>
      </c>
      <c r="V124" s="43" t="s">
        <v>80</v>
      </c>
      <c r="W124" s="43" t="s">
        <v>81</v>
      </c>
      <c r="X124" s="43" t="s">
        <v>82</v>
      </c>
      <c r="Y124" s="43" t="s">
        <v>83</v>
      </c>
      <c r="Z124" s="43" t="s">
        <v>84</v>
      </c>
      <c r="AA124" s="44" t="s">
        <v>85</v>
      </c>
    </row>
    <row r="125" spans="2:65" s="21" customFormat="1" ht="29.25" customHeight="1" x14ac:dyDescent="0.35">
      <c r="B125" s="18"/>
      <c r="C125" s="46" t="s">
        <v>56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334">
        <f>BK125</f>
        <v>10000</v>
      </c>
      <c r="O125" s="335"/>
      <c r="P125" s="335"/>
      <c r="Q125" s="335"/>
      <c r="R125" s="20"/>
      <c r="T125" s="45"/>
      <c r="U125" s="25"/>
      <c r="V125" s="25"/>
      <c r="W125" s="79">
        <f>W126+W142+W145+W153+W159</f>
        <v>0</v>
      </c>
      <c r="X125" s="25"/>
      <c r="Y125" s="79">
        <f>Y126+Y142+Y145+Y153+Y159</f>
        <v>0</v>
      </c>
      <c r="Z125" s="25"/>
      <c r="AA125" s="80">
        <f>AA126+AA142+AA145+AA153+AA159</f>
        <v>70.630340000000004</v>
      </c>
      <c r="AT125" s="6" t="s">
        <v>39</v>
      </c>
      <c r="AU125" s="6" t="s">
        <v>61</v>
      </c>
      <c r="BK125" s="81">
        <f>BK126+BK142+BK145+BK153+BK159</f>
        <v>10000</v>
      </c>
    </row>
    <row r="126" spans="2:65" s="86" customFormat="1" ht="37.35" customHeight="1" x14ac:dyDescent="0.35">
      <c r="B126" s="82"/>
      <c r="C126" s="83"/>
      <c r="D126" s="84" t="s">
        <v>62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336">
        <f>BK126</f>
        <v>0</v>
      </c>
      <c r="O126" s="337"/>
      <c r="P126" s="337"/>
      <c r="Q126" s="337"/>
      <c r="R126" s="85"/>
      <c r="T126" s="87"/>
      <c r="U126" s="83"/>
      <c r="V126" s="83"/>
      <c r="W126" s="88">
        <f>W127+W132</f>
        <v>0</v>
      </c>
      <c r="X126" s="83"/>
      <c r="Y126" s="88">
        <f>Y127+Y132</f>
        <v>0</v>
      </c>
      <c r="Z126" s="83"/>
      <c r="AA126" s="89">
        <f>AA127+AA132</f>
        <v>69.132339999999999</v>
      </c>
      <c r="AR126" s="90" t="s">
        <v>41</v>
      </c>
      <c r="AT126" s="91" t="s">
        <v>39</v>
      </c>
      <c r="AU126" s="91" t="s">
        <v>40</v>
      </c>
      <c r="AY126" s="90" t="s">
        <v>86</v>
      </c>
      <c r="BK126" s="92">
        <f>BK127+BK132</f>
        <v>0</v>
      </c>
    </row>
    <row r="127" spans="2:65" s="86" customFormat="1" ht="19.899999999999999" customHeight="1" x14ac:dyDescent="0.3">
      <c r="B127" s="82"/>
      <c r="C127" s="83"/>
      <c r="D127" s="93" t="s">
        <v>94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338">
        <f>BK127</f>
        <v>0</v>
      </c>
      <c r="O127" s="339"/>
      <c r="P127" s="339"/>
      <c r="Q127" s="339"/>
      <c r="R127" s="85"/>
      <c r="T127" s="87"/>
      <c r="U127" s="83"/>
      <c r="V127" s="83"/>
      <c r="W127" s="88">
        <f>SUM(W128:W131)</f>
        <v>0</v>
      </c>
      <c r="X127" s="83"/>
      <c r="Y127" s="88">
        <f>SUM(Y128:Y131)</f>
        <v>0</v>
      </c>
      <c r="Z127" s="83"/>
      <c r="AA127" s="89">
        <f>SUM(AA128:AA131)</f>
        <v>69.132339999999999</v>
      </c>
      <c r="AR127" s="90" t="s">
        <v>41</v>
      </c>
      <c r="AT127" s="91" t="s">
        <v>39</v>
      </c>
      <c r="AU127" s="91" t="s">
        <v>41</v>
      </c>
      <c r="AY127" s="90" t="s">
        <v>86</v>
      </c>
      <c r="BK127" s="92">
        <f>SUM(BK128:BK131)</f>
        <v>0</v>
      </c>
    </row>
    <row r="128" spans="2:65" s="21" customFormat="1" ht="25.5" customHeight="1" x14ac:dyDescent="0.3">
      <c r="B128" s="18"/>
      <c r="C128" s="94" t="s">
        <v>41</v>
      </c>
      <c r="D128" s="94" t="s">
        <v>87</v>
      </c>
      <c r="E128" s="95" t="s">
        <v>158</v>
      </c>
      <c r="F128" s="330" t="s">
        <v>159</v>
      </c>
      <c r="G128" s="330"/>
      <c r="H128" s="330"/>
      <c r="I128" s="330"/>
      <c r="J128" s="96" t="s">
        <v>103</v>
      </c>
      <c r="K128" s="97">
        <v>1153</v>
      </c>
      <c r="L128" s="331">
        <v>0</v>
      </c>
      <c r="M128" s="331"/>
      <c r="N128" s="332">
        <f>ROUND(L128*K128,2)</f>
        <v>0</v>
      </c>
      <c r="O128" s="332"/>
      <c r="P128" s="332"/>
      <c r="Q128" s="332"/>
      <c r="R128" s="20"/>
      <c r="T128" s="98" t="s">
        <v>1</v>
      </c>
      <c r="U128" s="23" t="s">
        <v>23</v>
      </c>
      <c r="V128" s="19"/>
      <c r="W128" s="99">
        <f>V128*K128</f>
        <v>0</v>
      </c>
      <c r="X128" s="99">
        <v>0</v>
      </c>
      <c r="Y128" s="99">
        <f>X128*K128</f>
        <v>0</v>
      </c>
      <c r="Z128" s="99">
        <v>3.9E-2</v>
      </c>
      <c r="AA128" s="100">
        <f>Z128*K128</f>
        <v>44.966999999999999</v>
      </c>
      <c r="AR128" s="6" t="s">
        <v>88</v>
      </c>
      <c r="AT128" s="6" t="s">
        <v>87</v>
      </c>
      <c r="AU128" s="6" t="s">
        <v>54</v>
      </c>
      <c r="AY128" s="6" t="s">
        <v>86</v>
      </c>
      <c r="BE128" s="48">
        <f>IF(U128="základní",N128,0)</f>
        <v>0</v>
      </c>
      <c r="BF128" s="48">
        <f>IF(U128="snížená",N128,0)</f>
        <v>0</v>
      </c>
      <c r="BG128" s="48">
        <f>IF(U128="zákl. přenesená",N128,0)</f>
        <v>0</v>
      </c>
      <c r="BH128" s="48">
        <f>IF(U128="sníž. přenesená",N128,0)</f>
        <v>0</v>
      </c>
      <c r="BI128" s="48">
        <f>IF(U128="nulová",N128,0)</f>
        <v>0</v>
      </c>
      <c r="BJ128" s="6" t="s">
        <v>41</v>
      </c>
      <c r="BK128" s="48">
        <f>ROUND(L128*K128,2)</f>
        <v>0</v>
      </c>
      <c r="BL128" s="6" t="s">
        <v>88</v>
      </c>
      <c r="BM128" s="6" t="s">
        <v>160</v>
      </c>
    </row>
    <row r="129" spans="2:65" s="21" customFormat="1" ht="25.5" customHeight="1" x14ac:dyDescent="0.3">
      <c r="B129" s="18"/>
      <c r="C129" s="94" t="s">
        <v>123</v>
      </c>
      <c r="D129" s="94" t="s">
        <v>87</v>
      </c>
      <c r="E129" s="95" t="s">
        <v>161</v>
      </c>
      <c r="F129" s="330" t="s">
        <v>162</v>
      </c>
      <c r="G129" s="330"/>
      <c r="H129" s="330"/>
      <c r="I129" s="330"/>
      <c r="J129" s="96" t="s">
        <v>103</v>
      </c>
      <c r="K129" s="97">
        <v>13.388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1.8049999999999999</v>
      </c>
      <c r="AA129" s="100">
        <f>Z129*K129</f>
        <v>24.16534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163</v>
      </c>
    </row>
    <row r="130" spans="2:65" s="105" customFormat="1" ht="16.5" customHeight="1" x14ac:dyDescent="0.3">
      <c r="B130" s="101"/>
      <c r="C130" s="102"/>
      <c r="D130" s="102"/>
      <c r="E130" s="103" t="s">
        <v>1</v>
      </c>
      <c r="F130" s="344" t="s">
        <v>164</v>
      </c>
      <c r="G130" s="345"/>
      <c r="H130" s="345"/>
      <c r="I130" s="345"/>
      <c r="J130" s="102"/>
      <c r="K130" s="103" t="s">
        <v>1</v>
      </c>
      <c r="L130" s="102"/>
      <c r="M130" s="102"/>
      <c r="N130" s="102"/>
      <c r="O130" s="102"/>
      <c r="P130" s="102"/>
      <c r="Q130" s="102"/>
      <c r="R130" s="104"/>
      <c r="T130" s="106"/>
      <c r="U130" s="102"/>
      <c r="V130" s="102"/>
      <c r="W130" s="102"/>
      <c r="X130" s="102"/>
      <c r="Y130" s="102"/>
      <c r="Z130" s="102"/>
      <c r="AA130" s="107"/>
      <c r="AT130" s="108" t="s">
        <v>104</v>
      </c>
      <c r="AU130" s="108" t="s">
        <v>54</v>
      </c>
      <c r="AV130" s="105" t="s">
        <v>41</v>
      </c>
      <c r="AW130" s="105" t="s">
        <v>18</v>
      </c>
      <c r="AX130" s="105" t="s">
        <v>40</v>
      </c>
      <c r="AY130" s="108" t="s">
        <v>86</v>
      </c>
    </row>
    <row r="131" spans="2:65" s="114" customFormat="1" ht="16.5" customHeight="1" x14ac:dyDescent="0.3">
      <c r="B131" s="109"/>
      <c r="C131" s="110"/>
      <c r="D131" s="110"/>
      <c r="E131" s="111" t="s">
        <v>1</v>
      </c>
      <c r="F131" s="346" t="s">
        <v>165</v>
      </c>
      <c r="G131" s="347"/>
      <c r="H131" s="347"/>
      <c r="I131" s="347"/>
      <c r="J131" s="110"/>
      <c r="K131" s="112">
        <v>13.388</v>
      </c>
      <c r="L131" s="110"/>
      <c r="M131" s="110"/>
      <c r="N131" s="110"/>
      <c r="O131" s="110"/>
      <c r="P131" s="110"/>
      <c r="Q131" s="110"/>
      <c r="R131" s="113"/>
      <c r="T131" s="115"/>
      <c r="U131" s="110"/>
      <c r="V131" s="110"/>
      <c r="W131" s="110"/>
      <c r="X131" s="110"/>
      <c r="Y131" s="110"/>
      <c r="Z131" s="110"/>
      <c r="AA131" s="116"/>
      <c r="AT131" s="117" t="s">
        <v>104</v>
      </c>
      <c r="AU131" s="117" t="s">
        <v>54</v>
      </c>
      <c r="AV131" s="114" t="s">
        <v>54</v>
      </c>
      <c r="AW131" s="114" t="s">
        <v>18</v>
      </c>
      <c r="AX131" s="114" t="s">
        <v>41</v>
      </c>
      <c r="AY131" s="117" t="s">
        <v>86</v>
      </c>
    </row>
    <row r="132" spans="2:65" s="86" customFormat="1" ht="29.85" customHeight="1" x14ac:dyDescent="0.3">
      <c r="B132" s="82"/>
      <c r="C132" s="83"/>
      <c r="D132" s="93" t="s">
        <v>95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338">
        <f>BK132</f>
        <v>0</v>
      </c>
      <c r="O132" s="339"/>
      <c r="P132" s="339"/>
      <c r="Q132" s="339"/>
      <c r="R132" s="85"/>
      <c r="T132" s="87"/>
      <c r="U132" s="83"/>
      <c r="V132" s="83"/>
      <c r="W132" s="88">
        <f>SUM(W133:W141)</f>
        <v>0</v>
      </c>
      <c r="X132" s="83"/>
      <c r="Y132" s="88">
        <f>SUM(Y133:Y141)</f>
        <v>0</v>
      </c>
      <c r="Z132" s="83"/>
      <c r="AA132" s="89">
        <f>SUM(AA133:AA141)</f>
        <v>0</v>
      </c>
      <c r="AR132" s="90" t="s">
        <v>41</v>
      </c>
      <c r="AT132" s="91" t="s">
        <v>39</v>
      </c>
      <c r="AU132" s="91" t="s">
        <v>41</v>
      </c>
      <c r="AY132" s="90" t="s">
        <v>86</v>
      </c>
      <c r="BK132" s="92">
        <f>SUM(BK133:BK141)</f>
        <v>0</v>
      </c>
    </row>
    <row r="133" spans="2:65" s="21" customFormat="1" ht="38.25" customHeight="1" x14ac:dyDescent="0.3">
      <c r="B133" s="18"/>
      <c r="C133" s="94" t="s">
        <v>126</v>
      </c>
      <c r="D133" s="94" t="s">
        <v>87</v>
      </c>
      <c r="E133" s="95" t="s">
        <v>106</v>
      </c>
      <c r="F133" s="330" t="s">
        <v>107</v>
      </c>
      <c r="G133" s="330"/>
      <c r="H133" s="330"/>
      <c r="I133" s="330"/>
      <c r="J133" s="96" t="s">
        <v>108</v>
      </c>
      <c r="K133" s="97">
        <v>24.164999999999999</v>
      </c>
      <c r="L133" s="331">
        <v>0</v>
      </c>
      <c r="M133" s="331"/>
      <c r="N133" s="332">
        <f t="shared" ref="N133:N141" si="5"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 t="shared" ref="W133:W141" si="6">V133*K133</f>
        <v>0</v>
      </c>
      <c r="X133" s="99">
        <v>0</v>
      </c>
      <c r="Y133" s="99">
        <f t="shared" ref="Y133:Y141" si="7">X133*K133</f>
        <v>0</v>
      </c>
      <c r="Z133" s="99">
        <v>0</v>
      </c>
      <c r="AA133" s="100">
        <f t="shared" ref="AA133:AA141" si="8">Z133*K133</f>
        <v>0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 t="shared" ref="BE133:BE141" si="9">IF(U133="základní",N133,0)</f>
        <v>0</v>
      </c>
      <c r="BF133" s="48">
        <f t="shared" ref="BF133:BF141" si="10">IF(U133="snížená",N133,0)</f>
        <v>0</v>
      </c>
      <c r="BG133" s="48">
        <f t="shared" ref="BG133:BG141" si="11">IF(U133="zákl. přenesená",N133,0)</f>
        <v>0</v>
      </c>
      <c r="BH133" s="48">
        <f t="shared" ref="BH133:BH141" si="12">IF(U133="sníž. přenesená",N133,0)</f>
        <v>0</v>
      </c>
      <c r="BI133" s="48">
        <f t="shared" ref="BI133:BI141" si="13">IF(U133="nulová",N133,0)</f>
        <v>0</v>
      </c>
      <c r="BJ133" s="6" t="s">
        <v>41</v>
      </c>
      <c r="BK133" s="48">
        <f t="shared" ref="BK133:BK141" si="14">ROUND(L133*K133,2)</f>
        <v>0</v>
      </c>
      <c r="BL133" s="6" t="s">
        <v>88</v>
      </c>
      <c r="BM133" s="6" t="s">
        <v>166</v>
      </c>
    </row>
    <row r="134" spans="2:65" s="21" customFormat="1" ht="25.5" customHeight="1" x14ac:dyDescent="0.3">
      <c r="B134" s="18"/>
      <c r="C134" s="94" t="s">
        <v>105</v>
      </c>
      <c r="D134" s="94" t="s">
        <v>87</v>
      </c>
      <c r="E134" s="95" t="s">
        <v>109</v>
      </c>
      <c r="F134" s="330" t="s">
        <v>110</v>
      </c>
      <c r="G134" s="330"/>
      <c r="H134" s="330"/>
      <c r="I134" s="330"/>
      <c r="J134" s="96" t="s">
        <v>108</v>
      </c>
      <c r="K134" s="97">
        <v>70.63</v>
      </c>
      <c r="L134" s="331">
        <v>0</v>
      </c>
      <c r="M134" s="331"/>
      <c r="N134" s="332">
        <f t="shared" si="5"/>
        <v>0</v>
      </c>
      <c r="O134" s="332"/>
      <c r="P134" s="332"/>
      <c r="Q134" s="332"/>
      <c r="R134" s="20"/>
      <c r="T134" s="98" t="s">
        <v>1</v>
      </c>
      <c r="U134" s="23" t="s">
        <v>23</v>
      </c>
      <c r="V134" s="19"/>
      <c r="W134" s="99">
        <f t="shared" si="6"/>
        <v>0</v>
      </c>
      <c r="X134" s="99">
        <v>0</v>
      </c>
      <c r="Y134" s="99">
        <f t="shared" si="7"/>
        <v>0</v>
      </c>
      <c r="Z134" s="99">
        <v>0</v>
      </c>
      <c r="AA134" s="100">
        <f t="shared" si="8"/>
        <v>0</v>
      </c>
      <c r="AR134" s="6" t="s">
        <v>88</v>
      </c>
      <c r="AT134" s="6" t="s">
        <v>87</v>
      </c>
      <c r="AU134" s="6" t="s">
        <v>54</v>
      </c>
      <c r="AY134" s="6" t="s">
        <v>86</v>
      </c>
      <c r="BE134" s="48">
        <f t="shared" si="9"/>
        <v>0</v>
      </c>
      <c r="BF134" s="48">
        <f t="shared" si="10"/>
        <v>0</v>
      </c>
      <c r="BG134" s="48">
        <f t="shared" si="11"/>
        <v>0</v>
      </c>
      <c r="BH134" s="48">
        <f t="shared" si="12"/>
        <v>0</v>
      </c>
      <c r="BI134" s="48">
        <f t="shared" si="13"/>
        <v>0</v>
      </c>
      <c r="BJ134" s="6" t="s">
        <v>41</v>
      </c>
      <c r="BK134" s="48">
        <f t="shared" si="14"/>
        <v>0</v>
      </c>
      <c r="BL134" s="6" t="s">
        <v>88</v>
      </c>
      <c r="BM134" s="6" t="s">
        <v>167</v>
      </c>
    </row>
    <row r="135" spans="2:65" s="21" customFormat="1" ht="25.5" customHeight="1" x14ac:dyDescent="0.3">
      <c r="B135" s="18"/>
      <c r="C135" s="94" t="s">
        <v>88</v>
      </c>
      <c r="D135" s="94" t="s">
        <v>87</v>
      </c>
      <c r="E135" s="95" t="s">
        <v>112</v>
      </c>
      <c r="F135" s="330" t="s">
        <v>113</v>
      </c>
      <c r="G135" s="330"/>
      <c r="H135" s="330"/>
      <c r="I135" s="330"/>
      <c r="J135" s="96" t="s">
        <v>108</v>
      </c>
      <c r="K135" s="97">
        <v>1483.23</v>
      </c>
      <c r="L135" s="331">
        <v>0</v>
      </c>
      <c r="M135" s="331"/>
      <c r="N135" s="332">
        <f t="shared" si="5"/>
        <v>0</v>
      </c>
      <c r="O135" s="332"/>
      <c r="P135" s="332"/>
      <c r="Q135" s="332"/>
      <c r="R135" s="20"/>
      <c r="T135" s="98" t="s">
        <v>1</v>
      </c>
      <c r="U135" s="23" t="s">
        <v>23</v>
      </c>
      <c r="V135" s="19"/>
      <c r="W135" s="99">
        <f t="shared" si="6"/>
        <v>0</v>
      </c>
      <c r="X135" s="99">
        <v>0</v>
      </c>
      <c r="Y135" s="99">
        <f t="shared" si="7"/>
        <v>0</v>
      </c>
      <c r="Z135" s="99">
        <v>0</v>
      </c>
      <c r="AA135" s="100">
        <f t="shared" si="8"/>
        <v>0</v>
      </c>
      <c r="AR135" s="6" t="s">
        <v>88</v>
      </c>
      <c r="AT135" s="6" t="s">
        <v>87</v>
      </c>
      <c r="AU135" s="6" t="s">
        <v>54</v>
      </c>
      <c r="AY135" s="6" t="s">
        <v>86</v>
      </c>
      <c r="BE135" s="48">
        <f t="shared" si="9"/>
        <v>0</v>
      </c>
      <c r="BF135" s="48">
        <f t="shared" si="10"/>
        <v>0</v>
      </c>
      <c r="BG135" s="48">
        <f t="shared" si="11"/>
        <v>0</v>
      </c>
      <c r="BH135" s="48">
        <f t="shared" si="12"/>
        <v>0</v>
      </c>
      <c r="BI135" s="48">
        <f t="shared" si="13"/>
        <v>0</v>
      </c>
      <c r="BJ135" s="6" t="s">
        <v>41</v>
      </c>
      <c r="BK135" s="48">
        <f t="shared" si="14"/>
        <v>0</v>
      </c>
      <c r="BL135" s="6" t="s">
        <v>88</v>
      </c>
      <c r="BM135" s="6" t="s">
        <v>168</v>
      </c>
    </row>
    <row r="136" spans="2:65" s="21" customFormat="1" ht="25.5" customHeight="1" x14ac:dyDescent="0.3">
      <c r="B136" s="18"/>
      <c r="C136" s="94" t="s">
        <v>111</v>
      </c>
      <c r="D136" s="94" t="s">
        <v>87</v>
      </c>
      <c r="E136" s="95" t="s">
        <v>115</v>
      </c>
      <c r="F136" s="330" t="s">
        <v>116</v>
      </c>
      <c r="G136" s="330"/>
      <c r="H136" s="330"/>
      <c r="I136" s="330"/>
      <c r="J136" s="96" t="s">
        <v>108</v>
      </c>
      <c r="K136" s="97">
        <v>70.63</v>
      </c>
      <c r="L136" s="331">
        <v>0</v>
      </c>
      <c r="M136" s="331"/>
      <c r="N136" s="332">
        <f t="shared" si="5"/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 t="shared" si="6"/>
        <v>0</v>
      </c>
      <c r="X136" s="99">
        <v>0</v>
      </c>
      <c r="Y136" s="99">
        <f t="shared" si="7"/>
        <v>0</v>
      </c>
      <c r="Z136" s="99">
        <v>0</v>
      </c>
      <c r="AA136" s="100">
        <f t="shared" si="8"/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 t="shared" si="9"/>
        <v>0</v>
      </c>
      <c r="BF136" s="48">
        <f t="shared" si="10"/>
        <v>0</v>
      </c>
      <c r="BG136" s="48">
        <f t="shared" si="11"/>
        <v>0</v>
      </c>
      <c r="BH136" s="48">
        <f t="shared" si="12"/>
        <v>0</v>
      </c>
      <c r="BI136" s="48">
        <f t="shared" si="13"/>
        <v>0</v>
      </c>
      <c r="BJ136" s="6" t="s">
        <v>41</v>
      </c>
      <c r="BK136" s="48">
        <f t="shared" si="14"/>
        <v>0</v>
      </c>
      <c r="BL136" s="6" t="s">
        <v>88</v>
      </c>
      <c r="BM136" s="6" t="s">
        <v>169</v>
      </c>
    </row>
    <row r="137" spans="2:65" s="21" customFormat="1" ht="25.5" customHeight="1" x14ac:dyDescent="0.3">
      <c r="B137" s="18"/>
      <c r="C137" s="94" t="s">
        <v>129</v>
      </c>
      <c r="D137" s="94" t="s">
        <v>87</v>
      </c>
      <c r="E137" s="95" t="s">
        <v>170</v>
      </c>
      <c r="F137" s="330" t="s">
        <v>171</v>
      </c>
      <c r="G137" s="330"/>
      <c r="H137" s="330"/>
      <c r="I137" s="330"/>
      <c r="J137" s="96" t="s">
        <v>108</v>
      </c>
      <c r="K137" s="97">
        <v>1.1240000000000001</v>
      </c>
      <c r="L137" s="331">
        <v>0</v>
      </c>
      <c r="M137" s="331"/>
      <c r="N137" s="332">
        <f t="shared" si="5"/>
        <v>0</v>
      </c>
      <c r="O137" s="332"/>
      <c r="P137" s="332"/>
      <c r="Q137" s="332"/>
      <c r="R137" s="20"/>
      <c r="T137" s="98" t="s">
        <v>1</v>
      </c>
      <c r="U137" s="23" t="s">
        <v>23</v>
      </c>
      <c r="V137" s="19"/>
      <c r="W137" s="99">
        <f t="shared" si="6"/>
        <v>0</v>
      </c>
      <c r="X137" s="99">
        <v>0</v>
      </c>
      <c r="Y137" s="99">
        <f t="shared" si="7"/>
        <v>0</v>
      </c>
      <c r="Z137" s="99">
        <v>0</v>
      </c>
      <c r="AA137" s="100">
        <f t="shared" si="8"/>
        <v>0</v>
      </c>
      <c r="AR137" s="6" t="s">
        <v>88</v>
      </c>
      <c r="AT137" s="6" t="s">
        <v>87</v>
      </c>
      <c r="AU137" s="6" t="s">
        <v>54</v>
      </c>
      <c r="AY137" s="6" t="s">
        <v>86</v>
      </c>
      <c r="BE137" s="48">
        <f t="shared" si="9"/>
        <v>0</v>
      </c>
      <c r="BF137" s="48">
        <f t="shared" si="10"/>
        <v>0</v>
      </c>
      <c r="BG137" s="48">
        <f t="shared" si="11"/>
        <v>0</v>
      </c>
      <c r="BH137" s="48">
        <f t="shared" si="12"/>
        <v>0</v>
      </c>
      <c r="BI137" s="48">
        <f t="shared" si="13"/>
        <v>0</v>
      </c>
      <c r="BJ137" s="6" t="s">
        <v>41</v>
      </c>
      <c r="BK137" s="48">
        <f t="shared" si="14"/>
        <v>0</v>
      </c>
      <c r="BL137" s="6" t="s">
        <v>88</v>
      </c>
      <c r="BM137" s="6" t="s">
        <v>172</v>
      </c>
    </row>
    <row r="138" spans="2:65" s="21" customFormat="1" ht="25.5" customHeight="1" x14ac:dyDescent="0.3">
      <c r="B138" s="18"/>
      <c r="C138" s="94" t="s">
        <v>132</v>
      </c>
      <c r="D138" s="94" t="s">
        <v>87</v>
      </c>
      <c r="E138" s="95" t="s">
        <v>118</v>
      </c>
      <c r="F138" s="330" t="s">
        <v>173</v>
      </c>
      <c r="G138" s="330"/>
      <c r="H138" s="330"/>
      <c r="I138" s="330"/>
      <c r="J138" s="96" t="s">
        <v>108</v>
      </c>
      <c r="K138" s="97">
        <v>24.164999999999999</v>
      </c>
      <c r="L138" s="331">
        <v>0</v>
      </c>
      <c r="M138" s="331"/>
      <c r="N138" s="332">
        <f t="shared" si="5"/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 t="shared" si="6"/>
        <v>0</v>
      </c>
      <c r="X138" s="99">
        <v>0</v>
      </c>
      <c r="Y138" s="99">
        <f t="shared" si="7"/>
        <v>0</v>
      </c>
      <c r="Z138" s="99">
        <v>0</v>
      </c>
      <c r="AA138" s="100">
        <f t="shared" si="8"/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 t="shared" si="9"/>
        <v>0</v>
      </c>
      <c r="BF138" s="48">
        <f t="shared" si="10"/>
        <v>0</v>
      </c>
      <c r="BG138" s="48">
        <f t="shared" si="11"/>
        <v>0</v>
      </c>
      <c r="BH138" s="48">
        <f t="shared" si="12"/>
        <v>0</v>
      </c>
      <c r="BI138" s="48">
        <f t="shared" si="13"/>
        <v>0</v>
      </c>
      <c r="BJ138" s="6" t="s">
        <v>41</v>
      </c>
      <c r="BK138" s="48">
        <f t="shared" si="14"/>
        <v>0</v>
      </c>
      <c r="BL138" s="6" t="s">
        <v>88</v>
      </c>
      <c r="BM138" s="6" t="s">
        <v>174</v>
      </c>
    </row>
    <row r="139" spans="2:65" s="21" customFormat="1" ht="25.5" customHeight="1" x14ac:dyDescent="0.3">
      <c r="B139" s="18"/>
      <c r="C139" s="94" t="s">
        <v>117</v>
      </c>
      <c r="D139" s="94" t="s">
        <v>87</v>
      </c>
      <c r="E139" s="95" t="s">
        <v>121</v>
      </c>
      <c r="F139" s="330" t="s">
        <v>122</v>
      </c>
      <c r="G139" s="330"/>
      <c r="H139" s="330"/>
      <c r="I139" s="330"/>
      <c r="J139" s="96" t="s">
        <v>108</v>
      </c>
      <c r="K139" s="97">
        <v>39.345999999999997</v>
      </c>
      <c r="L139" s="331">
        <v>0</v>
      </c>
      <c r="M139" s="331"/>
      <c r="N139" s="332">
        <f t="shared" si="5"/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 t="shared" si="6"/>
        <v>0</v>
      </c>
      <c r="X139" s="99">
        <v>0</v>
      </c>
      <c r="Y139" s="99">
        <f t="shared" si="7"/>
        <v>0</v>
      </c>
      <c r="Z139" s="99">
        <v>0</v>
      </c>
      <c r="AA139" s="100">
        <f t="shared" si="8"/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 t="shared" si="9"/>
        <v>0</v>
      </c>
      <c r="BF139" s="48">
        <f t="shared" si="10"/>
        <v>0</v>
      </c>
      <c r="BG139" s="48">
        <f t="shared" si="11"/>
        <v>0</v>
      </c>
      <c r="BH139" s="48">
        <f t="shared" si="12"/>
        <v>0</v>
      </c>
      <c r="BI139" s="48">
        <f t="shared" si="13"/>
        <v>0</v>
      </c>
      <c r="BJ139" s="6" t="s">
        <v>41</v>
      </c>
      <c r="BK139" s="48">
        <f t="shared" si="14"/>
        <v>0</v>
      </c>
      <c r="BL139" s="6" t="s">
        <v>88</v>
      </c>
      <c r="BM139" s="6" t="s">
        <v>175</v>
      </c>
    </row>
    <row r="140" spans="2:65" s="21" customFormat="1" ht="25.5" customHeight="1" x14ac:dyDescent="0.3">
      <c r="B140" s="18"/>
      <c r="C140" s="94" t="s">
        <v>120</v>
      </c>
      <c r="D140" s="94" t="s">
        <v>87</v>
      </c>
      <c r="E140" s="95" t="s">
        <v>124</v>
      </c>
      <c r="F140" s="330" t="s">
        <v>125</v>
      </c>
      <c r="G140" s="330"/>
      <c r="H140" s="330"/>
      <c r="I140" s="330"/>
      <c r="J140" s="96" t="s">
        <v>108</v>
      </c>
      <c r="K140" s="97">
        <v>1.498</v>
      </c>
      <c r="L140" s="331">
        <v>0</v>
      </c>
      <c r="M140" s="331"/>
      <c r="N140" s="332">
        <f t="shared" si="5"/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 t="shared" si="6"/>
        <v>0</v>
      </c>
      <c r="X140" s="99">
        <v>0</v>
      </c>
      <c r="Y140" s="99">
        <f t="shared" si="7"/>
        <v>0</v>
      </c>
      <c r="Z140" s="99">
        <v>0</v>
      </c>
      <c r="AA140" s="100">
        <f t="shared" si="8"/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 t="shared" si="9"/>
        <v>0</v>
      </c>
      <c r="BF140" s="48">
        <f t="shared" si="10"/>
        <v>0</v>
      </c>
      <c r="BG140" s="48">
        <f t="shared" si="11"/>
        <v>0</v>
      </c>
      <c r="BH140" s="48">
        <f t="shared" si="12"/>
        <v>0</v>
      </c>
      <c r="BI140" s="48">
        <f t="shared" si="13"/>
        <v>0</v>
      </c>
      <c r="BJ140" s="6" t="s">
        <v>41</v>
      </c>
      <c r="BK140" s="48">
        <f t="shared" si="14"/>
        <v>0</v>
      </c>
      <c r="BL140" s="6" t="s">
        <v>88</v>
      </c>
      <c r="BM140" s="6" t="s">
        <v>176</v>
      </c>
    </row>
    <row r="141" spans="2:65" s="21" customFormat="1" ht="25.5" customHeight="1" x14ac:dyDescent="0.3">
      <c r="B141" s="18"/>
      <c r="C141" s="94" t="s">
        <v>137</v>
      </c>
      <c r="D141" s="94" t="s">
        <v>87</v>
      </c>
      <c r="E141" s="95" t="s">
        <v>127</v>
      </c>
      <c r="F141" s="330" t="s">
        <v>128</v>
      </c>
      <c r="G141" s="330"/>
      <c r="H141" s="330"/>
      <c r="I141" s="330"/>
      <c r="J141" s="96" t="s">
        <v>108</v>
      </c>
      <c r="K141" s="97">
        <v>4.4969999999999999</v>
      </c>
      <c r="L141" s="331">
        <v>0</v>
      </c>
      <c r="M141" s="331"/>
      <c r="N141" s="332">
        <f t="shared" si="5"/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 t="shared" si="6"/>
        <v>0</v>
      </c>
      <c r="X141" s="99">
        <v>0</v>
      </c>
      <c r="Y141" s="99">
        <f t="shared" si="7"/>
        <v>0</v>
      </c>
      <c r="Z141" s="99">
        <v>0</v>
      </c>
      <c r="AA141" s="100">
        <f t="shared" si="8"/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 t="shared" si="9"/>
        <v>0</v>
      </c>
      <c r="BF141" s="48">
        <f t="shared" si="10"/>
        <v>0</v>
      </c>
      <c r="BG141" s="48">
        <f t="shared" si="11"/>
        <v>0</v>
      </c>
      <c r="BH141" s="48">
        <f t="shared" si="12"/>
        <v>0</v>
      </c>
      <c r="BI141" s="48">
        <f t="shared" si="13"/>
        <v>0</v>
      </c>
      <c r="BJ141" s="6" t="s">
        <v>41</v>
      </c>
      <c r="BK141" s="48">
        <f t="shared" si="14"/>
        <v>0</v>
      </c>
      <c r="BL141" s="6" t="s">
        <v>88</v>
      </c>
      <c r="BM141" s="6" t="s">
        <v>177</v>
      </c>
    </row>
    <row r="142" spans="2:65" s="86" customFormat="1" ht="37.35" customHeight="1" x14ac:dyDescent="0.35">
      <c r="B142" s="82"/>
      <c r="C142" s="83"/>
      <c r="D142" s="84" t="s">
        <v>96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323">
        <f>BK142</f>
        <v>0</v>
      </c>
      <c r="O142" s="324"/>
      <c r="P142" s="324"/>
      <c r="Q142" s="324"/>
      <c r="R142" s="85"/>
      <c r="T142" s="87"/>
      <c r="U142" s="83"/>
      <c r="V142" s="83"/>
      <c r="W142" s="88">
        <f>W143</f>
        <v>0</v>
      </c>
      <c r="X142" s="83"/>
      <c r="Y142" s="88">
        <f>Y143</f>
        <v>0</v>
      </c>
      <c r="Z142" s="83"/>
      <c r="AA142" s="89">
        <f>AA143</f>
        <v>1.4980000000000002</v>
      </c>
      <c r="AR142" s="90" t="s">
        <v>54</v>
      </c>
      <c r="AT142" s="91" t="s">
        <v>39</v>
      </c>
      <c r="AU142" s="91" t="s">
        <v>40</v>
      </c>
      <c r="AY142" s="90" t="s">
        <v>86</v>
      </c>
      <c r="BK142" s="92">
        <f>BK143</f>
        <v>0</v>
      </c>
    </row>
    <row r="143" spans="2:65" s="86" customFormat="1" ht="19.899999999999999" customHeight="1" x14ac:dyDescent="0.3">
      <c r="B143" s="82"/>
      <c r="C143" s="83"/>
      <c r="D143" s="93" t="s">
        <v>157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338">
        <f>BK143</f>
        <v>0</v>
      </c>
      <c r="O143" s="339"/>
      <c r="P143" s="339"/>
      <c r="Q143" s="339"/>
      <c r="R143" s="85"/>
      <c r="T143" s="87"/>
      <c r="U143" s="83"/>
      <c r="V143" s="83"/>
      <c r="W143" s="88">
        <f>W144</f>
        <v>0</v>
      </c>
      <c r="X143" s="83"/>
      <c r="Y143" s="88">
        <f>Y144</f>
        <v>0</v>
      </c>
      <c r="Z143" s="83"/>
      <c r="AA143" s="89">
        <f>AA144</f>
        <v>1.4980000000000002</v>
      </c>
      <c r="AR143" s="90" t="s">
        <v>54</v>
      </c>
      <c r="AT143" s="91" t="s">
        <v>39</v>
      </c>
      <c r="AU143" s="91" t="s">
        <v>41</v>
      </c>
      <c r="AY143" s="90" t="s">
        <v>86</v>
      </c>
      <c r="BK143" s="92">
        <f>BK144</f>
        <v>0</v>
      </c>
    </row>
    <row r="144" spans="2:65" s="21" customFormat="1" ht="25.5" customHeight="1" x14ac:dyDescent="0.3">
      <c r="B144" s="18"/>
      <c r="C144" s="94" t="s">
        <v>119</v>
      </c>
      <c r="D144" s="94" t="s">
        <v>87</v>
      </c>
      <c r="E144" s="95" t="s">
        <v>178</v>
      </c>
      <c r="F144" s="330" t="s">
        <v>179</v>
      </c>
      <c r="G144" s="330"/>
      <c r="H144" s="330"/>
      <c r="I144" s="330"/>
      <c r="J144" s="96" t="s">
        <v>135</v>
      </c>
      <c r="K144" s="97">
        <v>149.80000000000001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0.01</v>
      </c>
      <c r="AA144" s="100">
        <f>Z144*K144</f>
        <v>1.4980000000000002</v>
      </c>
      <c r="AR144" s="6" t="s">
        <v>136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136</v>
      </c>
      <c r="BM144" s="6" t="s">
        <v>180</v>
      </c>
    </row>
    <row r="145" spans="2:65" s="86" customFormat="1" ht="37.35" customHeight="1" x14ac:dyDescent="0.35">
      <c r="B145" s="82"/>
      <c r="C145" s="83"/>
      <c r="D145" s="84" t="s">
        <v>98</v>
      </c>
      <c r="E145" s="84"/>
      <c r="F145" s="84"/>
      <c r="G145" s="84"/>
      <c r="H145" s="84"/>
      <c r="I145" s="84"/>
      <c r="J145" s="84"/>
      <c r="K145" s="84"/>
      <c r="L145" s="84"/>
      <c r="M145" s="84"/>
      <c r="N145" s="340">
        <f>BK145</f>
        <v>0</v>
      </c>
      <c r="O145" s="341"/>
      <c r="P145" s="341"/>
      <c r="Q145" s="341"/>
      <c r="R145" s="85"/>
      <c r="T145" s="87"/>
      <c r="U145" s="83"/>
      <c r="V145" s="83"/>
      <c r="W145" s="88">
        <f>W146+SUM(W147:W150)</f>
        <v>0</v>
      </c>
      <c r="X145" s="83"/>
      <c r="Y145" s="88">
        <f>Y146+SUM(Y147:Y150)</f>
        <v>0</v>
      </c>
      <c r="Z145" s="83"/>
      <c r="AA145" s="89">
        <f>AA146+SUM(AA147:AA150)</f>
        <v>0</v>
      </c>
      <c r="AR145" s="90" t="s">
        <v>88</v>
      </c>
      <c r="AT145" s="91" t="s">
        <v>39</v>
      </c>
      <c r="AU145" s="91" t="s">
        <v>40</v>
      </c>
      <c r="AY145" s="90" t="s">
        <v>86</v>
      </c>
      <c r="BK145" s="92">
        <f>BK146+SUM(BK147:BK150)</f>
        <v>0</v>
      </c>
    </row>
    <row r="146" spans="2:65" s="21" customFormat="1" ht="16.5" customHeight="1" x14ac:dyDescent="0.3">
      <c r="B146" s="18"/>
      <c r="C146" s="94" t="s">
        <v>6</v>
      </c>
      <c r="D146" s="94" t="s">
        <v>87</v>
      </c>
      <c r="E146" s="95" t="s">
        <v>138</v>
      </c>
      <c r="F146" s="330" t="s">
        <v>139</v>
      </c>
      <c r="G146" s="330"/>
      <c r="H146" s="330"/>
      <c r="I146" s="330"/>
      <c r="J146" s="96" t="s">
        <v>103</v>
      </c>
      <c r="K146" s="97">
        <v>9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140</v>
      </c>
      <c r="AT146" s="6" t="s">
        <v>87</v>
      </c>
      <c r="AU146" s="6" t="s">
        <v>41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140</v>
      </c>
      <c r="BM146" s="6" t="s">
        <v>181</v>
      </c>
    </row>
    <row r="147" spans="2:65" s="21" customFormat="1" ht="25.5" customHeight="1" x14ac:dyDescent="0.3">
      <c r="B147" s="18"/>
      <c r="C147" s="94" t="s">
        <v>136</v>
      </c>
      <c r="D147" s="94" t="s">
        <v>87</v>
      </c>
      <c r="E147" s="95" t="s">
        <v>127</v>
      </c>
      <c r="F147" s="330" t="s">
        <v>128</v>
      </c>
      <c r="G147" s="330"/>
      <c r="H147" s="330"/>
      <c r="I147" s="330"/>
      <c r="J147" s="96" t="s">
        <v>108</v>
      </c>
      <c r="K147" s="97">
        <v>3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41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182</v>
      </c>
    </row>
    <row r="148" spans="2:65" s="21" customFormat="1" ht="25.5" customHeight="1" x14ac:dyDescent="0.3">
      <c r="B148" s="18"/>
      <c r="C148" s="94" t="s">
        <v>145</v>
      </c>
      <c r="D148" s="94" t="s">
        <v>87</v>
      </c>
      <c r="E148" s="95" t="s">
        <v>141</v>
      </c>
      <c r="F148" s="330" t="s">
        <v>142</v>
      </c>
      <c r="G148" s="330"/>
      <c r="H148" s="330"/>
      <c r="I148" s="330"/>
      <c r="J148" s="96" t="s">
        <v>108</v>
      </c>
      <c r="K148" s="97">
        <v>3</v>
      </c>
      <c r="L148" s="331">
        <v>0</v>
      </c>
      <c r="M148" s="331"/>
      <c r="N148" s="332">
        <f>ROUND(L148*K148,2)</f>
        <v>0</v>
      </c>
      <c r="O148" s="332"/>
      <c r="P148" s="332"/>
      <c r="Q148" s="332"/>
      <c r="R148" s="20"/>
      <c r="T148" s="98" t="s">
        <v>1</v>
      </c>
      <c r="U148" s="23" t="s">
        <v>23</v>
      </c>
      <c r="V148" s="19"/>
      <c r="W148" s="99">
        <f>V148*K148</f>
        <v>0</v>
      </c>
      <c r="X148" s="99">
        <v>0</v>
      </c>
      <c r="Y148" s="99">
        <f>X148*K148</f>
        <v>0</v>
      </c>
      <c r="Z148" s="99">
        <v>0</v>
      </c>
      <c r="AA148" s="100">
        <f>Z148*K148</f>
        <v>0</v>
      </c>
      <c r="AR148" s="6" t="s">
        <v>88</v>
      </c>
      <c r="AT148" s="6" t="s">
        <v>87</v>
      </c>
      <c r="AU148" s="6" t="s">
        <v>41</v>
      </c>
      <c r="AY148" s="6" t="s">
        <v>86</v>
      </c>
      <c r="BE148" s="48">
        <f>IF(U148="základní",N148,0)</f>
        <v>0</v>
      </c>
      <c r="BF148" s="48">
        <f>IF(U148="snížená",N148,0)</f>
        <v>0</v>
      </c>
      <c r="BG148" s="48">
        <f>IF(U148="zákl. přenesená",N148,0)</f>
        <v>0</v>
      </c>
      <c r="BH148" s="48">
        <f>IF(U148="sníž. přenesená",N148,0)</f>
        <v>0</v>
      </c>
      <c r="BI148" s="48">
        <f>IF(U148="nulová",N148,0)</f>
        <v>0</v>
      </c>
      <c r="BJ148" s="6" t="s">
        <v>41</v>
      </c>
      <c r="BK148" s="48">
        <f>ROUND(L148*K148,2)</f>
        <v>0</v>
      </c>
      <c r="BL148" s="6" t="s">
        <v>88</v>
      </c>
      <c r="BM148" s="6" t="s">
        <v>183</v>
      </c>
    </row>
    <row r="149" spans="2:65" s="21" customFormat="1" ht="25.5" customHeight="1" x14ac:dyDescent="0.3">
      <c r="B149" s="18"/>
      <c r="C149" s="94" t="s">
        <v>146</v>
      </c>
      <c r="D149" s="94" t="s">
        <v>87</v>
      </c>
      <c r="E149" s="95" t="s">
        <v>143</v>
      </c>
      <c r="F149" s="330" t="s">
        <v>144</v>
      </c>
      <c r="G149" s="330"/>
      <c r="H149" s="330"/>
      <c r="I149" s="330"/>
      <c r="J149" s="96" t="s">
        <v>108</v>
      </c>
      <c r="K149" s="97">
        <v>3</v>
      </c>
      <c r="L149" s="331">
        <v>0</v>
      </c>
      <c r="M149" s="331"/>
      <c r="N149" s="332">
        <f>ROUND(L149*K149,2)</f>
        <v>0</v>
      </c>
      <c r="O149" s="332"/>
      <c r="P149" s="332"/>
      <c r="Q149" s="332"/>
      <c r="R149" s="20"/>
      <c r="T149" s="98" t="s">
        <v>1</v>
      </c>
      <c r="U149" s="23" t="s">
        <v>23</v>
      </c>
      <c r="V149" s="19"/>
      <c r="W149" s="99">
        <f>V149*K149</f>
        <v>0</v>
      </c>
      <c r="X149" s="99">
        <v>0</v>
      </c>
      <c r="Y149" s="99">
        <f>X149*K149</f>
        <v>0</v>
      </c>
      <c r="Z149" s="99">
        <v>0</v>
      </c>
      <c r="AA149" s="100">
        <f>Z149*K149</f>
        <v>0</v>
      </c>
      <c r="AR149" s="6" t="s">
        <v>88</v>
      </c>
      <c r="AT149" s="6" t="s">
        <v>87</v>
      </c>
      <c r="AU149" s="6" t="s">
        <v>41</v>
      </c>
      <c r="AY149" s="6" t="s">
        <v>86</v>
      </c>
      <c r="BE149" s="48">
        <f>IF(U149="základní",N149,0)</f>
        <v>0</v>
      </c>
      <c r="BF149" s="48">
        <f>IF(U149="snížená",N149,0)</f>
        <v>0</v>
      </c>
      <c r="BG149" s="48">
        <f>IF(U149="zákl. přenesená",N149,0)</f>
        <v>0</v>
      </c>
      <c r="BH149" s="48">
        <f>IF(U149="sníž. přenesená",N149,0)</f>
        <v>0</v>
      </c>
      <c r="BI149" s="48">
        <f>IF(U149="nulová",N149,0)</f>
        <v>0</v>
      </c>
      <c r="BJ149" s="6" t="s">
        <v>41</v>
      </c>
      <c r="BK149" s="48">
        <f>ROUND(L149*K149,2)</f>
        <v>0</v>
      </c>
      <c r="BL149" s="6" t="s">
        <v>88</v>
      </c>
      <c r="BM149" s="6" t="s">
        <v>184</v>
      </c>
    </row>
    <row r="150" spans="2:65" s="86" customFormat="1" ht="29.85" customHeight="1" x14ac:dyDescent="0.3">
      <c r="B150" s="82"/>
      <c r="C150" s="83"/>
      <c r="D150" s="93" t="s">
        <v>99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42">
        <f>BK150</f>
        <v>0</v>
      </c>
      <c r="O150" s="343"/>
      <c r="P150" s="343"/>
      <c r="Q150" s="343"/>
      <c r="R150" s="85"/>
      <c r="T150" s="87"/>
      <c r="U150" s="83"/>
      <c r="V150" s="83"/>
      <c r="W150" s="88">
        <f>SUM(W151:W152)</f>
        <v>0</v>
      </c>
      <c r="X150" s="83"/>
      <c r="Y150" s="88">
        <f>SUM(Y151:Y152)</f>
        <v>0</v>
      </c>
      <c r="Z150" s="83"/>
      <c r="AA150" s="89">
        <f>SUM(AA151:AA152)</f>
        <v>0</v>
      </c>
      <c r="AR150" s="90" t="s">
        <v>88</v>
      </c>
      <c r="AT150" s="91" t="s">
        <v>39</v>
      </c>
      <c r="AU150" s="91" t="s">
        <v>41</v>
      </c>
      <c r="AY150" s="90" t="s">
        <v>86</v>
      </c>
      <c r="BK150" s="92">
        <f>SUM(BK151:BK152)</f>
        <v>0</v>
      </c>
    </row>
    <row r="151" spans="2:65" s="21" customFormat="1" ht="25.5" customHeight="1" x14ac:dyDescent="0.3">
      <c r="B151" s="18"/>
      <c r="C151" s="94" t="s">
        <v>43</v>
      </c>
      <c r="D151" s="94" t="s">
        <v>87</v>
      </c>
      <c r="E151" s="95" t="s">
        <v>147</v>
      </c>
      <c r="F151" s="330" t="s">
        <v>148</v>
      </c>
      <c r="G151" s="330"/>
      <c r="H151" s="330"/>
      <c r="I151" s="330"/>
      <c r="J151" s="96" t="s">
        <v>149</v>
      </c>
      <c r="K151" s="97">
        <v>1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0</v>
      </c>
      <c r="AA151" s="100">
        <f>Z151*K151</f>
        <v>0</v>
      </c>
      <c r="AR151" s="6" t="s">
        <v>140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140</v>
      </c>
      <c r="BM151" s="6" t="s">
        <v>185</v>
      </c>
    </row>
    <row r="152" spans="2:65" s="21" customFormat="1" ht="36" customHeight="1" x14ac:dyDescent="0.3">
      <c r="B152" s="18"/>
      <c r="C152" s="19"/>
      <c r="D152" s="19"/>
      <c r="E152" s="19"/>
      <c r="F152" s="328" t="s">
        <v>186</v>
      </c>
      <c r="G152" s="329"/>
      <c r="H152" s="329"/>
      <c r="I152" s="329"/>
      <c r="J152" s="19"/>
      <c r="K152" s="19"/>
      <c r="L152" s="19"/>
      <c r="M152" s="19"/>
      <c r="N152" s="19"/>
      <c r="O152" s="19"/>
      <c r="P152" s="19"/>
      <c r="Q152" s="19"/>
      <c r="R152" s="20"/>
      <c r="T152" s="70"/>
      <c r="U152" s="19"/>
      <c r="V152" s="19"/>
      <c r="W152" s="19"/>
      <c r="X152" s="19"/>
      <c r="Y152" s="19"/>
      <c r="Z152" s="19"/>
      <c r="AA152" s="40"/>
      <c r="AT152" s="6" t="s">
        <v>89</v>
      </c>
      <c r="AU152" s="6" t="s">
        <v>54</v>
      </c>
    </row>
    <row r="153" spans="2:65" s="86" customFormat="1" ht="37.35" customHeight="1" x14ac:dyDescent="0.35">
      <c r="B153" s="82"/>
      <c r="C153" s="83"/>
      <c r="D153" s="84" t="s">
        <v>100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336">
        <f>BK153</f>
        <v>10000</v>
      </c>
      <c r="O153" s="337"/>
      <c r="P153" s="337"/>
      <c r="Q153" s="337"/>
      <c r="R153" s="85"/>
      <c r="T153" s="87"/>
      <c r="U153" s="83"/>
      <c r="V153" s="83"/>
      <c r="W153" s="88">
        <f>W154+W157</f>
        <v>0</v>
      </c>
      <c r="X153" s="83"/>
      <c r="Y153" s="88">
        <f>Y154+Y157</f>
        <v>0</v>
      </c>
      <c r="Z153" s="83"/>
      <c r="AA153" s="89">
        <f>AA154+AA157</f>
        <v>0</v>
      </c>
      <c r="AR153" s="90" t="s">
        <v>111</v>
      </c>
      <c r="AT153" s="91" t="s">
        <v>39</v>
      </c>
      <c r="AU153" s="91" t="s">
        <v>40</v>
      </c>
      <c r="AY153" s="90" t="s">
        <v>86</v>
      </c>
      <c r="BK153" s="92">
        <f>BK154+BK157</f>
        <v>10000</v>
      </c>
    </row>
    <row r="154" spans="2:65" s="86" customFormat="1" ht="19.899999999999999" customHeight="1" x14ac:dyDescent="0.3">
      <c r="B154" s="82"/>
      <c r="C154" s="83"/>
      <c r="D154" s="93" t="s">
        <v>101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338">
        <f>BK154</f>
        <v>0</v>
      </c>
      <c r="O154" s="339"/>
      <c r="P154" s="339"/>
      <c r="Q154" s="339"/>
      <c r="R154" s="85"/>
      <c r="T154" s="87"/>
      <c r="U154" s="83"/>
      <c r="V154" s="83"/>
      <c r="W154" s="88">
        <f>SUM(W155:W156)</f>
        <v>0</v>
      </c>
      <c r="X154" s="83"/>
      <c r="Y154" s="88">
        <f>SUM(Y155:Y156)</f>
        <v>0</v>
      </c>
      <c r="Z154" s="83"/>
      <c r="AA154" s="89">
        <f>SUM(AA155:AA156)</f>
        <v>0</v>
      </c>
      <c r="AR154" s="90" t="s">
        <v>111</v>
      </c>
      <c r="AT154" s="91" t="s">
        <v>39</v>
      </c>
      <c r="AU154" s="91" t="s">
        <v>41</v>
      </c>
      <c r="AY154" s="90" t="s">
        <v>86</v>
      </c>
      <c r="BK154" s="92">
        <f>SUM(BK155:BK156)</f>
        <v>0</v>
      </c>
    </row>
    <row r="155" spans="2:65" s="21" customFormat="1" ht="16.5" customHeight="1" x14ac:dyDescent="0.3">
      <c r="B155" s="18"/>
      <c r="C155" s="94" t="s">
        <v>44</v>
      </c>
      <c r="D155" s="94" t="s">
        <v>87</v>
      </c>
      <c r="E155" s="95" t="s">
        <v>150</v>
      </c>
      <c r="F155" s="330" t="s">
        <v>64</v>
      </c>
      <c r="G155" s="330"/>
      <c r="H155" s="330"/>
      <c r="I155" s="330"/>
      <c r="J155" s="96" t="s">
        <v>149</v>
      </c>
      <c r="K155" s="97">
        <v>1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151</v>
      </c>
      <c r="AT155" s="6" t="s">
        <v>87</v>
      </c>
      <c r="AU155" s="6" t="s">
        <v>54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151</v>
      </c>
      <c r="BM155" s="6" t="s">
        <v>187</v>
      </c>
    </row>
    <row r="156" spans="2:65" s="21" customFormat="1" ht="36" customHeight="1" x14ac:dyDescent="0.3">
      <c r="B156" s="18"/>
      <c r="C156" s="19"/>
      <c r="D156" s="19"/>
      <c r="E156" s="19"/>
      <c r="F156" s="328" t="s">
        <v>152</v>
      </c>
      <c r="G156" s="329"/>
      <c r="H156" s="329"/>
      <c r="I156" s="329"/>
      <c r="J156" s="19"/>
      <c r="K156" s="19"/>
      <c r="L156" s="19"/>
      <c r="M156" s="19"/>
      <c r="N156" s="19"/>
      <c r="O156" s="19"/>
      <c r="P156" s="19"/>
      <c r="Q156" s="19"/>
      <c r="R156" s="20"/>
      <c r="T156" s="70"/>
      <c r="U156" s="19"/>
      <c r="V156" s="19"/>
      <c r="W156" s="19"/>
      <c r="X156" s="19"/>
      <c r="Y156" s="19"/>
      <c r="Z156" s="19"/>
      <c r="AA156" s="40"/>
      <c r="AT156" s="6" t="s">
        <v>89</v>
      </c>
      <c r="AU156" s="6" t="s">
        <v>54</v>
      </c>
    </row>
    <row r="157" spans="2:65" s="86" customFormat="1" ht="29.85" customHeight="1" x14ac:dyDescent="0.3">
      <c r="B157" s="82"/>
      <c r="C157" s="83"/>
      <c r="D157" s="93" t="s">
        <v>102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38">
        <f>BK157</f>
        <v>10000</v>
      </c>
      <c r="O157" s="339"/>
      <c r="P157" s="339"/>
      <c r="Q157" s="339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111</v>
      </c>
      <c r="AT157" s="91" t="s">
        <v>39</v>
      </c>
      <c r="AU157" s="91" t="s">
        <v>41</v>
      </c>
      <c r="AY157" s="90" t="s">
        <v>86</v>
      </c>
      <c r="BK157" s="92">
        <f>BK158</f>
        <v>10000</v>
      </c>
    </row>
    <row r="158" spans="2:65" s="21" customFormat="1" ht="16.5" customHeight="1" x14ac:dyDescent="0.3">
      <c r="B158" s="18"/>
      <c r="C158" s="94" t="s">
        <v>5</v>
      </c>
      <c r="D158" s="94" t="s">
        <v>87</v>
      </c>
      <c r="E158" s="95" t="s">
        <v>153</v>
      </c>
      <c r="F158" s="330" t="s">
        <v>154</v>
      </c>
      <c r="G158" s="330"/>
      <c r="H158" s="330"/>
      <c r="I158" s="330"/>
      <c r="J158" s="96" t="s">
        <v>155</v>
      </c>
      <c r="K158" s="97">
        <v>1</v>
      </c>
      <c r="L158" s="333">
        <v>10000</v>
      </c>
      <c r="M158" s="333"/>
      <c r="N158" s="332">
        <f>ROUND(L158*K158,2)</f>
        <v>10000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151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10000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10000</v>
      </c>
      <c r="BL158" s="6" t="s">
        <v>151</v>
      </c>
      <c r="BM158" s="6" t="s">
        <v>188</v>
      </c>
    </row>
    <row r="159" spans="2:65" s="21" customFormat="1" ht="49.9" hidden="1" customHeight="1" x14ac:dyDescent="0.35">
      <c r="B159" s="18"/>
      <c r="C159" s="19"/>
      <c r="D159" s="84" t="s">
        <v>90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323">
        <f>BK159</f>
        <v>0</v>
      </c>
      <c r="O159" s="324"/>
      <c r="P159" s="324"/>
      <c r="Q159" s="324"/>
      <c r="R159" s="20"/>
      <c r="T159" s="72"/>
      <c r="U159" s="30"/>
      <c r="V159" s="30"/>
      <c r="W159" s="30"/>
      <c r="X159" s="30"/>
      <c r="Y159" s="30"/>
      <c r="Z159" s="30"/>
      <c r="AA159" s="32"/>
      <c r="AT159" s="6" t="s">
        <v>39</v>
      </c>
      <c r="AU159" s="6" t="s">
        <v>40</v>
      </c>
      <c r="AY159" s="6" t="s">
        <v>91</v>
      </c>
      <c r="BK159" s="48">
        <v>0</v>
      </c>
    </row>
    <row r="160" spans="2:65" s="21" customFormat="1" ht="6.95" customHeight="1" x14ac:dyDescent="0.3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</sheetData>
  <mergeCells count="14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N148:Q148"/>
    <mergeCell ref="F149:I149"/>
    <mergeCell ref="L149:M149"/>
    <mergeCell ref="N149:Q149"/>
    <mergeCell ref="F151:I151"/>
    <mergeCell ref="L151:M151"/>
    <mergeCell ref="N151:Q151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N159:Q159"/>
    <mergeCell ref="H1:K1"/>
    <mergeCell ref="S2:AC2"/>
    <mergeCell ref="F152:I152"/>
    <mergeCell ref="F155:I155"/>
    <mergeCell ref="L155:M155"/>
    <mergeCell ref="N155:Q155"/>
    <mergeCell ref="F156:I156"/>
    <mergeCell ref="F158:I158"/>
    <mergeCell ref="L158:M158"/>
    <mergeCell ref="N158:Q158"/>
    <mergeCell ref="N125:Q125"/>
    <mergeCell ref="N126:Q126"/>
    <mergeCell ref="N127:Q127"/>
    <mergeCell ref="N132:Q132"/>
    <mergeCell ref="N142:Q142"/>
    <mergeCell ref="N143:Q143"/>
    <mergeCell ref="N145:Q145"/>
    <mergeCell ref="N150:Q150"/>
    <mergeCell ref="N153:Q153"/>
    <mergeCell ref="N154:Q154"/>
    <mergeCell ref="N157:Q157"/>
    <mergeCell ref="F148:I148"/>
    <mergeCell ref="L148:M148"/>
  </mergeCell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24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116"/>
  <sheetViews>
    <sheetView showGridLines="0" workbookViewId="0">
      <pane ySplit="1" topLeftCell="A8" activePane="bottomLeft" state="frozen"/>
      <selection pane="bottomLeft" activeCell="F14" sqref="F14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1.1640625" style="207" customWidth="1"/>
  </cols>
  <sheetData>
    <row r="2" spans="2:11" ht="36.950000000000003" customHeight="1" x14ac:dyDescent="0.3"/>
    <row r="3" spans="2:11" ht="6.95" customHeight="1" x14ac:dyDescent="0.3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 x14ac:dyDescent="0.3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 x14ac:dyDescent="0.3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 x14ac:dyDescent="0.3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 x14ac:dyDescent="0.3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 x14ac:dyDescent="0.3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 x14ac:dyDescent="0.3">
      <c r="B9" s="125"/>
      <c r="C9" s="208"/>
      <c r="D9" s="208"/>
      <c r="E9" s="320" t="str">
        <f>'Rekapitulace stavby'!I52</f>
        <v>Objekt L</v>
      </c>
      <c r="F9" s="321"/>
      <c r="G9" s="321"/>
      <c r="H9" s="321"/>
      <c r="I9" s="208"/>
      <c r="J9" s="208"/>
      <c r="K9" s="126"/>
    </row>
    <row r="10" spans="2:11" s="118" customFormat="1" x14ac:dyDescent="0.3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 x14ac:dyDescent="0.3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 x14ac:dyDescent="0.3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 x14ac:dyDescent="0.3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 x14ac:dyDescent="0.3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 x14ac:dyDescent="0.3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344</v>
      </c>
      <c r="K15" s="126"/>
    </row>
    <row r="16" spans="2:11" s="118" customFormat="1" ht="6.95" customHeight="1" x14ac:dyDescent="0.3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 x14ac:dyDescent="0.3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 x14ac:dyDescent="0.3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 x14ac:dyDescent="0.3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 x14ac:dyDescent="0.3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 x14ac:dyDescent="0.3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 x14ac:dyDescent="0.3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 x14ac:dyDescent="0.3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 x14ac:dyDescent="0.3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 x14ac:dyDescent="0.3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 x14ac:dyDescent="0.3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 x14ac:dyDescent="0.3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 x14ac:dyDescent="0.3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 x14ac:dyDescent="0.3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 x14ac:dyDescent="0.3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 x14ac:dyDescent="0.3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 x14ac:dyDescent="0.3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 x14ac:dyDescent="0.3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 x14ac:dyDescent="0.3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hidden="1" customHeight="1" x14ac:dyDescent="0.3">
      <c r="B35" s="125"/>
      <c r="C35" s="208"/>
      <c r="D35" s="208"/>
      <c r="E35" s="225" t="s">
        <v>26</v>
      </c>
      <c r="F35" s="255" t="e">
        <f>ROUND((SUM(#REF!)),  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hidden="1" customHeight="1" x14ac:dyDescent="0.3">
      <c r="B36" s="125"/>
      <c r="C36" s="208"/>
      <c r="D36" s="208"/>
      <c r="E36" s="225" t="s">
        <v>27</v>
      </c>
      <c r="F36" s="255" t="e">
        <f>ROUND((SUM(#REF!)),  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hidden="1" customHeight="1" x14ac:dyDescent="0.3">
      <c r="B37" s="125"/>
      <c r="C37" s="208"/>
      <c r="D37" s="208"/>
      <c r="E37" s="225" t="s">
        <v>28</v>
      </c>
      <c r="F37" s="255" t="e">
        <f>ROUND((SUM(#REF!)),  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 x14ac:dyDescent="0.3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 x14ac:dyDescent="0.3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 x14ac:dyDescent="0.3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 x14ac:dyDescent="0.3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 x14ac:dyDescent="0.3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 x14ac:dyDescent="0.3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 x14ac:dyDescent="0.3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 x14ac:dyDescent="0.3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 x14ac:dyDescent="0.3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 x14ac:dyDescent="0.3">
      <c r="B50" s="125"/>
      <c r="C50" s="208"/>
      <c r="D50" s="208"/>
      <c r="E50" s="320" t="str">
        <f>E9</f>
        <v>Objekt L</v>
      </c>
      <c r="F50" s="321"/>
      <c r="G50" s="321"/>
      <c r="H50" s="321"/>
      <c r="I50" s="208"/>
      <c r="J50" s="208"/>
      <c r="K50" s="126"/>
    </row>
    <row r="51" spans="2:11" s="118" customFormat="1" ht="6.95" customHeight="1" x14ac:dyDescent="0.3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 x14ac:dyDescent="0.3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 x14ac:dyDescent="0.3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 x14ac:dyDescent="0.3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 x14ac:dyDescent="0.3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 x14ac:dyDescent="0.3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 x14ac:dyDescent="0.3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 x14ac:dyDescent="0.3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 x14ac:dyDescent="0.3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 x14ac:dyDescent="0.3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899999999999999" customHeight="1" x14ac:dyDescent="0.3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899999999999999" customHeight="1" x14ac:dyDescent="0.3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J96</f>
        <v>0</v>
      </c>
      <c r="K62" s="247"/>
    </row>
    <row r="63" spans="2:11" s="182" customFormat="1" ht="24.95" customHeight="1" x14ac:dyDescent="0.3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899999999999999" customHeight="1" x14ac:dyDescent="0.3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J108</f>
        <v>0</v>
      </c>
      <c r="K64" s="247"/>
    </row>
    <row r="65" spans="2:11" s="187" customFormat="1" ht="19.899999999999999" customHeight="1" x14ac:dyDescent="0.3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J110</f>
        <v>0</v>
      </c>
      <c r="K65" s="247"/>
    </row>
    <row r="66" spans="2:11" s="182" customFormat="1" ht="24.95" customHeight="1" x14ac:dyDescent="0.3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899999999999999" customHeight="1" x14ac:dyDescent="0.3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J113</f>
        <v>0</v>
      </c>
      <c r="K67" s="247"/>
    </row>
    <row r="68" spans="2:11" s="118" customFormat="1" ht="21.75" customHeight="1" x14ac:dyDescent="0.3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 x14ac:dyDescent="0.3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 x14ac:dyDescent="0.3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 x14ac:dyDescent="0.3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 x14ac:dyDescent="0.3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 x14ac:dyDescent="0.3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 x14ac:dyDescent="0.3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 x14ac:dyDescent="0.3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 x14ac:dyDescent="0.3">
      <c r="B79" s="213"/>
      <c r="C79" s="208"/>
      <c r="D79" s="208"/>
      <c r="E79" s="320" t="str">
        <f>E9</f>
        <v>Objekt L</v>
      </c>
      <c r="F79" s="321"/>
      <c r="G79" s="321"/>
      <c r="H79" s="321"/>
      <c r="I79" s="208"/>
      <c r="J79" s="208"/>
      <c r="K79" s="217"/>
    </row>
    <row r="80" spans="2:11" s="118" customFormat="1" ht="6.95" customHeight="1" x14ac:dyDescent="0.3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 x14ac:dyDescent="0.3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 x14ac:dyDescent="0.3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 x14ac:dyDescent="0.3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 x14ac:dyDescent="0.3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 x14ac:dyDescent="0.3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 x14ac:dyDescent="0.3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 x14ac:dyDescent="0.25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J88+J107+J112</f>
        <v>0</v>
      </c>
      <c r="K87" s="217"/>
    </row>
    <row r="88" spans="2:11" s="194" customFormat="1" ht="25.9" customHeight="1" x14ac:dyDescent="0.2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+J89+J96</f>
        <v>0</v>
      </c>
      <c r="K88" s="219"/>
    </row>
    <row r="89" spans="2:11" s="194" customFormat="1" ht="22.9" customHeight="1" x14ac:dyDescent="0.2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SUM(J90:J95)</f>
        <v>0</v>
      </c>
      <c r="K89" s="219"/>
    </row>
    <row r="90" spans="2:11" x14ac:dyDescent="0.3">
      <c r="B90" s="212"/>
      <c r="C90" s="196"/>
      <c r="D90" s="196" t="s">
        <v>87</v>
      </c>
      <c r="E90" s="197" t="s">
        <v>291</v>
      </c>
      <c r="F90" s="198" t="s">
        <v>310</v>
      </c>
      <c r="G90" s="199" t="s">
        <v>149</v>
      </c>
      <c r="H90" s="200">
        <v>1</v>
      </c>
      <c r="I90" s="201"/>
      <c r="J90" s="202">
        <f t="shared" ref="J90:J91" si="0">H90*I90</f>
        <v>0</v>
      </c>
      <c r="K90" s="216"/>
    </row>
    <row r="91" spans="2:11" s="118" customFormat="1" ht="14.45" customHeight="1" x14ac:dyDescent="0.3">
      <c r="B91" s="213"/>
      <c r="C91" s="196"/>
      <c r="D91" s="196" t="s">
        <v>87</v>
      </c>
      <c r="E91" s="197" t="s">
        <v>236</v>
      </c>
      <c r="F91" s="198" t="s">
        <v>237</v>
      </c>
      <c r="G91" s="199" t="s">
        <v>108</v>
      </c>
      <c r="H91" s="200">
        <v>9</v>
      </c>
      <c r="I91" s="201"/>
      <c r="J91" s="202">
        <f t="shared" si="0"/>
        <v>0</v>
      </c>
      <c r="K91" s="217"/>
    </row>
    <row r="92" spans="2:11" s="118" customFormat="1" ht="14.45" customHeight="1" x14ac:dyDescent="0.3">
      <c r="B92" s="213"/>
      <c r="C92" s="196"/>
      <c r="D92" s="196" t="s">
        <v>87</v>
      </c>
      <c r="E92" s="197" t="s">
        <v>233</v>
      </c>
      <c r="F92" s="198" t="s">
        <v>234</v>
      </c>
      <c r="G92" s="199" t="s">
        <v>103</v>
      </c>
      <c r="H92" s="200">
        <v>2745</v>
      </c>
      <c r="I92" s="201"/>
      <c r="J92" s="202">
        <f t="shared" ref="J92:J106" si="1">H92*I92</f>
        <v>0</v>
      </c>
      <c r="K92" s="217"/>
    </row>
    <row r="93" spans="2:11" s="119" customFormat="1" ht="14.45" customHeight="1" x14ac:dyDescent="0.3">
      <c r="B93" s="213"/>
      <c r="C93" s="196"/>
      <c r="D93" s="196" t="s">
        <v>87</v>
      </c>
      <c r="E93" s="197" t="s">
        <v>233</v>
      </c>
      <c r="F93" s="198" t="s">
        <v>309</v>
      </c>
      <c r="G93" s="199" t="s">
        <v>103</v>
      </c>
      <c r="H93" s="200">
        <v>87</v>
      </c>
      <c r="I93" s="201"/>
      <c r="J93" s="202">
        <f t="shared" si="1"/>
        <v>0</v>
      </c>
      <c r="K93" s="217"/>
    </row>
    <row r="94" spans="2:11" s="118" customFormat="1" ht="14.45" customHeight="1" x14ac:dyDescent="0.3">
      <c r="B94" s="213"/>
      <c r="C94" s="196"/>
      <c r="D94" s="196" t="s">
        <v>87</v>
      </c>
      <c r="E94" s="197" t="s">
        <v>201</v>
      </c>
      <c r="F94" s="198" t="s">
        <v>202</v>
      </c>
      <c r="G94" s="199" t="s">
        <v>103</v>
      </c>
      <c r="H94" s="200">
        <v>156.1</v>
      </c>
      <c r="I94" s="201"/>
      <c r="J94" s="202">
        <f t="shared" si="1"/>
        <v>0</v>
      </c>
      <c r="K94" s="217"/>
    </row>
    <row r="95" spans="2:11" s="118" customFormat="1" ht="14.45" customHeight="1" x14ac:dyDescent="0.3">
      <c r="B95" s="213"/>
      <c r="C95" s="196"/>
      <c r="D95" s="196" t="s">
        <v>87</v>
      </c>
      <c r="E95" s="197" t="s">
        <v>283</v>
      </c>
      <c r="F95" s="205" t="s">
        <v>284</v>
      </c>
      <c r="G95" s="199" t="s">
        <v>103</v>
      </c>
      <c r="H95" s="200">
        <v>35</v>
      </c>
      <c r="I95" s="201"/>
      <c r="J95" s="202">
        <f t="shared" si="1"/>
        <v>0</v>
      </c>
      <c r="K95" s="217"/>
    </row>
    <row r="96" spans="2:11" s="194" customFormat="1" ht="22.9" customHeight="1" x14ac:dyDescent="0.2">
      <c r="B96" s="215"/>
      <c r="C96" s="211"/>
      <c r="D96" s="233"/>
      <c r="E96" s="237" t="s">
        <v>263</v>
      </c>
      <c r="F96" s="237" t="s">
        <v>264</v>
      </c>
      <c r="G96" s="211"/>
      <c r="H96" s="211"/>
      <c r="I96" s="235"/>
      <c r="J96" s="238">
        <f>SUM(J97:J106)</f>
        <v>0</v>
      </c>
      <c r="K96" s="219"/>
    </row>
    <row r="97" spans="2:11" s="118" customFormat="1" ht="14.45" customHeight="1" x14ac:dyDescent="0.3">
      <c r="B97" s="213"/>
      <c r="C97" s="196"/>
      <c r="D97" s="196" t="s">
        <v>87</v>
      </c>
      <c r="E97" s="197" t="s">
        <v>265</v>
      </c>
      <c r="F97" s="198" t="s">
        <v>266</v>
      </c>
      <c r="G97" s="199" t="s">
        <v>108</v>
      </c>
      <c r="H97" s="200">
        <f>H101+H102+H103+H104+H105+H106</f>
        <v>1614.7</v>
      </c>
      <c r="I97" s="201"/>
      <c r="J97" s="202">
        <f t="shared" si="1"/>
        <v>0</v>
      </c>
      <c r="K97" s="217"/>
    </row>
    <row r="98" spans="2:11" s="118" customFormat="1" ht="14.45" customHeight="1" x14ac:dyDescent="0.3">
      <c r="B98" s="213"/>
      <c r="C98" s="196"/>
      <c r="D98" s="196" t="s">
        <v>87</v>
      </c>
      <c r="E98" s="197" t="s">
        <v>109</v>
      </c>
      <c r="F98" s="198" t="s">
        <v>110</v>
      </c>
      <c r="G98" s="199" t="s">
        <v>108</v>
      </c>
      <c r="H98" s="200">
        <f>H101+H102+H103+H104+H105+H106</f>
        <v>1614.7</v>
      </c>
      <c r="I98" s="201"/>
      <c r="J98" s="202">
        <f t="shared" si="1"/>
        <v>0</v>
      </c>
      <c r="K98" s="217"/>
    </row>
    <row r="99" spans="2:11" s="118" customFormat="1" ht="14.45" customHeight="1" x14ac:dyDescent="0.3">
      <c r="B99" s="213"/>
      <c r="C99" s="196"/>
      <c r="D99" s="196" t="s">
        <v>87</v>
      </c>
      <c r="E99" s="197" t="s">
        <v>112</v>
      </c>
      <c r="F99" s="198" t="s">
        <v>113</v>
      </c>
      <c r="G99" s="199" t="s">
        <v>108</v>
      </c>
      <c r="H99" s="200">
        <f>24*H98</f>
        <v>38752.800000000003</v>
      </c>
      <c r="I99" s="201"/>
      <c r="J99" s="202">
        <f t="shared" si="1"/>
        <v>0</v>
      </c>
      <c r="K99" s="217"/>
    </row>
    <row r="100" spans="2:11" s="118" customFormat="1" ht="14.45" customHeight="1" x14ac:dyDescent="0.3">
      <c r="B100" s="213"/>
      <c r="C100" s="196"/>
      <c r="D100" s="196" t="s">
        <v>87</v>
      </c>
      <c r="E100" s="197" t="s">
        <v>115</v>
      </c>
      <c r="F100" s="198" t="s">
        <v>116</v>
      </c>
      <c r="G100" s="199" t="s">
        <v>108</v>
      </c>
      <c r="H100" s="200">
        <f>H101+H102+H103+H104+H105</f>
        <v>1605.7</v>
      </c>
      <c r="I100" s="201"/>
      <c r="J100" s="202">
        <f t="shared" si="1"/>
        <v>0</v>
      </c>
      <c r="K100" s="217"/>
    </row>
    <row r="101" spans="2:11" s="118" customFormat="1" ht="24" x14ac:dyDescent="0.3">
      <c r="B101" s="213"/>
      <c r="C101" s="196"/>
      <c r="D101" s="196" t="s">
        <v>87</v>
      </c>
      <c r="E101" s="197" t="s">
        <v>170</v>
      </c>
      <c r="F101" s="205" t="s">
        <v>288</v>
      </c>
      <c r="G101" s="199" t="s">
        <v>108</v>
      </c>
      <c r="H101" s="200">
        <v>1561.22</v>
      </c>
      <c r="I101" s="201"/>
      <c r="J101" s="202">
        <f t="shared" si="1"/>
        <v>0</v>
      </c>
      <c r="K101" s="217"/>
    </row>
    <row r="102" spans="2:11" s="118" customFormat="1" ht="14.45" customHeight="1" x14ac:dyDescent="0.3">
      <c r="B102" s="213"/>
      <c r="C102" s="196"/>
      <c r="D102" s="196" t="s">
        <v>87</v>
      </c>
      <c r="E102" s="197" t="s">
        <v>121</v>
      </c>
      <c r="F102" s="198" t="s">
        <v>290</v>
      </c>
      <c r="G102" s="199" t="s">
        <v>108</v>
      </c>
      <c r="H102" s="200">
        <v>12</v>
      </c>
      <c r="I102" s="201"/>
      <c r="J102" s="202">
        <f t="shared" si="1"/>
        <v>0</v>
      </c>
      <c r="K102" s="217"/>
    </row>
    <row r="103" spans="2:11" s="118" customFormat="1" ht="14.45" customHeight="1" x14ac:dyDescent="0.3">
      <c r="B103" s="213"/>
      <c r="C103" s="196"/>
      <c r="D103" s="196" t="s">
        <v>87</v>
      </c>
      <c r="E103" s="197" t="s">
        <v>124</v>
      </c>
      <c r="F103" s="198" t="s">
        <v>268</v>
      </c>
      <c r="G103" s="199" t="s">
        <v>108</v>
      </c>
      <c r="H103" s="200">
        <v>12.64</v>
      </c>
      <c r="I103" s="201"/>
      <c r="J103" s="202">
        <f t="shared" si="1"/>
        <v>0</v>
      </c>
      <c r="K103" s="217"/>
    </row>
    <row r="104" spans="2:11" s="118" customFormat="1" ht="14.45" customHeight="1" x14ac:dyDescent="0.3">
      <c r="B104" s="213"/>
      <c r="C104" s="196"/>
      <c r="D104" s="196" t="s">
        <v>87</v>
      </c>
      <c r="E104" s="197" t="s">
        <v>227</v>
      </c>
      <c r="F104" s="198" t="s">
        <v>289</v>
      </c>
      <c r="G104" s="199" t="s">
        <v>108</v>
      </c>
      <c r="H104" s="200">
        <v>0.5</v>
      </c>
      <c r="I104" s="201"/>
      <c r="J104" s="202">
        <f t="shared" si="1"/>
        <v>0</v>
      </c>
      <c r="K104" s="217"/>
    </row>
    <row r="105" spans="2:11" s="118" customFormat="1" ht="14.45" customHeight="1" x14ac:dyDescent="0.3">
      <c r="B105" s="213"/>
      <c r="C105" s="196"/>
      <c r="D105" s="196" t="s">
        <v>87</v>
      </c>
      <c r="E105" s="197" t="s">
        <v>127</v>
      </c>
      <c r="F105" s="198" t="s">
        <v>267</v>
      </c>
      <c r="G105" s="199" t="s">
        <v>108</v>
      </c>
      <c r="H105" s="200">
        <v>19.34</v>
      </c>
      <c r="I105" s="201"/>
      <c r="J105" s="202">
        <f t="shared" si="1"/>
        <v>0</v>
      </c>
      <c r="K105" s="217"/>
    </row>
    <row r="106" spans="2:11" s="118" customFormat="1" ht="14.45" customHeight="1" x14ac:dyDescent="0.3">
      <c r="B106" s="213"/>
      <c r="C106" s="196"/>
      <c r="D106" s="196" t="s">
        <v>87</v>
      </c>
      <c r="E106" s="197" t="s">
        <v>269</v>
      </c>
      <c r="F106" s="198" t="s">
        <v>270</v>
      </c>
      <c r="G106" s="199" t="s">
        <v>108</v>
      </c>
      <c r="H106" s="200">
        <v>9</v>
      </c>
      <c r="I106" s="201"/>
      <c r="J106" s="202">
        <f t="shared" si="1"/>
        <v>0</v>
      </c>
      <c r="K106" s="217"/>
    </row>
    <row r="107" spans="2:11" s="194" customFormat="1" ht="25.9" customHeight="1" x14ac:dyDescent="0.2">
      <c r="B107" s="215"/>
      <c r="C107" s="211"/>
      <c r="D107" s="233"/>
      <c r="E107" s="234" t="s">
        <v>271</v>
      </c>
      <c r="F107" s="234" t="s">
        <v>272</v>
      </c>
      <c r="G107" s="211"/>
      <c r="H107" s="211"/>
      <c r="I107" s="235"/>
      <c r="J107" s="236">
        <f>J108+J110</f>
        <v>0</v>
      </c>
      <c r="K107" s="219"/>
    </row>
    <row r="108" spans="2:11" s="194" customFormat="1" ht="22.9" customHeight="1" x14ac:dyDescent="0.2">
      <c r="B108" s="215"/>
      <c r="C108" s="211"/>
      <c r="D108" s="233"/>
      <c r="E108" s="237" t="s">
        <v>273</v>
      </c>
      <c r="F108" s="237" t="s">
        <v>274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 x14ac:dyDescent="0.3">
      <c r="B109" s="213"/>
      <c r="C109" s="196"/>
      <c r="D109" s="196" t="s">
        <v>87</v>
      </c>
      <c r="E109" s="197" t="s">
        <v>275</v>
      </c>
      <c r="F109" s="198" t="s">
        <v>276</v>
      </c>
      <c r="G109" s="199" t="s">
        <v>135</v>
      </c>
      <c r="H109" s="200">
        <v>413</v>
      </c>
      <c r="I109" s="201"/>
      <c r="J109" s="202">
        <f t="shared" ref="J109" si="2">H109*I109</f>
        <v>0</v>
      </c>
      <c r="K109" s="217"/>
    </row>
    <row r="110" spans="2:11" s="194" customFormat="1" ht="22.9" customHeight="1" x14ac:dyDescent="0.2">
      <c r="B110" s="215"/>
      <c r="C110" s="211"/>
      <c r="D110" s="233"/>
      <c r="E110" s="237" t="s">
        <v>277</v>
      </c>
      <c r="F110" s="237" t="s">
        <v>278</v>
      </c>
      <c r="G110" s="211"/>
      <c r="H110" s="211"/>
      <c r="I110" s="235"/>
      <c r="J110" s="238">
        <f>SUM(J111)</f>
        <v>0</v>
      </c>
      <c r="K110" s="219"/>
    </row>
    <row r="111" spans="2:11" s="118" customFormat="1" ht="14.45" customHeight="1" x14ac:dyDescent="0.3">
      <c r="B111" s="213"/>
      <c r="C111" s="196"/>
      <c r="D111" s="196" t="s">
        <v>87</v>
      </c>
      <c r="E111" s="197" t="s">
        <v>279</v>
      </c>
      <c r="F111" s="198" t="s">
        <v>280</v>
      </c>
      <c r="G111" s="199" t="s">
        <v>135</v>
      </c>
      <c r="H111" s="200">
        <v>215</v>
      </c>
      <c r="I111" s="201"/>
      <c r="J111" s="202">
        <f t="shared" ref="J111" si="3">H111*I111</f>
        <v>0</v>
      </c>
      <c r="K111" s="217"/>
    </row>
    <row r="112" spans="2:11" s="194" customFormat="1" ht="25.9" customHeight="1" x14ac:dyDescent="0.2">
      <c r="B112" s="215"/>
      <c r="C112" s="211"/>
      <c r="D112" s="233"/>
      <c r="E112" s="234" t="s">
        <v>285</v>
      </c>
      <c r="F112" s="234" t="s">
        <v>303</v>
      </c>
      <c r="G112" s="211"/>
      <c r="H112" s="211"/>
      <c r="I112" s="235"/>
      <c r="J112" s="236">
        <f>J113</f>
        <v>0</v>
      </c>
      <c r="K112" s="219"/>
    </row>
    <row r="113" spans="2:11" s="194" customFormat="1" ht="22.9" customHeight="1" x14ac:dyDescent="0.2">
      <c r="B113" s="215"/>
      <c r="C113" s="211"/>
      <c r="D113" s="233"/>
      <c r="E113" s="237"/>
      <c r="F113" s="237" t="str">
        <f>F114</f>
        <v>Vyklizení objektu vč. odvozu a likvidace</v>
      </c>
      <c r="G113" s="211"/>
      <c r="H113" s="211"/>
      <c r="I113" s="235"/>
      <c r="J113" s="238">
        <f>SUM(J114)</f>
        <v>0</v>
      </c>
      <c r="K113" s="219"/>
    </row>
    <row r="114" spans="2:11" s="118" customFormat="1" ht="14.45" customHeight="1" x14ac:dyDescent="0.3">
      <c r="B114" s="213"/>
      <c r="C114" s="196"/>
      <c r="D114" s="196" t="s">
        <v>87</v>
      </c>
      <c r="E114" s="197" t="s">
        <v>281</v>
      </c>
      <c r="F114" s="205" t="s">
        <v>282</v>
      </c>
      <c r="G114" s="199" t="s">
        <v>149</v>
      </c>
      <c r="H114" s="200">
        <v>1</v>
      </c>
      <c r="I114" s="201"/>
      <c r="J114" s="202">
        <f>H114*I114</f>
        <v>0</v>
      </c>
      <c r="K114" s="217"/>
    </row>
    <row r="115" spans="2:11" s="118" customFormat="1" ht="6.95" customHeight="1" x14ac:dyDescent="0.3">
      <c r="B115" s="239"/>
      <c r="C115" s="240"/>
      <c r="D115" s="240"/>
      <c r="E115" s="240"/>
      <c r="F115" s="240"/>
      <c r="G115" s="240"/>
      <c r="H115" s="240"/>
      <c r="I115" s="240"/>
      <c r="J115" s="240"/>
      <c r="K115" s="221"/>
    </row>
    <row r="116" spans="2:11" x14ac:dyDescent="0.3">
      <c r="H116" s="268"/>
    </row>
  </sheetData>
  <sheetProtection algorithmName="SHA-512" hashValue="S8CvfvF1xl8wpS/IJkOIwU+iMupi7AQPLkCEVkgRDWFgIhEHWV4pC6GABLrJOI0by8NLNToObkOLBLY8Lpj6nQ==" saltValue="brJnO+seUyQu/Wc5KgcA/w==" spinCount="100000" sheet="1" formatCells="0" formatColumns="0" insertColumns="0" insertRows="0"/>
  <mergeCells count="8">
    <mergeCell ref="E77:H77"/>
    <mergeCell ref="E79:H79"/>
    <mergeCell ref="E7:H7"/>
    <mergeCell ref="E9:H9"/>
    <mergeCell ref="E18:H18"/>
    <mergeCell ref="E27:H27"/>
    <mergeCell ref="E48:H48"/>
    <mergeCell ref="E50:H50"/>
  </mergeCells>
  <pageMargins left="0.58333330000000005" right="0.58333330000000005" top="0.5" bottom="0.4666666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52"/>
  <sheetViews>
    <sheetView zoomScale="72" zoomScaleNormal="72" workbookViewId="0">
      <selection activeCell="F14" sqref="F14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1.1640625" style="207" customWidth="1"/>
  </cols>
  <sheetData>
    <row r="2" spans="2:11" ht="36.950000000000003" customHeight="1" x14ac:dyDescent="0.3">
      <c r="K2" s="257"/>
    </row>
    <row r="3" spans="2:11" ht="6.95" customHeight="1" x14ac:dyDescent="0.3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 x14ac:dyDescent="0.3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 x14ac:dyDescent="0.3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 x14ac:dyDescent="0.3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 x14ac:dyDescent="0.3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 x14ac:dyDescent="0.3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 x14ac:dyDescent="0.3">
      <c r="B9" s="125"/>
      <c r="C9" s="208"/>
      <c r="D9" s="208"/>
      <c r="E9" s="320" t="str">
        <f>'Rekapitulace stavby'!I53</f>
        <v>Vedlejší a ost. náklady, přeložky IS, zámk. dlažba</v>
      </c>
      <c r="F9" s="321"/>
      <c r="G9" s="321"/>
      <c r="H9" s="321"/>
      <c r="I9" s="208"/>
      <c r="J9" s="208"/>
      <c r="K9" s="126"/>
    </row>
    <row r="10" spans="2:11" s="118" customFormat="1" x14ac:dyDescent="0.3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 x14ac:dyDescent="0.3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 x14ac:dyDescent="0.3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 x14ac:dyDescent="0.3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 x14ac:dyDescent="0.3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 x14ac:dyDescent="0.3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344</v>
      </c>
      <c r="K15" s="126"/>
    </row>
    <row r="16" spans="2:11" s="118" customFormat="1" ht="6.95" customHeight="1" x14ac:dyDescent="0.3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 x14ac:dyDescent="0.3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 x14ac:dyDescent="0.3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 x14ac:dyDescent="0.3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 x14ac:dyDescent="0.3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 x14ac:dyDescent="0.3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 x14ac:dyDescent="0.3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 x14ac:dyDescent="0.3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 x14ac:dyDescent="0.3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 x14ac:dyDescent="0.3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 x14ac:dyDescent="0.3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 x14ac:dyDescent="0.3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 x14ac:dyDescent="0.3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 x14ac:dyDescent="0.3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 x14ac:dyDescent="0.3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 x14ac:dyDescent="0.3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 x14ac:dyDescent="0.3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 x14ac:dyDescent="0.3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 x14ac:dyDescent="0.3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hidden="1" customHeight="1" x14ac:dyDescent="0.3">
      <c r="B35" s="125"/>
      <c r="C35" s="208"/>
      <c r="D35" s="208"/>
      <c r="E35" s="225" t="s">
        <v>26</v>
      </c>
      <c r="F35" s="255" t="e">
        <f>ROUND((SUM(#REF!)),  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hidden="1" customHeight="1" x14ac:dyDescent="0.3">
      <c r="B36" s="125"/>
      <c r="C36" s="208"/>
      <c r="D36" s="208"/>
      <c r="E36" s="225" t="s">
        <v>27</v>
      </c>
      <c r="F36" s="255" t="e">
        <f>ROUND((SUM(#REF!)),  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hidden="1" customHeight="1" x14ac:dyDescent="0.3">
      <c r="B37" s="125"/>
      <c r="C37" s="208"/>
      <c r="D37" s="208"/>
      <c r="E37" s="225" t="s">
        <v>28</v>
      </c>
      <c r="F37" s="255" t="e">
        <f>ROUND((SUM(#REF!)),  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 x14ac:dyDescent="0.3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 x14ac:dyDescent="0.3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 x14ac:dyDescent="0.3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 x14ac:dyDescent="0.3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 x14ac:dyDescent="0.3">
      <c r="B45" s="125"/>
      <c r="C45" s="141" t="s">
        <v>254</v>
      </c>
      <c r="K45" s="126"/>
    </row>
    <row r="46" spans="2:11" s="118" customFormat="1" ht="6.95" customHeight="1" x14ac:dyDescent="0.3">
      <c r="B46" s="125"/>
      <c r="K46" s="126"/>
    </row>
    <row r="47" spans="2:11" s="118" customFormat="1" ht="12" customHeight="1" x14ac:dyDescent="0.3">
      <c r="B47" s="125"/>
      <c r="C47" s="144" t="s">
        <v>8</v>
      </c>
      <c r="K47" s="126"/>
    </row>
    <row r="48" spans="2:11" s="118" customFormat="1" ht="16.5" customHeight="1" x14ac:dyDescent="0.3">
      <c r="B48" s="125"/>
      <c r="E48" s="385" t="str">
        <f>E7</f>
        <v>Demolice objektů G a L v areálu Nemocnice Nymburk</v>
      </c>
      <c r="F48" s="386"/>
      <c r="G48" s="386"/>
      <c r="H48" s="386"/>
      <c r="K48" s="126"/>
    </row>
    <row r="49" spans="2:11" s="118" customFormat="1" ht="12" customHeight="1" x14ac:dyDescent="0.3">
      <c r="B49" s="125"/>
      <c r="C49" s="144" t="s">
        <v>92</v>
      </c>
      <c r="K49" s="126"/>
    </row>
    <row r="50" spans="2:11" s="118" customFormat="1" ht="16.5" customHeight="1" x14ac:dyDescent="0.3">
      <c r="B50" s="125"/>
      <c r="E50" s="294" t="str">
        <f>E9</f>
        <v>Vedlejší a ost. náklady, přeložky IS, zámk. dlažba</v>
      </c>
      <c r="F50" s="384"/>
      <c r="G50" s="384"/>
      <c r="H50" s="384"/>
      <c r="K50" s="126"/>
    </row>
    <row r="51" spans="2:11" s="118" customFormat="1" ht="6.95" customHeight="1" x14ac:dyDescent="0.3">
      <c r="B51" s="125"/>
      <c r="K51" s="126"/>
    </row>
    <row r="52" spans="2:11" s="118" customFormat="1" ht="12" customHeight="1" x14ac:dyDescent="0.3">
      <c r="B52" s="125"/>
      <c r="C52" s="144" t="s">
        <v>11</v>
      </c>
      <c r="F52" s="145" t="str">
        <f>F12</f>
        <v>Nymburk</v>
      </c>
      <c r="I52" s="144" t="s">
        <v>12</v>
      </c>
      <c r="J52" s="171" t="str">
        <f>IF(J12="","",J12)</f>
        <v/>
      </c>
      <c r="K52" s="126"/>
    </row>
    <row r="53" spans="2:11" s="118" customFormat="1" ht="6.95" customHeight="1" x14ac:dyDescent="0.3">
      <c r="B53" s="125"/>
      <c r="K53" s="126"/>
    </row>
    <row r="54" spans="2:11" s="118" customFormat="1" ht="25.7" customHeight="1" x14ac:dyDescent="0.3">
      <c r="B54" s="125"/>
      <c r="C54" s="144" t="s">
        <v>240</v>
      </c>
      <c r="F54" s="145" t="str">
        <f>E15</f>
        <v>Nemocnice Nymburk s.r.o.</v>
      </c>
      <c r="I54" s="144" t="s">
        <v>17</v>
      </c>
      <c r="J54" s="170">
        <f>E21</f>
        <v>0</v>
      </c>
      <c r="K54" s="126"/>
    </row>
    <row r="55" spans="2:11" s="118" customFormat="1" ht="15.2" customHeight="1" x14ac:dyDescent="0.3">
      <c r="B55" s="125"/>
      <c r="C55" s="144" t="s">
        <v>241</v>
      </c>
      <c r="F55" s="145" t="str">
        <f>IF(E18="","",E18)</f>
        <v>Vyplň údaj</v>
      </c>
      <c r="I55" s="144" t="s">
        <v>19</v>
      </c>
      <c r="J55" s="170" t="str">
        <f>E24</f>
        <v xml:space="preserve"> </v>
      </c>
      <c r="K55" s="126"/>
    </row>
    <row r="56" spans="2:11" s="118" customFormat="1" ht="10.35" customHeight="1" x14ac:dyDescent="0.3">
      <c r="B56" s="125"/>
      <c r="K56" s="126"/>
    </row>
    <row r="57" spans="2:11" s="118" customFormat="1" ht="29.25" customHeight="1" x14ac:dyDescent="0.3">
      <c r="B57" s="125"/>
      <c r="C57" s="179" t="s">
        <v>255</v>
      </c>
      <c r="D57" s="138"/>
      <c r="E57" s="138"/>
      <c r="F57" s="138"/>
      <c r="G57" s="138"/>
      <c r="H57" s="138"/>
      <c r="I57" s="138"/>
      <c r="J57" s="180" t="s">
        <v>59</v>
      </c>
      <c r="K57" s="126"/>
    </row>
    <row r="58" spans="2:11" s="118" customFormat="1" ht="10.35" customHeight="1" x14ac:dyDescent="0.3">
      <c r="B58" s="125"/>
      <c r="K58" s="126"/>
    </row>
    <row r="59" spans="2:11" s="118" customFormat="1" ht="22.9" customHeight="1" x14ac:dyDescent="0.3">
      <c r="B59" s="125"/>
      <c r="C59" s="181" t="s">
        <v>246</v>
      </c>
      <c r="J59" s="174">
        <f>J60</f>
        <v>0</v>
      </c>
      <c r="K59" s="126"/>
    </row>
    <row r="60" spans="2:11" s="182" customFormat="1" ht="24.95" customHeight="1" x14ac:dyDescent="0.3">
      <c r="B60" s="183"/>
      <c r="D60" s="184" t="s">
        <v>100</v>
      </c>
      <c r="E60" s="185"/>
      <c r="F60" s="185"/>
      <c r="G60" s="185"/>
      <c r="H60" s="185"/>
      <c r="I60" s="185"/>
      <c r="J60" s="186">
        <f>SUM(J61:J64)</f>
        <v>0</v>
      </c>
      <c r="K60" s="246"/>
    </row>
    <row r="61" spans="2:11" s="187" customFormat="1" ht="19.899999999999999" customHeight="1" x14ac:dyDescent="0.3">
      <c r="B61" s="188"/>
      <c r="D61" s="189" t="s">
        <v>306</v>
      </c>
      <c r="E61" s="190"/>
      <c r="F61" s="190"/>
      <c r="G61" s="190"/>
      <c r="H61" s="190"/>
      <c r="I61" s="190"/>
      <c r="J61" s="191">
        <f>J86</f>
        <v>0</v>
      </c>
      <c r="K61" s="247"/>
    </row>
    <row r="62" spans="2:11" s="187" customFormat="1" ht="19.899999999999999" customHeight="1" x14ac:dyDescent="0.3">
      <c r="B62" s="188"/>
      <c r="D62" s="189" t="s">
        <v>307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7" customFormat="1" ht="19.899999999999999" customHeight="1" x14ac:dyDescent="0.3">
      <c r="B63" s="188"/>
      <c r="D63" s="189" t="s">
        <v>308</v>
      </c>
      <c r="E63" s="190"/>
      <c r="F63" s="190"/>
      <c r="G63" s="190"/>
      <c r="H63" s="190"/>
      <c r="I63" s="190"/>
      <c r="J63" s="191">
        <f>J97</f>
        <v>0</v>
      </c>
      <c r="K63" s="247"/>
    </row>
    <row r="64" spans="2:11" s="187" customFormat="1" ht="19.899999999999999" customHeight="1" x14ac:dyDescent="0.3">
      <c r="B64" s="188"/>
      <c r="D64" s="189" t="s">
        <v>341</v>
      </c>
      <c r="E64" s="190"/>
      <c r="F64" s="190"/>
      <c r="G64" s="190"/>
      <c r="H64" s="190"/>
      <c r="I64" s="190"/>
      <c r="J64" s="191">
        <f>J104</f>
        <v>0</v>
      </c>
      <c r="K64" s="247"/>
    </row>
    <row r="65" spans="2:11" s="118" customFormat="1" ht="21.75" customHeight="1" x14ac:dyDescent="0.3">
      <c r="B65" s="125"/>
      <c r="K65" s="246"/>
    </row>
    <row r="66" spans="2:11" s="118" customFormat="1" ht="6.95" customHeight="1" x14ac:dyDescent="0.3">
      <c r="B66" s="131"/>
      <c r="C66" s="132"/>
      <c r="D66" s="132"/>
      <c r="E66" s="132"/>
      <c r="F66" s="132"/>
      <c r="G66" s="132"/>
      <c r="H66" s="132"/>
      <c r="I66" s="132"/>
      <c r="J66" s="132"/>
      <c r="K66" s="133"/>
    </row>
    <row r="67" spans="2:11" x14ac:dyDescent="0.3">
      <c r="J67" s="207"/>
      <c r="K67" s="206"/>
    </row>
    <row r="68" spans="2:11" ht="15" x14ac:dyDescent="0.3">
      <c r="J68" s="207"/>
      <c r="K68" s="210"/>
    </row>
    <row r="69" spans="2:11" x14ac:dyDescent="0.3">
      <c r="J69" s="207"/>
      <c r="K69" s="206"/>
    </row>
    <row r="70" spans="2:11" s="118" customFormat="1" ht="6.95" customHeight="1" x14ac:dyDescent="0.3">
      <c r="B70" s="134"/>
      <c r="C70" s="135"/>
      <c r="D70" s="135"/>
      <c r="E70" s="135"/>
      <c r="F70" s="135"/>
      <c r="G70" s="135"/>
      <c r="H70" s="135"/>
      <c r="I70" s="135"/>
      <c r="J70" s="135"/>
      <c r="K70" s="136"/>
    </row>
    <row r="71" spans="2:11" s="118" customFormat="1" ht="24.95" customHeight="1" x14ac:dyDescent="0.3">
      <c r="B71" s="125"/>
      <c r="C71" s="224" t="s">
        <v>257</v>
      </c>
      <c r="D71" s="227"/>
      <c r="E71" s="227"/>
      <c r="F71" s="227"/>
      <c r="G71" s="227"/>
      <c r="H71" s="227"/>
      <c r="I71" s="227"/>
      <c r="J71" s="227"/>
      <c r="K71" s="126"/>
    </row>
    <row r="72" spans="2:11" s="118" customFormat="1" ht="6.95" customHeight="1" x14ac:dyDescent="0.3">
      <c r="B72" s="125"/>
      <c r="C72" s="227"/>
      <c r="D72" s="227"/>
      <c r="E72" s="227"/>
      <c r="F72" s="227"/>
      <c r="G72" s="227"/>
      <c r="H72" s="227"/>
      <c r="I72" s="227"/>
      <c r="J72" s="227"/>
      <c r="K72" s="126"/>
    </row>
    <row r="73" spans="2:11" s="118" customFormat="1" ht="12" customHeight="1" x14ac:dyDescent="0.3">
      <c r="B73" s="125"/>
      <c r="C73" s="226" t="s">
        <v>8</v>
      </c>
      <c r="D73" s="227"/>
      <c r="E73" s="227"/>
      <c r="F73" s="227"/>
      <c r="G73" s="227"/>
      <c r="H73" s="227"/>
      <c r="I73" s="227"/>
      <c r="J73" s="227"/>
      <c r="K73" s="124"/>
    </row>
    <row r="74" spans="2:11" s="118" customFormat="1" ht="16.5" customHeight="1" x14ac:dyDescent="0.3">
      <c r="B74" s="125"/>
      <c r="C74" s="227"/>
      <c r="D74" s="227"/>
      <c r="E74" s="318" t="str">
        <f>E7</f>
        <v>Demolice objektů G a L v areálu Nemocnice Nymburk</v>
      </c>
      <c r="F74" s="319"/>
      <c r="G74" s="319"/>
      <c r="H74" s="319"/>
      <c r="I74" s="227"/>
      <c r="J74" s="227"/>
      <c r="K74" s="124"/>
    </row>
    <row r="75" spans="2:11" s="118" customFormat="1" ht="12" customHeight="1" x14ac:dyDescent="0.3">
      <c r="B75" s="125"/>
      <c r="C75" s="226" t="s">
        <v>92</v>
      </c>
      <c r="D75" s="227"/>
      <c r="E75" s="227"/>
      <c r="F75" s="227"/>
      <c r="G75" s="227"/>
      <c r="H75" s="227"/>
      <c r="I75" s="227"/>
      <c r="J75" s="227"/>
      <c r="K75" s="124"/>
    </row>
    <row r="76" spans="2:11" s="118" customFormat="1" ht="16.5" customHeight="1" x14ac:dyDescent="0.3">
      <c r="B76" s="125"/>
      <c r="C76" s="227"/>
      <c r="D76" s="227"/>
      <c r="E76" s="320" t="str">
        <f>E9</f>
        <v>Vedlejší a ost. náklady, přeložky IS, zámk. dlažba</v>
      </c>
      <c r="F76" s="321"/>
      <c r="G76" s="321"/>
      <c r="H76" s="321"/>
      <c r="I76" s="227"/>
      <c r="J76" s="227"/>
      <c r="K76" s="126"/>
    </row>
    <row r="77" spans="2:11" s="118" customFormat="1" ht="6.95" customHeight="1" x14ac:dyDescent="0.3">
      <c r="B77" s="125"/>
      <c r="C77" s="227"/>
      <c r="D77" s="227"/>
      <c r="E77" s="227"/>
      <c r="F77" s="227"/>
      <c r="G77" s="227"/>
      <c r="H77" s="227"/>
      <c r="I77" s="227"/>
      <c r="J77" s="227"/>
      <c r="K77" s="126"/>
    </row>
    <row r="78" spans="2:11" s="118" customFormat="1" ht="12" customHeight="1" x14ac:dyDescent="0.3">
      <c r="B78" s="125"/>
      <c r="C78" s="226" t="s">
        <v>11</v>
      </c>
      <c r="D78" s="227"/>
      <c r="E78" s="227"/>
      <c r="F78" s="249" t="str">
        <f>F12</f>
        <v>Nymburk</v>
      </c>
      <c r="G78" s="227"/>
      <c r="H78" s="227"/>
      <c r="I78" s="226" t="s">
        <v>12</v>
      </c>
      <c r="J78" s="229" t="str">
        <f>IF(J12="","",J12)</f>
        <v/>
      </c>
      <c r="K78" s="126"/>
    </row>
    <row r="79" spans="2:11" s="118" customFormat="1" ht="6.95" customHeight="1" x14ac:dyDescent="0.3">
      <c r="B79" s="125"/>
      <c r="C79" s="227"/>
      <c r="D79" s="227"/>
      <c r="E79" s="227"/>
      <c r="F79" s="227"/>
      <c r="G79" s="227"/>
      <c r="H79" s="227"/>
      <c r="I79" s="227"/>
      <c r="J79" s="227"/>
      <c r="K79" s="126"/>
    </row>
    <row r="80" spans="2:11" s="118" customFormat="1" ht="25.7" customHeight="1" x14ac:dyDescent="0.3">
      <c r="B80" s="125"/>
      <c r="C80" s="226" t="s">
        <v>240</v>
      </c>
      <c r="D80" s="227"/>
      <c r="E80" s="227"/>
      <c r="F80" s="249" t="str">
        <f>E15</f>
        <v>Nemocnice Nymburk s.r.o.</v>
      </c>
      <c r="G80" s="227"/>
      <c r="H80" s="227"/>
      <c r="I80" s="226" t="s">
        <v>17</v>
      </c>
      <c r="J80" s="250">
        <f>E21</f>
        <v>0</v>
      </c>
      <c r="K80" s="126"/>
    </row>
    <row r="81" spans="2:11" s="118" customFormat="1" ht="15.2" customHeight="1" x14ac:dyDescent="0.3">
      <c r="B81" s="125"/>
      <c r="C81" s="226" t="s">
        <v>241</v>
      </c>
      <c r="D81" s="227"/>
      <c r="E81" s="227"/>
      <c r="F81" s="249" t="str">
        <f>IF(E18="","",E18)</f>
        <v>Vyplň údaj</v>
      </c>
      <c r="G81" s="227"/>
      <c r="H81" s="227"/>
      <c r="I81" s="226" t="s">
        <v>19</v>
      </c>
      <c r="J81" s="250" t="str">
        <f>E24</f>
        <v xml:space="preserve"> </v>
      </c>
      <c r="K81" s="126"/>
    </row>
    <row r="82" spans="2:11" s="118" customFormat="1" ht="10.35" customHeight="1" x14ac:dyDescent="0.3">
      <c r="B82" s="125"/>
      <c r="C82" s="227"/>
      <c r="D82" s="227"/>
      <c r="E82" s="227"/>
      <c r="F82" s="227"/>
      <c r="G82" s="227"/>
      <c r="H82" s="227"/>
      <c r="I82" s="227"/>
      <c r="J82" s="227"/>
      <c r="K82" s="126"/>
    </row>
    <row r="83" spans="2:11" s="140" customFormat="1" ht="29.25" customHeight="1" x14ac:dyDescent="0.3">
      <c r="B83" s="139"/>
      <c r="C83" s="192" t="s">
        <v>73</v>
      </c>
      <c r="D83" s="193" t="s">
        <v>74</v>
      </c>
      <c r="E83" s="193" t="s">
        <v>38</v>
      </c>
      <c r="F83" s="193" t="s">
        <v>75</v>
      </c>
      <c r="G83" s="193" t="s">
        <v>76</v>
      </c>
      <c r="H83" s="193" t="s">
        <v>77</v>
      </c>
      <c r="I83" s="193" t="s">
        <v>78</v>
      </c>
      <c r="J83" s="193" t="s">
        <v>59</v>
      </c>
      <c r="K83" s="126"/>
    </row>
    <row r="84" spans="2:11" s="118" customFormat="1" ht="22.9" customHeight="1" x14ac:dyDescent="0.25">
      <c r="B84" s="125"/>
      <c r="C84" s="231" t="s">
        <v>258</v>
      </c>
      <c r="D84" s="227"/>
      <c r="E84" s="227"/>
      <c r="F84" s="227"/>
      <c r="G84" s="227"/>
      <c r="H84" s="227"/>
      <c r="I84" s="227"/>
      <c r="J84" s="232">
        <f>J85</f>
        <v>0</v>
      </c>
      <c r="K84" s="126"/>
    </row>
    <row r="85" spans="2:11" s="194" customFormat="1" ht="25.9" customHeight="1" x14ac:dyDescent="0.2">
      <c r="B85" s="195"/>
      <c r="C85" s="211"/>
      <c r="D85" s="233" t="s">
        <v>39</v>
      </c>
      <c r="E85" s="234" t="s">
        <v>65</v>
      </c>
      <c r="F85" s="234" t="s">
        <v>292</v>
      </c>
      <c r="G85" s="211"/>
      <c r="H85" s="211"/>
      <c r="I85" s="235"/>
      <c r="J85" s="236">
        <f>J86+J94+J97+J104</f>
        <v>0</v>
      </c>
      <c r="K85" s="126"/>
    </row>
    <row r="86" spans="2:11" s="194" customFormat="1" ht="22.9" customHeight="1" x14ac:dyDescent="0.2">
      <c r="B86" s="195"/>
      <c r="C86" s="211"/>
      <c r="D86" s="233" t="s">
        <v>39</v>
      </c>
      <c r="E86" s="237" t="s">
        <v>304</v>
      </c>
      <c r="F86" s="237" t="s">
        <v>64</v>
      </c>
      <c r="G86" s="211"/>
      <c r="H86" s="211"/>
      <c r="I86" s="235"/>
      <c r="J86" s="238">
        <f>SUM(J87:J93)</f>
        <v>0</v>
      </c>
      <c r="K86" s="126"/>
    </row>
    <row r="87" spans="2:11" s="118" customFormat="1" ht="14.45" customHeight="1" x14ac:dyDescent="0.3">
      <c r="B87" s="125"/>
      <c r="C87" s="196" t="s">
        <v>41</v>
      </c>
      <c r="D87" s="196" t="s">
        <v>87</v>
      </c>
      <c r="E87" s="197"/>
      <c r="F87" s="198" t="s">
        <v>64</v>
      </c>
      <c r="G87" s="199" t="s">
        <v>149</v>
      </c>
      <c r="H87" s="200">
        <v>1</v>
      </c>
      <c r="I87" s="201"/>
      <c r="J87" s="202">
        <f>ROUND(I87*H87,2)</f>
        <v>0</v>
      </c>
      <c r="K87" s="126"/>
    </row>
    <row r="88" spans="2:11" s="118" customFormat="1" x14ac:dyDescent="0.3">
      <c r="B88" s="125"/>
      <c r="C88" s="227"/>
      <c r="D88" s="259" t="s">
        <v>261</v>
      </c>
      <c r="E88" s="227"/>
      <c r="F88" s="260" t="s">
        <v>64</v>
      </c>
      <c r="G88" s="227"/>
      <c r="H88" s="227"/>
      <c r="I88" s="261"/>
      <c r="J88" s="227"/>
      <c r="K88" s="126"/>
    </row>
    <row r="89" spans="2:11" s="203" customFormat="1" x14ac:dyDescent="0.3">
      <c r="B89" s="204"/>
      <c r="C89" s="258"/>
      <c r="D89" s="259" t="s">
        <v>104</v>
      </c>
      <c r="E89" s="262" t="s">
        <v>1</v>
      </c>
      <c r="F89" s="263" t="s">
        <v>301</v>
      </c>
      <c r="G89" s="258"/>
      <c r="H89" s="262" t="s">
        <v>1</v>
      </c>
      <c r="I89" s="264"/>
      <c r="J89" s="258"/>
      <c r="K89" s="265"/>
    </row>
    <row r="90" spans="2:11" s="203" customFormat="1" x14ac:dyDescent="0.3">
      <c r="B90" s="204"/>
      <c r="C90" s="258"/>
      <c r="D90" s="259" t="s">
        <v>104</v>
      </c>
      <c r="E90" s="262" t="s">
        <v>1</v>
      </c>
      <c r="F90" s="263" t="s">
        <v>294</v>
      </c>
      <c r="G90" s="258"/>
      <c r="H90" s="262" t="s">
        <v>1</v>
      </c>
      <c r="I90" s="264"/>
      <c r="J90" s="258"/>
      <c r="K90" s="126"/>
    </row>
    <row r="91" spans="2:11" s="203" customFormat="1" ht="11.25" x14ac:dyDescent="0.2">
      <c r="B91" s="204"/>
      <c r="C91" s="258"/>
      <c r="D91" s="259" t="s">
        <v>104</v>
      </c>
      <c r="E91" s="262" t="s">
        <v>1</v>
      </c>
      <c r="F91" s="263" t="s">
        <v>295</v>
      </c>
      <c r="G91" s="258"/>
      <c r="H91" s="262" t="s">
        <v>1</v>
      </c>
      <c r="I91" s="264"/>
      <c r="J91" s="258"/>
      <c r="K91" s="266"/>
    </row>
    <row r="92" spans="2:11" s="118" customFormat="1" ht="14.45" customHeight="1" x14ac:dyDescent="0.3">
      <c r="B92" s="125"/>
      <c r="C92" s="196" t="s">
        <v>54</v>
      </c>
      <c r="D92" s="196" t="s">
        <v>87</v>
      </c>
      <c r="E92" s="197"/>
      <c r="F92" s="198" t="s">
        <v>296</v>
      </c>
      <c r="G92" s="199" t="s">
        <v>149</v>
      </c>
      <c r="H92" s="200">
        <v>1</v>
      </c>
      <c r="I92" s="201"/>
      <c r="J92" s="202">
        <f>ROUND(I92*H92,2)</f>
        <v>0</v>
      </c>
      <c r="K92" s="126"/>
    </row>
    <row r="93" spans="2:11" s="118" customFormat="1" x14ac:dyDescent="0.3">
      <c r="B93" s="125"/>
      <c r="C93" s="227"/>
      <c r="D93" s="259" t="s">
        <v>261</v>
      </c>
      <c r="E93" s="227"/>
      <c r="F93" s="260" t="s">
        <v>296</v>
      </c>
      <c r="G93" s="227"/>
      <c r="H93" s="227"/>
      <c r="I93" s="261"/>
      <c r="J93" s="227"/>
      <c r="K93" s="126"/>
    </row>
    <row r="94" spans="2:11" s="194" customFormat="1" ht="22.9" customHeight="1" x14ac:dyDescent="0.2">
      <c r="B94" s="195"/>
      <c r="C94" s="211"/>
      <c r="D94" s="233" t="s">
        <v>39</v>
      </c>
      <c r="E94" s="237" t="s">
        <v>305</v>
      </c>
      <c r="F94" s="237" t="s">
        <v>297</v>
      </c>
      <c r="G94" s="211"/>
      <c r="H94" s="211"/>
      <c r="I94" s="235"/>
      <c r="J94" s="238">
        <f>SUM(J95)</f>
        <v>0</v>
      </c>
      <c r="K94" s="126"/>
    </row>
    <row r="95" spans="2:11" s="118" customFormat="1" ht="14.45" customHeight="1" x14ac:dyDescent="0.3">
      <c r="B95" s="125"/>
      <c r="C95" s="196" t="s">
        <v>111</v>
      </c>
      <c r="D95" s="196" t="s">
        <v>87</v>
      </c>
      <c r="E95" s="197"/>
      <c r="F95" s="198" t="s">
        <v>298</v>
      </c>
      <c r="G95" s="199" t="s">
        <v>149</v>
      </c>
      <c r="H95" s="200">
        <v>1</v>
      </c>
      <c r="I95" s="201"/>
      <c r="J95" s="202">
        <f>ROUND(I95*H95,2)</f>
        <v>0</v>
      </c>
      <c r="K95" s="126"/>
    </row>
    <row r="96" spans="2:11" s="118" customFormat="1" x14ac:dyDescent="0.3">
      <c r="B96" s="125"/>
      <c r="C96" s="227"/>
      <c r="D96" s="259" t="s">
        <v>261</v>
      </c>
      <c r="E96" s="227"/>
      <c r="F96" s="260" t="s">
        <v>298</v>
      </c>
      <c r="G96" s="227"/>
      <c r="H96" s="227"/>
      <c r="I96" s="261"/>
      <c r="J96" s="227"/>
      <c r="K96" s="126"/>
    </row>
    <row r="97" spans="2:11" s="194" customFormat="1" ht="22.9" customHeight="1" x14ac:dyDescent="0.2">
      <c r="B97" s="195"/>
      <c r="C97" s="211"/>
      <c r="D97" s="233" t="s">
        <v>39</v>
      </c>
      <c r="E97" s="237" t="s">
        <v>293</v>
      </c>
      <c r="F97" s="237" t="s">
        <v>47</v>
      </c>
      <c r="G97" s="211"/>
      <c r="H97" s="211"/>
      <c r="I97" s="235"/>
      <c r="J97" s="238">
        <f>SUM(J98)</f>
        <v>0</v>
      </c>
      <c r="K97" s="126"/>
    </row>
    <row r="98" spans="2:11" s="118" customFormat="1" ht="14.45" customHeight="1" x14ac:dyDescent="0.2">
      <c r="B98" s="125"/>
      <c r="C98" s="196" t="s">
        <v>114</v>
      </c>
      <c r="D98" s="196" t="s">
        <v>87</v>
      </c>
      <c r="E98" s="197"/>
      <c r="F98" s="198" t="s">
        <v>47</v>
      </c>
      <c r="G98" s="199" t="s">
        <v>149</v>
      </c>
      <c r="H98" s="200">
        <v>1</v>
      </c>
      <c r="I98" s="201"/>
      <c r="J98" s="202">
        <f>ROUND(I98*H98,2)</f>
        <v>0</v>
      </c>
      <c r="K98" s="266"/>
    </row>
    <row r="99" spans="2:11" s="118" customFormat="1" x14ac:dyDescent="0.3">
      <c r="B99" s="125"/>
      <c r="C99" s="227"/>
      <c r="D99" s="259" t="s">
        <v>261</v>
      </c>
      <c r="E99" s="227"/>
      <c r="F99" s="260" t="s">
        <v>47</v>
      </c>
      <c r="G99" s="227"/>
      <c r="H99" s="269"/>
      <c r="I99" s="261"/>
      <c r="J99" s="227"/>
      <c r="K99" s="126"/>
    </row>
    <row r="100" spans="2:11" s="203" customFormat="1" x14ac:dyDescent="0.3">
      <c r="B100" s="204"/>
      <c r="C100" s="258"/>
      <c r="D100" s="259" t="s">
        <v>104</v>
      </c>
      <c r="E100" s="262" t="s">
        <v>1</v>
      </c>
      <c r="F100" s="263" t="s">
        <v>299</v>
      </c>
      <c r="G100" s="258"/>
      <c r="H100" s="262" t="s">
        <v>1</v>
      </c>
      <c r="I100" s="264"/>
      <c r="J100" s="258"/>
      <c r="K100" s="126"/>
    </row>
    <row r="101" spans="2:11" s="203" customFormat="1" x14ac:dyDescent="0.3">
      <c r="B101" s="204"/>
      <c r="C101" s="258"/>
      <c r="D101" s="259" t="s">
        <v>104</v>
      </c>
      <c r="E101" s="262" t="s">
        <v>1</v>
      </c>
      <c r="F101" s="263" t="s">
        <v>300</v>
      </c>
      <c r="G101" s="258"/>
      <c r="H101" s="262" t="s">
        <v>1</v>
      </c>
      <c r="I101" s="264"/>
      <c r="J101" s="258"/>
      <c r="K101" s="126"/>
    </row>
    <row r="102" spans="2:11" s="203" customFormat="1" x14ac:dyDescent="0.3">
      <c r="B102" s="204"/>
      <c r="C102" s="258"/>
      <c r="D102" s="259" t="s">
        <v>104</v>
      </c>
      <c r="E102" s="262" t="s">
        <v>1</v>
      </c>
      <c r="F102" s="263" t="s">
        <v>302</v>
      </c>
      <c r="G102" s="258"/>
      <c r="H102" s="262"/>
      <c r="I102" s="264"/>
      <c r="J102" s="258"/>
      <c r="K102" s="126"/>
    </row>
    <row r="103" spans="2:11" s="118" customFormat="1" ht="6.95" customHeight="1" x14ac:dyDescent="0.3">
      <c r="B103" s="125"/>
      <c r="C103" s="271"/>
      <c r="D103" s="271"/>
      <c r="E103" s="271"/>
      <c r="F103" s="271"/>
      <c r="G103" s="271"/>
      <c r="H103" s="271"/>
      <c r="I103" s="271"/>
      <c r="J103" s="271"/>
      <c r="K103" s="126"/>
    </row>
    <row r="104" spans="2:11" ht="14.25" x14ac:dyDescent="0.3">
      <c r="B104" s="123"/>
      <c r="C104" s="211"/>
      <c r="D104" s="233" t="s">
        <v>39</v>
      </c>
      <c r="E104" s="237" t="s">
        <v>311</v>
      </c>
      <c r="F104" s="237" t="s">
        <v>312</v>
      </c>
      <c r="G104" s="211"/>
      <c r="H104" s="211"/>
      <c r="I104" s="235"/>
      <c r="J104" s="238">
        <f>SUM(J105:J152)</f>
        <v>0</v>
      </c>
      <c r="K104" s="126"/>
    </row>
    <row r="105" spans="2:11" x14ac:dyDescent="0.3">
      <c r="B105" s="123"/>
      <c r="C105" s="196" t="s">
        <v>114</v>
      </c>
      <c r="D105" s="196" t="s">
        <v>87</v>
      </c>
      <c r="E105" s="197"/>
      <c r="F105" s="198" t="s">
        <v>313</v>
      </c>
      <c r="G105" s="199" t="s">
        <v>149</v>
      </c>
      <c r="H105" s="200">
        <v>1</v>
      </c>
      <c r="I105" s="201"/>
      <c r="J105" s="202">
        <f>ROUND(I105*H105,2)</f>
        <v>0</v>
      </c>
      <c r="K105" s="126"/>
    </row>
    <row r="106" spans="2:11" x14ac:dyDescent="0.3">
      <c r="B106" s="123"/>
      <c r="C106" s="272"/>
      <c r="D106" s="272"/>
      <c r="E106" s="273"/>
      <c r="F106" s="263" t="s">
        <v>314</v>
      </c>
      <c r="G106" s="274"/>
      <c r="H106" s="275"/>
      <c r="I106" s="264"/>
      <c r="J106" s="276"/>
      <c r="K106" s="126"/>
    </row>
    <row r="107" spans="2:11" x14ac:dyDescent="0.3">
      <c r="B107" s="123"/>
      <c r="C107" s="272"/>
      <c r="D107" s="272"/>
      <c r="E107" s="273"/>
      <c r="F107" s="263" t="s">
        <v>315</v>
      </c>
      <c r="G107" s="258"/>
      <c r="H107" s="258"/>
      <c r="I107" s="258"/>
      <c r="J107" s="258"/>
      <c r="K107" s="126"/>
    </row>
    <row r="108" spans="2:11" x14ac:dyDescent="0.3">
      <c r="B108" s="123"/>
      <c r="C108" s="272"/>
      <c r="D108" s="272"/>
      <c r="E108" s="273"/>
      <c r="F108" s="263" t="s">
        <v>316</v>
      </c>
      <c r="G108" s="274"/>
      <c r="H108" s="275"/>
      <c r="I108" s="264"/>
      <c r="J108" s="276"/>
      <c r="K108" s="126"/>
    </row>
    <row r="109" spans="2:11" x14ac:dyDescent="0.3">
      <c r="B109" s="123"/>
      <c r="C109" s="272"/>
      <c r="D109" s="272"/>
      <c r="E109" s="273"/>
      <c r="F109" s="263" t="s">
        <v>317</v>
      </c>
      <c r="G109" s="274"/>
      <c r="H109" s="275"/>
      <c r="I109" s="264"/>
      <c r="J109" s="276"/>
      <c r="K109" s="126"/>
    </row>
    <row r="110" spans="2:11" x14ac:dyDescent="0.3">
      <c r="B110" s="123"/>
      <c r="C110" s="272"/>
      <c r="D110" s="272"/>
      <c r="E110" s="273"/>
      <c r="F110" s="263" t="s">
        <v>318</v>
      </c>
      <c r="G110" s="274"/>
      <c r="H110" s="275"/>
      <c r="I110" s="264"/>
      <c r="J110" s="276"/>
      <c r="K110" s="126"/>
    </row>
    <row r="111" spans="2:11" x14ac:dyDescent="0.3">
      <c r="B111" s="123"/>
      <c r="C111" s="272"/>
      <c r="D111" s="272"/>
      <c r="E111" s="273"/>
      <c r="F111" s="263" t="s">
        <v>319</v>
      </c>
      <c r="G111" s="274"/>
      <c r="H111" s="275"/>
      <c r="I111" s="264"/>
      <c r="J111" s="276"/>
      <c r="K111" s="126"/>
    </row>
    <row r="112" spans="2:11" x14ac:dyDescent="0.3">
      <c r="B112" s="123"/>
      <c r="C112" s="272"/>
      <c r="D112" s="272"/>
      <c r="E112" s="273"/>
      <c r="F112" s="263"/>
      <c r="G112" s="274"/>
      <c r="H112" s="275"/>
      <c r="I112" s="264"/>
      <c r="J112" s="276"/>
      <c r="K112" s="126"/>
    </row>
    <row r="113" spans="2:11" x14ac:dyDescent="0.3">
      <c r="B113" s="123"/>
      <c r="C113" s="272"/>
      <c r="D113" s="272"/>
      <c r="E113" s="273"/>
      <c r="F113" s="198" t="s">
        <v>320</v>
      </c>
      <c r="G113" s="199" t="s">
        <v>149</v>
      </c>
      <c r="H113" s="200">
        <v>1</v>
      </c>
      <c r="I113" s="201"/>
      <c r="J113" s="202">
        <f>ROUND(I113*H113,2)</f>
        <v>0</v>
      </c>
      <c r="K113" s="126"/>
    </row>
    <row r="114" spans="2:11" x14ac:dyDescent="0.3">
      <c r="B114" s="123"/>
      <c r="C114" s="272"/>
      <c r="D114" s="272"/>
      <c r="E114" s="273"/>
      <c r="F114" s="263" t="s">
        <v>321</v>
      </c>
      <c r="G114" s="274"/>
      <c r="H114" s="275"/>
      <c r="I114" s="264"/>
      <c r="J114" s="276"/>
      <c r="K114" s="126"/>
    </row>
    <row r="115" spans="2:11" x14ac:dyDescent="0.3">
      <c r="B115" s="123"/>
      <c r="C115" s="272"/>
      <c r="D115" s="272"/>
      <c r="E115" s="273"/>
      <c r="F115" s="263" t="s">
        <v>322</v>
      </c>
      <c r="G115" s="274"/>
      <c r="H115" s="275"/>
      <c r="I115" s="264"/>
      <c r="J115" s="276"/>
      <c r="K115" s="126"/>
    </row>
    <row r="116" spans="2:11" x14ac:dyDescent="0.3">
      <c r="B116" s="123"/>
      <c r="C116" s="272"/>
      <c r="D116" s="272"/>
      <c r="E116" s="273"/>
      <c r="F116" s="258" t="s">
        <v>323</v>
      </c>
      <c r="G116" s="274"/>
      <c r="H116" s="275"/>
      <c r="I116" s="264"/>
      <c r="J116" s="276"/>
      <c r="K116" s="126"/>
    </row>
    <row r="117" spans="2:11" x14ac:dyDescent="0.3">
      <c r="B117" s="123"/>
      <c r="C117" s="272"/>
      <c r="D117" s="272"/>
      <c r="E117" s="273"/>
      <c r="F117" s="263" t="s">
        <v>317</v>
      </c>
      <c r="G117" s="274"/>
      <c r="H117" s="275"/>
      <c r="I117" s="264"/>
      <c r="J117" s="276"/>
      <c r="K117" s="126"/>
    </row>
    <row r="118" spans="2:11" x14ac:dyDescent="0.3">
      <c r="B118" s="123"/>
      <c r="C118" s="272"/>
      <c r="D118" s="272"/>
      <c r="E118" s="273"/>
      <c r="F118" s="258" t="s">
        <v>324</v>
      </c>
      <c r="G118" s="274"/>
      <c r="H118" s="275"/>
      <c r="I118" s="264"/>
      <c r="J118" s="276"/>
      <c r="K118" s="126"/>
    </row>
    <row r="119" spans="2:11" x14ac:dyDescent="0.3">
      <c r="B119" s="123"/>
      <c r="C119" s="272"/>
      <c r="D119" s="272"/>
      <c r="E119" s="273"/>
      <c r="F119" s="263" t="s">
        <v>319</v>
      </c>
      <c r="G119" s="274"/>
      <c r="H119" s="275"/>
      <c r="I119" s="264"/>
      <c r="J119" s="276"/>
      <c r="K119" s="126"/>
    </row>
    <row r="120" spans="2:11" x14ac:dyDescent="0.3">
      <c r="B120" s="123"/>
      <c r="C120" s="272"/>
      <c r="D120" s="272"/>
      <c r="E120" s="273"/>
      <c r="F120" s="263" t="s">
        <v>325</v>
      </c>
      <c r="G120" s="274"/>
      <c r="H120" s="275"/>
      <c r="I120" s="264"/>
      <c r="J120" s="276"/>
      <c r="K120" s="126"/>
    </row>
    <row r="121" spans="2:11" x14ac:dyDescent="0.3">
      <c r="B121" s="123"/>
      <c r="C121" s="272"/>
      <c r="D121" s="272"/>
      <c r="E121" s="273"/>
      <c r="F121" s="263"/>
      <c r="G121" s="274"/>
      <c r="H121" s="275"/>
      <c r="I121" s="264"/>
      <c r="J121" s="276"/>
      <c r="K121" s="126"/>
    </row>
    <row r="122" spans="2:11" x14ac:dyDescent="0.3">
      <c r="B122" s="123"/>
      <c r="C122" s="272"/>
      <c r="D122" s="272"/>
      <c r="E122" s="273"/>
      <c r="F122" s="198" t="s">
        <v>326</v>
      </c>
      <c r="G122" s="199" t="s">
        <v>149</v>
      </c>
      <c r="H122" s="200">
        <v>1</v>
      </c>
      <c r="I122" s="201"/>
      <c r="J122" s="202">
        <f>ROUND(I122*H122,2)</f>
        <v>0</v>
      </c>
      <c r="K122" s="126"/>
    </row>
    <row r="123" spans="2:11" x14ac:dyDescent="0.3">
      <c r="B123" s="123"/>
      <c r="C123" s="272"/>
      <c r="D123" s="272"/>
      <c r="E123" s="273"/>
      <c r="F123" s="263" t="s">
        <v>321</v>
      </c>
      <c r="G123" s="274"/>
      <c r="H123" s="275"/>
      <c r="I123" s="264"/>
      <c r="J123" s="276"/>
      <c r="K123" s="126"/>
    </row>
    <row r="124" spans="2:11" x14ac:dyDescent="0.3">
      <c r="B124" s="123"/>
      <c r="C124" s="272"/>
      <c r="D124" s="272"/>
      <c r="E124" s="273"/>
      <c r="F124" s="263" t="s">
        <v>322</v>
      </c>
      <c r="G124" s="274"/>
      <c r="H124" s="275"/>
      <c r="I124" s="264"/>
      <c r="J124" s="276"/>
      <c r="K124" s="126"/>
    </row>
    <row r="125" spans="2:11" x14ac:dyDescent="0.3">
      <c r="B125" s="123"/>
      <c r="C125" s="272"/>
      <c r="D125" s="272"/>
      <c r="E125" s="273"/>
      <c r="F125" s="258" t="s">
        <v>323</v>
      </c>
      <c r="G125" s="274"/>
      <c r="H125" s="275"/>
      <c r="I125" s="264"/>
      <c r="J125" s="276"/>
      <c r="K125" s="126"/>
    </row>
    <row r="126" spans="2:11" x14ac:dyDescent="0.3">
      <c r="B126" s="123"/>
      <c r="C126" s="272"/>
      <c r="D126" s="272"/>
      <c r="E126" s="273"/>
      <c r="F126" s="263" t="s">
        <v>317</v>
      </c>
      <c r="G126" s="274"/>
      <c r="H126" s="275"/>
      <c r="I126" s="264"/>
      <c r="J126" s="276"/>
      <c r="K126" s="126"/>
    </row>
    <row r="127" spans="2:11" x14ac:dyDescent="0.3">
      <c r="B127" s="123"/>
      <c r="C127" s="272"/>
      <c r="D127" s="272"/>
      <c r="E127" s="273"/>
      <c r="F127" s="258" t="s">
        <v>324</v>
      </c>
      <c r="G127" s="274"/>
      <c r="H127" s="275"/>
      <c r="I127" s="264"/>
      <c r="J127" s="276"/>
      <c r="K127" s="126"/>
    </row>
    <row r="128" spans="2:11" x14ac:dyDescent="0.3">
      <c r="B128" s="123"/>
      <c r="C128" s="272"/>
      <c r="D128" s="272"/>
      <c r="E128" s="273"/>
      <c r="F128" s="263" t="s">
        <v>319</v>
      </c>
      <c r="G128" s="274"/>
      <c r="H128" s="275"/>
      <c r="I128" s="264"/>
      <c r="J128" s="276"/>
      <c r="K128" s="126"/>
    </row>
    <row r="129" spans="2:11" x14ac:dyDescent="0.3">
      <c r="B129" s="123"/>
      <c r="C129" s="272"/>
      <c r="D129" s="272"/>
      <c r="E129" s="273"/>
      <c r="F129" s="263" t="s">
        <v>325</v>
      </c>
      <c r="G129" s="274"/>
      <c r="H129" s="275"/>
      <c r="I129" s="264"/>
      <c r="J129" s="276"/>
      <c r="K129" s="126"/>
    </row>
    <row r="130" spans="2:11" x14ac:dyDescent="0.3">
      <c r="B130" s="123"/>
      <c r="C130" s="272"/>
      <c r="D130" s="272"/>
      <c r="E130" s="273"/>
      <c r="F130" s="263"/>
      <c r="G130" s="274"/>
      <c r="H130" s="275"/>
      <c r="I130" s="264"/>
      <c r="J130" s="276"/>
      <c r="K130" s="126"/>
    </row>
    <row r="131" spans="2:11" x14ac:dyDescent="0.3">
      <c r="B131" s="123"/>
      <c r="C131" s="272"/>
      <c r="D131" s="272"/>
      <c r="E131" s="273"/>
      <c r="F131" s="198" t="s">
        <v>327</v>
      </c>
      <c r="G131" s="199" t="s">
        <v>149</v>
      </c>
      <c r="H131" s="200">
        <v>1</v>
      </c>
      <c r="I131" s="201"/>
      <c r="J131" s="202">
        <f>ROUND(I131*H131,2)</f>
        <v>0</v>
      </c>
      <c r="K131" s="126"/>
    </row>
    <row r="132" spans="2:11" x14ac:dyDescent="0.3">
      <c r="B132" s="123"/>
      <c r="C132" s="272"/>
      <c r="D132" s="272"/>
      <c r="E132" s="273"/>
      <c r="F132" s="263" t="s">
        <v>328</v>
      </c>
      <c r="G132" s="274"/>
      <c r="H132" s="275"/>
      <c r="I132" s="264"/>
      <c r="J132" s="276"/>
      <c r="K132" s="126"/>
    </row>
    <row r="133" spans="2:11" x14ac:dyDescent="0.3">
      <c r="B133" s="123"/>
      <c r="C133" s="272"/>
      <c r="D133" s="272"/>
      <c r="E133" s="273"/>
      <c r="F133" s="263" t="s">
        <v>317</v>
      </c>
      <c r="G133" s="274"/>
      <c r="H133" s="275"/>
      <c r="I133" s="264"/>
      <c r="J133" s="276"/>
      <c r="K133" s="126"/>
    </row>
    <row r="134" spans="2:11" x14ac:dyDescent="0.3">
      <c r="B134" s="123"/>
      <c r="C134" s="272"/>
      <c r="D134" s="272"/>
      <c r="E134" s="273"/>
      <c r="F134" s="258" t="s">
        <v>323</v>
      </c>
      <c r="G134" s="274"/>
      <c r="H134" s="275"/>
      <c r="I134" s="264"/>
      <c r="J134" s="276"/>
      <c r="K134" s="126"/>
    </row>
    <row r="135" spans="2:11" x14ac:dyDescent="0.3">
      <c r="B135" s="123"/>
      <c r="C135" s="272"/>
      <c r="D135" s="272"/>
      <c r="E135" s="273"/>
      <c r="F135" s="263" t="s">
        <v>319</v>
      </c>
      <c r="G135" s="274"/>
      <c r="H135" s="275"/>
      <c r="I135" s="264"/>
      <c r="J135" s="276"/>
      <c r="K135" s="126"/>
    </row>
    <row r="136" spans="2:11" x14ac:dyDescent="0.3">
      <c r="B136" s="123"/>
      <c r="C136" s="272"/>
      <c r="D136" s="272"/>
      <c r="E136" s="273"/>
      <c r="F136" s="258" t="s">
        <v>329</v>
      </c>
      <c r="G136" s="274"/>
      <c r="H136" s="275"/>
      <c r="I136" s="264"/>
      <c r="J136" s="276"/>
      <c r="K136" s="126"/>
    </row>
    <row r="137" spans="2:11" x14ac:dyDescent="0.3">
      <c r="B137" s="123"/>
      <c r="C137" s="272"/>
      <c r="D137" s="272"/>
      <c r="E137" s="273"/>
      <c r="F137" s="277"/>
      <c r="G137" s="274"/>
      <c r="H137" s="275"/>
      <c r="I137" s="264"/>
      <c r="J137" s="276"/>
      <c r="K137" s="126"/>
    </row>
    <row r="138" spans="2:11" x14ac:dyDescent="0.3">
      <c r="B138" s="123"/>
      <c r="C138" s="272"/>
      <c r="D138" s="272"/>
      <c r="E138" s="273"/>
      <c r="F138" s="198" t="s">
        <v>330</v>
      </c>
      <c r="G138" s="199" t="s">
        <v>149</v>
      </c>
      <c r="H138" s="200">
        <v>1</v>
      </c>
      <c r="I138" s="201"/>
      <c r="J138" s="202">
        <f>ROUND(I138*H138,2)</f>
        <v>0</v>
      </c>
      <c r="K138" s="126"/>
    </row>
    <row r="139" spans="2:11" x14ac:dyDescent="0.3">
      <c r="B139" s="123"/>
      <c r="C139" s="272"/>
      <c r="D139" s="272"/>
      <c r="E139" s="273"/>
      <c r="F139" s="258" t="s">
        <v>323</v>
      </c>
      <c r="G139" s="274"/>
      <c r="H139" s="275"/>
      <c r="I139" s="264"/>
      <c r="J139" s="276"/>
      <c r="K139" s="126"/>
    </row>
    <row r="140" spans="2:11" x14ac:dyDescent="0.3">
      <c r="B140" s="123"/>
      <c r="C140" s="272"/>
      <c r="D140" s="272"/>
      <c r="E140" s="273"/>
      <c r="F140" s="263" t="s">
        <v>317</v>
      </c>
      <c r="G140" s="274"/>
      <c r="H140" s="275"/>
      <c r="I140" s="264"/>
      <c r="J140" s="276"/>
      <c r="K140" s="126"/>
    </row>
    <row r="141" spans="2:11" x14ac:dyDescent="0.3">
      <c r="B141" s="123"/>
      <c r="C141" s="272"/>
      <c r="D141" s="272"/>
      <c r="E141" s="273"/>
      <c r="F141" s="258" t="s">
        <v>331</v>
      </c>
      <c r="G141" s="274"/>
      <c r="H141" s="275"/>
      <c r="I141" s="264"/>
      <c r="J141" s="276"/>
      <c r="K141" s="126"/>
    </row>
    <row r="142" spans="2:11" x14ac:dyDescent="0.3">
      <c r="B142" s="123"/>
      <c r="C142" s="272"/>
      <c r="D142" s="272"/>
      <c r="E142" s="273"/>
      <c r="F142" s="258"/>
      <c r="G142" s="274"/>
      <c r="H142" s="275"/>
      <c r="I142" s="264"/>
      <c r="J142" s="276"/>
      <c r="K142" s="126"/>
    </row>
    <row r="143" spans="2:11" x14ac:dyDescent="0.3">
      <c r="B143" s="123"/>
      <c r="C143" s="258"/>
      <c r="D143" s="259"/>
      <c r="E143" s="262"/>
      <c r="F143" s="198" t="s">
        <v>332</v>
      </c>
      <c r="G143" s="199" t="s">
        <v>149</v>
      </c>
      <c r="H143" s="200">
        <v>1</v>
      </c>
      <c r="I143" s="201"/>
      <c r="J143" s="202">
        <f>ROUND(I143*H143,2)</f>
        <v>0</v>
      </c>
      <c r="K143" s="126"/>
    </row>
    <row r="144" spans="2:11" x14ac:dyDescent="0.3">
      <c r="B144" s="123"/>
      <c r="C144" s="258"/>
      <c r="D144" s="259"/>
      <c r="E144" s="262"/>
      <c r="F144" s="263" t="s">
        <v>333</v>
      </c>
      <c r="G144" s="258"/>
      <c r="H144" s="262"/>
      <c r="I144" s="264"/>
      <c r="J144" s="258"/>
      <c r="K144" s="126"/>
    </row>
    <row r="145" spans="2:12" x14ac:dyDescent="0.3">
      <c r="B145" s="123"/>
      <c r="C145" s="258"/>
      <c r="D145" s="259"/>
      <c r="E145" s="262"/>
      <c r="F145" s="263" t="s">
        <v>334</v>
      </c>
      <c r="G145" s="258"/>
      <c r="H145" s="262"/>
      <c r="I145" s="264"/>
      <c r="J145" s="258"/>
      <c r="K145" s="126"/>
    </row>
    <row r="146" spans="2:12" x14ac:dyDescent="0.3">
      <c r="B146" s="123"/>
      <c r="C146" s="258"/>
      <c r="D146" s="259"/>
      <c r="E146" s="262"/>
      <c r="F146" s="258" t="s">
        <v>335</v>
      </c>
      <c r="G146" s="258"/>
      <c r="H146" s="262"/>
      <c r="I146" s="264"/>
      <c r="J146" s="258"/>
      <c r="K146" s="126"/>
    </row>
    <row r="147" spans="2:12" x14ac:dyDescent="0.3">
      <c r="B147" s="123"/>
      <c r="C147" s="258"/>
      <c r="D147" s="259"/>
      <c r="E147" s="262"/>
      <c r="F147" s="258" t="s">
        <v>336</v>
      </c>
      <c r="G147" s="258"/>
      <c r="H147" s="262"/>
      <c r="I147" s="264"/>
      <c r="J147" s="258"/>
      <c r="K147" s="126"/>
    </row>
    <row r="148" spans="2:12" x14ac:dyDescent="0.3">
      <c r="B148" s="123"/>
      <c r="C148" s="258"/>
      <c r="D148" s="259"/>
      <c r="E148" s="262"/>
      <c r="F148" s="258"/>
      <c r="G148" s="258"/>
      <c r="H148" s="262"/>
      <c r="I148" s="264"/>
      <c r="J148" s="258"/>
      <c r="K148" s="126"/>
    </row>
    <row r="149" spans="2:12" x14ac:dyDescent="0.3">
      <c r="B149" s="123"/>
      <c r="C149" s="258"/>
      <c r="D149" s="259"/>
      <c r="E149" s="262"/>
      <c r="F149" s="198" t="s">
        <v>337</v>
      </c>
      <c r="G149" s="199" t="s">
        <v>149</v>
      </c>
      <c r="H149" s="200">
        <v>1</v>
      </c>
      <c r="I149" s="201"/>
      <c r="J149" s="202">
        <f>ROUND(I149*H149,2)</f>
        <v>0</v>
      </c>
      <c r="K149" s="126"/>
    </row>
    <row r="150" spans="2:12" x14ac:dyDescent="0.3">
      <c r="B150" s="212"/>
      <c r="C150" s="258"/>
      <c r="D150" s="258"/>
      <c r="E150" s="258"/>
      <c r="F150" s="258" t="s">
        <v>338</v>
      </c>
      <c r="G150" s="258"/>
      <c r="H150" s="262"/>
      <c r="I150" s="264"/>
      <c r="J150" s="258"/>
      <c r="K150" s="217"/>
      <c r="L150" s="207"/>
    </row>
    <row r="151" spans="2:12" s="270" customFormat="1" x14ac:dyDescent="0.3">
      <c r="B151" s="212"/>
      <c r="C151" s="258"/>
      <c r="D151" s="258"/>
      <c r="E151" s="258"/>
      <c r="F151" s="258"/>
      <c r="G151" s="258"/>
      <c r="H151" s="262"/>
      <c r="I151" s="264"/>
      <c r="J151" s="258"/>
      <c r="K151" s="217"/>
    </row>
    <row r="152" spans="2:12" s="270" customFormat="1" x14ac:dyDescent="0.3">
      <c r="B152" s="278"/>
      <c r="C152" s="279"/>
      <c r="D152" s="280"/>
      <c r="E152" s="281"/>
      <c r="F152" s="282" t="s">
        <v>342</v>
      </c>
      <c r="G152" s="283" t="s">
        <v>149</v>
      </c>
      <c r="H152" s="284">
        <v>1</v>
      </c>
      <c r="I152" s="285"/>
      <c r="J152" s="286">
        <f>ROUND(I152*H152,2)</f>
        <v>0</v>
      </c>
      <c r="K152" s="221"/>
    </row>
  </sheetData>
  <sheetProtection algorithmName="SHA-512" hashValue="KNb2WLmEmSU+lbTG8P0Cv8B2JQx1a9KZFx5mDyFNSNtje8Rb8HGZIulNnVGB+rKUhsAnedY1uDKMlC8GvNOjbg==" saltValue="IzE1I0FAVRbKCvBjIlnrsQ==" spinCount="100000" sheet="1" formatCells="0" insertColumns="0" insertRows="0"/>
  <mergeCells count="8">
    <mergeCell ref="E50:H50"/>
    <mergeCell ref="E74:H74"/>
    <mergeCell ref="E76:H76"/>
    <mergeCell ref="E7:H7"/>
    <mergeCell ref="E9:H9"/>
    <mergeCell ref="E18:H18"/>
    <mergeCell ref="E27:H27"/>
    <mergeCell ref="E48:H4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>
    <pageSetUpPr fitToPage="1"/>
  </sheetPr>
  <dimension ref="A1:BN166"/>
  <sheetViews>
    <sheetView showGridLines="0" workbookViewId="0">
      <pane ySplit="1" topLeftCell="A148" activePane="bottomLeft" state="frozen"/>
      <selection pane="bottomLeft" activeCell="L164" sqref="L164:M164"/>
    </sheetView>
  </sheetViews>
  <sheetFormatPr defaultColWidth="9.33203125" defaultRowHeight="13.5" x14ac:dyDescent="0.3"/>
  <cols>
    <col min="1" max="1" width="8.33203125" style="5" customWidth="1"/>
    <col min="2" max="2" width="1.6640625" style="5" customWidth="1"/>
    <col min="3" max="3" width="4.1640625" style="5" customWidth="1"/>
    <col min="4" max="4" width="4.33203125" style="5" customWidth="1"/>
    <col min="5" max="5" width="17.1640625" style="5" customWidth="1"/>
    <col min="6" max="7" width="11.1640625" style="5" customWidth="1"/>
    <col min="8" max="8" width="12.5" style="5" customWidth="1"/>
    <col min="9" max="9" width="7" style="5" customWidth="1"/>
    <col min="10" max="10" width="5.1640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40625" style="5" customWidth="1"/>
    <col min="18" max="18" width="1.6640625" style="5" customWidth="1"/>
    <col min="19" max="19" width="8.1640625" style="5" customWidth="1"/>
    <col min="20" max="20" width="29.6640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40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/>
    <col min="44" max="65" width="9.33203125" style="5" hidden="1"/>
    <col min="66" max="16384" width="9.33203125" style="5"/>
  </cols>
  <sheetData>
    <row r="1" spans="1:66" ht="21.75" customHeight="1" x14ac:dyDescent="0.3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36.950000000000003" customHeight="1" x14ac:dyDescent="0.3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46</v>
      </c>
    </row>
    <row r="3" spans="1:66" ht="6.9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1:66" ht="36.950000000000003" customHeight="1" x14ac:dyDescent="0.3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1:66" ht="6.95" customHeight="1" x14ac:dyDescent="0.3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1:66" ht="25.35" customHeight="1" x14ac:dyDescent="0.3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1:66" s="21" customFormat="1" ht="32.85" customHeight="1" x14ac:dyDescent="0.3">
      <c r="B7" s="18"/>
      <c r="C7" s="19"/>
      <c r="D7" s="14" t="s">
        <v>92</v>
      </c>
      <c r="E7" s="19"/>
      <c r="F7" s="379" t="s">
        <v>190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1:66" s="21" customFormat="1" ht="14.45" customHeight="1" x14ac:dyDescent="0.3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1:66" s="21" customFormat="1" ht="14.45" customHeight="1" x14ac:dyDescent="0.3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1:66" s="21" customFormat="1" ht="10.9" customHeight="1" x14ac:dyDescent="0.3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66" s="21" customFormat="1" ht="14.45" customHeight="1" x14ac:dyDescent="0.3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1:66" s="21" customFormat="1" ht="18" customHeight="1" x14ac:dyDescent="0.3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1:66" s="21" customFormat="1" ht="6.95" customHeight="1" x14ac:dyDescent="0.3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66" s="21" customFormat="1" ht="14.45" customHeight="1" x14ac:dyDescent="0.3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1:66" s="21" customFormat="1" ht="18" customHeight="1" x14ac:dyDescent="0.3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1:66" s="21" customFormat="1" ht="6.95" customHeigh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 x14ac:dyDescent="0.3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 x14ac:dyDescent="0.3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 x14ac:dyDescent="0.3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 x14ac:dyDescent="0.3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 x14ac:dyDescent="0.3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 x14ac:dyDescent="0.3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 x14ac:dyDescent="0.3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 x14ac:dyDescent="0.3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 x14ac:dyDescent="0.3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 x14ac:dyDescent="0.3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 x14ac:dyDescent="0.3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3000</v>
      </c>
      <c r="N27" s="375"/>
      <c r="O27" s="375"/>
      <c r="P27" s="375"/>
      <c r="Q27" s="19"/>
      <c r="R27" s="20"/>
    </row>
    <row r="28" spans="2:18" s="21" customFormat="1" ht="14.45" customHeight="1" x14ac:dyDescent="0.3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N101</f>
        <v>0</v>
      </c>
      <c r="N28" s="375"/>
      <c r="O28" s="375"/>
      <c r="P28" s="375"/>
      <c r="Q28" s="19"/>
      <c r="R28" s="20"/>
    </row>
    <row r="29" spans="2:18" s="21" customFormat="1" ht="6.95" customHeight="1" x14ac:dyDescent="0.3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 x14ac:dyDescent="0.3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3000</v>
      </c>
      <c r="N30" s="357"/>
      <c r="O30" s="357"/>
      <c r="P30" s="357"/>
      <c r="Q30" s="19"/>
      <c r="R30" s="20"/>
    </row>
    <row r="31" spans="2:18" s="21" customFormat="1" ht="6.95" customHeight="1" x14ac:dyDescent="0.3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 x14ac:dyDescent="0.3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(SUM(BE101:BE108)+SUM(BE126:BE164))</f>
        <v>3000</v>
      </c>
      <c r="I32" s="357"/>
      <c r="J32" s="357"/>
      <c r="K32" s="19"/>
      <c r="L32" s="19"/>
      <c r="M32" s="371">
        <f>ROUND((SUM(BE101:BE108)+SUM(BE126:BE164)), 2)*F32</f>
        <v>630</v>
      </c>
      <c r="N32" s="357"/>
      <c r="O32" s="357"/>
      <c r="P32" s="357"/>
      <c r="Q32" s="19"/>
      <c r="R32" s="20"/>
    </row>
    <row r="33" spans="2:18" s="21" customFormat="1" ht="14.45" customHeight="1" x14ac:dyDescent="0.3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(SUM(BF101:BF108)+SUM(BF126:BF164))</f>
        <v>0</v>
      </c>
      <c r="I33" s="357"/>
      <c r="J33" s="357"/>
      <c r="K33" s="19"/>
      <c r="L33" s="19"/>
      <c r="M33" s="371">
        <f>ROUND((SUM(BF101:BF108)+SUM(BF126:BF164)), 2)*F33</f>
        <v>0</v>
      </c>
      <c r="N33" s="357"/>
      <c r="O33" s="357"/>
      <c r="P33" s="357"/>
      <c r="Q33" s="19"/>
      <c r="R33" s="20"/>
    </row>
    <row r="34" spans="2:18" s="21" customFormat="1" ht="14.45" hidden="1" customHeight="1" x14ac:dyDescent="0.3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(SUM(BG101:BG108)+SUM(BG126:BG164))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hidden="1" customHeight="1" x14ac:dyDescent="0.3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(SUM(BH101:BH108)+SUM(BH126:BH164))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hidden="1" customHeight="1" x14ac:dyDescent="0.3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(SUM(BI101:BI108)+SUM(BI126:BI164))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 x14ac:dyDescent="0.3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 x14ac:dyDescent="0.3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3630</v>
      </c>
      <c r="M38" s="372"/>
      <c r="N38" s="372"/>
      <c r="O38" s="372"/>
      <c r="P38" s="373"/>
      <c r="Q38" s="50"/>
      <c r="R38" s="20"/>
    </row>
    <row r="39" spans="2:18" s="21" customFormat="1" ht="14.45" customHeight="1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x14ac:dyDescent="0.3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x14ac:dyDescent="0.3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x14ac:dyDescent="0.3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x14ac:dyDescent="0.3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x14ac:dyDescent="0.3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x14ac:dyDescent="0.3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x14ac:dyDescent="0.3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x14ac:dyDescent="0.3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x14ac:dyDescent="0.3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 x14ac:dyDescent="0.3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x14ac:dyDescent="0.3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x14ac:dyDescent="0.3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x14ac:dyDescent="0.3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x14ac:dyDescent="0.3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x14ac:dyDescent="0.3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x14ac:dyDescent="0.3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x14ac:dyDescent="0.3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x14ac:dyDescent="0.3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 x14ac:dyDescent="0.3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x14ac:dyDescent="0.3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 x14ac:dyDescent="0.3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x14ac:dyDescent="0.3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x14ac:dyDescent="0.3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x14ac:dyDescent="0.3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x14ac:dyDescent="0.3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x14ac:dyDescent="0.3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x14ac:dyDescent="0.3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x14ac:dyDescent="0.3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x14ac:dyDescent="0.3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 x14ac:dyDescent="0.3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 x14ac:dyDescent="0.3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 x14ac:dyDescent="0.3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0000000000003" customHeight="1" x14ac:dyDescent="0.3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 x14ac:dyDescent="0.3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 x14ac:dyDescent="0.3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0000000000003" customHeight="1" x14ac:dyDescent="0.3">
      <c r="B79" s="18"/>
      <c r="C79" s="39" t="s">
        <v>92</v>
      </c>
      <c r="D79" s="19"/>
      <c r="E79" s="19"/>
      <c r="F79" s="360" t="str">
        <f>F7</f>
        <v>22 - Demolice - sklad a soc. zařízení u celnic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 x14ac:dyDescent="0.3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47" s="21" customFormat="1" ht="18" customHeight="1" x14ac:dyDescent="0.3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47" s="21" customFormat="1" ht="6.95" customHeight="1" x14ac:dyDescent="0.3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47" s="21" customFormat="1" ht="15" x14ac:dyDescent="0.3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47" s="21" customFormat="1" ht="14.45" customHeight="1" x14ac:dyDescent="0.3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47" s="21" customFormat="1" ht="10.35" customHeight="1" x14ac:dyDescent="0.3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47" s="21" customFormat="1" ht="29.25" customHeight="1" x14ac:dyDescent="0.3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47" s="21" customFormat="1" ht="10.35" customHeight="1" x14ac:dyDescent="0.3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 x14ac:dyDescent="0.3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N126</f>
        <v>3000</v>
      </c>
      <c r="O88" s="364"/>
      <c r="P88" s="364"/>
      <c r="Q88" s="364"/>
      <c r="R88" s="20"/>
      <c r="AU88" s="6" t="s">
        <v>61</v>
      </c>
    </row>
    <row r="89" spans="2:47" s="63" customFormat="1" ht="24.95" customHeight="1" x14ac:dyDescent="0.3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N127</f>
        <v>0</v>
      </c>
      <c r="O89" s="366"/>
      <c r="P89" s="366"/>
      <c r="Q89" s="366"/>
      <c r="R89" s="62"/>
    </row>
    <row r="90" spans="2:47" s="67" customFormat="1" ht="19.899999999999999" customHeight="1" x14ac:dyDescent="0.3">
      <c r="B90" s="64"/>
      <c r="C90" s="65"/>
      <c r="D90" s="47" t="s">
        <v>191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N128</f>
        <v>0</v>
      </c>
      <c r="O90" s="363"/>
      <c r="P90" s="363"/>
      <c r="Q90" s="363"/>
      <c r="R90" s="66"/>
    </row>
    <row r="91" spans="2:47" s="67" customFormat="1" ht="19.899999999999999" customHeight="1" x14ac:dyDescent="0.3">
      <c r="B91" s="64"/>
      <c r="C91" s="65"/>
      <c r="D91" s="47" t="s">
        <v>94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N131</f>
        <v>0</v>
      </c>
      <c r="O91" s="363"/>
      <c r="P91" s="363"/>
      <c r="Q91" s="363"/>
      <c r="R91" s="66"/>
    </row>
    <row r="92" spans="2:47" s="67" customFormat="1" ht="19.899999999999999" customHeight="1" x14ac:dyDescent="0.3">
      <c r="B92" s="64"/>
      <c r="C92" s="65"/>
      <c r="D92" s="47" t="s">
        <v>95</v>
      </c>
      <c r="E92" s="65"/>
      <c r="F92" s="65"/>
      <c r="G92" s="65"/>
      <c r="H92" s="65"/>
      <c r="I92" s="65"/>
      <c r="J92" s="65"/>
      <c r="K92" s="65"/>
      <c r="L92" s="65"/>
      <c r="M92" s="65"/>
      <c r="N92" s="362">
        <f>N135</f>
        <v>0</v>
      </c>
      <c r="O92" s="363"/>
      <c r="P92" s="363"/>
      <c r="Q92" s="363"/>
      <c r="R92" s="66"/>
    </row>
    <row r="93" spans="2:47" s="63" customFormat="1" ht="24.95" customHeight="1" x14ac:dyDescent="0.3">
      <c r="B93" s="59"/>
      <c r="C93" s="60"/>
      <c r="D93" s="61" t="s">
        <v>96</v>
      </c>
      <c r="E93" s="60"/>
      <c r="F93" s="60"/>
      <c r="G93" s="60"/>
      <c r="H93" s="60"/>
      <c r="I93" s="60"/>
      <c r="J93" s="60"/>
      <c r="K93" s="60"/>
      <c r="L93" s="60"/>
      <c r="M93" s="60"/>
      <c r="N93" s="337">
        <f>N149</f>
        <v>0</v>
      </c>
      <c r="O93" s="366"/>
      <c r="P93" s="366"/>
      <c r="Q93" s="366"/>
      <c r="R93" s="62"/>
    </row>
    <row r="94" spans="2:47" s="67" customFormat="1" ht="19.899999999999999" customHeight="1" x14ac:dyDescent="0.3">
      <c r="B94" s="64"/>
      <c r="C94" s="65"/>
      <c r="D94" s="47" t="s">
        <v>97</v>
      </c>
      <c r="E94" s="65"/>
      <c r="F94" s="65"/>
      <c r="G94" s="65"/>
      <c r="H94" s="65"/>
      <c r="I94" s="65"/>
      <c r="J94" s="65"/>
      <c r="K94" s="65"/>
      <c r="L94" s="65"/>
      <c r="M94" s="65"/>
      <c r="N94" s="362">
        <f>N150</f>
        <v>0</v>
      </c>
      <c r="O94" s="363"/>
      <c r="P94" s="363"/>
      <c r="Q94" s="363"/>
      <c r="R94" s="66"/>
    </row>
    <row r="95" spans="2:47" s="63" customFormat="1" ht="24.95" customHeight="1" x14ac:dyDescent="0.3">
      <c r="B95" s="59"/>
      <c r="C95" s="60"/>
      <c r="D95" s="61" t="s">
        <v>98</v>
      </c>
      <c r="E95" s="60"/>
      <c r="F95" s="60"/>
      <c r="G95" s="60"/>
      <c r="H95" s="60"/>
      <c r="I95" s="60"/>
      <c r="J95" s="60"/>
      <c r="K95" s="60"/>
      <c r="L95" s="60"/>
      <c r="M95" s="60"/>
      <c r="N95" s="337">
        <f>N152</f>
        <v>0</v>
      </c>
      <c r="O95" s="366"/>
      <c r="P95" s="366"/>
      <c r="Q95" s="366"/>
      <c r="R95" s="62"/>
    </row>
    <row r="96" spans="2:47" s="67" customFormat="1" ht="19.899999999999999" customHeight="1" x14ac:dyDescent="0.3">
      <c r="B96" s="64"/>
      <c r="C96" s="65"/>
      <c r="D96" s="47" t="s">
        <v>99</v>
      </c>
      <c r="E96" s="65"/>
      <c r="F96" s="65"/>
      <c r="G96" s="65"/>
      <c r="H96" s="65"/>
      <c r="I96" s="65"/>
      <c r="J96" s="65"/>
      <c r="K96" s="65"/>
      <c r="L96" s="65"/>
      <c r="M96" s="65"/>
      <c r="N96" s="362">
        <f>N157</f>
        <v>0</v>
      </c>
      <c r="O96" s="363"/>
      <c r="P96" s="363"/>
      <c r="Q96" s="363"/>
      <c r="R96" s="66"/>
    </row>
    <row r="97" spans="2:62" s="63" customFormat="1" ht="24.95" customHeight="1" x14ac:dyDescent="0.3">
      <c r="B97" s="59"/>
      <c r="C97" s="60"/>
      <c r="D97" s="61" t="s">
        <v>100</v>
      </c>
      <c r="E97" s="60"/>
      <c r="F97" s="60"/>
      <c r="G97" s="60"/>
      <c r="H97" s="60"/>
      <c r="I97" s="60"/>
      <c r="J97" s="60"/>
      <c r="K97" s="60"/>
      <c r="L97" s="60"/>
      <c r="M97" s="60"/>
      <c r="N97" s="337">
        <f>N159</f>
        <v>3000</v>
      </c>
      <c r="O97" s="366"/>
      <c r="P97" s="366"/>
      <c r="Q97" s="366"/>
      <c r="R97" s="62"/>
    </row>
    <row r="98" spans="2:62" s="67" customFormat="1" ht="19.899999999999999" customHeight="1" x14ac:dyDescent="0.3">
      <c r="B98" s="64"/>
      <c r="C98" s="65"/>
      <c r="D98" s="47" t="s">
        <v>101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N160</f>
        <v>0</v>
      </c>
      <c r="O98" s="363"/>
      <c r="P98" s="363"/>
      <c r="Q98" s="363"/>
      <c r="R98" s="66"/>
    </row>
    <row r="99" spans="2:62" s="67" customFormat="1" ht="19.899999999999999" customHeight="1" x14ac:dyDescent="0.3">
      <c r="B99" s="64"/>
      <c r="C99" s="65"/>
      <c r="D99" s="47" t="s">
        <v>102</v>
      </c>
      <c r="E99" s="65"/>
      <c r="F99" s="65"/>
      <c r="G99" s="65"/>
      <c r="H99" s="65"/>
      <c r="I99" s="65"/>
      <c r="J99" s="65"/>
      <c r="K99" s="65"/>
      <c r="L99" s="65"/>
      <c r="M99" s="65"/>
      <c r="N99" s="362">
        <f>N163</f>
        <v>3000</v>
      </c>
      <c r="O99" s="363"/>
      <c r="P99" s="363"/>
      <c r="Q99" s="363"/>
      <c r="R99" s="66"/>
    </row>
    <row r="100" spans="2:62" s="21" customFormat="1" ht="21.75" customHeight="1" x14ac:dyDescent="0.3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0"/>
    </row>
    <row r="101" spans="2:62" s="21" customFormat="1" ht="29.25" customHeight="1" x14ac:dyDescent="0.3">
      <c r="B101" s="18"/>
      <c r="C101" s="58" t="s">
        <v>63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364">
        <f>ROUND(N102+N103+N104+N105+N106+N107,2)</f>
        <v>0</v>
      </c>
      <c r="O101" s="365"/>
      <c r="P101" s="365"/>
      <c r="Q101" s="365"/>
      <c r="R101" s="20"/>
      <c r="T101" s="68"/>
      <c r="U101" s="69" t="s">
        <v>22</v>
      </c>
    </row>
    <row r="102" spans="2:62" s="21" customFormat="1" ht="18" customHeight="1" x14ac:dyDescent="0.3">
      <c r="B102" s="18"/>
      <c r="C102" s="19"/>
      <c r="D102" s="351" t="s">
        <v>64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t="shared" ref="BE102:BE107" si="0">IF(U102="základní",N102,0)</f>
        <v>0</v>
      </c>
      <c r="BF102" s="48">
        <f t="shared" ref="BF102:BF107" si="1">IF(U102="snížená",N102,0)</f>
        <v>0</v>
      </c>
      <c r="BG102" s="48">
        <f t="shared" ref="BG102:BG107" si="2">IF(U102="zákl. přenesená",N102,0)</f>
        <v>0</v>
      </c>
      <c r="BH102" s="48">
        <f t="shared" ref="BH102:BH107" si="3">IF(U102="sníž. přenesená",N102,0)</f>
        <v>0</v>
      </c>
      <c r="BI102" s="48">
        <f t="shared" ref="BI102:BI107" si="4">IF(U102="nulová",N102,0)</f>
        <v>0</v>
      </c>
      <c r="BJ102" s="6" t="s">
        <v>41</v>
      </c>
    </row>
    <row r="103" spans="2:62" s="21" customFormat="1" ht="18" customHeight="1" x14ac:dyDescent="0.3">
      <c r="B103" s="18"/>
      <c r="C103" s="19"/>
      <c r="D103" s="351" t="s">
        <v>66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 x14ac:dyDescent="0.3">
      <c r="B104" s="18"/>
      <c r="C104" s="19"/>
      <c r="D104" s="351" t="s">
        <v>67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 x14ac:dyDescent="0.3">
      <c r="B105" s="18"/>
      <c r="C105" s="19"/>
      <c r="D105" s="351" t="s">
        <v>68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 x14ac:dyDescent="0.3">
      <c r="B106" s="18"/>
      <c r="C106" s="19"/>
      <c r="D106" s="351" t="s">
        <v>69</v>
      </c>
      <c r="E106" s="352"/>
      <c r="F106" s="352"/>
      <c r="G106" s="352"/>
      <c r="H106" s="352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0"/>
      <c r="U106" s="71" t="s">
        <v>23</v>
      </c>
      <c r="AY106" s="6" t="s">
        <v>65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62" s="21" customFormat="1" ht="18" customHeight="1" x14ac:dyDescent="0.3">
      <c r="B107" s="18"/>
      <c r="C107" s="19"/>
      <c r="D107" s="47" t="s">
        <v>70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353">
        <f>ROUND(N88*T107,2)</f>
        <v>0</v>
      </c>
      <c r="O107" s="354"/>
      <c r="P107" s="354"/>
      <c r="Q107" s="354"/>
      <c r="R107" s="20"/>
      <c r="T107" s="72"/>
      <c r="U107" s="73" t="s">
        <v>23</v>
      </c>
      <c r="AY107" s="6" t="s">
        <v>71</v>
      </c>
      <c r="BE107" s="48">
        <f t="shared" si="0"/>
        <v>0</v>
      </c>
      <c r="BF107" s="48">
        <f t="shared" si="1"/>
        <v>0</v>
      </c>
      <c r="BG107" s="48">
        <f t="shared" si="2"/>
        <v>0</v>
      </c>
      <c r="BH107" s="48">
        <f t="shared" si="3"/>
        <v>0</v>
      </c>
      <c r="BI107" s="48">
        <f t="shared" si="4"/>
        <v>0</v>
      </c>
      <c r="BJ107" s="6" t="s">
        <v>41</v>
      </c>
    </row>
    <row r="108" spans="2:62" s="21" customFormat="1" x14ac:dyDescent="0.3"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</row>
    <row r="109" spans="2:62" s="21" customFormat="1" ht="29.25" customHeight="1" x14ac:dyDescent="0.3">
      <c r="B109" s="18"/>
      <c r="C109" s="49" t="s">
        <v>48</v>
      </c>
      <c r="D109" s="50"/>
      <c r="E109" s="50"/>
      <c r="F109" s="50"/>
      <c r="G109" s="50"/>
      <c r="H109" s="50"/>
      <c r="I109" s="50"/>
      <c r="J109" s="50"/>
      <c r="K109" s="50"/>
      <c r="L109" s="355">
        <f>ROUND(SUM(N88+N101),2)</f>
        <v>3000</v>
      </c>
      <c r="M109" s="355"/>
      <c r="N109" s="355"/>
      <c r="O109" s="355"/>
      <c r="P109" s="355"/>
      <c r="Q109" s="355"/>
      <c r="R109" s="20"/>
    </row>
    <row r="110" spans="2:62" s="21" customFormat="1" ht="6.95" customHeight="1" x14ac:dyDescent="0.3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4" spans="2:63" s="21" customFormat="1" ht="6.95" customHeight="1" x14ac:dyDescent="0.3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3" s="21" customFormat="1" ht="36.950000000000003" customHeight="1" x14ac:dyDescent="0.3">
      <c r="B115" s="18"/>
      <c r="C115" s="356" t="s">
        <v>72</v>
      </c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20"/>
    </row>
    <row r="116" spans="2:63" s="21" customFormat="1" ht="6.95" customHeight="1" x14ac:dyDescent="0.3"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0"/>
    </row>
    <row r="117" spans="2:63" s="21" customFormat="1" ht="30" customHeight="1" x14ac:dyDescent="0.3">
      <c r="B117" s="18"/>
      <c r="C117" s="15" t="s">
        <v>8</v>
      </c>
      <c r="D117" s="19"/>
      <c r="E117" s="19"/>
      <c r="F117" s="358" t="e">
        <f>F6</f>
        <v>#REF!</v>
      </c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19"/>
      <c r="R117" s="20"/>
    </row>
    <row r="118" spans="2:63" s="21" customFormat="1" ht="36.950000000000003" customHeight="1" x14ac:dyDescent="0.3">
      <c r="B118" s="18"/>
      <c r="C118" s="39" t="s">
        <v>92</v>
      </c>
      <c r="D118" s="19"/>
      <c r="E118" s="19"/>
      <c r="F118" s="360" t="str">
        <f>F7</f>
        <v>22 - Demolice - sklad a soc. zařízení u celnic</v>
      </c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19"/>
      <c r="R118" s="20"/>
    </row>
    <row r="119" spans="2:63" s="21" customFormat="1" ht="6.95" customHeight="1" x14ac:dyDescent="0.3"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0"/>
    </row>
    <row r="120" spans="2:63" s="21" customFormat="1" ht="18" customHeight="1" x14ac:dyDescent="0.3">
      <c r="B120" s="18"/>
      <c r="C120" s="15" t="s">
        <v>11</v>
      </c>
      <c r="D120" s="19"/>
      <c r="E120" s="19"/>
      <c r="F120" s="16" t="str">
        <f>F9</f>
        <v>Praha</v>
      </c>
      <c r="G120" s="19"/>
      <c r="H120" s="19"/>
      <c r="I120" s="19"/>
      <c r="J120" s="19"/>
      <c r="K120" s="15" t="s">
        <v>12</v>
      </c>
      <c r="L120" s="19"/>
      <c r="M120" s="361" t="e">
        <f>IF(O9="","",O9)</f>
        <v>#REF!</v>
      </c>
      <c r="N120" s="361"/>
      <c r="O120" s="361"/>
      <c r="P120" s="361"/>
      <c r="Q120" s="19"/>
      <c r="R120" s="20"/>
    </row>
    <row r="121" spans="2:63" s="21" customFormat="1" ht="6.95" customHeight="1" x14ac:dyDescent="0.3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</row>
    <row r="122" spans="2:63" s="21" customFormat="1" ht="15" x14ac:dyDescent="0.3">
      <c r="B122" s="18"/>
      <c r="C122" s="15" t="s">
        <v>13</v>
      </c>
      <c r="D122" s="19"/>
      <c r="E122" s="19"/>
      <c r="F122" s="16" t="e">
        <f>E12</f>
        <v>#REF!</v>
      </c>
      <c r="G122" s="19"/>
      <c r="H122" s="19"/>
      <c r="I122" s="19"/>
      <c r="J122" s="19"/>
      <c r="K122" s="15" t="s">
        <v>17</v>
      </c>
      <c r="L122" s="19"/>
      <c r="M122" s="348" t="e">
        <f>E18</f>
        <v>#REF!</v>
      </c>
      <c r="N122" s="348"/>
      <c r="O122" s="348"/>
      <c r="P122" s="348"/>
      <c r="Q122" s="348"/>
      <c r="R122" s="20"/>
    </row>
    <row r="123" spans="2:63" s="21" customFormat="1" ht="14.45" customHeight="1" x14ac:dyDescent="0.3">
      <c r="B123" s="18"/>
      <c r="C123" s="15" t="s">
        <v>16</v>
      </c>
      <c r="D123" s="19"/>
      <c r="E123" s="19"/>
      <c r="F123" s="16" t="e">
        <f>IF(E15="","",E15)</f>
        <v>#REF!</v>
      </c>
      <c r="G123" s="19"/>
      <c r="H123" s="19"/>
      <c r="I123" s="19"/>
      <c r="J123" s="19"/>
      <c r="K123" s="15" t="s">
        <v>19</v>
      </c>
      <c r="L123" s="19"/>
      <c r="M123" s="348" t="e">
        <f>E21</f>
        <v>#REF!</v>
      </c>
      <c r="N123" s="348"/>
      <c r="O123" s="348"/>
      <c r="P123" s="348"/>
      <c r="Q123" s="348"/>
      <c r="R123" s="20"/>
    </row>
    <row r="124" spans="2:63" s="21" customFormat="1" ht="10.35" customHeight="1" x14ac:dyDescent="0.3"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0"/>
    </row>
    <row r="125" spans="2:63" s="78" customFormat="1" ht="29.25" customHeight="1" x14ac:dyDescent="0.3">
      <c r="B125" s="74"/>
      <c r="C125" s="75" t="s">
        <v>73</v>
      </c>
      <c r="D125" s="76" t="s">
        <v>74</v>
      </c>
      <c r="E125" s="76" t="s">
        <v>38</v>
      </c>
      <c r="F125" s="349" t="s">
        <v>75</v>
      </c>
      <c r="G125" s="349"/>
      <c r="H125" s="349"/>
      <c r="I125" s="349"/>
      <c r="J125" s="76" t="s">
        <v>76</v>
      </c>
      <c r="K125" s="76" t="s">
        <v>77</v>
      </c>
      <c r="L125" s="349" t="s">
        <v>78</v>
      </c>
      <c r="M125" s="349"/>
      <c r="N125" s="349" t="s">
        <v>59</v>
      </c>
      <c r="O125" s="349"/>
      <c r="P125" s="349"/>
      <c r="Q125" s="350"/>
      <c r="R125" s="77"/>
      <c r="T125" s="42" t="s">
        <v>79</v>
      </c>
      <c r="U125" s="43" t="s">
        <v>22</v>
      </c>
      <c r="V125" s="43" t="s">
        <v>80</v>
      </c>
      <c r="W125" s="43" t="s">
        <v>81</v>
      </c>
      <c r="X125" s="43" t="s">
        <v>82</v>
      </c>
      <c r="Y125" s="43" t="s">
        <v>83</v>
      </c>
      <c r="Z125" s="43" t="s">
        <v>84</v>
      </c>
      <c r="AA125" s="44" t="s">
        <v>85</v>
      </c>
    </row>
    <row r="126" spans="2:63" s="21" customFormat="1" ht="29.25" customHeight="1" x14ac:dyDescent="0.35">
      <c r="B126" s="18"/>
      <c r="C126" s="46" t="s">
        <v>56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334">
        <f>BK126</f>
        <v>3000</v>
      </c>
      <c r="O126" s="335"/>
      <c r="P126" s="335"/>
      <c r="Q126" s="335"/>
      <c r="R126" s="20"/>
      <c r="T126" s="45"/>
      <c r="U126" s="25"/>
      <c r="V126" s="25"/>
      <c r="W126" s="79">
        <f>W127+W149+W152+W159+W165</f>
        <v>0</v>
      </c>
      <c r="X126" s="25"/>
      <c r="Y126" s="79">
        <f>Y127+Y149+Y152+Y159+Y165</f>
        <v>0</v>
      </c>
      <c r="Z126" s="25"/>
      <c r="AA126" s="80">
        <f>AA127+AA149+AA152+AA159+AA165</f>
        <v>29.409880000000001</v>
      </c>
      <c r="AT126" s="6" t="s">
        <v>39</v>
      </c>
      <c r="AU126" s="6" t="s">
        <v>61</v>
      </c>
      <c r="BK126" s="81">
        <f>BK127+BK149+BK152+BK159+BK165</f>
        <v>3000</v>
      </c>
    </row>
    <row r="127" spans="2:63" s="86" customFormat="1" ht="37.35" customHeight="1" x14ac:dyDescent="0.35">
      <c r="B127" s="82"/>
      <c r="C127" s="83"/>
      <c r="D127" s="84" t="s">
        <v>62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336">
        <f>BK127</f>
        <v>0</v>
      </c>
      <c r="O127" s="337"/>
      <c r="P127" s="337"/>
      <c r="Q127" s="337"/>
      <c r="R127" s="85"/>
      <c r="T127" s="87"/>
      <c r="U127" s="83"/>
      <c r="V127" s="83"/>
      <c r="W127" s="88">
        <f>W128+W131+W135</f>
        <v>0</v>
      </c>
      <c r="X127" s="83"/>
      <c r="Y127" s="88">
        <f>Y128+Y131+Y135</f>
        <v>0</v>
      </c>
      <c r="Z127" s="83"/>
      <c r="AA127" s="89">
        <f>AA128+AA131+AA135</f>
        <v>29.25</v>
      </c>
      <c r="AR127" s="90" t="s">
        <v>41</v>
      </c>
      <c r="AT127" s="91" t="s">
        <v>39</v>
      </c>
      <c r="AU127" s="91" t="s">
        <v>40</v>
      </c>
      <c r="AY127" s="90" t="s">
        <v>86</v>
      </c>
      <c r="BK127" s="92">
        <f>BK128+BK131+BK135</f>
        <v>0</v>
      </c>
    </row>
    <row r="128" spans="2:63" s="86" customFormat="1" ht="19.899999999999999" customHeight="1" x14ac:dyDescent="0.3">
      <c r="B128" s="82"/>
      <c r="C128" s="83"/>
      <c r="D128" s="93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338">
        <f>BK128</f>
        <v>0</v>
      </c>
      <c r="O128" s="339"/>
      <c r="P128" s="339"/>
      <c r="Q128" s="339"/>
      <c r="R128" s="85"/>
      <c r="T128" s="87"/>
      <c r="U128" s="83"/>
      <c r="V128" s="83"/>
      <c r="W128" s="88">
        <f>SUM(W129:W130)</f>
        <v>0</v>
      </c>
      <c r="X128" s="83"/>
      <c r="Y128" s="88">
        <f>SUM(Y129:Y130)</f>
        <v>0</v>
      </c>
      <c r="Z128" s="83"/>
      <c r="AA128" s="89">
        <f>SUM(AA129:AA130)</f>
        <v>0</v>
      </c>
      <c r="AR128" s="90" t="s">
        <v>41</v>
      </c>
      <c r="AT128" s="91" t="s">
        <v>39</v>
      </c>
      <c r="AU128" s="91" t="s">
        <v>41</v>
      </c>
      <c r="AY128" s="90" t="s">
        <v>86</v>
      </c>
      <c r="BK128" s="92">
        <f>SUM(BK129:BK130)</f>
        <v>0</v>
      </c>
    </row>
    <row r="129" spans="2:65" s="21" customFormat="1" ht="38.25" customHeight="1" x14ac:dyDescent="0.3">
      <c r="B129" s="18"/>
      <c r="C129" s="94" t="s">
        <v>129</v>
      </c>
      <c r="D129" s="94" t="s">
        <v>87</v>
      </c>
      <c r="E129" s="95" t="s">
        <v>192</v>
      </c>
      <c r="F129" s="330" t="s">
        <v>193</v>
      </c>
      <c r="G129" s="330"/>
      <c r="H129" s="330"/>
      <c r="I129" s="330"/>
      <c r="J129" s="96" t="s">
        <v>135</v>
      </c>
      <c r="K129" s="97">
        <v>70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0</v>
      </c>
      <c r="AA129" s="100">
        <f>Z129*K129</f>
        <v>0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194</v>
      </c>
    </row>
    <row r="130" spans="2:65" s="21" customFormat="1" ht="25.5" customHeight="1" x14ac:dyDescent="0.3">
      <c r="B130" s="18"/>
      <c r="C130" s="94" t="s">
        <v>137</v>
      </c>
      <c r="D130" s="94" t="s">
        <v>87</v>
      </c>
      <c r="E130" s="95" t="s">
        <v>195</v>
      </c>
      <c r="F130" s="330" t="s">
        <v>196</v>
      </c>
      <c r="G130" s="330"/>
      <c r="H130" s="330"/>
      <c r="I130" s="330"/>
      <c r="J130" s="96" t="s">
        <v>103</v>
      </c>
      <c r="K130" s="97">
        <v>1</v>
      </c>
      <c r="L130" s="331">
        <v>0</v>
      </c>
      <c r="M130" s="331"/>
      <c r="N130" s="332">
        <f>ROUND(L130*K130,2)</f>
        <v>0</v>
      </c>
      <c r="O130" s="332"/>
      <c r="P130" s="332"/>
      <c r="Q130" s="332"/>
      <c r="R130" s="20"/>
      <c r="T130" s="98" t="s">
        <v>1</v>
      </c>
      <c r="U130" s="23" t="s">
        <v>23</v>
      </c>
      <c r="V130" s="19"/>
      <c r="W130" s="99">
        <f>V130*K130</f>
        <v>0</v>
      </c>
      <c r="X130" s="99">
        <v>0</v>
      </c>
      <c r="Y130" s="99">
        <f>X130*K130</f>
        <v>0</v>
      </c>
      <c r="Z130" s="99">
        <v>0</v>
      </c>
      <c r="AA130" s="100">
        <f>Z130*K130</f>
        <v>0</v>
      </c>
      <c r="AR130" s="6" t="s">
        <v>88</v>
      </c>
      <c r="AT130" s="6" t="s">
        <v>87</v>
      </c>
      <c r="AU130" s="6" t="s">
        <v>54</v>
      </c>
      <c r="AY130" s="6" t="s">
        <v>86</v>
      </c>
      <c r="BE130" s="48">
        <f>IF(U130="základní",N130,0)</f>
        <v>0</v>
      </c>
      <c r="BF130" s="48">
        <f>IF(U130="snížená",N130,0)</f>
        <v>0</v>
      </c>
      <c r="BG130" s="48">
        <f>IF(U130="zákl. přenesená",N130,0)</f>
        <v>0</v>
      </c>
      <c r="BH130" s="48">
        <f>IF(U130="sníž. přenesená",N130,0)</f>
        <v>0</v>
      </c>
      <c r="BI130" s="48">
        <f>IF(U130="nulová",N130,0)</f>
        <v>0</v>
      </c>
      <c r="BJ130" s="6" t="s">
        <v>41</v>
      </c>
      <c r="BK130" s="48">
        <f>ROUND(L130*K130,2)</f>
        <v>0</v>
      </c>
      <c r="BL130" s="6" t="s">
        <v>88</v>
      </c>
      <c r="BM130" s="6" t="s">
        <v>197</v>
      </c>
    </row>
    <row r="131" spans="2:65" s="86" customFormat="1" ht="29.85" customHeight="1" x14ac:dyDescent="0.3">
      <c r="B131" s="82"/>
      <c r="C131" s="83"/>
      <c r="D131" s="93" t="s">
        <v>94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342">
        <f>BK131</f>
        <v>0</v>
      </c>
      <c r="O131" s="343"/>
      <c r="P131" s="343"/>
      <c r="Q131" s="343"/>
      <c r="R131" s="85"/>
      <c r="T131" s="87"/>
      <c r="U131" s="83"/>
      <c r="V131" s="83"/>
      <c r="W131" s="88">
        <f>SUM(W132:W134)</f>
        <v>0</v>
      </c>
      <c r="X131" s="83"/>
      <c r="Y131" s="88">
        <f>SUM(Y132:Y134)</f>
        <v>0</v>
      </c>
      <c r="Z131" s="83"/>
      <c r="AA131" s="89">
        <f>SUM(AA132:AA134)</f>
        <v>29.25</v>
      </c>
      <c r="AR131" s="90" t="s">
        <v>41</v>
      </c>
      <c r="AT131" s="91" t="s">
        <v>39</v>
      </c>
      <c r="AU131" s="91" t="s">
        <v>41</v>
      </c>
      <c r="AY131" s="90" t="s">
        <v>86</v>
      </c>
      <c r="BK131" s="92">
        <f>SUM(BK132:BK134)</f>
        <v>0</v>
      </c>
    </row>
    <row r="132" spans="2:65" s="21" customFormat="1" ht="25.5" customHeight="1" x14ac:dyDescent="0.3">
      <c r="B132" s="18"/>
      <c r="C132" s="94" t="s">
        <v>41</v>
      </c>
      <c r="D132" s="94" t="s">
        <v>87</v>
      </c>
      <c r="E132" s="95" t="s">
        <v>198</v>
      </c>
      <c r="F132" s="330" t="s">
        <v>199</v>
      </c>
      <c r="G132" s="330"/>
      <c r="H132" s="330"/>
      <c r="I132" s="330"/>
      <c r="J132" s="96" t="s">
        <v>103</v>
      </c>
      <c r="K132" s="97">
        <v>107</v>
      </c>
      <c r="L132" s="331">
        <v>0</v>
      </c>
      <c r="M132" s="331"/>
      <c r="N132" s="332">
        <f>ROUND(L132*K132,2)</f>
        <v>0</v>
      </c>
      <c r="O132" s="332"/>
      <c r="P132" s="332"/>
      <c r="Q132" s="332"/>
      <c r="R132" s="20"/>
      <c r="T132" s="98" t="s">
        <v>1</v>
      </c>
      <c r="U132" s="23" t="s">
        <v>23</v>
      </c>
      <c r="V132" s="19"/>
      <c r="W132" s="99">
        <f>V132*K132</f>
        <v>0</v>
      </c>
      <c r="X132" s="99">
        <v>0</v>
      </c>
      <c r="Y132" s="99">
        <f>X132*K132</f>
        <v>0</v>
      </c>
      <c r="Z132" s="99">
        <v>0.15</v>
      </c>
      <c r="AA132" s="100">
        <f>Z132*K132</f>
        <v>16.05</v>
      </c>
      <c r="AR132" s="6" t="s">
        <v>88</v>
      </c>
      <c r="AT132" s="6" t="s">
        <v>87</v>
      </c>
      <c r="AU132" s="6" t="s">
        <v>54</v>
      </c>
      <c r="AY132" s="6" t="s">
        <v>86</v>
      </c>
      <c r="BE132" s="48">
        <f>IF(U132="základní",N132,0)</f>
        <v>0</v>
      </c>
      <c r="BF132" s="48">
        <f>IF(U132="snížená",N132,0)</f>
        <v>0</v>
      </c>
      <c r="BG132" s="48">
        <f>IF(U132="zákl. přenesená",N132,0)</f>
        <v>0</v>
      </c>
      <c r="BH132" s="48">
        <f>IF(U132="sníž. přenesená",N132,0)</f>
        <v>0</v>
      </c>
      <c r="BI132" s="48">
        <f>IF(U132="nulová",N132,0)</f>
        <v>0</v>
      </c>
      <c r="BJ132" s="6" t="s">
        <v>41</v>
      </c>
      <c r="BK132" s="48">
        <f>ROUND(L132*K132,2)</f>
        <v>0</v>
      </c>
      <c r="BL132" s="6" t="s">
        <v>88</v>
      </c>
      <c r="BM132" s="6" t="s">
        <v>200</v>
      </c>
    </row>
    <row r="133" spans="2:65" s="21" customFormat="1" ht="25.5" customHeight="1" x14ac:dyDescent="0.3">
      <c r="B133" s="18"/>
      <c r="C133" s="94" t="s">
        <v>114</v>
      </c>
      <c r="D133" s="94" t="s">
        <v>87</v>
      </c>
      <c r="E133" s="95" t="s">
        <v>201</v>
      </c>
      <c r="F133" s="330" t="s">
        <v>202</v>
      </c>
      <c r="G133" s="330"/>
      <c r="H133" s="330"/>
      <c r="I133" s="330"/>
      <c r="J133" s="96" t="s">
        <v>103</v>
      </c>
      <c r="K133" s="97">
        <v>6</v>
      </c>
      <c r="L133" s="331">
        <v>0</v>
      </c>
      <c r="M133" s="331"/>
      <c r="N133" s="332">
        <f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>V133*K133</f>
        <v>0</v>
      </c>
      <c r="X133" s="99">
        <v>0</v>
      </c>
      <c r="Y133" s="99">
        <f>X133*K133</f>
        <v>0</v>
      </c>
      <c r="Z133" s="99">
        <v>2.2000000000000002</v>
      </c>
      <c r="AA133" s="100">
        <f>Z133*K133</f>
        <v>13.200000000000001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>IF(U133="základní",N133,0)</f>
        <v>0</v>
      </c>
      <c r="BF133" s="48">
        <f>IF(U133="snížená",N133,0)</f>
        <v>0</v>
      </c>
      <c r="BG133" s="48">
        <f>IF(U133="zákl. přenesená",N133,0)</f>
        <v>0</v>
      </c>
      <c r="BH133" s="48">
        <f>IF(U133="sníž. přenesená",N133,0)</f>
        <v>0</v>
      </c>
      <c r="BI133" s="48">
        <f>IF(U133="nulová",N133,0)</f>
        <v>0</v>
      </c>
      <c r="BJ133" s="6" t="s">
        <v>41</v>
      </c>
      <c r="BK133" s="48">
        <f>ROUND(L133*K133,2)</f>
        <v>0</v>
      </c>
      <c r="BL133" s="6" t="s">
        <v>88</v>
      </c>
      <c r="BM133" s="6" t="s">
        <v>203</v>
      </c>
    </row>
    <row r="134" spans="2:65" s="114" customFormat="1" ht="16.5" customHeight="1" x14ac:dyDescent="0.3">
      <c r="B134" s="109"/>
      <c r="C134" s="110"/>
      <c r="D134" s="110"/>
      <c r="E134" s="111" t="s">
        <v>1</v>
      </c>
      <c r="F134" s="387" t="s">
        <v>204</v>
      </c>
      <c r="G134" s="388"/>
      <c r="H134" s="388"/>
      <c r="I134" s="388"/>
      <c r="J134" s="110"/>
      <c r="K134" s="112">
        <v>6</v>
      </c>
      <c r="L134" s="110"/>
      <c r="M134" s="110"/>
      <c r="N134" s="110"/>
      <c r="O134" s="110"/>
      <c r="P134" s="110"/>
      <c r="Q134" s="110"/>
      <c r="R134" s="113"/>
      <c r="T134" s="115"/>
      <c r="U134" s="110"/>
      <c r="V134" s="110"/>
      <c r="W134" s="110"/>
      <c r="X134" s="110"/>
      <c r="Y134" s="110"/>
      <c r="Z134" s="110"/>
      <c r="AA134" s="116"/>
      <c r="AT134" s="117" t="s">
        <v>104</v>
      </c>
      <c r="AU134" s="117" t="s">
        <v>54</v>
      </c>
      <c r="AV134" s="114" t="s">
        <v>54</v>
      </c>
      <c r="AW134" s="114" t="s">
        <v>18</v>
      </c>
      <c r="AX134" s="114" t="s">
        <v>41</v>
      </c>
      <c r="AY134" s="117" t="s">
        <v>86</v>
      </c>
    </row>
    <row r="135" spans="2:65" s="86" customFormat="1" ht="29.85" customHeight="1" x14ac:dyDescent="0.3">
      <c r="B135" s="82"/>
      <c r="C135" s="83"/>
      <c r="D135" s="93" t="s">
        <v>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338">
        <f>BK135</f>
        <v>0</v>
      </c>
      <c r="O135" s="339"/>
      <c r="P135" s="339"/>
      <c r="Q135" s="339"/>
      <c r="R135" s="85"/>
      <c r="T135" s="87"/>
      <c r="U135" s="83"/>
      <c r="V135" s="83"/>
      <c r="W135" s="88">
        <f>SUM(W136:W148)</f>
        <v>0</v>
      </c>
      <c r="X135" s="83"/>
      <c r="Y135" s="88">
        <f>SUM(Y136:Y148)</f>
        <v>0</v>
      </c>
      <c r="Z135" s="83"/>
      <c r="AA135" s="89">
        <f>SUM(AA136:AA148)</f>
        <v>0</v>
      </c>
      <c r="AR135" s="90" t="s">
        <v>41</v>
      </c>
      <c r="AT135" s="91" t="s">
        <v>39</v>
      </c>
      <c r="AU135" s="91" t="s">
        <v>41</v>
      </c>
      <c r="AY135" s="90" t="s">
        <v>86</v>
      </c>
      <c r="BK135" s="92">
        <f>SUM(BK136:BK148)</f>
        <v>0</v>
      </c>
    </row>
    <row r="136" spans="2:65" s="21" customFormat="1" ht="38.25" customHeight="1" x14ac:dyDescent="0.3">
      <c r="B136" s="18"/>
      <c r="C136" s="94" t="s">
        <v>54</v>
      </c>
      <c r="D136" s="94" t="s">
        <v>87</v>
      </c>
      <c r="E136" s="95" t="s">
        <v>106</v>
      </c>
      <c r="F136" s="330" t="s">
        <v>107</v>
      </c>
      <c r="G136" s="330"/>
      <c r="H136" s="330"/>
      <c r="I136" s="330"/>
      <c r="J136" s="96" t="s">
        <v>108</v>
      </c>
      <c r="K136" s="97">
        <v>26.521999999999998</v>
      </c>
      <c r="L136" s="331">
        <v>0</v>
      </c>
      <c r="M136" s="331"/>
      <c r="N136" s="332">
        <f>ROUND(L136*K136,2)</f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>V136*K136</f>
        <v>0</v>
      </c>
      <c r="X136" s="99">
        <v>0</v>
      </c>
      <c r="Y136" s="99">
        <f>X136*K136</f>
        <v>0</v>
      </c>
      <c r="Z136" s="99">
        <v>0</v>
      </c>
      <c r="AA136" s="100">
        <f>Z136*K136</f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>IF(U136="základní",N136,0)</f>
        <v>0</v>
      </c>
      <c r="BF136" s="48">
        <f>IF(U136="snížená",N136,0)</f>
        <v>0</v>
      </c>
      <c r="BG136" s="48">
        <f>IF(U136="zákl. přenesená",N136,0)</f>
        <v>0</v>
      </c>
      <c r="BH136" s="48">
        <f>IF(U136="sníž. přenesená",N136,0)</f>
        <v>0</v>
      </c>
      <c r="BI136" s="48">
        <f>IF(U136="nulová",N136,0)</f>
        <v>0</v>
      </c>
      <c r="BJ136" s="6" t="s">
        <v>41</v>
      </c>
      <c r="BK136" s="48">
        <f>ROUND(L136*K136,2)</f>
        <v>0</v>
      </c>
      <c r="BL136" s="6" t="s">
        <v>88</v>
      </c>
      <c r="BM136" s="6" t="s">
        <v>205</v>
      </c>
    </row>
    <row r="137" spans="2:65" s="114" customFormat="1" ht="16.5" customHeight="1" x14ac:dyDescent="0.3">
      <c r="B137" s="109"/>
      <c r="C137" s="110"/>
      <c r="D137" s="110"/>
      <c r="E137" s="111" t="s">
        <v>1</v>
      </c>
      <c r="F137" s="387" t="s">
        <v>206</v>
      </c>
      <c r="G137" s="388"/>
      <c r="H137" s="388"/>
      <c r="I137" s="388"/>
      <c r="J137" s="110"/>
      <c r="K137" s="112">
        <v>26.521999999999998</v>
      </c>
      <c r="L137" s="110"/>
      <c r="M137" s="110"/>
      <c r="N137" s="110"/>
      <c r="O137" s="110"/>
      <c r="P137" s="110"/>
      <c r="Q137" s="110"/>
      <c r="R137" s="113"/>
      <c r="T137" s="115"/>
      <c r="U137" s="110"/>
      <c r="V137" s="110"/>
      <c r="W137" s="110"/>
      <c r="X137" s="110"/>
      <c r="Y137" s="110"/>
      <c r="Z137" s="110"/>
      <c r="AA137" s="116"/>
      <c r="AT137" s="117" t="s">
        <v>104</v>
      </c>
      <c r="AU137" s="117" t="s">
        <v>54</v>
      </c>
      <c r="AV137" s="114" t="s">
        <v>54</v>
      </c>
      <c r="AW137" s="114" t="s">
        <v>18</v>
      </c>
      <c r="AX137" s="114" t="s">
        <v>41</v>
      </c>
      <c r="AY137" s="117" t="s">
        <v>86</v>
      </c>
    </row>
    <row r="138" spans="2:65" s="21" customFormat="1" ht="25.5" customHeight="1" x14ac:dyDescent="0.3">
      <c r="B138" s="18"/>
      <c r="C138" s="94" t="s">
        <v>105</v>
      </c>
      <c r="D138" s="94" t="s">
        <v>87</v>
      </c>
      <c r="E138" s="95" t="s">
        <v>109</v>
      </c>
      <c r="F138" s="330" t="s">
        <v>110</v>
      </c>
      <c r="G138" s="330"/>
      <c r="H138" s="330"/>
      <c r="I138" s="330"/>
      <c r="J138" s="96" t="s">
        <v>108</v>
      </c>
      <c r="K138" s="97">
        <v>29.41</v>
      </c>
      <c r="L138" s="331">
        <v>0</v>
      </c>
      <c r="M138" s="331"/>
      <c r="N138" s="332">
        <f>ROUND(L138*K138,2)</f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>V138*K138</f>
        <v>0</v>
      </c>
      <c r="X138" s="99">
        <v>0</v>
      </c>
      <c r="Y138" s="99">
        <f>X138*K138</f>
        <v>0</v>
      </c>
      <c r="Z138" s="99">
        <v>0</v>
      </c>
      <c r="AA138" s="100">
        <f>Z138*K138</f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>IF(U138="základní",N138,0)</f>
        <v>0</v>
      </c>
      <c r="BF138" s="48">
        <f>IF(U138="snížená",N138,0)</f>
        <v>0</v>
      </c>
      <c r="BG138" s="48">
        <f>IF(U138="zákl. přenesená",N138,0)</f>
        <v>0</v>
      </c>
      <c r="BH138" s="48">
        <f>IF(U138="sníž. přenesená",N138,0)</f>
        <v>0</v>
      </c>
      <c r="BI138" s="48">
        <f>IF(U138="nulová",N138,0)</f>
        <v>0</v>
      </c>
      <c r="BJ138" s="6" t="s">
        <v>41</v>
      </c>
      <c r="BK138" s="48">
        <f>ROUND(L138*K138,2)</f>
        <v>0</v>
      </c>
      <c r="BL138" s="6" t="s">
        <v>88</v>
      </c>
      <c r="BM138" s="6" t="s">
        <v>207</v>
      </c>
    </row>
    <row r="139" spans="2:65" s="21" customFormat="1" ht="25.5" customHeight="1" x14ac:dyDescent="0.3">
      <c r="B139" s="18"/>
      <c r="C139" s="94" t="s">
        <v>88</v>
      </c>
      <c r="D139" s="94" t="s">
        <v>87</v>
      </c>
      <c r="E139" s="95" t="s">
        <v>112</v>
      </c>
      <c r="F139" s="330" t="s">
        <v>113</v>
      </c>
      <c r="G139" s="330"/>
      <c r="H139" s="330"/>
      <c r="I139" s="330"/>
      <c r="J139" s="96" t="s">
        <v>108</v>
      </c>
      <c r="K139" s="97">
        <v>617.61</v>
      </c>
      <c r="L139" s="331">
        <v>0</v>
      </c>
      <c r="M139" s="331"/>
      <c r="N139" s="332">
        <f>ROUND(L139*K139,2)</f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>V139*K139</f>
        <v>0</v>
      </c>
      <c r="X139" s="99">
        <v>0</v>
      </c>
      <c r="Y139" s="99">
        <f>X139*K139</f>
        <v>0</v>
      </c>
      <c r="Z139" s="99">
        <v>0</v>
      </c>
      <c r="AA139" s="100">
        <f>Z139*K139</f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>IF(U139="základní",N139,0)</f>
        <v>0</v>
      </c>
      <c r="BF139" s="48">
        <f>IF(U139="snížená",N139,0)</f>
        <v>0</v>
      </c>
      <c r="BG139" s="48">
        <f>IF(U139="zákl. přenesená",N139,0)</f>
        <v>0</v>
      </c>
      <c r="BH139" s="48">
        <f>IF(U139="sníž. přenesená",N139,0)</f>
        <v>0</v>
      </c>
      <c r="BI139" s="48">
        <f>IF(U139="nulová",N139,0)</f>
        <v>0</v>
      </c>
      <c r="BJ139" s="6" t="s">
        <v>41</v>
      </c>
      <c r="BK139" s="48">
        <f>ROUND(L139*K139,2)</f>
        <v>0</v>
      </c>
      <c r="BL139" s="6" t="s">
        <v>88</v>
      </c>
      <c r="BM139" s="6" t="s">
        <v>208</v>
      </c>
    </row>
    <row r="140" spans="2:65" s="21" customFormat="1" ht="25.5" customHeight="1" x14ac:dyDescent="0.3">
      <c r="B140" s="18"/>
      <c r="C140" s="94" t="s">
        <v>111</v>
      </c>
      <c r="D140" s="94" t="s">
        <v>87</v>
      </c>
      <c r="E140" s="95" t="s">
        <v>115</v>
      </c>
      <c r="F140" s="330" t="s">
        <v>116</v>
      </c>
      <c r="G140" s="330"/>
      <c r="H140" s="330"/>
      <c r="I140" s="330"/>
      <c r="J140" s="96" t="s">
        <v>108</v>
      </c>
      <c r="K140" s="97">
        <v>29.41</v>
      </c>
      <c r="L140" s="331">
        <v>0</v>
      </c>
      <c r="M140" s="331"/>
      <c r="N140" s="332">
        <f>ROUND(L140*K140,2)</f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>V140*K140</f>
        <v>0</v>
      </c>
      <c r="X140" s="99">
        <v>0</v>
      </c>
      <c r="Y140" s="99">
        <f>X140*K140</f>
        <v>0</v>
      </c>
      <c r="Z140" s="99">
        <v>0</v>
      </c>
      <c r="AA140" s="100">
        <f>Z140*K140</f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>IF(U140="základní",N140,0)</f>
        <v>0</v>
      </c>
      <c r="BF140" s="48">
        <f>IF(U140="snížená",N140,0)</f>
        <v>0</v>
      </c>
      <c r="BG140" s="48">
        <f>IF(U140="zákl. přenesená",N140,0)</f>
        <v>0</v>
      </c>
      <c r="BH140" s="48">
        <f>IF(U140="sníž. přenesená",N140,0)</f>
        <v>0</v>
      </c>
      <c r="BI140" s="48">
        <f>IF(U140="nulová",N140,0)</f>
        <v>0</v>
      </c>
      <c r="BJ140" s="6" t="s">
        <v>41</v>
      </c>
      <c r="BK140" s="48">
        <f>ROUND(L140*K140,2)</f>
        <v>0</v>
      </c>
      <c r="BL140" s="6" t="s">
        <v>88</v>
      </c>
      <c r="BM140" s="6" t="s">
        <v>209</v>
      </c>
    </row>
    <row r="141" spans="2:65" s="21" customFormat="1" ht="25.5" customHeight="1" x14ac:dyDescent="0.3">
      <c r="B141" s="18"/>
      <c r="C141" s="94" t="s">
        <v>117</v>
      </c>
      <c r="D141" s="94" t="s">
        <v>87</v>
      </c>
      <c r="E141" s="95" t="s">
        <v>170</v>
      </c>
      <c r="F141" s="330" t="s">
        <v>171</v>
      </c>
      <c r="G141" s="330"/>
      <c r="H141" s="330"/>
      <c r="I141" s="330"/>
      <c r="J141" s="96" t="s">
        <v>108</v>
      </c>
      <c r="K141" s="97">
        <v>13.682</v>
      </c>
      <c r="L141" s="331">
        <v>0</v>
      </c>
      <c r="M141" s="331"/>
      <c r="N141" s="332">
        <f>ROUND(L141*K141,2)</f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>V141*K141</f>
        <v>0</v>
      </c>
      <c r="X141" s="99">
        <v>0</v>
      </c>
      <c r="Y141" s="99">
        <f>X141*K141</f>
        <v>0</v>
      </c>
      <c r="Z141" s="99">
        <v>0</v>
      </c>
      <c r="AA141" s="100">
        <f>Z141*K141</f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>IF(U141="základní",N141,0)</f>
        <v>0</v>
      </c>
      <c r="BF141" s="48">
        <f>IF(U141="snížená",N141,0)</f>
        <v>0</v>
      </c>
      <c r="BG141" s="48">
        <f>IF(U141="zákl. přenesená",N141,0)</f>
        <v>0</v>
      </c>
      <c r="BH141" s="48">
        <f>IF(U141="sníž. přenesená",N141,0)</f>
        <v>0</v>
      </c>
      <c r="BI141" s="48">
        <f>IF(U141="nulová",N141,0)</f>
        <v>0</v>
      </c>
      <c r="BJ141" s="6" t="s">
        <v>41</v>
      </c>
      <c r="BK141" s="48">
        <f>ROUND(L141*K141,2)</f>
        <v>0</v>
      </c>
      <c r="BL141" s="6" t="s">
        <v>88</v>
      </c>
      <c r="BM141" s="6" t="s">
        <v>210</v>
      </c>
    </row>
    <row r="142" spans="2:65" s="114" customFormat="1" ht="16.5" customHeight="1" x14ac:dyDescent="0.3">
      <c r="B142" s="109"/>
      <c r="C142" s="110"/>
      <c r="D142" s="110"/>
      <c r="E142" s="111" t="s">
        <v>1</v>
      </c>
      <c r="F142" s="387" t="s">
        <v>211</v>
      </c>
      <c r="G142" s="388"/>
      <c r="H142" s="388"/>
      <c r="I142" s="388"/>
      <c r="J142" s="110"/>
      <c r="K142" s="112">
        <v>13.682</v>
      </c>
      <c r="L142" s="110"/>
      <c r="M142" s="110"/>
      <c r="N142" s="110"/>
      <c r="O142" s="110"/>
      <c r="P142" s="110"/>
      <c r="Q142" s="110"/>
      <c r="R142" s="113"/>
      <c r="T142" s="115"/>
      <c r="U142" s="110"/>
      <c r="V142" s="110"/>
      <c r="W142" s="110"/>
      <c r="X142" s="110"/>
      <c r="Y142" s="110"/>
      <c r="Z142" s="110"/>
      <c r="AA142" s="116"/>
      <c r="AT142" s="117" t="s">
        <v>104</v>
      </c>
      <c r="AU142" s="117" t="s">
        <v>54</v>
      </c>
      <c r="AV142" s="114" t="s">
        <v>54</v>
      </c>
      <c r="AW142" s="114" t="s">
        <v>18</v>
      </c>
      <c r="AX142" s="114" t="s">
        <v>41</v>
      </c>
      <c r="AY142" s="117" t="s">
        <v>86</v>
      </c>
    </row>
    <row r="143" spans="2:65" s="21" customFormat="1" ht="25.5" customHeight="1" x14ac:dyDescent="0.3">
      <c r="B143" s="18"/>
      <c r="C143" s="94" t="s">
        <v>119</v>
      </c>
      <c r="D143" s="94" t="s">
        <v>87</v>
      </c>
      <c r="E143" s="95" t="s">
        <v>118</v>
      </c>
      <c r="F143" s="330" t="s">
        <v>173</v>
      </c>
      <c r="G143" s="330"/>
      <c r="H143" s="330"/>
      <c r="I143" s="330"/>
      <c r="J143" s="96" t="s">
        <v>108</v>
      </c>
      <c r="K143" s="97">
        <v>12.84</v>
      </c>
      <c r="L143" s="331">
        <v>0</v>
      </c>
      <c r="M143" s="331"/>
      <c r="N143" s="332">
        <f>ROUND(L143*K143,2)</f>
        <v>0</v>
      </c>
      <c r="O143" s="332"/>
      <c r="P143" s="332"/>
      <c r="Q143" s="332"/>
      <c r="R143" s="20"/>
      <c r="T143" s="98" t="s">
        <v>1</v>
      </c>
      <c r="U143" s="23" t="s">
        <v>23</v>
      </c>
      <c r="V143" s="19"/>
      <c r="W143" s="99">
        <f>V143*K143</f>
        <v>0</v>
      </c>
      <c r="X143" s="99">
        <v>0</v>
      </c>
      <c r="Y143" s="99">
        <f>X143*K143</f>
        <v>0</v>
      </c>
      <c r="Z143" s="99">
        <v>0</v>
      </c>
      <c r="AA143" s="100">
        <f>Z143*K143</f>
        <v>0</v>
      </c>
      <c r="AR143" s="6" t="s">
        <v>88</v>
      </c>
      <c r="AT143" s="6" t="s">
        <v>87</v>
      </c>
      <c r="AU143" s="6" t="s">
        <v>54</v>
      </c>
      <c r="AY143" s="6" t="s">
        <v>86</v>
      </c>
      <c r="BE143" s="48">
        <f>IF(U143="základní",N143,0)</f>
        <v>0</v>
      </c>
      <c r="BF143" s="48">
        <f>IF(U143="snížená",N143,0)</f>
        <v>0</v>
      </c>
      <c r="BG143" s="48">
        <f>IF(U143="zákl. přenesená",N143,0)</f>
        <v>0</v>
      </c>
      <c r="BH143" s="48">
        <f>IF(U143="sníž. přenesená",N143,0)</f>
        <v>0</v>
      </c>
      <c r="BI143" s="48">
        <f>IF(U143="nulová",N143,0)</f>
        <v>0</v>
      </c>
      <c r="BJ143" s="6" t="s">
        <v>41</v>
      </c>
      <c r="BK143" s="48">
        <f>ROUND(L143*K143,2)</f>
        <v>0</v>
      </c>
      <c r="BL143" s="6" t="s">
        <v>88</v>
      </c>
      <c r="BM143" s="6" t="s">
        <v>212</v>
      </c>
    </row>
    <row r="144" spans="2:65" s="21" customFormat="1" ht="25.5" customHeight="1" x14ac:dyDescent="0.3">
      <c r="B144" s="18"/>
      <c r="C144" s="94" t="s">
        <v>120</v>
      </c>
      <c r="D144" s="94" t="s">
        <v>87</v>
      </c>
      <c r="E144" s="95" t="s">
        <v>121</v>
      </c>
      <c r="F144" s="330" t="s">
        <v>122</v>
      </c>
      <c r="G144" s="330"/>
      <c r="H144" s="330"/>
      <c r="I144" s="330"/>
      <c r="J144" s="96" t="s">
        <v>108</v>
      </c>
      <c r="K144" s="97">
        <v>0.80300000000000005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</v>
      </c>
      <c r="AA144" s="100">
        <f>Z144*K144</f>
        <v>0</v>
      </c>
      <c r="AR144" s="6" t="s">
        <v>88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88</v>
      </c>
      <c r="BM144" s="6" t="s">
        <v>213</v>
      </c>
    </row>
    <row r="145" spans="2:65" s="21" customFormat="1" ht="25.5" customHeight="1" x14ac:dyDescent="0.3">
      <c r="B145" s="18"/>
      <c r="C145" s="94" t="s">
        <v>123</v>
      </c>
      <c r="D145" s="94" t="s">
        <v>87</v>
      </c>
      <c r="E145" s="95" t="s">
        <v>124</v>
      </c>
      <c r="F145" s="330" t="s">
        <v>125</v>
      </c>
      <c r="G145" s="330"/>
      <c r="H145" s="330"/>
      <c r="I145" s="330"/>
      <c r="J145" s="96" t="s">
        <v>108</v>
      </c>
      <c r="K145" s="97">
        <v>0.32100000000000001</v>
      </c>
      <c r="L145" s="331">
        <v>0</v>
      </c>
      <c r="M145" s="331"/>
      <c r="N145" s="332">
        <f>ROUND(L145*K145,2)</f>
        <v>0</v>
      </c>
      <c r="O145" s="332"/>
      <c r="P145" s="332"/>
      <c r="Q145" s="332"/>
      <c r="R145" s="20"/>
      <c r="T145" s="98" t="s">
        <v>1</v>
      </c>
      <c r="U145" s="23" t="s">
        <v>23</v>
      </c>
      <c r="V145" s="19"/>
      <c r="W145" s="99">
        <f>V145*K145</f>
        <v>0</v>
      </c>
      <c r="X145" s="99">
        <v>0</v>
      </c>
      <c r="Y145" s="99">
        <f>X145*K145</f>
        <v>0</v>
      </c>
      <c r="Z145" s="99">
        <v>0</v>
      </c>
      <c r="AA145" s="100">
        <f>Z145*K145</f>
        <v>0</v>
      </c>
      <c r="AR145" s="6" t="s">
        <v>88</v>
      </c>
      <c r="AT145" s="6" t="s">
        <v>87</v>
      </c>
      <c r="AU145" s="6" t="s">
        <v>54</v>
      </c>
      <c r="AY145" s="6" t="s">
        <v>86</v>
      </c>
      <c r="BE145" s="48">
        <f>IF(U145="základní",N145,0)</f>
        <v>0</v>
      </c>
      <c r="BF145" s="48">
        <f>IF(U145="snížená",N145,0)</f>
        <v>0</v>
      </c>
      <c r="BG145" s="48">
        <f>IF(U145="zákl. přenesená",N145,0)</f>
        <v>0</v>
      </c>
      <c r="BH145" s="48">
        <f>IF(U145="sníž. přenesená",N145,0)</f>
        <v>0</v>
      </c>
      <c r="BI145" s="48">
        <f>IF(U145="nulová",N145,0)</f>
        <v>0</v>
      </c>
      <c r="BJ145" s="6" t="s">
        <v>41</v>
      </c>
      <c r="BK145" s="48">
        <f>ROUND(L145*K145,2)</f>
        <v>0</v>
      </c>
      <c r="BL145" s="6" t="s">
        <v>88</v>
      </c>
      <c r="BM145" s="6" t="s">
        <v>214</v>
      </c>
    </row>
    <row r="146" spans="2:65" s="21" customFormat="1" ht="25.5" customHeight="1" x14ac:dyDescent="0.3">
      <c r="B146" s="18"/>
      <c r="C146" s="94" t="s">
        <v>126</v>
      </c>
      <c r="D146" s="94" t="s">
        <v>87</v>
      </c>
      <c r="E146" s="95" t="s">
        <v>127</v>
      </c>
      <c r="F146" s="330" t="s">
        <v>128</v>
      </c>
      <c r="G146" s="330"/>
      <c r="H146" s="330"/>
      <c r="I146" s="330"/>
      <c r="J146" s="96" t="s">
        <v>108</v>
      </c>
      <c r="K146" s="97">
        <v>1.605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88</v>
      </c>
      <c r="AT146" s="6" t="s">
        <v>87</v>
      </c>
      <c r="AU146" s="6" t="s">
        <v>54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88</v>
      </c>
      <c r="BM146" s="6" t="s">
        <v>215</v>
      </c>
    </row>
    <row r="147" spans="2:65" s="21" customFormat="1" ht="16.5" customHeight="1" x14ac:dyDescent="0.3">
      <c r="B147" s="18"/>
      <c r="C147" s="94" t="s">
        <v>45</v>
      </c>
      <c r="D147" s="94" t="s">
        <v>87</v>
      </c>
      <c r="E147" s="95" t="s">
        <v>130</v>
      </c>
      <c r="F147" s="330" t="s">
        <v>131</v>
      </c>
      <c r="G147" s="330"/>
      <c r="H147" s="330"/>
      <c r="I147" s="330"/>
      <c r="J147" s="96" t="s">
        <v>108</v>
      </c>
      <c r="K147" s="97">
        <v>0.16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54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216</v>
      </c>
    </row>
    <row r="148" spans="2:65" s="114" customFormat="1" ht="16.5" customHeight="1" x14ac:dyDescent="0.3">
      <c r="B148" s="109"/>
      <c r="C148" s="110"/>
      <c r="D148" s="110"/>
      <c r="E148" s="111" t="s">
        <v>1</v>
      </c>
      <c r="F148" s="387" t="s">
        <v>217</v>
      </c>
      <c r="G148" s="388"/>
      <c r="H148" s="388"/>
      <c r="I148" s="388"/>
      <c r="J148" s="110"/>
      <c r="K148" s="112">
        <v>0.16</v>
      </c>
      <c r="L148" s="110"/>
      <c r="M148" s="110"/>
      <c r="N148" s="110"/>
      <c r="O148" s="110"/>
      <c r="P148" s="110"/>
      <c r="Q148" s="110"/>
      <c r="R148" s="113"/>
      <c r="T148" s="115"/>
      <c r="U148" s="110"/>
      <c r="V148" s="110"/>
      <c r="W148" s="110"/>
      <c r="X148" s="110"/>
      <c r="Y148" s="110"/>
      <c r="Z148" s="110"/>
      <c r="AA148" s="116"/>
      <c r="AT148" s="117" t="s">
        <v>104</v>
      </c>
      <c r="AU148" s="117" t="s">
        <v>54</v>
      </c>
      <c r="AV148" s="114" t="s">
        <v>54</v>
      </c>
      <c r="AW148" s="114" t="s">
        <v>18</v>
      </c>
      <c r="AX148" s="114" t="s">
        <v>41</v>
      </c>
      <c r="AY148" s="117" t="s">
        <v>86</v>
      </c>
    </row>
    <row r="149" spans="2:65" s="86" customFormat="1" ht="37.35" customHeight="1" x14ac:dyDescent="0.35">
      <c r="B149" s="82"/>
      <c r="C149" s="83"/>
      <c r="D149" s="84" t="s">
        <v>96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336">
        <f>BK149</f>
        <v>0</v>
      </c>
      <c r="O149" s="337"/>
      <c r="P149" s="337"/>
      <c r="Q149" s="337"/>
      <c r="R149" s="85"/>
      <c r="T149" s="87"/>
      <c r="U149" s="83"/>
      <c r="V149" s="83"/>
      <c r="W149" s="88">
        <f>W150</f>
        <v>0</v>
      </c>
      <c r="X149" s="83"/>
      <c r="Y149" s="88">
        <f>Y150</f>
        <v>0</v>
      </c>
      <c r="Z149" s="83"/>
      <c r="AA149" s="89">
        <f>AA150</f>
        <v>0.15987999999999999</v>
      </c>
      <c r="AR149" s="90" t="s">
        <v>54</v>
      </c>
      <c r="AT149" s="91" t="s">
        <v>39</v>
      </c>
      <c r="AU149" s="91" t="s">
        <v>40</v>
      </c>
      <c r="AY149" s="90" t="s">
        <v>86</v>
      </c>
      <c r="BK149" s="92">
        <f>BK150</f>
        <v>0</v>
      </c>
    </row>
    <row r="150" spans="2:65" s="86" customFormat="1" ht="19.899999999999999" customHeight="1" x14ac:dyDescent="0.3">
      <c r="B150" s="82"/>
      <c r="C150" s="83"/>
      <c r="D150" s="93" t="s">
        <v>97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38">
        <f>BK150</f>
        <v>0</v>
      </c>
      <c r="O150" s="339"/>
      <c r="P150" s="339"/>
      <c r="Q150" s="339"/>
      <c r="R150" s="85"/>
      <c r="T150" s="87"/>
      <c r="U150" s="83"/>
      <c r="V150" s="83"/>
      <c r="W150" s="88">
        <f>W151</f>
        <v>0</v>
      </c>
      <c r="X150" s="83"/>
      <c r="Y150" s="88">
        <f>Y151</f>
        <v>0</v>
      </c>
      <c r="Z150" s="83"/>
      <c r="AA150" s="89">
        <f>AA151</f>
        <v>0.15987999999999999</v>
      </c>
      <c r="AR150" s="90" t="s">
        <v>54</v>
      </c>
      <c r="AT150" s="91" t="s">
        <v>39</v>
      </c>
      <c r="AU150" s="91" t="s">
        <v>41</v>
      </c>
      <c r="AY150" s="90" t="s">
        <v>86</v>
      </c>
      <c r="BK150" s="92">
        <f>BK151</f>
        <v>0</v>
      </c>
    </row>
    <row r="151" spans="2:65" s="21" customFormat="1" ht="25.5" customHeight="1" x14ac:dyDescent="0.3">
      <c r="B151" s="18"/>
      <c r="C151" s="94" t="s">
        <v>132</v>
      </c>
      <c r="D151" s="94" t="s">
        <v>87</v>
      </c>
      <c r="E151" s="95" t="s">
        <v>133</v>
      </c>
      <c r="F151" s="330" t="s">
        <v>134</v>
      </c>
      <c r="G151" s="330"/>
      <c r="H151" s="330"/>
      <c r="I151" s="330"/>
      <c r="J151" s="96" t="s">
        <v>135</v>
      </c>
      <c r="K151" s="97">
        <v>28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5.7099999999999998E-3</v>
      </c>
      <c r="AA151" s="100">
        <f>Z151*K151</f>
        <v>0.15987999999999999</v>
      </c>
      <c r="AR151" s="6" t="s">
        <v>136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136</v>
      </c>
      <c r="BM151" s="6" t="s">
        <v>218</v>
      </c>
    </row>
    <row r="152" spans="2:65" s="86" customFormat="1" ht="37.35" customHeight="1" x14ac:dyDescent="0.35">
      <c r="B152" s="82"/>
      <c r="C152" s="83"/>
      <c r="D152" s="84" t="s">
        <v>98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340">
        <f>BK152</f>
        <v>0</v>
      </c>
      <c r="O152" s="341"/>
      <c r="P152" s="341"/>
      <c r="Q152" s="341"/>
      <c r="R152" s="85"/>
      <c r="T152" s="87"/>
      <c r="U152" s="83"/>
      <c r="V152" s="83"/>
      <c r="W152" s="88">
        <f>W153+SUM(W154:W157)</f>
        <v>0</v>
      </c>
      <c r="X152" s="83"/>
      <c r="Y152" s="88">
        <f>Y153+SUM(Y154:Y157)</f>
        <v>0</v>
      </c>
      <c r="Z152" s="83"/>
      <c r="AA152" s="89">
        <f>AA153+SUM(AA154:AA157)</f>
        <v>0</v>
      </c>
      <c r="AR152" s="90" t="s">
        <v>88</v>
      </c>
      <c r="AT152" s="91" t="s">
        <v>39</v>
      </c>
      <c r="AU152" s="91" t="s">
        <v>40</v>
      </c>
      <c r="AY152" s="90" t="s">
        <v>86</v>
      </c>
      <c r="BK152" s="92">
        <f>BK153+SUM(BK154:BK157)</f>
        <v>0</v>
      </c>
    </row>
    <row r="153" spans="2:65" s="21" customFormat="1" ht="16.5" customHeight="1" x14ac:dyDescent="0.3">
      <c r="B153" s="18"/>
      <c r="C153" s="94" t="s">
        <v>6</v>
      </c>
      <c r="D153" s="94" t="s">
        <v>87</v>
      </c>
      <c r="E153" s="95" t="s">
        <v>138</v>
      </c>
      <c r="F153" s="330" t="s">
        <v>219</v>
      </c>
      <c r="G153" s="330"/>
      <c r="H153" s="330"/>
      <c r="I153" s="330"/>
      <c r="J153" s="96" t="s">
        <v>103</v>
      </c>
      <c r="K153" s="97">
        <v>18</v>
      </c>
      <c r="L153" s="331">
        <v>0</v>
      </c>
      <c r="M153" s="331"/>
      <c r="N153" s="332">
        <f>ROUND(L153*K153,2)</f>
        <v>0</v>
      </c>
      <c r="O153" s="332"/>
      <c r="P153" s="332"/>
      <c r="Q153" s="332"/>
      <c r="R153" s="20"/>
      <c r="T153" s="98" t="s">
        <v>1</v>
      </c>
      <c r="U153" s="23" t="s">
        <v>23</v>
      </c>
      <c r="V153" s="19"/>
      <c r="W153" s="99">
        <f>V153*K153</f>
        <v>0</v>
      </c>
      <c r="X153" s="99">
        <v>0</v>
      </c>
      <c r="Y153" s="99">
        <f>X153*K153</f>
        <v>0</v>
      </c>
      <c r="Z153" s="99">
        <v>0</v>
      </c>
      <c r="AA153" s="100">
        <f>Z153*K153</f>
        <v>0</v>
      </c>
      <c r="AR153" s="6" t="s">
        <v>140</v>
      </c>
      <c r="AT153" s="6" t="s">
        <v>87</v>
      </c>
      <c r="AU153" s="6" t="s">
        <v>41</v>
      </c>
      <c r="AY153" s="6" t="s">
        <v>86</v>
      </c>
      <c r="BE153" s="48">
        <f>IF(U153="základní",N153,0)</f>
        <v>0</v>
      </c>
      <c r="BF153" s="48">
        <f>IF(U153="snížená",N153,0)</f>
        <v>0</v>
      </c>
      <c r="BG153" s="48">
        <f>IF(U153="zákl. přenesená",N153,0)</f>
        <v>0</v>
      </c>
      <c r="BH153" s="48">
        <f>IF(U153="sníž. přenesená",N153,0)</f>
        <v>0</v>
      </c>
      <c r="BI153" s="48">
        <f>IF(U153="nulová",N153,0)</f>
        <v>0</v>
      </c>
      <c r="BJ153" s="6" t="s">
        <v>41</v>
      </c>
      <c r="BK153" s="48">
        <f>ROUND(L153*K153,2)</f>
        <v>0</v>
      </c>
      <c r="BL153" s="6" t="s">
        <v>140</v>
      </c>
      <c r="BM153" s="6" t="s">
        <v>220</v>
      </c>
    </row>
    <row r="154" spans="2:65" s="21" customFormat="1" ht="25.5" customHeight="1" x14ac:dyDescent="0.3">
      <c r="B154" s="18"/>
      <c r="C154" s="94" t="s">
        <v>136</v>
      </c>
      <c r="D154" s="94" t="s">
        <v>87</v>
      </c>
      <c r="E154" s="95" t="s">
        <v>127</v>
      </c>
      <c r="F154" s="330" t="s">
        <v>128</v>
      </c>
      <c r="G154" s="330"/>
      <c r="H154" s="330"/>
      <c r="I154" s="330"/>
      <c r="J154" s="96" t="s">
        <v>108</v>
      </c>
      <c r="K154" s="97">
        <v>6</v>
      </c>
      <c r="L154" s="331">
        <v>0</v>
      </c>
      <c r="M154" s="331"/>
      <c r="N154" s="332">
        <f>ROUND(L154*K154,2)</f>
        <v>0</v>
      </c>
      <c r="O154" s="332"/>
      <c r="P154" s="332"/>
      <c r="Q154" s="332"/>
      <c r="R154" s="20"/>
      <c r="T154" s="98" t="s">
        <v>1</v>
      </c>
      <c r="U154" s="23" t="s">
        <v>23</v>
      </c>
      <c r="V154" s="19"/>
      <c r="W154" s="99">
        <f>V154*K154</f>
        <v>0</v>
      </c>
      <c r="X154" s="99">
        <v>0</v>
      </c>
      <c r="Y154" s="99">
        <f>X154*K154</f>
        <v>0</v>
      </c>
      <c r="Z154" s="99">
        <v>0</v>
      </c>
      <c r="AA154" s="100">
        <f>Z154*K154</f>
        <v>0</v>
      </c>
      <c r="AR154" s="6" t="s">
        <v>88</v>
      </c>
      <c r="AT154" s="6" t="s">
        <v>87</v>
      </c>
      <c r="AU154" s="6" t="s">
        <v>41</v>
      </c>
      <c r="AY154" s="6" t="s">
        <v>86</v>
      </c>
      <c r="BE154" s="48">
        <f>IF(U154="základní",N154,0)</f>
        <v>0</v>
      </c>
      <c r="BF154" s="48">
        <f>IF(U154="snížená",N154,0)</f>
        <v>0</v>
      </c>
      <c r="BG154" s="48">
        <f>IF(U154="zákl. přenesená",N154,0)</f>
        <v>0</v>
      </c>
      <c r="BH154" s="48">
        <f>IF(U154="sníž. přenesená",N154,0)</f>
        <v>0</v>
      </c>
      <c r="BI154" s="48">
        <f>IF(U154="nulová",N154,0)</f>
        <v>0</v>
      </c>
      <c r="BJ154" s="6" t="s">
        <v>41</v>
      </c>
      <c r="BK154" s="48">
        <f>ROUND(L154*K154,2)</f>
        <v>0</v>
      </c>
      <c r="BL154" s="6" t="s">
        <v>88</v>
      </c>
      <c r="BM154" s="6" t="s">
        <v>221</v>
      </c>
    </row>
    <row r="155" spans="2:65" s="21" customFormat="1" ht="25.5" customHeight="1" x14ac:dyDescent="0.3">
      <c r="B155" s="18"/>
      <c r="C155" s="94" t="s">
        <v>145</v>
      </c>
      <c r="D155" s="94" t="s">
        <v>87</v>
      </c>
      <c r="E155" s="95" t="s">
        <v>141</v>
      </c>
      <c r="F155" s="330" t="s">
        <v>142</v>
      </c>
      <c r="G155" s="330"/>
      <c r="H155" s="330"/>
      <c r="I155" s="330"/>
      <c r="J155" s="96" t="s">
        <v>108</v>
      </c>
      <c r="K155" s="97">
        <v>6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88</v>
      </c>
      <c r="AT155" s="6" t="s">
        <v>87</v>
      </c>
      <c r="AU155" s="6" t="s">
        <v>41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88</v>
      </c>
      <c r="BM155" s="6" t="s">
        <v>222</v>
      </c>
    </row>
    <row r="156" spans="2:65" s="21" customFormat="1" ht="25.5" customHeight="1" x14ac:dyDescent="0.3">
      <c r="B156" s="18"/>
      <c r="C156" s="94" t="s">
        <v>146</v>
      </c>
      <c r="D156" s="94" t="s">
        <v>87</v>
      </c>
      <c r="E156" s="95" t="s">
        <v>143</v>
      </c>
      <c r="F156" s="330" t="s">
        <v>144</v>
      </c>
      <c r="G156" s="330"/>
      <c r="H156" s="330"/>
      <c r="I156" s="330"/>
      <c r="J156" s="96" t="s">
        <v>108</v>
      </c>
      <c r="K156" s="97">
        <v>6</v>
      </c>
      <c r="L156" s="331">
        <v>0</v>
      </c>
      <c r="M156" s="331"/>
      <c r="N156" s="332">
        <f>ROUND(L156*K156,2)</f>
        <v>0</v>
      </c>
      <c r="O156" s="332"/>
      <c r="P156" s="332"/>
      <c r="Q156" s="332"/>
      <c r="R156" s="20"/>
      <c r="T156" s="98" t="s">
        <v>1</v>
      </c>
      <c r="U156" s="23" t="s">
        <v>23</v>
      </c>
      <c r="V156" s="19"/>
      <c r="W156" s="99">
        <f>V156*K156</f>
        <v>0</v>
      </c>
      <c r="X156" s="99">
        <v>0</v>
      </c>
      <c r="Y156" s="99">
        <f>X156*K156</f>
        <v>0</v>
      </c>
      <c r="Z156" s="99">
        <v>0</v>
      </c>
      <c r="AA156" s="100">
        <f>Z156*K156</f>
        <v>0</v>
      </c>
      <c r="AR156" s="6" t="s">
        <v>88</v>
      </c>
      <c r="AT156" s="6" t="s">
        <v>87</v>
      </c>
      <c r="AU156" s="6" t="s">
        <v>41</v>
      </c>
      <c r="AY156" s="6" t="s">
        <v>86</v>
      </c>
      <c r="BE156" s="48">
        <f>IF(U156="základní",N156,0)</f>
        <v>0</v>
      </c>
      <c r="BF156" s="48">
        <f>IF(U156="snížená",N156,0)</f>
        <v>0</v>
      </c>
      <c r="BG156" s="48">
        <f>IF(U156="zákl. přenesená",N156,0)</f>
        <v>0</v>
      </c>
      <c r="BH156" s="48">
        <f>IF(U156="sníž. přenesená",N156,0)</f>
        <v>0</v>
      </c>
      <c r="BI156" s="48">
        <f>IF(U156="nulová",N156,0)</f>
        <v>0</v>
      </c>
      <c r="BJ156" s="6" t="s">
        <v>41</v>
      </c>
      <c r="BK156" s="48">
        <f>ROUND(L156*K156,2)</f>
        <v>0</v>
      </c>
      <c r="BL156" s="6" t="s">
        <v>88</v>
      </c>
      <c r="BM156" s="6" t="s">
        <v>223</v>
      </c>
    </row>
    <row r="157" spans="2:65" s="86" customFormat="1" ht="29.85" customHeight="1" x14ac:dyDescent="0.3">
      <c r="B157" s="82"/>
      <c r="C157" s="83"/>
      <c r="D157" s="93" t="s">
        <v>99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42">
        <f>BK157</f>
        <v>0</v>
      </c>
      <c r="O157" s="343"/>
      <c r="P157" s="343"/>
      <c r="Q157" s="343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88</v>
      </c>
      <c r="AT157" s="91" t="s">
        <v>39</v>
      </c>
      <c r="AU157" s="91" t="s">
        <v>41</v>
      </c>
      <c r="AY157" s="90" t="s">
        <v>86</v>
      </c>
      <c r="BK157" s="92">
        <f>BK158</f>
        <v>0</v>
      </c>
    </row>
    <row r="158" spans="2:65" s="21" customFormat="1" ht="25.5" customHeight="1" x14ac:dyDescent="0.3">
      <c r="B158" s="18"/>
      <c r="C158" s="94" t="s">
        <v>43</v>
      </c>
      <c r="D158" s="94" t="s">
        <v>87</v>
      </c>
      <c r="E158" s="95" t="s">
        <v>147</v>
      </c>
      <c r="F158" s="330" t="s">
        <v>148</v>
      </c>
      <c r="G158" s="330"/>
      <c r="H158" s="330"/>
      <c r="I158" s="330"/>
      <c r="J158" s="96" t="s">
        <v>149</v>
      </c>
      <c r="K158" s="97">
        <v>1</v>
      </c>
      <c r="L158" s="331">
        <v>0</v>
      </c>
      <c r="M158" s="331"/>
      <c r="N158" s="332">
        <f>ROUND(L158*K158,2)</f>
        <v>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140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0</v>
      </c>
      <c r="BL158" s="6" t="s">
        <v>140</v>
      </c>
      <c r="BM158" s="6" t="s">
        <v>224</v>
      </c>
    </row>
    <row r="159" spans="2:65" s="86" customFormat="1" ht="37.35" customHeight="1" x14ac:dyDescent="0.35">
      <c r="B159" s="82"/>
      <c r="C159" s="83"/>
      <c r="D159" s="84" t="s">
        <v>100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323">
        <f>BK159</f>
        <v>3000</v>
      </c>
      <c r="O159" s="324"/>
      <c r="P159" s="324"/>
      <c r="Q159" s="324"/>
      <c r="R159" s="85"/>
      <c r="T159" s="87"/>
      <c r="U159" s="83"/>
      <c r="V159" s="83"/>
      <c r="W159" s="88">
        <f>W160+W163</f>
        <v>0</v>
      </c>
      <c r="X159" s="83"/>
      <c r="Y159" s="88">
        <f>Y160+Y163</f>
        <v>0</v>
      </c>
      <c r="Z159" s="83"/>
      <c r="AA159" s="89">
        <f>AA160+AA163</f>
        <v>0</v>
      </c>
      <c r="AR159" s="90" t="s">
        <v>111</v>
      </c>
      <c r="AT159" s="91" t="s">
        <v>39</v>
      </c>
      <c r="AU159" s="91" t="s">
        <v>40</v>
      </c>
      <c r="AY159" s="90" t="s">
        <v>86</v>
      </c>
      <c r="BK159" s="92">
        <f>BK160+BK163</f>
        <v>3000</v>
      </c>
    </row>
    <row r="160" spans="2:65" s="86" customFormat="1" ht="19.899999999999999" customHeight="1" x14ac:dyDescent="0.3">
      <c r="B160" s="82"/>
      <c r="C160" s="83"/>
      <c r="D160" s="93" t="s">
        <v>101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338">
        <f>BK160</f>
        <v>0</v>
      </c>
      <c r="O160" s="339"/>
      <c r="P160" s="339"/>
      <c r="Q160" s="339"/>
      <c r="R160" s="85"/>
      <c r="T160" s="87"/>
      <c r="U160" s="83"/>
      <c r="V160" s="83"/>
      <c r="W160" s="88">
        <f>SUM(W161:W162)</f>
        <v>0</v>
      </c>
      <c r="X160" s="83"/>
      <c r="Y160" s="88">
        <f>SUM(Y161:Y162)</f>
        <v>0</v>
      </c>
      <c r="Z160" s="83"/>
      <c r="AA160" s="89">
        <f>SUM(AA161:AA162)</f>
        <v>0</v>
      </c>
      <c r="AR160" s="90" t="s">
        <v>111</v>
      </c>
      <c r="AT160" s="91" t="s">
        <v>39</v>
      </c>
      <c r="AU160" s="91" t="s">
        <v>41</v>
      </c>
      <c r="AY160" s="90" t="s">
        <v>86</v>
      </c>
      <c r="BK160" s="92">
        <f>SUM(BK161:BK162)</f>
        <v>0</v>
      </c>
    </row>
    <row r="161" spans="2:65" s="21" customFormat="1" ht="16.5" customHeight="1" x14ac:dyDescent="0.3">
      <c r="B161" s="18"/>
      <c r="C161" s="94" t="s">
        <v>44</v>
      </c>
      <c r="D161" s="94" t="s">
        <v>87</v>
      </c>
      <c r="E161" s="95" t="s">
        <v>150</v>
      </c>
      <c r="F161" s="330" t="s">
        <v>64</v>
      </c>
      <c r="G161" s="330"/>
      <c r="H161" s="330"/>
      <c r="I161" s="330"/>
      <c r="J161" s="96" t="s">
        <v>149</v>
      </c>
      <c r="K161" s="97">
        <v>1</v>
      </c>
      <c r="L161" s="331">
        <v>0</v>
      </c>
      <c r="M161" s="331"/>
      <c r="N161" s="332">
        <f>ROUND(L161*K161,2)</f>
        <v>0</v>
      </c>
      <c r="O161" s="332"/>
      <c r="P161" s="332"/>
      <c r="Q161" s="332"/>
      <c r="R161" s="20"/>
      <c r="T161" s="98" t="s">
        <v>1</v>
      </c>
      <c r="U161" s="23" t="s">
        <v>23</v>
      </c>
      <c r="V161" s="19"/>
      <c r="W161" s="99">
        <f>V161*K161</f>
        <v>0</v>
      </c>
      <c r="X161" s="99">
        <v>0</v>
      </c>
      <c r="Y161" s="99">
        <f>X161*K161</f>
        <v>0</v>
      </c>
      <c r="Z161" s="99">
        <v>0</v>
      </c>
      <c r="AA161" s="100">
        <f>Z161*K161</f>
        <v>0</v>
      </c>
      <c r="AR161" s="6" t="s">
        <v>151</v>
      </c>
      <c r="AT161" s="6" t="s">
        <v>87</v>
      </c>
      <c r="AU161" s="6" t="s">
        <v>54</v>
      </c>
      <c r="AY161" s="6" t="s">
        <v>86</v>
      </c>
      <c r="BE161" s="48">
        <f>IF(U161="základní",N161,0)</f>
        <v>0</v>
      </c>
      <c r="BF161" s="48">
        <f>IF(U161="snížená",N161,0)</f>
        <v>0</v>
      </c>
      <c r="BG161" s="48">
        <f>IF(U161="zákl. přenesená",N161,0)</f>
        <v>0</v>
      </c>
      <c r="BH161" s="48">
        <f>IF(U161="sníž. přenesená",N161,0)</f>
        <v>0</v>
      </c>
      <c r="BI161" s="48">
        <f>IF(U161="nulová",N161,0)</f>
        <v>0</v>
      </c>
      <c r="BJ161" s="6" t="s">
        <v>41</v>
      </c>
      <c r="BK161" s="48">
        <f>ROUND(L161*K161,2)</f>
        <v>0</v>
      </c>
      <c r="BL161" s="6" t="s">
        <v>151</v>
      </c>
      <c r="BM161" s="6" t="s">
        <v>225</v>
      </c>
    </row>
    <row r="162" spans="2:65" s="21" customFormat="1" ht="24" customHeight="1" x14ac:dyDescent="0.3">
      <c r="B162" s="18"/>
      <c r="C162" s="19"/>
      <c r="D162" s="19"/>
      <c r="E162" s="19"/>
      <c r="F162" s="328" t="s">
        <v>189</v>
      </c>
      <c r="G162" s="329"/>
      <c r="H162" s="329"/>
      <c r="I162" s="329"/>
      <c r="J162" s="19"/>
      <c r="K162" s="19"/>
      <c r="L162" s="19"/>
      <c r="M162" s="19"/>
      <c r="N162" s="19"/>
      <c r="O162" s="19"/>
      <c r="P162" s="19"/>
      <c r="Q162" s="19"/>
      <c r="R162" s="20"/>
      <c r="T162" s="70"/>
      <c r="U162" s="19"/>
      <c r="V162" s="19"/>
      <c r="W162" s="19"/>
      <c r="X162" s="19"/>
      <c r="Y162" s="19"/>
      <c r="Z162" s="19"/>
      <c r="AA162" s="40"/>
      <c r="AT162" s="6" t="s">
        <v>89</v>
      </c>
      <c r="AU162" s="6" t="s">
        <v>54</v>
      </c>
    </row>
    <row r="163" spans="2:65" s="86" customFormat="1" ht="29.85" customHeight="1" x14ac:dyDescent="0.3">
      <c r="B163" s="82"/>
      <c r="C163" s="83"/>
      <c r="D163" s="93" t="s">
        <v>102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338">
        <f>BK163</f>
        <v>3000</v>
      </c>
      <c r="O163" s="339"/>
      <c r="P163" s="339"/>
      <c r="Q163" s="339"/>
      <c r="R163" s="85"/>
      <c r="T163" s="87"/>
      <c r="U163" s="83"/>
      <c r="V163" s="83"/>
      <c r="W163" s="88">
        <f>W164</f>
        <v>0</v>
      </c>
      <c r="X163" s="83"/>
      <c r="Y163" s="88">
        <f>Y164</f>
        <v>0</v>
      </c>
      <c r="Z163" s="83"/>
      <c r="AA163" s="89">
        <f>AA164</f>
        <v>0</v>
      </c>
      <c r="AR163" s="90" t="s">
        <v>111</v>
      </c>
      <c r="AT163" s="91" t="s">
        <v>39</v>
      </c>
      <c r="AU163" s="91" t="s">
        <v>41</v>
      </c>
      <c r="AY163" s="90" t="s">
        <v>86</v>
      </c>
      <c r="BK163" s="92">
        <f>BK164</f>
        <v>3000</v>
      </c>
    </row>
    <row r="164" spans="2:65" s="21" customFormat="1" ht="16.5" customHeight="1" x14ac:dyDescent="0.3">
      <c r="B164" s="18"/>
      <c r="C164" s="94" t="s">
        <v>5</v>
      </c>
      <c r="D164" s="94" t="s">
        <v>87</v>
      </c>
      <c r="E164" s="95" t="s">
        <v>153</v>
      </c>
      <c r="F164" s="330" t="s">
        <v>154</v>
      </c>
      <c r="G164" s="330"/>
      <c r="H164" s="330"/>
      <c r="I164" s="330"/>
      <c r="J164" s="96" t="s">
        <v>155</v>
      </c>
      <c r="K164" s="97">
        <v>1</v>
      </c>
      <c r="L164" s="333">
        <v>3000</v>
      </c>
      <c r="M164" s="333"/>
      <c r="N164" s="332">
        <f>ROUND(L164*K164,2)</f>
        <v>3000</v>
      </c>
      <c r="O164" s="332"/>
      <c r="P164" s="332"/>
      <c r="Q164" s="332"/>
      <c r="R164" s="20"/>
      <c r="T164" s="98" t="s">
        <v>1</v>
      </c>
      <c r="U164" s="23" t="s">
        <v>23</v>
      </c>
      <c r="V164" s="19"/>
      <c r="W164" s="99">
        <f>V164*K164</f>
        <v>0</v>
      </c>
      <c r="X164" s="99">
        <v>0</v>
      </c>
      <c r="Y164" s="99">
        <f>X164*K164</f>
        <v>0</v>
      </c>
      <c r="Z164" s="99">
        <v>0</v>
      </c>
      <c r="AA164" s="100">
        <f>Z164*K164</f>
        <v>0</v>
      </c>
      <c r="AR164" s="6" t="s">
        <v>151</v>
      </c>
      <c r="AT164" s="6" t="s">
        <v>87</v>
      </c>
      <c r="AU164" s="6" t="s">
        <v>54</v>
      </c>
      <c r="AY164" s="6" t="s">
        <v>86</v>
      </c>
      <c r="BE164" s="48">
        <f>IF(U164="základní",N164,0)</f>
        <v>3000</v>
      </c>
      <c r="BF164" s="48">
        <f>IF(U164="snížená",N164,0)</f>
        <v>0</v>
      </c>
      <c r="BG164" s="48">
        <f>IF(U164="zákl. přenesená",N164,0)</f>
        <v>0</v>
      </c>
      <c r="BH164" s="48">
        <f>IF(U164="sníž. přenesená",N164,0)</f>
        <v>0</v>
      </c>
      <c r="BI164" s="48">
        <f>IF(U164="nulová",N164,0)</f>
        <v>0</v>
      </c>
      <c r="BJ164" s="6" t="s">
        <v>41</v>
      </c>
      <c r="BK164" s="48">
        <f>ROUND(L164*K164,2)</f>
        <v>3000</v>
      </c>
      <c r="BL164" s="6" t="s">
        <v>151</v>
      </c>
      <c r="BM164" s="6" t="s">
        <v>226</v>
      </c>
    </row>
    <row r="165" spans="2:65" s="21" customFormat="1" ht="49.9" hidden="1" customHeight="1" x14ac:dyDescent="0.35">
      <c r="B165" s="18"/>
      <c r="C165" s="19"/>
      <c r="D165" s="84" t="s">
        <v>90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323">
        <f>BK165</f>
        <v>0</v>
      </c>
      <c r="O165" s="324"/>
      <c r="P165" s="324"/>
      <c r="Q165" s="324"/>
      <c r="R165" s="20"/>
      <c r="T165" s="72"/>
      <c r="U165" s="30"/>
      <c r="V165" s="30"/>
      <c r="W165" s="30"/>
      <c r="X165" s="30"/>
      <c r="Y165" s="30"/>
      <c r="Z165" s="30"/>
      <c r="AA165" s="32"/>
      <c r="AT165" s="6" t="s">
        <v>39</v>
      </c>
      <c r="AU165" s="6" t="s">
        <v>40</v>
      </c>
      <c r="AY165" s="6" t="s">
        <v>91</v>
      </c>
      <c r="BK165" s="48">
        <v>0</v>
      </c>
    </row>
    <row r="166" spans="2:65" s="21" customFormat="1" ht="6.95" customHeight="1" x14ac:dyDescent="0.3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</row>
  </sheetData>
  <mergeCells count="15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N131:Q131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N135:Q135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L156:M156"/>
    <mergeCell ref="N156:Q156"/>
    <mergeCell ref="F147:I147"/>
    <mergeCell ref="L147:M147"/>
    <mergeCell ref="N147:Q147"/>
    <mergeCell ref="F148:I148"/>
    <mergeCell ref="F151:I151"/>
    <mergeCell ref="L151:M151"/>
    <mergeCell ref="N151:Q151"/>
    <mergeCell ref="F153:I153"/>
    <mergeCell ref="L153:M153"/>
    <mergeCell ref="N153:Q153"/>
    <mergeCell ref="N149:Q149"/>
    <mergeCell ref="N150:Q150"/>
    <mergeCell ref="N152:Q152"/>
    <mergeCell ref="N157:Q157"/>
    <mergeCell ref="N159:Q159"/>
    <mergeCell ref="N160:Q160"/>
    <mergeCell ref="N163:Q163"/>
    <mergeCell ref="N165:Q165"/>
    <mergeCell ref="H1:K1"/>
    <mergeCell ref="S2:AC2"/>
    <mergeCell ref="F158:I158"/>
    <mergeCell ref="L158:M158"/>
    <mergeCell ref="N158:Q158"/>
    <mergeCell ref="F161:I161"/>
    <mergeCell ref="L161:M161"/>
    <mergeCell ref="N161:Q161"/>
    <mergeCell ref="F162:I162"/>
    <mergeCell ref="F164:I164"/>
    <mergeCell ref="L164:M164"/>
    <mergeCell ref="N164:Q164"/>
    <mergeCell ref="F154:I154"/>
    <mergeCell ref="L154:M154"/>
    <mergeCell ref="N154:Q154"/>
    <mergeCell ref="F155:I155"/>
    <mergeCell ref="L155:M155"/>
    <mergeCell ref="N155:Q155"/>
    <mergeCell ref="F156:I156"/>
  </mergeCells>
  <hyperlinks>
    <hyperlink ref="F1:G1" location="C2" display="1) Krycí list rozpočtu" xr:uid="{00000000-0004-0000-0500-000000000000}"/>
    <hyperlink ref="H1:K1" location="C86" display="2) Rekapitulace rozpočtu" xr:uid="{00000000-0004-0000-0500-000001000000}"/>
    <hyperlink ref="L1" location="C125" display="3) Rozpočet" xr:uid="{00000000-0004-0000-0500-000002000000}"/>
    <hyperlink ref="S1:T1" location="'Rekapitulace stavby'!C2" display="Rekapitulace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Rekapitulace stavby</vt:lpstr>
      <vt:lpstr>SO 01 Objekt G</vt:lpstr>
      <vt:lpstr>15a - Demolice - Čekárna ...</vt:lpstr>
      <vt:lpstr>SO 02 Objekt L</vt:lpstr>
      <vt:lpstr>VON - Vedlejší a ostatní ...</vt:lpstr>
      <vt:lpstr>22 - Demolice - sklad a s...</vt:lpstr>
      <vt:lpstr>'15a - Demolice - Čekárna ...'!Názvy_tisku</vt:lpstr>
      <vt:lpstr>'22 - Demolice - sklad a s...'!Názvy_tisku</vt:lpstr>
      <vt:lpstr>'15a - Demolice - Čekárna ...'!Oblast_tisku</vt:lpstr>
      <vt:lpstr>'22 - Demolice - sklad a s...'!Oblast_tisku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Malý</dc:creator>
  <cp:lastModifiedBy>Jana Ďuranová</cp:lastModifiedBy>
  <cp:lastPrinted>2017-11-20T09:31:10Z</cp:lastPrinted>
  <dcterms:created xsi:type="dcterms:W3CDTF">2017-09-18T07:43:43Z</dcterms:created>
  <dcterms:modified xsi:type="dcterms:W3CDTF">2022-07-08T08:40:57Z</dcterms:modified>
</cp:coreProperties>
</file>