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16" yWindow="65416" windowWidth="29040" windowHeight="15840" activeTab="0"/>
  </bookViews>
  <sheets>
    <sheet name="Rekapitulace stavby" sheetId="1" r:id="rId1"/>
    <sheet name="SO 01 - GYN" sheetId="7" r:id="rId2"/>
    <sheet name="SO 02 - Magnetická rezonance" sheetId="3" r:id="rId3"/>
    <sheet name="SO 03" sheetId="8" r:id="rId4"/>
    <sheet name="Vedlejší a ostatn..." sheetId="4" r:id="rId5"/>
  </sheets>
  <externalReferences>
    <externalReference r:id="rId8"/>
  </externalReferences>
  <definedNames>
    <definedName name="_xlnm._FilterDatabase" localSheetId="1" hidden="1">'SO 01 - GYN'!$C$92:$K$304</definedName>
    <definedName name="_xlnm._FilterDatabase" localSheetId="2" hidden="1">'SO 02 - Magnetická rezonance'!$C$98:$K$745</definedName>
    <definedName name="_xlnm._FilterDatabase" localSheetId="4" hidden="1">'Vedlejší a ostatn...'!$C$120:$K$129</definedName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>'[1]Rekapitulace STAVEBNÍ ČÁST'!$E$17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Objednatel" localSheetId="1">#REF!</definedName>
    <definedName name="Objednatel">#REF!</definedName>
    <definedName name="_xlnm.Print_Area" localSheetId="0">'Rekapitulace stavby'!$D$4:$AO$75,'Rekapitulace stavby'!$C$81:$AQ$98</definedName>
    <definedName name="_xlnm.Print_Area" localSheetId="1">'SO 01 - GYN'!$C$4:$J$30,'SO 01 - GYN'!$C$34:$J$74,'SO 01 - GYN'!$C$80:$J$304</definedName>
    <definedName name="_xlnm.Print_Area" localSheetId="2">'SO 02 - Magnetická rezonance'!$C$4:$J$36,'SO 02 - Magnetická rezonance'!$C$40:$J$80,'SO 02 - Magnetická rezonance'!$C$86:$J$745</definedName>
    <definedName name="_xlnm.Print_Area" localSheetId="4">'Vedlejší a ostatn...'!$C$4:$J$76,'Vedlejší a ostatn...'!$C$82:$J$102,'Vedlejší a ostatn...'!$C$108:$J$129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#REF!</definedName>
    <definedName name="Zhotovitel">#REF!</definedName>
    <definedName name="_xlnm.Print_Titles" localSheetId="0">'Rekapitulace stavby'!$91:$91</definedName>
    <definedName name="_xlnm.Print_Titles" localSheetId="1">'SO 01 - GYN'!$92:$92</definedName>
    <definedName name="_xlnm.Print_Titles" localSheetId="2">'SO 02 - Magnetická rezonance'!$98:$98</definedName>
    <definedName name="_xlnm.Print_Titles" localSheetId="4">'Vedlejší a ostatn...'!$120:$120</definedName>
  </definedNames>
  <calcPr calcId="181029"/>
</workbook>
</file>

<file path=xl/sharedStrings.xml><?xml version="1.0" encoding="utf-8"?>
<sst xmlns="http://schemas.openxmlformats.org/spreadsheetml/2006/main" count="8870" uniqueCount="992">
  <si>
    <t>Export Komplet</t>
  </si>
  <si>
    <t/>
  </si>
  <si>
    <t>2.0</t>
  </si>
  <si>
    <t>False</t>
  </si>
  <si>
    <t>{066c7d95-e1c1-432f-a81b-e41c200196fb}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</si>
  <si>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</si>
  <si>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</si>
  <si>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</si>
  <si>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</si>
  <si>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</si>
  <si>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</si>
  <si>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</si>
  <si>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</si>
  <si>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9033</t>
  </si>
  <si>
    <t>Stavba:</t>
  </si>
  <si>
    <t>Rekonstrukce částí objektu budovy Pavilonu E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</si>
  <si>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</si>
  <si>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</si>
  <si>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</si>
  <si>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</si>
  <si>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</si>
  <si>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</si>
  <si>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</si>
  <si>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</si>
  <si>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</si>
  <si>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</si>
  <si>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Ing. Arch. Jan Ságl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</si>
  <si>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</si>
  <si>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</si>
  <si>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</si>
  <si>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</si>
  <si>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</si>
  <si>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</si>
  <si>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</si>
  <si>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</si>
  <si>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</si>
  <si>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</si>
  <si>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</si>
  <si>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</si>
  <si>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</si>
  <si>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</si>
  <si>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</si>
  <si>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</si>
  <si>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</si>
  <si>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</si>
  <si>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</si>
  <si>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</si>
  <si>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</si>
  <si>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</si>
  <si>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</si>
  <si>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</si>
  <si>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</si>
  <si>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</si>
  <si>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</si>
  <si>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</si>
  <si>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</si>
  <si>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</si>
  <si>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</si>
  <si>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</si>
  <si>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</si>
  <si>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</si>
  <si>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</si>
  <si>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</si>
  <si>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</si>
  <si>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</si>
  <si>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</si>
  <si>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</si>
  <si>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</si>
  <si>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</si>
  <si>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</si>
  <si>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</si>
  <si>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</si>
  <si>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</si>
  <si>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</si>
  <si>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</si>
  <si>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</si>
  <si>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</si>
  <si>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</si>
  <si>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</si>
  <si>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{bd4f265b-82f1-49c5-9537-4077ec0322fb}</t>
  </si>
  <si>
    <t>2</t>
  </si>
  <si>
    <t>SO 02</t>
  </si>
  <si>
    <t>Magnetická rezonance</t>
  </si>
  <si>
    <t>{cce428d3-d5cb-4de9-b18e-d03a4fd44952}</t>
  </si>
  <si>
    <t>Vedlejší a ostatní náklady</t>
  </si>
  <si>
    <t>{bf6113bf-d119-4be7-a096-8119b9267a97}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</si>
  <si>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</si>
  <si>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</si>
  <si>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</si>
  <si>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</si>
  <si>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</si>
  <si>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</si>
  <si>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</si>
  <si>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</si>
  <si>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</si>
  <si>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</si>
  <si>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</si>
  <si>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</si>
  <si>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</si>
  <si>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</si>
  <si>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 a voda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</si>
  <si>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</si>
  <si>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</si>
  <si>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</si>
  <si>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</si>
  <si>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</si>
  <si>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</si>
  <si>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</si>
  <si>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</si>
  <si>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</si>
  <si>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</si>
  <si>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</si>
  <si>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</si>
  <si>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</si>
  <si>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</si>
  <si>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</si>
  <si>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</si>
  <si>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</si>
  <si>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</si>
  <si>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</si>
  <si>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</si>
  <si>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</si>
  <si>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</si>
  <si>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</si>
  <si>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</si>
  <si>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</si>
  <si>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</si>
  <si>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</si>
  <si>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</si>
  <si>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</si>
  <si>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</si>
  <si>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</si>
  <si>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</si>
  <si>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</si>
  <si>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přes 1000 do 1250 mm</t>
  </si>
  <si>
    <t>kus</t>
  </si>
  <si>
    <t>4</t>
  </si>
  <si>
    <t>VV</t>
  </si>
  <si>
    <t>Součet</t>
  </si>
  <si>
    <t>342272225</t>
  </si>
  <si>
    <t>Příčka z pórobetonových hladkých tvárnic na tenkovrstvou maltu tl 100 mm</t>
  </si>
  <si>
    <t>m2</t>
  </si>
  <si>
    <t>6</t>
  </si>
  <si>
    <t>Příčka z pórobetonových hladkých tvárnic na tenkovrstvou maltu tl 150 mm</t>
  </si>
  <si>
    <t>8</t>
  </si>
  <si>
    <t>5</t>
  </si>
  <si>
    <t>342291111</t>
  </si>
  <si>
    <t>Ukotvení příček montážní polyuretanovou pěnou tl příčky do 100 mm</t>
  </si>
  <si>
    <t>m</t>
  </si>
  <si>
    <t>10</t>
  </si>
  <si>
    <t>342291121</t>
  </si>
  <si>
    <t>Ukotvení příček k cihelným konstrukcím plochými kotvami</t>
  </si>
  <si>
    <t>14</t>
  </si>
  <si>
    <t>Úpravy povrchů, podlahy a osazování výplní</t>
  </si>
  <si>
    <t>611321141</t>
  </si>
  <si>
    <t>Vápenocementová omítka štuková dvouvrstvá vnitřních stropů rovných nanášená ručně</t>
  </si>
  <si>
    <t>16</t>
  </si>
  <si>
    <t>9</t>
  </si>
  <si>
    <t>612321121</t>
  </si>
  <si>
    <t>Vápenocementová omítka hladká jednovrstvá vnitřních stěn nanášená ručně</t>
  </si>
  <si>
    <t>22</t>
  </si>
  <si>
    <t>612321141</t>
  </si>
  <si>
    <t>Vápenocementová omítka štuková dvouvrstvá vnitřních stěn nanášená ručně</t>
  </si>
  <si>
    <t>24</t>
  </si>
  <si>
    <t>612321191</t>
  </si>
  <si>
    <t>Příplatek k vápenocementové omítce vnitřních stěn za každých dalších 5 mm tloušťky ručně</t>
  </si>
  <si>
    <t>26</t>
  </si>
  <si>
    <t>612325302</t>
  </si>
  <si>
    <t>Vápenocementová štuková omítka ostění nebo nadpraží</t>
  </si>
  <si>
    <t>28</t>
  </si>
  <si>
    <t>612325422</t>
  </si>
  <si>
    <t>Oprava vnitřní vápenocementové štukové omítky stěn v rozsahu plochy přes 10 do 30 %</t>
  </si>
  <si>
    <t>30</t>
  </si>
  <si>
    <t>"101 102 1,03"</t>
  </si>
  <si>
    <t>1,6*3,5*2</t>
  </si>
  <si>
    <t>(8,10+1,30+0,5+7,40+10,10)*3,50</t>
  </si>
  <si>
    <t>-0,7*2,0*2</t>
  </si>
  <si>
    <t>-9,80*2,70</t>
  </si>
  <si>
    <t>629991011</t>
  </si>
  <si>
    <t>Zakrytí výplní otvorů a svislých ploch fólií přilepenou lepící páskou</t>
  </si>
  <si>
    <t>32</t>
  </si>
  <si>
    <t>m3</t>
  </si>
  <si>
    <t>34</t>
  </si>
  <si>
    <t>631319171</t>
  </si>
  <si>
    <t>Příplatek k mazanině tl přes 50 do 80 mm za stržení povrchu spodní vrstvy před vložením výztuže</t>
  </si>
  <si>
    <t>36</t>
  </si>
  <si>
    <t>631362021</t>
  </si>
  <si>
    <t>Výztuž mazanin svařovanými sítěmi Kari</t>
  </si>
  <si>
    <t>t</t>
  </si>
  <si>
    <t>38</t>
  </si>
  <si>
    <t>634112112</t>
  </si>
  <si>
    <t>Obvodová dilatace podlahovým páskem z pěnového PE mezi stěnou a mazaninou nebo potěrem v 100 mm</t>
  </si>
  <si>
    <t>40</t>
  </si>
  <si>
    <t>642942111</t>
  </si>
  <si>
    <t>Osazování zárubní nebo rámů dveřních kovových do 2,5 m2 na MC</t>
  </si>
  <si>
    <t>42</t>
  </si>
  <si>
    <t>M</t>
  </si>
  <si>
    <t>55331481</t>
  </si>
  <si>
    <t>zárubeň jednokřídlá ocelová pro zdění tl stěny 75-100mm rozměru 700/1970, 2100mm</t>
  </si>
  <si>
    <t>44</t>
  </si>
  <si>
    <t>55331482</t>
  </si>
  <si>
    <t>zárubeň jednokřídlá ocelová pro zdění tl stěny 75-100mm rozměru 800/1970, 2100mm</t>
  </si>
  <si>
    <t>46</t>
  </si>
  <si>
    <t>642945111</t>
  </si>
  <si>
    <t>Osazování protipožárních nebo protiplynových zárubní dveří jednokřídlových do 2,5 m2</t>
  </si>
  <si>
    <t>48</t>
  </si>
  <si>
    <t>50</t>
  </si>
  <si>
    <t>55331559a</t>
  </si>
  <si>
    <t>zárubeň jednokřídlá ocelová pro zdění s protipožární úpravou tl stěny 75-100mm rozměru 1000/1970, 2100mm</t>
  </si>
  <si>
    <t>Ostatní konstrukce a práce, bourání</t>
  </si>
  <si>
    <t>949101112</t>
  </si>
  <si>
    <t>Lešení pomocné pro objekty pozemních staveb s lešeňovou podlahou v přes 1,9 do 3,5 m zatížení do 150 kg/m2</t>
  </si>
  <si>
    <t>54</t>
  </si>
  <si>
    <t>952901111</t>
  </si>
  <si>
    <t>Vyčištění budov bytové a občanské výstavby při výšce podlaží do 4 m</t>
  </si>
  <si>
    <t>56</t>
  </si>
  <si>
    <t>962031132</t>
  </si>
  <si>
    <t>Bourání příček z cihel pálených na MVC tl do 100 mm</t>
  </si>
  <si>
    <t>58</t>
  </si>
  <si>
    <t>965042141</t>
  </si>
  <si>
    <t>Bourání podkladů pod dlažby nebo mazanin betonových nebo z litého asfaltu tl do 100 mm pl přes 4 m2</t>
  </si>
  <si>
    <t>60</t>
  </si>
  <si>
    <t>968072455</t>
  </si>
  <si>
    <t>Vybourání kovových dveřních zárubní pl do 2 m2</t>
  </si>
  <si>
    <t>66</t>
  </si>
  <si>
    <t>968072456</t>
  </si>
  <si>
    <t>Vybourání kovových dveřních zárubní pl přes 2 m2</t>
  </si>
  <si>
    <t>68</t>
  </si>
  <si>
    <t>978013191</t>
  </si>
  <si>
    <t>Otlučení (osekání) vnitřní vápenné nebo vápenocementové omítky stěn v rozsahu přes 50 do 100 %</t>
  </si>
  <si>
    <t>80</t>
  </si>
  <si>
    <t>997</t>
  </si>
  <si>
    <t>Přesun sutě</t>
  </si>
  <si>
    <t>997013113</t>
  </si>
  <si>
    <t>Vnitrostaveništní doprava suti a vybouraných hmot pro budovy v přes 9 do 12 m s použitím mechanizace</t>
  </si>
  <si>
    <t>82</t>
  </si>
  <si>
    <t>997013511</t>
  </si>
  <si>
    <t>Odvoz suti a vybouraných hmot z meziskládky na skládku do 1 km s naložením a se složením</t>
  </si>
  <si>
    <t>84</t>
  </si>
  <si>
    <t>997013509</t>
  </si>
  <si>
    <t>Příplatek k odvozu suti a vybouraných hmot na skládku ZKD 1 km přes 1 km</t>
  </si>
  <si>
    <t>86</t>
  </si>
  <si>
    <t>997013609</t>
  </si>
  <si>
    <t>Poplatek za uložení na skládce (skládkovné) stavebního odpadu ze směsí nebo oddělených frakcí betonu, cihel a keramických výrobků kód odpadu 17 01 07</t>
  </si>
  <si>
    <t>88</t>
  </si>
  <si>
    <t>PSV</t>
  </si>
  <si>
    <t>Práce a dodávky PSV</t>
  </si>
  <si>
    <t>721</t>
  </si>
  <si>
    <t>Zdravotechnika - vnitřní kanalizace a voda</t>
  </si>
  <si>
    <t>721000001</t>
  </si>
  <si>
    <t>Vnitřní voda a kanalizace</t>
  </si>
  <si>
    <t>soub</t>
  </si>
  <si>
    <t>92</t>
  </si>
  <si>
    <t>725</t>
  </si>
  <si>
    <t>Zdravotechnika - zařizovací předměty</t>
  </si>
  <si>
    <t>soubor</t>
  </si>
  <si>
    <t>725211602</t>
  </si>
  <si>
    <t>Umyvadlo keramické bílé šířky 550 mm bez krytu na sifon připevněné na stěnu šrouby</t>
  </si>
  <si>
    <t>100</t>
  </si>
  <si>
    <t>725291111</t>
  </si>
  <si>
    <t>Doplňky zařízení koupelen a záchodů keramické toaletní deska rovná šířka 450 mm</t>
  </si>
  <si>
    <t>102</t>
  </si>
  <si>
    <t>725291511</t>
  </si>
  <si>
    <t>104</t>
  </si>
  <si>
    <t>725291521</t>
  </si>
  <si>
    <t>106</t>
  </si>
  <si>
    <t>725331111</t>
  </si>
  <si>
    <t>108</t>
  </si>
  <si>
    <t>725821325</t>
  </si>
  <si>
    <t>Baterie dřezová stojánková páková s otáčivým kulatým ústím a délkou ramínka 220 mm</t>
  </si>
  <si>
    <t>110</t>
  </si>
  <si>
    <t>725822611</t>
  </si>
  <si>
    <t>Baterie umyvadlová stojánková páková bez výpusti</t>
  </si>
  <si>
    <t>112</t>
  </si>
  <si>
    <t>725851325</t>
  </si>
  <si>
    <t>Ventil odpadní umyvadlový bez přepadu G 5/4"</t>
  </si>
  <si>
    <t>114</t>
  </si>
  <si>
    <t>725861102</t>
  </si>
  <si>
    <t>Zápachová uzávěrka pro umyvadla DN 40</t>
  </si>
  <si>
    <t>116</t>
  </si>
  <si>
    <t>725862103</t>
  </si>
  <si>
    <t>Zápachová uzávěrka pro dřezy DN 40/50</t>
  </si>
  <si>
    <t>118</t>
  </si>
  <si>
    <t>998725202</t>
  </si>
  <si>
    <t>Přesun hmot procentní pro zařizovací předměty v objektech v přes 6 do 12 m</t>
  </si>
  <si>
    <t>%</t>
  </si>
  <si>
    <t>122</t>
  </si>
  <si>
    <t>726</t>
  </si>
  <si>
    <t>Zdravotechnika - předstěnové instalace</t>
  </si>
  <si>
    <t>726111031</t>
  </si>
  <si>
    <t>Instalační předstěna pro klozet s ovládáním zepředu v 1080 mm závěsný do masivní zděné kce</t>
  </si>
  <si>
    <t>124</t>
  </si>
  <si>
    <t>731</t>
  </si>
  <si>
    <t>Ústřední vytápění - kotelny</t>
  </si>
  <si>
    <t>73100001</t>
  </si>
  <si>
    <t>126</t>
  </si>
  <si>
    <t>741</t>
  </si>
  <si>
    <t>Elektroinstalace - silnoproud</t>
  </si>
  <si>
    <t>741000001</t>
  </si>
  <si>
    <t>Elektroinstalace</t>
  </si>
  <si>
    <t>128</t>
  </si>
  <si>
    <t>751</t>
  </si>
  <si>
    <t>Vzduchotechnika</t>
  </si>
  <si>
    <t>751000001</t>
  </si>
  <si>
    <t>130</t>
  </si>
  <si>
    <t>763</t>
  </si>
  <si>
    <t>Konstrukce suché výstavby</t>
  </si>
  <si>
    <t>763131712</t>
  </si>
  <si>
    <t>SDK podhled napojení na jiný druh podhledu</t>
  </si>
  <si>
    <t>134</t>
  </si>
  <si>
    <t>763131714</t>
  </si>
  <si>
    <t>SDK podhled základní penetrační nátěr</t>
  </si>
  <si>
    <t>136</t>
  </si>
  <si>
    <t>766</t>
  </si>
  <si>
    <t>Konstrukce truhlářské</t>
  </si>
  <si>
    <t>766000001</t>
  </si>
  <si>
    <t>142</t>
  </si>
  <si>
    <t>766660001</t>
  </si>
  <si>
    <t>Montáž dveřních křídel otvíravých jednokřídlových š do 0,8 m do ocelové zárubně</t>
  </si>
  <si>
    <t>144</t>
  </si>
  <si>
    <t>146</t>
  </si>
  <si>
    <t>148</t>
  </si>
  <si>
    <t>766660021</t>
  </si>
  <si>
    <t>Montáž dveřních křídel otvíravých jednokřídlových š do 0,8 m požárních do ocelové zárubně</t>
  </si>
  <si>
    <t>150</t>
  </si>
  <si>
    <t>dveře jednokřídlé dřevotřískové protipožární EI (EW) 30 D3  plné 800x1970-2100mm vč. kování</t>
  </si>
  <si>
    <t>152</t>
  </si>
  <si>
    <t>766660022</t>
  </si>
  <si>
    <t>Montáž dveřních křídel otvíravých jednokřídlových š přes 0,8 m požárních do ocelové zárubně</t>
  </si>
  <si>
    <t>154</t>
  </si>
  <si>
    <t>61161028a</t>
  </si>
  <si>
    <t>156</t>
  </si>
  <si>
    <t>766660717</t>
  </si>
  <si>
    <t>Montáž samozavírače na ocelovou zárubeň a dveřní křídlo</t>
  </si>
  <si>
    <t>158</t>
  </si>
  <si>
    <t>54917250</t>
  </si>
  <si>
    <t>samozavírač dveří hydraulický</t>
  </si>
  <si>
    <t>160</t>
  </si>
  <si>
    <t>766691924</t>
  </si>
  <si>
    <t>Vyvěšení nebo zavěšení křídel plastových dveří pl do 2 m2</t>
  </si>
  <si>
    <t>162</t>
  </si>
  <si>
    <t>998766202</t>
  </si>
  <si>
    <t>Přesun hmot procentní pro kce truhlářské v objektech v přes 6 do 12 m</t>
  </si>
  <si>
    <t>164</t>
  </si>
  <si>
    <t>767</t>
  </si>
  <si>
    <t>Konstrukce zámečnické</t>
  </si>
  <si>
    <t>767000001</t>
  </si>
  <si>
    <t>166</t>
  </si>
  <si>
    <t>998767202</t>
  </si>
  <si>
    <t>Přesun hmot procentní pro zámečnické konstrukce v objektech v přes 6 do 12 m</t>
  </si>
  <si>
    <t>170</t>
  </si>
  <si>
    <t>771</t>
  </si>
  <si>
    <t>Podlahy z dlaždic</t>
  </si>
  <si>
    <t>771474112</t>
  </si>
  <si>
    <t>Montáž soklů z dlaždic keramických rovných flexibilní lepidlo v přes 65 do 90 mm</t>
  </si>
  <si>
    <t>172</t>
  </si>
  <si>
    <t>59761417a</t>
  </si>
  <si>
    <t>174</t>
  </si>
  <si>
    <t>771574112</t>
  </si>
  <si>
    <t>178</t>
  </si>
  <si>
    <t>59761003</t>
  </si>
  <si>
    <t>180</t>
  </si>
  <si>
    <t>771591112</t>
  </si>
  <si>
    <t>Izolace pod dlažbu nátěrem nebo stěrkou ve dvou vrstvách</t>
  </si>
  <si>
    <t>182</t>
  </si>
  <si>
    <t>776</t>
  </si>
  <si>
    <t>Podlahy povlakové</t>
  </si>
  <si>
    <t>776141122</t>
  </si>
  <si>
    <t>Stěrka podlahová nivelační pro vyrovnání podkladu povlakových podlah pevnosti 30 MPa tl přes 3 do 5 mm</t>
  </si>
  <si>
    <t>186</t>
  </si>
  <si>
    <t>776201811</t>
  </si>
  <si>
    <t>Demontáž lepených povlakových podlah bez podložky ručně</t>
  </si>
  <si>
    <t>188</t>
  </si>
  <si>
    <t>776221111</t>
  </si>
  <si>
    <t>190</t>
  </si>
  <si>
    <t>28412245</t>
  </si>
  <si>
    <t>krytina podlahová heterogenní š 1,5m tl 2mm</t>
  </si>
  <si>
    <t>192</t>
  </si>
  <si>
    <t>776411212</t>
  </si>
  <si>
    <t>Montáž tahaných obvodových soklíků z PVC výšky do 100 mm</t>
  </si>
  <si>
    <t>196</t>
  </si>
  <si>
    <t>198</t>
  </si>
  <si>
    <t>998776202</t>
  </si>
  <si>
    <t>Přesun hmot procentní pro podlahy povlakové v objektech v přes 6 do 12 m</t>
  </si>
  <si>
    <t>200</t>
  </si>
  <si>
    <t>781</t>
  </si>
  <si>
    <t>Dokončovací práce - obklady</t>
  </si>
  <si>
    <t>781131112</t>
  </si>
  <si>
    <t>Izolace pod obklad nátěrem nebo stěrkou ve dvou vrstvách</t>
  </si>
  <si>
    <t>202</t>
  </si>
  <si>
    <t>781471810</t>
  </si>
  <si>
    <t>Demontáž obkladů z obkladaček keramických kladených do malty</t>
  </si>
  <si>
    <t>204</t>
  </si>
  <si>
    <t>781474112</t>
  </si>
  <si>
    <t>206</t>
  </si>
  <si>
    <t>59761026</t>
  </si>
  <si>
    <t>obklad keramický hladký do 12ks/m2</t>
  </si>
  <si>
    <t>208</t>
  </si>
  <si>
    <t>998781202</t>
  </si>
  <si>
    <t>Přesun hmot procentní pro obklady keramické v objektech v přes 6 do 12 m</t>
  </si>
  <si>
    <t>210</t>
  </si>
  <si>
    <t>783</t>
  </si>
  <si>
    <t>Dokončovací práce - nátěry</t>
  </si>
  <si>
    <t>783314101a</t>
  </si>
  <si>
    <t>212</t>
  </si>
  <si>
    <t>784</t>
  </si>
  <si>
    <t>Dokončovací práce - malby a tapety</t>
  </si>
  <si>
    <t>784211101</t>
  </si>
  <si>
    <t>Dvojnásobné bílé malby ze směsí za mokra výborně oděruvzdorných v místnostech v do 3,80 m</t>
  </si>
  <si>
    <t>214</t>
  </si>
  <si>
    <t>plocha_vsech_mistn</t>
  </si>
  <si>
    <t>plocha všech místností M 1.01 - M1.16</t>
  </si>
  <si>
    <t>100,91</t>
  </si>
  <si>
    <t>obklady</t>
  </si>
  <si>
    <t>plocha nových obkladů</t>
  </si>
  <si>
    <t>39,994</t>
  </si>
  <si>
    <t>plocha_omítek_štukov</t>
  </si>
  <si>
    <t>plochy dvouvrstvé štukové omítky celkem</t>
  </si>
  <si>
    <t>344,318</t>
  </si>
  <si>
    <t>plocha_dlazeb</t>
  </si>
  <si>
    <t>Dlažby</t>
  </si>
  <si>
    <t>16,67</t>
  </si>
  <si>
    <t>SO 02 - Magnetická rezonance</t>
  </si>
  <si>
    <t xml:space="preserve">    1 - Zemní práce</t>
  </si>
  <si>
    <t xml:space="preserve">    2 - Zakládání</t>
  </si>
  <si>
    <t xml:space="preserve">    8 - Trubní vedení</t>
  </si>
  <si>
    <t xml:space="preserve">    711 - Izolace proti vodě, vlhkosti a plynům</t>
  </si>
  <si>
    <t xml:space="preserve">    HZS - Hodinové zúčtovací sazby</t>
  </si>
  <si>
    <t>Zemní práce</t>
  </si>
  <si>
    <t>-760845384</t>
  </si>
  <si>
    <t>1366518994</t>
  </si>
  <si>
    <t>167151101</t>
  </si>
  <si>
    <t>-1249323456</t>
  </si>
  <si>
    <t>171201221</t>
  </si>
  <si>
    <t>Poplatek za uložení na skládce (skládkovné) zeminy a kamení kód odpadu 17 05 04</t>
  </si>
  <si>
    <t>1105222435</t>
  </si>
  <si>
    <t>171251201</t>
  </si>
  <si>
    <t>Uložení sypaniny na skládky nebo meziskládky</t>
  </si>
  <si>
    <t>-724340805</t>
  </si>
  <si>
    <t>Zakládání</t>
  </si>
  <si>
    <t>273322511</t>
  </si>
  <si>
    <t>-503324927</t>
  </si>
  <si>
    <t>279113132</t>
  </si>
  <si>
    <t>Základová zeď tl přes 150 do 200 mm z tvárnic ztraceného bednění včetně výplně z betonu tř. C 16/20</t>
  </si>
  <si>
    <t>1437397250</t>
  </si>
  <si>
    <t>základové pásy pod nově zděné příčky:</t>
  </si>
  <si>
    <t>279362021</t>
  </si>
  <si>
    <t>Výztuž základových zdí nosných svařovanými sítěmi Kari</t>
  </si>
  <si>
    <t>1892224854</t>
  </si>
  <si>
    <t xml:space="preserve">KARI 8/100/100 </t>
  </si>
  <si>
    <t>3111012R</t>
  </si>
  <si>
    <t>kpl</t>
  </si>
  <si>
    <t>-1779096397</t>
  </si>
  <si>
    <t>312311973</t>
  </si>
  <si>
    <t>Výplňová zeď z betonu prostého tř. C 20/25 do ztraceného bednění z desek</t>
  </si>
  <si>
    <t>1423341685</t>
  </si>
  <si>
    <t>2,2*0,2*4,0</t>
  </si>
  <si>
    <t>"překlady nad dveřmi š. 0,7 - 0,8m:" 16</t>
  </si>
  <si>
    <t>317142424</t>
  </si>
  <si>
    <t>Překlad nenosný pórobetonový š 100 mm v do 250 mm na tenkovrstvou maltu dl přes 1250 do 1500 mm</t>
  </si>
  <si>
    <t>"dveře š. 1,1m z místnosti M 1.13:"1</t>
  </si>
  <si>
    <t>317142426</t>
  </si>
  <si>
    <t>Překlad nenosný pórobetonový š 100 mm v do 250 mm na tenkovrstvou maltu dl přes 1500 do 2000 mm</t>
  </si>
  <si>
    <t>377741717</t>
  </si>
  <si>
    <t xml:space="preserve">"dveře z M 1.01 do M 1.06 dl. 1,4m:" 1 </t>
  </si>
  <si>
    <t>"dveře z M 1.06 do M 1.07 dl. 1,5m:" 1</t>
  </si>
  <si>
    <t>340271041</t>
  </si>
  <si>
    <t>Zazdívka otvorů v příčkách nebo stěnách pl přes 0,25 do 1 m2 tvárnicemi pórobetonovými tl 150 mm</t>
  </si>
  <si>
    <t>-585915113</t>
  </si>
  <si>
    <t>"mezi M 1.01 a M 1.02:"(0,7+1,1)*2,2</t>
  </si>
  <si>
    <t>M 1.13 + M 1.14 + M 1.15 + M 1.16:</t>
  </si>
  <si>
    <t>(2,464+1,089+4,5+2*0,95+2*1,065+1,05+0,3)*4,0</t>
  </si>
  <si>
    <t>"-odpočet dveří:"-1,1*1,97-3*0,7*1,97-2*0,8*1,97</t>
  </si>
  <si>
    <t>M 1.07:</t>
  </si>
  <si>
    <t>(0,735+6,791+2,56+1,93+5,8)*4,0</t>
  </si>
  <si>
    <t>"-odpočet dveří průhledového okna:"-1,5*2,0-0,9*1,5</t>
  </si>
  <si>
    <t>M 1.10 + M 1.11:</t>
  </si>
  <si>
    <t>(1,587+1,5)*4,0</t>
  </si>
  <si>
    <t>"-odpočet dveří:"-2*0,8*1,97</t>
  </si>
  <si>
    <t>M 1.04 + M 1.05:</t>
  </si>
  <si>
    <t>(2,25+1,5+1,06+0,65)*4,0</t>
  </si>
  <si>
    <t>"-odpočet dveří:"-2*0,7*1,97</t>
  </si>
  <si>
    <t>M 1.01:</t>
  </si>
  <si>
    <t>(2,582+2,28)*4,0</t>
  </si>
  <si>
    <t>"-odpočet dveří:"-2*0,7*1,97-1,4*1,97</t>
  </si>
  <si>
    <t>M 1. 03+M 1.16 - předstěna WC modulu:</t>
  </si>
  <si>
    <t>1,05*3,5+1,09*3,5</t>
  </si>
  <si>
    <t>M 1.06 + M 1.08:</t>
  </si>
  <si>
    <t>2,122*4,0</t>
  </si>
  <si>
    <t>"-odpočet dveří:"-0,8*1,97</t>
  </si>
  <si>
    <t>342272R1</t>
  </si>
  <si>
    <t>342272R2</t>
  </si>
  <si>
    <t>2146584015</t>
  </si>
  <si>
    <t>"M1.13 + M 1.11 + M 1.10:" 3</t>
  </si>
  <si>
    <t>3,5*22</t>
  </si>
  <si>
    <t>3,5*10</t>
  </si>
  <si>
    <t>612142001</t>
  </si>
  <si>
    <t>Potažení vnitřních stěn sklovláknitým pletivem vtlačeným do tenkovrstvé hmoty</t>
  </si>
  <si>
    <t>123969826</t>
  </si>
  <si>
    <t>344,318+16,542</t>
  </si>
  <si>
    <t>omítka pod obklady</t>
  </si>
  <si>
    <t>"M 1.02:"1,8*(1,1+1,08+0,1+0,2)</t>
  </si>
  <si>
    <t>"M 1.03:"1,8*2*(1,27+1,1)-0,6*1,97</t>
  </si>
  <si>
    <t>"M 1.06:"0,9*(1,8+2,65)</t>
  </si>
  <si>
    <t>"M 1.10:"0,9*(2,515+0,95)</t>
  </si>
  <si>
    <t>"M 1.12:"1,8*(1,05+2,23)</t>
  </si>
  <si>
    <t>"M 1.14:"1,8*(0,85+0,1)</t>
  </si>
  <si>
    <t>"M 1.15:"1,8*2*(1,4+1,0)-0,7*1,97</t>
  </si>
  <si>
    <t>"M 1.16:"1,8*2*(1,1+1,0)-0,7*1,97</t>
  </si>
  <si>
    <t>"M 1.01:"2*(5,2+2,23)*3,5-1,97*(0,6+2*0,7+1,4*2)</t>
  </si>
  <si>
    <t>"M 1.02:"2*(1,08+1,1)*3,5-1,97*2*0,6</t>
  </si>
  <si>
    <t>"M 1.03:"2*(1,27+1,1)*3,5-1,97*0,6-1,0*2,7</t>
  </si>
  <si>
    <t>"M 1.04:"2*(1,4+1,2)*3,5-1,97*2*0,7</t>
  </si>
  <si>
    <t>"M 1.05:"2*(1,4+1,2)*3,5-1,97*2*0,7</t>
  </si>
  <si>
    <t>"M 1.06:"(5,816+2,65+0,6+2,3+1,0+1,7+1,85+2,13)*3,5-1,97*(1,4+2*0,7+1,5+2*0,8)-5,816*2,7</t>
  </si>
  <si>
    <t>"M 1.07:"(6,691+2,66+4,13+5,776+1,855)*3,5-2,0*1,5-0,6*0,6-0,9*1,5</t>
  </si>
  <si>
    <t>"M 1.08:"2*(2,12+2,716)*3,5-1,97*2*0,8-2,716*2,70,9*1,5</t>
  </si>
  <si>
    <t>"M 1.09:"2*(2,12+2,883)*3,5-1,97*0,8-2,883*2,7</t>
  </si>
  <si>
    <t>"M 1.10:"2*(2,7+2,5)*3,5-1,97*2*0,8-2,7*2,7</t>
  </si>
  <si>
    <t>"M 1.11:"(2*(6,022+1,587)-1,587)*3,5-1,97*0,8-5,929*2,7</t>
  </si>
  <si>
    <t>"M 1.12:"(2*(2,25+2,115)-1,587)*3,5-1,97*0,8-1,9*2,7</t>
  </si>
  <si>
    <t>"M 1.13:"2*(1,06+3,293)*3,5-1,97*(2*0,8+0,7)-3,08*2,7</t>
  </si>
  <si>
    <t>"M 1.14:"2*(1,8+1,0)*3,5-1,97*3*0,7</t>
  </si>
  <si>
    <t>"M 1.15:"2*(1,4+1,0)*3,5-1,97*0,7</t>
  </si>
  <si>
    <t>"M 1.16:"2*(1,1+1,0)*3,5-1,97*0,7</t>
  </si>
  <si>
    <t>"vedle M 1.13 k bouraným dvoukřídlým dveřím:" (2*3,1+2,514)*3,5-3,1*2,7-1,97*(0,8+1,1)</t>
  </si>
  <si>
    <t>Mezisoučet</t>
  </si>
  <si>
    <t>"- odpočet obkladů (hl. omítka pod ně je v samostatné položce):"-obklady</t>
  </si>
  <si>
    <t>plocha původních otloukaných omítek = plocha omítek celkem - odpočet omítek na nově zděných příčkách</t>
  </si>
  <si>
    <t xml:space="preserve">- odpočet omítek na dozdívaných příčkách </t>
  </si>
  <si>
    <t>-160,312</t>
  </si>
  <si>
    <t>184,006*1,5 'Přepočtené koeficientem množství</t>
  </si>
  <si>
    <t>stávající vnější výplně otvorů nadpraží</t>
  </si>
  <si>
    <t>"nadpraží M 1.13:"6,3*0,4</t>
  </si>
  <si>
    <t>"nadpraží M 1.11:"6,0*0,4</t>
  </si>
  <si>
    <t>"nadpraží M 1.10:" 2,75*0,4</t>
  </si>
  <si>
    <t>"nadpraží + ostění M 1.03:"(1,08+2,7)*0,4</t>
  </si>
  <si>
    <t>"nadpraží + ostění M 1.06:"(5,8+2,7)*0,4</t>
  </si>
  <si>
    <t>"nadpraží M 1.08:"2,75*0,4</t>
  </si>
  <si>
    <t>"nadpraží  + ostění M 1.09:"(2,9+2,7)*0,4</t>
  </si>
  <si>
    <t>vnitřních otvorů</t>
  </si>
  <si>
    <t>"nadpraží + parapet + ostění M 1.08:"2*(0,6+1,0)*0,1</t>
  </si>
  <si>
    <t>"M 1.12:"(2*1,9+2,7)*0,3</t>
  </si>
  <si>
    <t>619991001</t>
  </si>
  <si>
    <t>Zakrytí podlah fólií přilepenou lepící páskou</t>
  </si>
  <si>
    <t>-74274805</t>
  </si>
  <si>
    <t>zakrytí nerekonstruovaných podlah:</t>
  </si>
  <si>
    <t>"M 1.10:"6,12</t>
  </si>
  <si>
    <t>"M 1.11:"9,24</t>
  </si>
  <si>
    <t>"M 1.15:"1,34</t>
  </si>
  <si>
    <t>stávající vnější výplně otvorů zůstanou nevyměněny</t>
  </si>
  <si>
    <t>"M 1.13 (od bouraných dveří):"6,3*2,7</t>
  </si>
  <si>
    <t>"M 1.11:"6,0*2,7</t>
  </si>
  <si>
    <t>"M 1.10:" 2,75*2,7</t>
  </si>
  <si>
    <t>"M 1.03:"1,08*2,7</t>
  </si>
  <si>
    <t>"M 1.06:"5,8*2,7</t>
  </si>
  <si>
    <t>"M 1.07:" 0,6*0,6</t>
  </si>
  <si>
    <t>"M 1.08:"2,75*2,7</t>
  </si>
  <si>
    <t>"M 1.09:"2,9*2,7</t>
  </si>
  <si>
    <t>"M 1.08:"0,6*1,0</t>
  </si>
  <si>
    <t>"M 1.12:"1,9*2,7</t>
  </si>
  <si>
    <t>"M 1.01:"2*(5,2+2,23)-1,55-0,6-0,7*2-1,4</t>
  </si>
  <si>
    <t>"M 1.02:"2*(1,08+1,1)-2*0,6</t>
  </si>
  <si>
    <t>"M 1.03:"2*(1,27+1,1)-0,6</t>
  </si>
  <si>
    <t>"M 1.04:"2*(1,4+1,2)-2*0,7</t>
  </si>
  <si>
    <t>"M 1.05:"2*(1,4+1,2)-2*0,7</t>
  </si>
  <si>
    <t>"M 1.06:"5,816+2,65+0,6+2,3+1,0+1,7+1,85+2,13-1,7-2*0,7-2*1,5-2*0,8</t>
  </si>
  <si>
    <t>"M 1.07:"6,691+2,66+4,13+5,776+1,855-1,5</t>
  </si>
  <si>
    <t>"M 1.08:"2*(2,12+2,716)-2*0,8</t>
  </si>
  <si>
    <t>"M 1.09:"2*(2,12+2,883)-0,8</t>
  </si>
  <si>
    <t>"M 1.12:"2*(2,25+2,115)-1,587-0,8</t>
  </si>
  <si>
    <t>"M 1.13:"2*(1,065+3,293)-2*0,8*0,7</t>
  </si>
  <si>
    <t>"M 1.14:"2*(1,8+1,0)-0,7*3</t>
  </si>
  <si>
    <t>"M 1.16:"2*(1,1+1,0)-0,7</t>
  </si>
  <si>
    <t>63501R1</t>
  </si>
  <si>
    <t>338444308</t>
  </si>
  <si>
    <t>635111142</t>
  </si>
  <si>
    <t>Násyp pod podlahy z hrubého kameniva 16-32 s udusáním</t>
  </si>
  <si>
    <t>452234463</t>
  </si>
  <si>
    <t>2+7+6+1</t>
  </si>
  <si>
    <t>"M 1.01:"1</t>
  </si>
  <si>
    <t>"M 1.02:"1</t>
  </si>
  <si>
    <t>"M 1.02:"2</t>
  </si>
  <si>
    <t>"M 1.04:"1</t>
  </si>
  <si>
    <t>"M 1.05:"1</t>
  </si>
  <si>
    <t>"M 1.13:"1</t>
  </si>
  <si>
    <t>"M 1.14:"2</t>
  </si>
  <si>
    <t>55331483</t>
  </si>
  <si>
    <t>zárubeň jednokřídlá ocelová pro zdění tl stěny 75-100mm rozměru 900/1970, 2100mm</t>
  </si>
  <si>
    <t>1330466910</t>
  </si>
  <si>
    <t>"M 1.06:"2</t>
  </si>
  <si>
    <t>"M 1.08:"1</t>
  </si>
  <si>
    <t>"M 1.10:"1</t>
  </si>
  <si>
    <t>"M 1.12:"1</t>
  </si>
  <si>
    <t>55331745</t>
  </si>
  <si>
    <t>zárubeň dvoukřídlá ocelová pro zdění tl stěny 75-100mm rozměru 1600/1970, 2100mm</t>
  </si>
  <si>
    <t>-1662433483</t>
  </si>
  <si>
    <t>"M 1.0:"1</t>
  </si>
  <si>
    <t>"vedle M 1.13:"1</t>
  </si>
  <si>
    <t>55331558</t>
  </si>
  <si>
    <t>zárubeň jednokřídlá ocelová pro zdění s protipožární úpravou tl stěny 75-100mm rozměru 900/1970, 2100mm</t>
  </si>
  <si>
    <t>55331559</t>
  </si>
  <si>
    <t>zárubeň jednokřídlá ocelová pro zdění s protipožární úpravou tl stěny 75-100mm rozměru 1100/1970, 2100mm</t>
  </si>
  <si>
    <t>502882560</t>
  </si>
  <si>
    <t>Trubní vedení</t>
  </si>
  <si>
    <t>8001R</t>
  </si>
  <si>
    <t>1470721896</t>
  </si>
  <si>
    <t>"M 1.01:"9,94</t>
  </si>
  <si>
    <t>"M 1.02:"1,2</t>
  </si>
  <si>
    <t>"M 1.03:"1,38</t>
  </si>
  <si>
    <t>"M 1.04:"1,73</t>
  </si>
  <si>
    <t>"M 1.05:"1,65</t>
  </si>
  <si>
    <t>"M 1.06:"18,63</t>
  </si>
  <si>
    <t>"M 1.07:"26,94</t>
  </si>
  <si>
    <t>"M 1.08:"5,62</t>
  </si>
  <si>
    <t>"M 1.09:"6,06</t>
  </si>
  <si>
    <t>"M 1.12:"4,83</t>
  </si>
  <si>
    <t>"M 1.13:"3,42</t>
  </si>
  <si>
    <t>"M 1.14:"1,74</t>
  </si>
  <si>
    <t>"M 1.16:"1,07</t>
  </si>
  <si>
    <t>9539412R</t>
  </si>
  <si>
    <t>-146207032</t>
  </si>
  <si>
    <t>962031133</t>
  </si>
  <si>
    <t>Bourání příček z cihel pálených na MVC tl do 150 mm</t>
  </si>
  <si>
    <t>1944259029</t>
  </si>
  <si>
    <t>965042131</t>
  </si>
  <si>
    <t>Bourání podkladů pod dlažby nebo mazanin betonových nebo z litého asfaltu tl do 100 mm pl do 4 m2</t>
  </si>
  <si>
    <t>609674628</t>
  </si>
  <si>
    <t>bourání podlah ve všech místnostech (pl. do 4m2)</t>
  </si>
  <si>
    <t>"přepočet na m3:"13,53*0,1</t>
  </si>
  <si>
    <t>1,0*2,0*1</t>
  </si>
  <si>
    <t>0,9*2,0*4</t>
  </si>
  <si>
    <t>0,7*2,0*3</t>
  </si>
  <si>
    <t>1,50*2,0*2</t>
  </si>
  <si>
    <t>976085311</t>
  </si>
  <si>
    <t>Vybourání rámů včetně poklopů nebo mříží pl do 0,6 m2</t>
  </si>
  <si>
    <t>-2040241358</t>
  </si>
  <si>
    <t>97801219R</t>
  </si>
  <si>
    <t>Otlučení (osekání) vnitřní vápenné nebo vápenocementové omítky stropů s rabicovým pletivem v rozsahu přes 50 do 100 %</t>
  </si>
  <si>
    <t>-412122161</t>
  </si>
  <si>
    <t>na stávajícím zdivu</t>
  </si>
  <si>
    <t>"M 1.01:"(2,614-1,1+0,25+2,582+2,616)*3,5+1,5*1,5</t>
  </si>
  <si>
    <t>"M 1.02:"2*(1,05+1,1)*3,5-1,97*(2*0,6+1,1)</t>
  </si>
  <si>
    <t>"M 1.02:"2*(1,15+1,1)*3,5-1,97*0,6</t>
  </si>
  <si>
    <t>"M 1.04:"0,5*3,5</t>
  </si>
  <si>
    <t>"M 1.06:"2,65*3,5+5,816*(3,5-2,7)</t>
  </si>
  <si>
    <t>"M 1.07:"3,5*3,5-0,6*0,6</t>
  </si>
  <si>
    <t>"M 1.08:"2,716*(3,5-2,7)</t>
  </si>
  <si>
    <t>"M 1.09" 2,883*(3,5-2,7)+2,122*3,5</t>
  </si>
  <si>
    <t>"M 1.10:"2,75*(3,5-2,7)</t>
  </si>
  <si>
    <t>"M 1.11:"5,93*(3,5-2,7)</t>
  </si>
  <si>
    <t>"M 1.12:"1,945*(3,5-2,7)+0,3*2*3,5+2,23*3,5</t>
  </si>
  <si>
    <t>"M 1.13:"3,293*(3,5-2,7)</t>
  </si>
  <si>
    <t>"M 1.14:"1,8*3,5</t>
  </si>
  <si>
    <t>"M 1.15:"1,4*3,5</t>
  </si>
  <si>
    <t>"M 1.16:"0,5*3,5</t>
  </si>
  <si>
    <t>"vedle M 1.13 po vybourávané dvoukřídlé dveře:"3,1*(3,5-2,7)+0,25*3,5</t>
  </si>
  <si>
    <t>99902R</t>
  </si>
  <si>
    <t>Prodloužení kolektoru</t>
  </si>
  <si>
    <t>-1212711537</t>
  </si>
  <si>
    <t>99903R</t>
  </si>
  <si>
    <t>1289291383</t>
  </si>
  <si>
    <t>suť po vybouraných příčkách, mazaninách</t>
  </si>
  <si>
    <t>76,877</t>
  </si>
  <si>
    <t>711</t>
  </si>
  <si>
    <t>Izolace proti vodě, vlhkosti a plynům</t>
  </si>
  <si>
    <t>711001R</t>
  </si>
  <si>
    <t>Opracování kolektoru a detailů hydroizolační vrstvou</t>
  </si>
  <si>
    <t>-993636538</t>
  </si>
  <si>
    <t>711111001</t>
  </si>
  <si>
    <t>Provedení izolace proti zemní vlhkosti vodorovné za studena nátěrem penetračním</t>
  </si>
  <si>
    <t>-1540301460</t>
  </si>
  <si>
    <t>"mezi M 1.08 a 1.09 (stěna ze ZB):"2,33*0,3</t>
  </si>
  <si>
    <t>"ostatní příčky:"(2,464+1,09+4,6+2*1,0+2,2+1,07+0,735+6,8+1,6+2,66+1,9+5,8+1,9+2,3+1,4+0,6+3,45+2,6+0,7+1,1)*0,25</t>
  </si>
  <si>
    <t>11163150</t>
  </si>
  <si>
    <t>lak penetrační asfaltový</t>
  </si>
  <si>
    <t>-174874123</t>
  </si>
  <si>
    <t>113,351</t>
  </si>
  <si>
    <t>113,351*0,0003 'Přepočtené koeficientem množství</t>
  </si>
  <si>
    <t>711141559</t>
  </si>
  <si>
    <t>Provedení izolace proti zemní vlhkosti pásy přitavením vodorovné NAIP</t>
  </si>
  <si>
    <t>-339965015</t>
  </si>
  <si>
    <t>62853004</t>
  </si>
  <si>
    <t>pás asfaltový natavitelný modifikovaný SBS tl 4,0mm s vložkou ze skleněné tkaniny a spalitelnou PE fólií nebo jemnozrnným minerálním posypem na horním povrchu</t>
  </si>
  <si>
    <t>-1803644303</t>
  </si>
  <si>
    <t>113,351*1,1655 'Přepočtené koeficientem množství</t>
  </si>
  <si>
    <t>72100000R1</t>
  </si>
  <si>
    <t>Demontáž stávající ZTI - odpojení části objektu</t>
  </si>
  <si>
    <t>834250214</t>
  </si>
  <si>
    <t>72100000R2</t>
  </si>
  <si>
    <t xml:space="preserve">Zásypové práce pro ležatou kanalizaci vč. dodávky písku, přesunu hmot </t>
  </si>
  <si>
    <t>772072367</t>
  </si>
  <si>
    <t>Vytápění vč. dmtž, renovace (pískování, přětěsnění, nátěr) a zpětné mtž radiátorů</t>
  </si>
  <si>
    <t>7310000R1</t>
  </si>
  <si>
    <t>Demontáž části vytápění - odpojení části objektu</t>
  </si>
  <si>
    <t>-1180645475</t>
  </si>
  <si>
    <t>Demontáž stávající elektroinstalace</t>
  </si>
  <si>
    <t>-1901555844</t>
  </si>
  <si>
    <t>741000002</t>
  </si>
  <si>
    <t>"M 1.01:"2*(5,2+2,23)</t>
  </si>
  <si>
    <t>"M 1.02:"2*(1,08+1,1)</t>
  </si>
  <si>
    <t>"M 1.03:"2*(1,27+1,1)</t>
  </si>
  <si>
    <t>"M 1.04:"2*(1,4+1,2)</t>
  </si>
  <si>
    <t>"M 1.05:"2*(1,4+1,2)</t>
  </si>
  <si>
    <t>"M 1.06:"5,816+2,65+0,6+2,3+1,0+1,7+1,85+2,13</t>
  </si>
  <si>
    <t>"M 1.07:"6,691+2,66+4,13+5,776+1,855</t>
  </si>
  <si>
    <t>"M 1.08:"2*(2,12+2,716)</t>
  </si>
  <si>
    <t>"M 1.09:"2*(2,12+2,883)</t>
  </si>
  <si>
    <t>"M 1.10:"2*(2,7+2,5)</t>
  </si>
  <si>
    <t>"M 1.11:"2*(6,022+1,587)</t>
  </si>
  <si>
    <t>"M 1.12:"2*(2,25+2,115)</t>
  </si>
  <si>
    <t>"M 1.13:"2*(1,065+3,293)</t>
  </si>
  <si>
    <t>"M 1.14:"2*(1,8+1,0)</t>
  </si>
  <si>
    <t>"M 1.15:"2*(1,4+1,0)</t>
  </si>
  <si>
    <t>"M 1.16:"2*(1,1+1,0)</t>
  </si>
  <si>
    <t>763131761</t>
  </si>
  <si>
    <t>Příplatek k SDK podhledu za plochu do 3 m2 jednotlivě</t>
  </si>
  <si>
    <t>-97273297</t>
  </si>
  <si>
    <t>763135102</t>
  </si>
  <si>
    <t>Montáž SDK kazetového podhledu z kazet 600x600 mm na zavěšenou polozapuštěnou nosnou konstrukci</t>
  </si>
  <si>
    <t>-72715089</t>
  </si>
  <si>
    <t>59030571</t>
  </si>
  <si>
    <t>podhled kazetový bez děrování polozapuštěná hrana tl 10mm 600x600mm</t>
  </si>
  <si>
    <t>-198857251</t>
  </si>
  <si>
    <t>43,66*1,1 'Přepočtené koeficientem množství</t>
  </si>
  <si>
    <t>763131491</t>
  </si>
  <si>
    <t>-1447196816</t>
  </si>
  <si>
    <t>"M 1.06"18,63</t>
  </si>
  <si>
    <t>"M 1.09:" 6,06</t>
  </si>
  <si>
    <t>763131751</t>
  </si>
  <si>
    <t>Montáž parotěsné zábrany do SDK podhledu</t>
  </si>
  <si>
    <t>1978785576</t>
  </si>
  <si>
    <t>JTA.JFNAL170SP</t>
  </si>
  <si>
    <t>folie parotěsná JUTAFOL N Al Speciál 170 g/m2 (1,5 x 50 m)</t>
  </si>
  <si>
    <t>-457277064</t>
  </si>
  <si>
    <t>100,91*1,1 'Přepočtené koeficientem množství</t>
  </si>
  <si>
    <t>998763402</t>
  </si>
  <si>
    <t>Přesun hmot procentní pro sádrokartonové konstrukce v objektech v přes 6 do 12 m</t>
  </si>
  <si>
    <t>-1728324877</t>
  </si>
  <si>
    <t>766000002</t>
  </si>
  <si>
    <t>1980859397</t>
  </si>
  <si>
    <t>766441823</t>
  </si>
  <si>
    <t>Demontáž parapetních desek dřevěných nebo plastových šířky do 300 mm délky přes 2000 mm</t>
  </si>
  <si>
    <t>-2044782037</t>
  </si>
  <si>
    <t xml:space="preserve">okna dl. </t>
  </si>
  <si>
    <t>"M 1.13 (od bouraných dveří):"6,3</t>
  </si>
  <si>
    <t>"M 1.11:"6,0</t>
  </si>
  <si>
    <t>"M 1.10:" 2,75</t>
  </si>
  <si>
    <t>"M 1.03:"1,08</t>
  </si>
  <si>
    <t>"M 1.06:"5,8</t>
  </si>
  <si>
    <t>"M 1.07:"0,6</t>
  </si>
  <si>
    <t>"M 1.08:"2,75</t>
  </si>
  <si>
    <t>"M 1.09:"2,9</t>
  </si>
  <si>
    <t>"M 1.08:"0,6</t>
  </si>
  <si>
    <t>"M 1.12:"1,9</t>
  </si>
  <si>
    <t>2+7+5</t>
  </si>
  <si>
    <t>61160051.1</t>
  </si>
  <si>
    <t>-741616253</t>
  </si>
  <si>
    <t>61160051.2</t>
  </si>
  <si>
    <t>"M 1.01:"2</t>
  </si>
  <si>
    <t>61160052.3</t>
  </si>
  <si>
    <t>61165339.1</t>
  </si>
  <si>
    <t>61161028.1</t>
  </si>
  <si>
    <t>dveře jednokřídlé dřevotřískové protipožární EI (EW) 30 D3 povrch  plné 1100x1970-2100mm vč. kování</t>
  </si>
  <si>
    <t>766691925</t>
  </si>
  <si>
    <t>Vyvěšení nebo zavěšení křídel plastových dveří pl přes 2 m2</t>
  </si>
  <si>
    <t>1989645093</t>
  </si>
  <si>
    <t>766694116</t>
  </si>
  <si>
    <t>Montáž parapetních desek dřevěných nebo plastových š do 30 cm</t>
  </si>
  <si>
    <t>2086819579</t>
  </si>
  <si>
    <t>61140086</t>
  </si>
  <si>
    <t>parapet plastový vnitřní – š 200mm, dekor</t>
  </si>
  <si>
    <t>1857962621</t>
  </si>
  <si>
    <t>61144019</t>
  </si>
  <si>
    <t>koncovka k parapetu plastovému vnitřnímu 1 pár</t>
  </si>
  <si>
    <t>sada</t>
  </si>
  <si>
    <t>-784719723</t>
  </si>
  <si>
    <t>9,91*5</t>
  </si>
  <si>
    <t>49,55*1,15 'Přepočtené koeficientem množství</t>
  </si>
  <si>
    <t>16,67*1,1 'Přepočtené koeficientem množství</t>
  </si>
  <si>
    <t>771577111</t>
  </si>
  <si>
    <t>Příplatek k montáži podlah keramických lepených flexibilním lepidlem za plochu do 5 m2</t>
  </si>
  <si>
    <t>552368249</t>
  </si>
  <si>
    <t>771577112</t>
  </si>
  <si>
    <t>Příplatek k montáži podlah keramických lepených flexibilním lepidlem za omezený prostor</t>
  </si>
  <si>
    <t>1922096394</t>
  </si>
  <si>
    <t>998771202</t>
  </si>
  <si>
    <t>Přesun hmot procentní pro podlahy z dlaždic v objektech v přes 6 do 12 m</t>
  </si>
  <si>
    <t>-1149540370</t>
  </si>
  <si>
    <t>22,16+62,08</t>
  </si>
  <si>
    <t>strhávané PVC z prostoru MR</t>
  </si>
  <si>
    <t>104,0</t>
  </si>
  <si>
    <t>22,16</t>
  </si>
  <si>
    <t>22,16*1,1 'Přepočtené koeficientem množství</t>
  </si>
  <si>
    <t>"M 1.04:"2*(1,4+1,2)-0,7*2</t>
  </si>
  <si>
    <t>"M 1.05:"2*(1,4+1,2)-0,7*2</t>
  </si>
  <si>
    <t>"M 1.10:"2*(2,7+2,5)-0,8*2</t>
  </si>
  <si>
    <t>"M 1.11:"2*(6,022+1,587)-0,8-1,587</t>
  </si>
  <si>
    <t>"M 1.13:"3,422*(1,065+3,293)-0,8*2-0,7</t>
  </si>
  <si>
    <t>41,844*0,115 "Přepočtené koeficientem množství</t>
  </si>
  <si>
    <t xml:space="preserve">vytáhnout do v. 0,2-0,5m </t>
  </si>
  <si>
    <t>"M 1.02:"0,5*(1,1+1,08+0,1+0,2)</t>
  </si>
  <si>
    <t>"M 1.03:"0,5*2*(1,27+1,1)-0,6*1,97</t>
  </si>
  <si>
    <t>"M 1.06:"0,2*(1,8+2,65)</t>
  </si>
  <si>
    <t>"M 1.10:"0,2*(2,515+0,95)</t>
  </si>
  <si>
    <t>"M 1.12:"0,5*(1,05+2,23)</t>
  </si>
  <si>
    <t>"M 1.14:"0,5*(0,85+0,1)</t>
  </si>
  <si>
    <t>"M 1.15:"0,5*2*(1,4+1,0)-0,7*1,97</t>
  </si>
  <si>
    <t>"M 1.16:"0,5*2*(1,1+1,0)-0,7*1,97</t>
  </si>
  <si>
    <t>3,5*2,0</t>
  </si>
  <si>
    <t>3,2*2,0</t>
  </si>
  <si>
    <t>4,2*2,0</t>
  </si>
  <si>
    <t>-0,7*2,0*5</t>
  </si>
  <si>
    <t>-0,2*2,0*3</t>
  </si>
  <si>
    <t>plocha obkladů</t>
  </si>
  <si>
    <t>39,994*1,1 "Přepočtené koeficientem množství</t>
  </si>
  <si>
    <t>16+2</t>
  </si>
  <si>
    <t>784181101</t>
  </si>
  <si>
    <t>Základní akrylátová jednonásobná penetrace podkladu v místnostech výšky do 3,80m</t>
  </si>
  <si>
    <t>-2116150691</t>
  </si>
  <si>
    <t>"plocha omítek štukových stěn:"plocha_omítek_štukov</t>
  </si>
  <si>
    <t>"plocha ostění:"plocha_osteni_nadpr</t>
  </si>
  <si>
    <t>"plocha SDK stropů:"SDK_podhledy_celkem</t>
  </si>
  <si>
    <t>HZS</t>
  </si>
  <si>
    <t>Hodinové zúčtovací sazby</t>
  </si>
  <si>
    <t>HZS1301</t>
  </si>
  <si>
    <t xml:space="preserve">Hodinová zúčtovací sazba zedník - zapravení </t>
  </si>
  <si>
    <t>hod</t>
  </si>
  <si>
    <t>512</t>
  </si>
  <si>
    <t>-525696287</t>
  </si>
  <si>
    <t>zapravení po elektroinstalacích, ZTI a dalších profesích</t>
  </si>
  <si>
    <t>SO 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</si>
  <si>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</si>
  <si>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</si>
  <si>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</si>
  <si>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</si>
  <si>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</si>
  <si>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</si>
  <si>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</si>
  <si>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</si>
  <si>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</si>
  <si>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</si>
  <si>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</si>
  <si>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</si>
  <si>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-2147275011</t>
  </si>
  <si>
    <t>VRN3</t>
  </si>
  <si>
    <t>Zařízení staveniště</t>
  </si>
  <si>
    <t>030001000</t>
  </si>
  <si>
    <t>715519582</t>
  </si>
  <si>
    <t>VRN4</t>
  </si>
  <si>
    <t>Inženýrská činnost</t>
  </si>
  <si>
    <t>043103001</t>
  </si>
  <si>
    <t>044003000</t>
  </si>
  <si>
    <t>1251715589</t>
  </si>
  <si>
    <t>R</t>
  </si>
  <si>
    <t>Vodorovné přemístění výkopku z stavebním kolečkem do 100m</t>
  </si>
  <si>
    <t>podlahové násypy neurčité skladby, možnost škvárových násypů</t>
  </si>
  <si>
    <t>Nakládání násypů</t>
  </si>
  <si>
    <t>Odvoz suti na skládky</t>
  </si>
  <si>
    <t>Akustická příčka mezi M 1.08 a M 1.09</t>
  </si>
  <si>
    <t>Základové desky ze ŽB se zvýšenými nároky na prostředí tř. C 25/30, XC2</t>
  </si>
  <si>
    <t>Základové pasy ze ŽB z betonu C16/20</t>
  </si>
  <si>
    <t>Zřízení a demontáže bednění, včetně bednění prostupů</t>
  </si>
  <si>
    <t xml:space="preserve">D+M nerezových kovových poklopů s rámy pl do 1 m2. Rámeček pro vložení PVC. Plynotěsný. </t>
  </si>
  <si>
    <t xml:space="preserve">M a D ventilátoru s doběhem, vč. potrubí a mřížek. Včetně elektroinstalace a ovládání. Odvětrání nad střechu vč. prostupu a stavebního zapravení </t>
  </si>
  <si>
    <t>Revize - kpl</t>
  </si>
  <si>
    <t>Demontáž stávajících zařizovacích předmětů</t>
  </si>
  <si>
    <t>Nátěr zárubní světle šedý</t>
  </si>
  <si>
    <t>Montáž obkladů vnitřních keramických hladkých přes 2 do 12 ks/m2 lepených flexibilním lepidlem / epoxidová spárovací hmota</t>
  </si>
  <si>
    <t>Lepení pásů z PVC standardním lepidlem včetně zapravení vstupů do kolektoru</t>
  </si>
  <si>
    <t xml:space="preserve">rozměr 1,2*1,97m </t>
  </si>
  <si>
    <t>Zkoušky kvality vody</t>
  </si>
  <si>
    <t>3b</t>
  </si>
  <si>
    <t>dlažba keramická hutná hladká do interiéru přes 2 do 12ks/m2 / spárování epoxidovou spárovací hmotou</t>
  </si>
  <si>
    <t>Montáž podlah keramických hladkých lepených flexibilním lepidlem přes 2 do 12 ks/m2 / spárování epoxidovou spárovací hmotou</t>
  </si>
  <si>
    <t>soklová tvarovka výšky 80mm</t>
  </si>
  <si>
    <t>M a D hliníkových dveří vč. zárubně plných  protipožárních EI30 DP3 - C vč. panikového kování</t>
  </si>
  <si>
    <t>SDK podhled deska (děrovaná) 1x akustická s izolací dvouvrstvá spodní kce profil CD+UD vč. minerálního izolantu min. tl. 50mm a černé fleece tkaniny</t>
  </si>
  <si>
    <t>součástí jsou nové rozvody v kolektoru a protažení rozvodů v nové častí kolektoru. Soustava je napojena na výměník v 1PP</t>
  </si>
  <si>
    <t>zpětná montáž dálkově řízených hlavic.</t>
  </si>
  <si>
    <t>krytina podlahová  antistatická vč. pokládky a soklíků</t>
  </si>
  <si>
    <t>D+M černá neprůhledná folie na okno 3*2,6m</t>
  </si>
  <si>
    <t>systémové akustické napojení příček na okna Rw 40 dB</t>
  </si>
  <si>
    <t>dveře jednokřídlé dřevěné  plné 800x1970mm akustické - neprůzvučností dveří 40 dB</t>
  </si>
  <si>
    <t>Doplňky zařízení koupelen a záchodů nerezové dávkovač tekutého mýdla na 350 ml kotvené na stěnu</t>
  </si>
  <si>
    <t>Doplňky zařízení koupelen a záchodů nerezové zásobník toaletních papírů kotvené na stěnu</t>
  </si>
  <si>
    <t>Ruční vykopání násypů pod podlahami tl. 750mm- pro vedení ZTI</t>
  </si>
  <si>
    <t>Likvidace nebezpečných odpadů  lepenka -  skládkovné</t>
  </si>
  <si>
    <t>v místě vedení TZI</t>
  </si>
  <si>
    <t>obnova v místě vedení ZTI v tl. 150mm</t>
  </si>
  <si>
    <t>pod akustickou příčkou</t>
  </si>
  <si>
    <t>pod akustickou příčkou dl 2,2m</t>
  </si>
  <si>
    <t>Vložená výztuž 2*průměr 12mm ve výšce 2,750m. Včetně drážky ve zdivu a zalití rychletuhnoucí směsí D+M</t>
  </si>
  <si>
    <t>Napojení příčky z pórobetonových hladkých tvárnic na okno. Ref Knauf typový detail</t>
  </si>
  <si>
    <t>Akustické napojení příčky z pórobetonových hladkých tvárnic na okno. Ref. Knauf typový detail</t>
  </si>
  <si>
    <t>Mazanina tl přes 80 do 120 mm z betonu zpevněného  kompozitními vlákny (vláknobeton)</t>
  </si>
  <si>
    <t>r</t>
  </si>
  <si>
    <t>pruh š. 1m pod příčkami</t>
  </si>
  <si>
    <t>rovný úsek o 2,5m</t>
  </si>
  <si>
    <t>odečtena plocha 42m2, která je dodávkou v rámci technologie MR</t>
  </si>
  <si>
    <t>Jen roznášecí vrstva po hydroizolaci</t>
  </si>
  <si>
    <t>D+M hasícího přístroje</t>
  </si>
  <si>
    <t>KPL</t>
  </si>
  <si>
    <t>Dopojení ležaté kanalizace do stávající šachty v hl. 3,0m</t>
  </si>
  <si>
    <t>"překlady nad dveřmi š. 0,7 - 0,8m:" 11</t>
  </si>
  <si>
    <t>vč. demontáže starého a osazení nového Rv</t>
  </si>
  <si>
    <t>Ukotvení příček montážní polyuretanovou pěnou tl příčky do 150 mm</t>
  </si>
  <si>
    <t>jen hyg zázemí</t>
  </si>
  <si>
    <t xml:space="preserve">Výlevka bez výtokových armatur keramická se sklopnou plastovou mřížkou 500 mm vč. splachovací závěsné nádoby </t>
  </si>
  <si>
    <t>posuvné dveře sprchového koutu 900mm včetně sprchové armatury a podlahového žlábku</t>
  </si>
  <si>
    <t>zakrytí nerekonstruovaných mramorových podlah:</t>
  </si>
  <si>
    <t>zárubeň dvoukřídlá ocelová pro zdění   rozměru 1000/1970</t>
  </si>
  <si>
    <t>zárubeň jednokřídlá ocelová pro zdění rozměru 800/1970, 2100mm</t>
  </si>
  <si>
    <t>zárubeň jednokřídlá ocelová pro zdění  rozměru 700/1970, 2100mm</t>
  </si>
  <si>
    <t>jen sprchový kout</t>
  </si>
  <si>
    <t>Mazanina tl přes 100 mm z betonu zpevněného  kompozitními vlákny (vláknobeton)</t>
  </si>
  <si>
    <t>dveře jednokřídlé dřevěné  plné 600x1970mm do vlhkého prostředí, vč. kování / HPL povrch</t>
  </si>
  <si>
    <t>dveře jednokřídlé dřevěné  plné 700x1970mm do vlhkého prostředí, vč. kování / HPL povrch</t>
  </si>
  <si>
    <t>dveře jednokřídlé dřevěné  plné 800x1970mm do vlhkého prostředí, vč. kování / HPL povrch</t>
  </si>
  <si>
    <t>dveře jednokřídlé dřevěné  plné 1000x1970mm do vlhkého prostředí, vč. kování / HPL povrch</t>
  </si>
  <si>
    <t>dveře dvou křídle dřevěné  s prosklením 1600x1970mm vč. kování / HPL povrch</t>
  </si>
  <si>
    <t>Vložená výztuž 2*Ø12mm ve výšce 2,750m. Včetně drážky ve zdivu a zalití rychletuhnoucí směsí D+M</t>
  </si>
  <si>
    <t>pouze strop v chodbě- zachované rabizzovo pletivo s omítkou</t>
  </si>
  <si>
    <t>dveře jednokřídlé dřevotřískové protipožární EI (EW) 30 D3 povrch  plné 1000x1970-2100mm vč. kování a prosklení</t>
  </si>
  <si>
    <t>M a D kuchyňské linky</t>
  </si>
  <si>
    <t>M.1.10 linka ve tvaru délky 2,2m, vč. horních skříněk - délky 2,2m. Dvouvaničkový nerezový dřez, nerezový sokl. Korpus sv. šedá, kuchyňská deska dub bardolíno, vestavěná myčka a m. trouba, vestavěná malá lednice, dvouplotýnkový vařič.</t>
  </si>
  <si>
    <t>Zakrytí podlah fólií a deskami</t>
  </si>
  <si>
    <t>Dodávka a montáž nadsvětlíku s táhlem/ dodávka panikového kování</t>
  </si>
  <si>
    <t>zárubeň dvoukřídlá ocelová pro zdění  rozměru 1600/1970</t>
  </si>
  <si>
    <t>Dodávka a montáž požární ucpávky na kolektor. Neprůlezný kolektor - vedení IS (topení, el, vodovod…). Zajištění samostatného PÚ. Včetně certifikátu.</t>
  </si>
  <si>
    <t>Vytvoření prostupů přes 0,05 do 0,10 m2 ve zdech nosných osazením vložek z trub, dílců, tvarovek vč. dodávky materiálu</t>
  </si>
  <si>
    <t>vyztužení příčky  z důvodu nadlimitní výšky zdiva</t>
  </si>
  <si>
    <t>Pružné dilatační zakončení příčky pod střešní deskou. Spojka zdiva – nerezový ocelový pásek do spáry příčky á 1m,  Přichycený na hmoždinku do stropu. Trvale pružná výplň, zatmelení spáry</t>
  </si>
  <si>
    <t>Vytápění vč. dmtž, renovace (pískování, přetěsněni, nátěr) a zpětné mtž radiátorů</t>
  </si>
  <si>
    <t>připojeni technologií MR je v rámci dodávky MR- není součástí tohoto soupisu</t>
  </si>
  <si>
    <t xml:space="preserve">Bude se jednat o dvě kancelářské pozici v přípravně a jednu v popisovně. Kancelářská pozice obsahuje 6datových a 8 silových zásuvek. Dátové rozvody budu napojeny v 1PP (cca 40m dálky) a budou částečně vedeny kolektorem. Zbylé m. budou mít standardní elektroinstalaci vč. nouzových svítidel. </t>
  </si>
  <si>
    <t>M.1.06 linka ve tvaru  L 2,4+2,7m, vč. horních skříněk - délky 2,5m. Dva nerezové dřezy vč. odkapávací plochy, nerezový sokl. Korpus sv. šedá, kuchyňská deska dub bardolíno, vestavěná malá lednice.</t>
  </si>
  <si>
    <t xml:space="preserve">M.1.10 linka ve tvaru délky 2,515m, vč. horních skříněk - délky 2,515m. Dvouvaničkový nerezový dřez, nerezový sokl. Korpus sv. šedá, kuchyňská deska dub bardolíno, vestavěná myčka a m. trouba, vestavěná malá lednice, dvouplotýnkový vařič. </t>
  </si>
  <si>
    <t>7866140R</t>
  </si>
  <si>
    <t>D+M předokenních rolet typu "Z"</t>
  </si>
  <si>
    <t xml:space="preserve">partie oken na JV fasádě </t>
  </si>
  <si>
    <t>"komplet:"1</t>
  </si>
  <si>
    <t>obnova v místě vedení ZTI v tl. 200mm</t>
  </si>
  <si>
    <t>SO 03 - Obnova terasy</t>
  </si>
  <si>
    <t>Odstranění náletových dřevin včetně vyklučení</t>
  </si>
  <si>
    <t>Odvoz suti a výkopků do kontejneru kolečkem do 50 m</t>
  </si>
  <si>
    <t>Odvoz suti a výkopků na skládku</t>
  </si>
  <si>
    <t>Skládkovné likvidace suti a výkopků</t>
  </si>
  <si>
    <t>Demontáž schodů</t>
  </si>
  <si>
    <t>Přípravné práce - vyzdívání pilířů a zdí ze ZB 15 + ocelové prvky I 140</t>
  </si>
  <si>
    <t>Podbetonování pod zdi a pilíře</t>
  </si>
  <si>
    <t>ZB 15 včetně montáže a betonáže</t>
  </si>
  <si>
    <t>Dodávka a montáž ocelových profilů I 140 natřené základním nátěrem uložené na pilířích</t>
  </si>
  <si>
    <t>Dřevěná terasa kompletní systém</t>
  </si>
  <si>
    <t>Dodávka a montáž prken ze sibiřského modřínu tl. 20 mm včetně podkladových hranolů,
spojovacího materiálu a olejování</t>
  </si>
  <si>
    <t>Ostatní</t>
  </si>
  <si>
    <t>Přesun hmot a likvidace odpadu</t>
  </si>
  <si>
    <t>Doprava materiálů a osob</t>
  </si>
  <si>
    <t>Koordinační činnost a vedlejší rozpočtové náklady</t>
  </si>
  <si>
    <t>Natěračské práce</t>
  </si>
  <si>
    <t>Ometení zámečnických konstrukcí</t>
  </si>
  <si>
    <t>Základní jednonásobný syntetický nátěr zámečnických konstrukcí</t>
  </si>
  <si>
    <t>Mezinátěr jednonásobný syntetický standardní zámečnických konstrukcí</t>
  </si>
  <si>
    <t>Krycí jednonásobný syntetický standardní nátěr zámečnických konstrukcí</t>
  </si>
  <si>
    <t>Syntetický nátěr zámečnických konstrukcí 1x antikorozní + 2x email - Demontáž</t>
  </si>
  <si>
    <t>SO 03</t>
  </si>
  <si>
    <t>Obnova terasy</t>
  </si>
  <si>
    <t>Lešení lehké pracovní řadové trubkové s podlahami výšky do 25 m - montáž s demontáží</t>
  </si>
  <si>
    <t xml:space="preserve"> Lešení lehké pracovní řadové trubkové s podlahami výšky do 25 m - nájemné za den použití 15dní</t>
  </si>
  <si>
    <t>délka: 4,5+13m</t>
  </si>
  <si>
    <t>výška 0,8m</t>
  </si>
  <si>
    <t>Nerezový tahokov(TR 10X5X1mm) včetně nosných rámů a zakládacího spodního profilu D+M</t>
  </si>
  <si>
    <t>Sanace betonové desky portyku</t>
  </si>
  <si>
    <t>Ochrana výztuže</t>
  </si>
  <si>
    <t>Adhezní přemostění</t>
  </si>
  <si>
    <t>Sanační malta</t>
  </si>
  <si>
    <t>Betonová stěrka</t>
  </si>
  <si>
    <t>odhad 20% plochy</t>
  </si>
  <si>
    <t>Zemní výkopové práce a demolice práce</t>
  </si>
  <si>
    <t>Demontáž zbytků původní dřevěné konstrukce</t>
  </si>
  <si>
    <t>Odstranění stávajících betonových desek pod původní dřevěnou konstrukcí</t>
  </si>
  <si>
    <t>Zámečnické konstrukce</t>
  </si>
  <si>
    <t>Očištěni  betonové konstrukce od nesoudržných prvků, omytí tlakovou vodou</t>
  </si>
  <si>
    <t xml:space="preserve">SO 01 -ambulance gynekologicko porodnického oddělení: dětské ambulance pro Nemocnici Nymburk s.r.o.
</t>
  </si>
  <si>
    <t>vyztužení příčky  z důvodu nadlimitní výšky zdiva nad 2,750m</t>
  </si>
  <si>
    <t>Pružně dilatační zakončení příčky pod střešní deskou. Spojka zdiva – nerezový ocelový pásek do spáry příčky á 1m,  Přichycený na hmoždinku do stropu. Trvale pružná výplň a zatmelení spáry</t>
  </si>
  <si>
    <t>Bude se jednat o čtyři kancelářské pozice . Kancelářská pozice obsahuje 6datových a 8 silových zásuvek. Datové rozvody budu napojeny v 1PP (cca 40m dálky) a budou částečně vedeny kolektorem. Zbylé m. budou mít standardní elektroinstalaci vč. nouzových svítidel. Vč. rozvaděče</t>
  </si>
  <si>
    <t>plocha_dlažeb</t>
  </si>
  <si>
    <t>plocha_všech_mistn</t>
  </si>
  <si>
    <t xml:space="preserve">Ambulance gynekologicko porodnického oddelění: dětské ambulance pro Nemocnici Nymburk s.r.o.
</t>
  </si>
  <si>
    <t>Vodorovné přemístění výkopku  stavebním kolečkem do 100m</t>
  </si>
  <si>
    <t>v místě vedení ZTI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</si>
</sst>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000\ 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"/>
      <name val="Arial"/>
      <family val="2"/>
    </font>
    <font>
      <sz val="8"/>
      <color theme="0" tint="-0.4999699890613556"/>
      <name val="Arial CE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Arial CE"/>
      <family val="2"/>
    </font>
    <font>
      <sz val="9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1">
      <alignment vertical="top"/>
      <protection/>
    </xf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1" xfId="0" applyNumberFormat="1" applyFont="1" applyBorder="1"/>
    <xf numFmtId="166" fontId="32" fillId="0" borderId="12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4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3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3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0" borderId="18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0" fillId="4" borderId="24" xfId="0" applyFont="1" applyFill="1" applyBorder="1" applyAlignment="1">
      <alignment horizontal="left" vertical="center" wrapText="1"/>
    </xf>
    <xf numFmtId="2" fontId="40" fillId="0" borderId="25" xfId="0" applyNumberFormat="1" applyFont="1" applyBorder="1" applyAlignment="1">
      <alignment horizontal="right" vertical="center"/>
    </xf>
    <xf numFmtId="2" fontId="40" fillId="0" borderId="26" xfId="0" applyNumberFormat="1" applyFont="1" applyBorder="1" applyAlignment="1">
      <alignment horizontal="right" vertical="center"/>
    </xf>
    <xf numFmtId="0" fontId="40" fillId="0" borderId="27" xfId="0" applyFont="1" applyBorder="1" applyAlignment="1">
      <alignment horizontal="left" vertical="center" wrapText="1"/>
    </xf>
    <xf numFmtId="168" fontId="40" fillId="0" borderId="28" xfId="0" applyNumberFormat="1" applyFont="1" applyBorder="1" applyAlignment="1">
      <alignment horizontal="center" vertical="center"/>
    </xf>
    <xf numFmtId="2" fontId="40" fillId="0" borderId="28" xfId="0" applyNumberFormat="1" applyFont="1" applyBorder="1" applyAlignment="1">
      <alignment horizontal="right" vertical="center"/>
    </xf>
    <xf numFmtId="2" fontId="40" fillId="0" borderId="29" xfId="0" applyNumberFormat="1" applyFont="1" applyBorder="1" applyAlignment="1">
      <alignment horizontal="right" vertical="center"/>
    </xf>
    <xf numFmtId="0" fontId="41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7" fontId="22" fillId="0" borderId="0" xfId="0" applyNumberFormat="1" applyFont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4" xfId="0" applyNumberFormat="1" applyFont="1" applyBorder="1"/>
    <xf numFmtId="2" fontId="40" fillId="0" borderId="0" xfId="0" applyNumberFormat="1" applyFont="1" applyAlignment="1">
      <alignment horizontal="right" vertical="center"/>
    </xf>
    <xf numFmtId="168" fontId="40" fillId="0" borderId="0" xfId="0" applyNumberFormat="1" applyFont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4" fontId="0" fillId="0" borderId="4" xfId="0" applyNumberForma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167" fontId="22" fillId="0" borderId="23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45" fillId="0" borderId="0" xfId="0" applyFont="1" applyAlignment="1">
      <alignment horizontal="left" wrapText="1"/>
    </xf>
    <xf numFmtId="3" fontId="22" fillId="0" borderId="23" xfId="0" applyNumberFormat="1" applyFont="1" applyBorder="1" applyAlignment="1" applyProtection="1">
      <alignment vertical="center"/>
      <protection locked="0"/>
    </xf>
    <xf numFmtId="3" fontId="0" fillId="0" borderId="0" xfId="0" applyNumberFormat="1"/>
    <xf numFmtId="3" fontId="9" fillId="0" borderId="0" xfId="0" applyNumberFormat="1" applyFont="1"/>
    <xf numFmtId="4" fontId="9" fillId="0" borderId="0" xfId="0" applyNumberFormat="1" applyFont="1"/>
    <xf numFmtId="0" fontId="44" fillId="0" borderId="0" xfId="0" applyFont="1" applyAlignment="1">
      <alignment horizontal="left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right" vertical="center"/>
    </xf>
    <xf numFmtId="0" fontId="22" fillId="3" borderId="22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fnRegressQ" xfId="22"/>
    <cellStyle name="Normal_J35_Galerie HARFA_VV" xfId="23"/>
    <cellStyle name="Měna 2" xfId="24"/>
    <cellStyle name="Měna 3" xfId="25"/>
    <cellStyle name="Název 2" xfId="26"/>
    <cellStyle name="Normální 9" xfId="27"/>
    <cellStyle name="Hypertextový odkaz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%20KRAKOV%20-%20FIT2B%20v&#253;kaz%20v&#253;m&#283;r_1.7_20180827_rev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ekapitulace STAVEBNÍ ČÁST"/>
      <sheetName val="STAVEBNÍ ČÁST"/>
      <sheetName val="ZTI"/>
      <sheetName val="VZT"/>
      <sheetName val="EL"/>
      <sheetName val="SHZ"/>
      <sheetName val="EPS"/>
      <sheetName val="ROZVODY TEPLA CHLADU"/>
      <sheetName val="MaR"/>
      <sheetName val="SOZ"/>
    </sheetNames>
    <sheetDataSet>
      <sheetData sheetId="0"/>
      <sheetData sheetId="1">
        <row r="17">
          <cell r="E17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8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23" t="s">
        <v>13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20"/>
      <c r="BS5" s="17" t="s">
        <v>6</v>
      </c>
    </row>
    <row r="6" spans="2:71" ht="36.95" customHeight="1">
      <c r="B6" s="20"/>
      <c r="D6" s="25" t="s">
        <v>14</v>
      </c>
      <c r="K6" s="225" t="s">
        <v>15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18</v>
      </c>
      <c r="K8" s="24" t="s">
        <v>19</v>
      </c>
      <c r="AK8" s="26" t="s">
        <v>20</v>
      </c>
      <c r="AN8" s="217">
        <v>45071</v>
      </c>
      <c r="AR8" s="20"/>
      <c r="BS8" s="17" t="s">
        <v>6</v>
      </c>
    </row>
    <row r="9" spans="2:71" ht="14.45" customHeight="1">
      <c r="B9" s="20"/>
      <c r="AR9" s="20"/>
      <c r="BS9" s="17" t="s">
        <v>6</v>
      </c>
    </row>
    <row r="10" spans="2:7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2:71" ht="18.4" customHeight="1">
      <c r="B11" s="20"/>
      <c r="E11" s="24" t="s">
        <v>19</v>
      </c>
      <c r="AK11" s="26" t="s">
        <v>23</v>
      </c>
      <c r="AN11" s="24" t="s">
        <v>1</v>
      </c>
      <c r="AR11" s="20"/>
      <c r="BS11" s="17" t="s">
        <v>6</v>
      </c>
    </row>
    <row r="12" spans="2:71" ht="6.95" customHeight="1">
      <c r="B12" s="20"/>
      <c r="AR12" s="20"/>
      <c r="BS12" s="17" t="s">
        <v>6</v>
      </c>
    </row>
    <row r="13" spans="2:71" ht="12" customHeight="1">
      <c r="B13" s="20"/>
      <c r="D13" s="26" t="s">
        <v>24</v>
      </c>
      <c r="AK13" s="26" t="s">
        <v>22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19</v>
      </c>
      <c r="AK14" s="26" t="s">
        <v>23</v>
      </c>
      <c r="AN14" s="24" t="s">
        <v>1</v>
      </c>
      <c r="AR14" s="20"/>
      <c r="BS14" s="17" t="s">
        <v>6</v>
      </c>
    </row>
    <row r="15" spans="2:71" ht="6.95" customHeight="1">
      <c r="B15" s="20"/>
      <c r="AR15" s="20"/>
      <c r="BS15" s="17" t="s">
        <v>3</v>
      </c>
    </row>
    <row r="16" spans="2:71" ht="12" customHeight="1">
      <c r="B16" s="20"/>
      <c r="D16" s="26" t="s">
        <v>25</v>
      </c>
      <c r="AK16" s="26" t="s">
        <v>22</v>
      </c>
      <c r="AN16" s="24" t="s">
        <v>1</v>
      </c>
      <c r="AR16" s="20"/>
      <c r="BS16" s="17" t="s">
        <v>3</v>
      </c>
    </row>
    <row r="17" spans="2:71" ht="18.4" customHeight="1">
      <c r="B17" s="20"/>
      <c r="E17" s="24" t="s">
        <v>26</v>
      </c>
      <c r="AK17" s="26" t="s">
        <v>23</v>
      </c>
      <c r="AN17" s="24" t="s">
        <v>1</v>
      </c>
      <c r="AR17" s="20"/>
      <c r="BS17" s="17" t="s">
        <v>27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28</v>
      </c>
      <c r="AK19" s="26" t="s">
        <v>22</v>
      </c>
      <c r="AN19" s="24" t="s">
        <v>1</v>
      </c>
      <c r="AR19" s="20"/>
      <c r="BS19" s="17" t="s">
        <v>6</v>
      </c>
    </row>
    <row r="20" spans="2:71" ht="18.4" customHeight="1">
      <c r="B20" s="20"/>
      <c r="E20" s="24" t="s">
        <v>19</v>
      </c>
      <c r="AK20" s="26" t="s">
        <v>23</v>
      </c>
      <c r="AN20" s="24" t="s">
        <v>1</v>
      </c>
      <c r="AR20" s="20"/>
      <c r="BS20" s="17" t="s">
        <v>27</v>
      </c>
    </row>
    <row r="21" spans="2:44" ht="6.95" customHeight="1">
      <c r="B21" s="20"/>
      <c r="AR21" s="20"/>
    </row>
    <row r="22" spans="2:44" ht="12" customHeight="1">
      <c r="B22" s="20"/>
      <c r="D22" s="26" t="s">
        <v>29</v>
      </c>
      <c r="AR22" s="20"/>
    </row>
    <row r="23" spans="2:44" ht="47.25" customHeight="1">
      <c r="B23" s="20"/>
      <c r="E23" s="226" t="s">
        <v>30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" customHeight="1">
      <c r="B26" s="29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7">
        <f>ROUND(AG93,2)</f>
        <v>0</v>
      </c>
      <c r="AL26" s="228"/>
      <c r="AM26" s="228"/>
      <c r="AN26" s="228"/>
      <c r="AO26" s="228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229" t="s">
        <v>32</v>
      </c>
      <c r="M28" s="229"/>
      <c r="N28" s="229"/>
      <c r="O28" s="229"/>
      <c r="P28" s="229"/>
      <c r="W28" s="229" t="s">
        <v>33</v>
      </c>
      <c r="X28" s="229"/>
      <c r="Y28" s="229"/>
      <c r="Z28" s="229"/>
      <c r="AA28" s="229"/>
      <c r="AB28" s="229"/>
      <c r="AC28" s="229"/>
      <c r="AD28" s="229"/>
      <c r="AE28" s="229"/>
      <c r="AK28" s="229" t="s">
        <v>34</v>
      </c>
      <c r="AL28" s="229"/>
      <c r="AM28" s="229"/>
      <c r="AN28" s="229"/>
      <c r="AO28" s="229"/>
      <c r="AR28" s="29"/>
    </row>
    <row r="29" spans="2:44" s="2" customFormat="1" ht="14.45" customHeight="1">
      <c r="B29" s="33"/>
      <c r="D29" s="26" t="s">
        <v>35</v>
      </c>
      <c r="F29" s="26" t="s">
        <v>36</v>
      </c>
      <c r="L29" s="222">
        <v>0.21</v>
      </c>
      <c r="M29" s="221"/>
      <c r="N29" s="221"/>
      <c r="O29" s="221"/>
      <c r="P29" s="221"/>
      <c r="W29" s="220">
        <f>AK26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AK34-AK26</f>
        <v>0</v>
      </c>
      <c r="AL29" s="221"/>
      <c r="AM29" s="221"/>
      <c r="AN29" s="221"/>
      <c r="AO29" s="221"/>
      <c r="AR29" s="33"/>
    </row>
    <row r="30" spans="2:44" s="2" customFormat="1" ht="14.45" customHeight="1" hidden="1">
      <c r="B30" s="33"/>
      <c r="F30" s="26" t="s">
        <v>38</v>
      </c>
      <c r="L30" s="222">
        <v>0.21</v>
      </c>
      <c r="M30" s="221"/>
      <c r="N30" s="221"/>
      <c r="O30" s="221"/>
      <c r="P30" s="221"/>
      <c r="W30" s="220" t="e">
        <f>ROUND(BB93,2)</f>
        <v>#REF!</v>
      </c>
      <c r="X30" s="221"/>
      <c r="Y30" s="221"/>
      <c r="Z30" s="221"/>
      <c r="AA30" s="221"/>
      <c r="AB30" s="221"/>
      <c r="AC30" s="221"/>
      <c r="AD30" s="221"/>
      <c r="AE30" s="221"/>
      <c r="AK30" s="220">
        <v>0</v>
      </c>
      <c r="AL30" s="221"/>
      <c r="AM30" s="221"/>
      <c r="AN30" s="221"/>
      <c r="AO30" s="221"/>
      <c r="AR30" s="33"/>
    </row>
    <row r="31" spans="2:44" s="2" customFormat="1" ht="14.45" customHeight="1" hidden="1">
      <c r="B31" s="33"/>
      <c r="F31" s="26" t="s">
        <v>39</v>
      </c>
      <c r="L31" s="222">
        <v>0.15</v>
      </c>
      <c r="M31" s="221"/>
      <c r="N31" s="221"/>
      <c r="O31" s="221"/>
      <c r="P31" s="221"/>
      <c r="W31" s="220" t="e">
        <f>ROUND(BC93,2)</f>
        <v>#REF!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3"/>
    </row>
    <row r="32" spans="2:44" s="2" customFormat="1" ht="14.45" customHeight="1" hidden="1">
      <c r="B32" s="33"/>
      <c r="F32" s="26" t="s">
        <v>40</v>
      </c>
      <c r="L32" s="222">
        <v>0</v>
      </c>
      <c r="M32" s="221"/>
      <c r="N32" s="221"/>
      <c r="O32" s="221"/>
      <c r="P32" s="221"/>
      <c r="W32" s="220" t="e">
        <f>ROUND(BD93,2)</f>
        <v>#REF!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3"/>
    </row>
    <row r="33" spans="2:44" s="1" customFormat="1" ht="6.95" customHeight="1">
      <c r="B33" s="29"/>
      <c r="AR33" s="29"/>
    </row>
    <row r="34" spans="2:44" s="1" customFormat="1" ht="25.9" customHeight="1">
      <c r="B34" s="29"/>
      <c r="C34" s="34"/>
      <c r="D34" s="35" t="s">
        <v>41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 t="s">
        <v>42</v>
      </c>
      <c r="U34" s="36"/>
      <c r="V34" s="36"/>
      <c r="W34" s="36"/>
      <c r="X34" s="248" t="s">
        <v>43</v>
      </c>
      <c r="Y34" s="249"/>
      <c r="Z34" s="249"/>
      <c r="AA34" s="249"/>
      <c r="AB34" s="249"/>
      <c r="AC34" s="36"/>
      <c r="AD34" s="36"/>
      <c r="AE34" s="36"/>
      <c r="AF34" s="36"/>
      <c r="AG34" s="36"/>
      <c r="AH34" s="36"/>
      <c r="AI34" s="36"/>
      <c r="AJ34" s="36"/>
      <c r="AK34" s="250">
        <f>AK26*1.21</f>
        <v>0</v>
      </c>
      <c r="AL34" s="249"/>
      <c r="AM34" s="249"/>
      <c r="AN34" s="249"/>
      <c r="AO34" s="251"/>
      <c r="AP34" s="34"/>
      <c r="AQ34" s="34"/>
      <c r="AR34" s="29"/>
    </row>
    <row r="35" spans="2:44" s="1" customFormat="1" ht="6.95" customHeight="1">
      <c r="B35" s="29"/>
      <c r="AR35" s="29"/>
    </row>
    <row r="36" spans="2:44" s="1" customFormat="1" ht="14.45" customHeight="1">
      <c r="B36" s="29"/>
      <c r="AR36" s="29"/>
    </row>
    <row r="37" spans="2:44" ht="14.45" customHeight="1">
      <c r="B37" s="20"/>
      <c r="AR37" s="20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s="1" customFormat="1" ht="14.45" customHeight="1">
      <c r="B48" s="29"/>
      <c r="D48" s="38" t="s">
        <v>44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8" t="s">
        <v>45</v>
      </c>
      <c r="AI48" s="39"/>
      <c r="AJ48" s="39"/>
      <c r="AK48" s="39"/>
      <c r="AL48" s="39"/>
      <c r="AM48" s="39"/>
      <c r="AN48" s="39"/>
      <c r="AO48" s="39"/>
      <c r="AR48" s="29"/>
    </row>
    <row r="49" spans="2:44" ht="12">
      <c r="B49" s="20"/>
      <c r="AR49" s="2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s="1" customFormat="1" ht="12.75">
      <c r="B59" s="29"/>
      <c r="D59" s="40" t="s">
        <v>46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0" t="s">
        <v>47</v>
      </c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40" t="s">
        <v>46</v>
      </c>
      <c r="AI59" s="31"/>
      <c r="AJ59" s="31"/>
      <c r="AK59" s="31"/>
      <c r="AL59" s="31"/>
      <c r="AM59" s="40" t="s">
        <v>47</v>
      </c>
      <c r="AN59" s="31"/>
      <c r="AO59" s="31"/>
      <c r="AR59" s="29"/>
    </row>
    <row r="60" spans="2:44" ht="12">
      <c r="B60" s="20"/>
      <c r="AR60" s="20"/>
    </row>
    <row r="61" spans="2:44" ht="12">
      <c r="B61" s="20"/>
      <c r="AR61" s="20"/>
    </row>
    <row r="62" spans="2:44" ht="12">
      <c r="B62" s="20"/>
      <c r="AR62" s="20"/>
    </row>
    <row r="63" spans="2:44" s="1" customFormat="1" ht="12.75">
      <c r="B63" s="29"/>
      <c r="D63" s="38" t="s">
        <v>48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8" t="s">
        <v>49</v>
      </c>
      <c r="AI63" s="39"/>
      <c r="AJ63" s="39"/>
      <c r="AK63" s="39"/>
      <c r="AL63" s="39"/>
      <c r="AM63" s="39"/>
      <c r="AN63" s="39"/>
      <c r="AO63" s="39"/>
      <c r="AR63" s="29"/>
    </row>
    <row r="64" spans="2:44" ht="12">
      <c r="B64" s="20"/>
      <c r="AR64" s="20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s="1" customFormat="1" ht="12.75">
      <c r="B74" s="29"/>
      <c r="D74" s="40" t="s">
        <v>46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40" t="s">
        <v>47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40" t="s">
        <v>46</v>
      </c>
      <c r="AI74" s="31"/>
      <c r="AJ74" s="31"/>
      <c r="AK74" s="31"/>
      <c r="AL74" s="31"/>
      <c r="AM74" s="40" t="s">
        <v>47</v>
      </c>
      <c r="AN74" s="31"/>
      <c r="AO74" s="31"/>
      <c r="AR74" s="29"/>
    </row>
    <row r="75" spans="2:44" s="1" customFormat="1" ht="12">
      <c r="B75" s="29"/>
      <c r="AR75" s="29"/>
    </row>
    <row r="76" spans="2:44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29"/>
    </row>
    <row r="80" spans="2:44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29"/>
    </row>
    <row r="81" spans="2:44" s="1" customFormat="1" ht="24.95" customHeight="1">
      <c r="B81" s="29"/>
      <c r="C81" s="21" t="s">
        <v>50</v>
      </c>
      <c r="AR81" s="29"/>
    </row>
    <row r="82" spans="2:44" s="1" customFormat="1" ht="6.95" customHeight="1">
      <c r="B82" s="29"/>
      <c r="AR82" s="29"/>
    </row>
    <row r="83" spans="2:44" s="3" customFormat="1" ht="12" customHeight="1">
      <c r="B83" s="45"/>
      <c r="C83" s="26" t="s">
        <v>12</v>
      </c>
      <c r="L83" s="3" t="str">
        <f>K5</f>
        <v>9033</v>
      </c>
      <c r="AR83" s="45"/>
    </row>
    <row r="84" spans="2:44" s="4" customFormat="1" ht="36.95" customHeight="1">
      <c r="B84" s="46"/>
      <c r="C84" s="47" t="s">
        <v>14</v>
      </c>
      <c r="L84" s="239" t="str">
        <f>K6</f>
        <v>Rekonstrukce částí objektu budovy Pavilonu E</v>
      </c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R84" s="46"/>
    </row>
    <row r="85" spans="2:44" s="1" customFormat="1" ht="6.95" customHeight="1">
      <c r="B85" s="29"/>
      <c r="AR85" s="29"/>
    </row>
    <row r="86" spans="2:44" s="1" customFormat="1" ht="12" customHeight="1">
      <c r="B86" s="29"/>
      <c r="C86" s="26" t="s">
        <v>18</v>
      </c>
      <c r="L86" s="48" t="str">
        <f>IF(K8="","",K8)</f>
        <v xml:space="preserve"> </v>
      </c>
      <c r="AI86" s="26" t="s">
        <v>20</v>
      </c>
      <c r="AM86" s="241">
        <f>IF(AN8="","",AN8)</f>
        <v>45071</v>
      </c>
      <c r="AN86" s="241"/>
      <c r="AR86" s="29"/>
    </row>
    <row r="87" spans="2:44" s="1" customFormat="1" ht="6.95" customHeight="1">
      <c r="B87" s="29"/>
      <c r="AR87" s="29"/>
    </row>
    <row r="88" spans="2:56" s="1" customFormat="1" ht="15.2" customHeight="1">
      <c r="B88" s="29"/>
      <c r="C88" s="26" t="s">
        <v>21</v>
      </c>
      <c r="L88" s="3" t="str">
        <f>IF(E11="","",E11)</f>
        <v xml:space="preserve"> </v>
      </c>
      <c r="AI88" s="26" t="s">
        <v>25</v>
      </c>
      <c r="AM88" s="242" t="str">
        <f>IF(E17="","",E17)</f>
        <v>Ing. Arch. Jan Ságl</v>
      </c>
      <c r="AN88" s="243"/>
      <c r="AO88" s="243"/>
      <c r="AP88" s="243"/>
      <c r="AR88" s="29"/>
      <c r="AS88" s="244" t="s">
        <v>51</v>
      </c>
      <c r="AT88" s="245"/>
      <c r="AU88" s="50"/>
      <c r="AV88" s="50"/>
      <c r="AW88" s="50"/>
      <c r="AX88" s="50"/>
      <c r="AY88" s="50"/>
      <c r="AZ88" s="50"/>
      <c r="BA88" s="50"/>
      <c r="BB88" s="50"/>
      <c r="BC88" s="50"/>
      <c r="BD88" s="51"/>
    </row>
    <row r="89" spans="2:56" s="1" customFormat="1" ht="15.2" customHeight="1">
      <c r="B89" s="29"/>
      <c r="C89" s="26" t="s">
        <v>24</v>
      </c>
      <c r="L89" s="3" t="str">
        <f>IF(E14="","",E14)</f>
        <v xml:space="preserve"> </v>
      </c>
      <c r="AI89" s="26" t="s">
        <v>28</v>
      </c>
      <c r="AM89" s="242" t="str">
        <f>IF(E20="","",E20)</f>
        <v xml:space="preserve"> </v>
      </c>
      <c r="AN89" s="243"/>
      <c r="AO89" s="243"/>
      <c r="AP89" s="243"/>
      <c r="AR89" s="29"/>
      <c r="AS89" s="246"/>
      <c r="AT89" s="247"/>
      <c r="BD89" s="52"/>
    </row>
    <row r="90" spans="2:56" s="1" customFormat="1" ht="10.9" customHeight="1">
      <c r="B90" s="29"/>
      <c r="AR90" s="29"/>
      <c r="AS90" s="246"/>
      <c r="AT90" s="247"/>
      <c r="BD90" s="52"/>
    </row>
    <row r="91" spans="2:56" s="1" customFormat="1" ht="29.25" customHeight="1">
      <c r="B91" s="29"/>
      <c r="C91" s="231" t="s">
        <v>52</v>
      </c>
      <c r="D91" s="232"/>
      <c r="E91" s="232"/>
      <c r="F91" s="232"/>
      <c r="G91" s="232"/>
      <c r="H91" s="53"/>
      <c r="I91" s="233" t="s">
        <v>53</v>
      </c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4" t="s">
        <v>54</v>
      </c>
      <c r="AH91" s="232"/>
      <c r="AI91" s="232"/>
      <c r="AJ91" s="232"/>
      <c r="AK91" s="232"/>
      <c r="AL91" s="232"/>
      <c r="AM91" s="232"/>
      <c r="AN91" s="233" t="s">
        <v>55</v>
      </c>
      <c r="AO91" s="232"/>
      <c r="AP91" s="235"/>
      <c r="AQ91" s="54" t="s">
        <v>56</v>
      </c>
      <c r="AR91" s="29"/>
      <c r="AS91" s="55" t="s">
        <v>57</v>
      </c>
      <c r="AT91" s="56" t="s">
        <v>58</v>
      </c>
      <c r="AU91" s="56" t="s">
        <v>59</v>
      </c>
      <c r="AV91" s="56" t="s">
        <v>60</v>
      </c>
      <c r="AW91" s="56" t="s">
        <v>61</v>
      </c>
      <c r="AX91" s="56" t="s">
        <v>62</v>
      </c>
      <c r="AY91" s="56" t="s">
        <v>63</v>
      </c>
      <c r="AZ91" s="56" t="s">
        <v>64</v>
      </c>
      <c r="BA91" s="56" t="s">
        <v>65</v>
      </c>
      <c r="BB91" s="56" t="s">
        <v>66</v>
      </c>
      <c r="BC91" s="56" t="s">
        <v>67</v>
      </c>
      <c r="BD91" s="57" t="s">
        <v>68</v>
      </c>
    </row>
    <row r="92" spans="2:56" s="1" customFormat="1" ht="10.9" customHeight="1">
      <c r="B92" s="29"/>
      <c r="AR92" s="29"/>
      <c r="AS92" s="58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1"/>
    </row>
    <row r="93" spans="2:90" s="5" customFormat="1" ht="32.45" customHeight="1">
      <c r="B93" s="59"/>
      <c r="C93" s="60" t="s">
        <v>69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236">
        <f>SUM(AG94:AM97)</f>
        <v>0</v>
      </c>
      <c r="AH93" s="236"/>
      <c r="AI93" s="236"/>
      <c r="AJ93" s="236"/>
      <c r="AK93" s="236"/>
      <c r="AL93" s="236"/>
      <c r="AM93" s="236"/>
      <c r="AN93" s="237">
        <f>SUM(AN94:AP97)</f>
        <v>0</v>
      </c>
      <c r="AO93" s="237"/>
      <c r="AP93" s="237"/>
      <c r="AQ93" s="63" t="s">
        <v>1</v>
      </c>
      <c r="AR93" s="59"/>
      <c r="AS93" s="64">
        <f>ROUND(SUM(AS94:AS97),2)</f>
        <v>0</v>
      </c>
      <c r="AT93" s="65" t="e">
        <f>ROUND(SUM(AV93:AW93),2)</f>
        <v>#REF!</v>
      </c>
      <c r="AU93" s="66" t="e">
        <f>ROUND(SUM(AU94:AU97),5)</f>
        <v>#REF!</v>
      </c>
      <c r="AV93" s="65" t="e">
        <f>ROUND(AZ93*L29,2)</f>
        <v>#REF!</v>
      </c>
      <c r="AW93" s="65" t="e">
        <f>ROUND(BA93*#REF!,2)</f>
        <v>#REF!</v>
      </c>
      <c r="AX93" s="65" t="e">
        <f>ROUND(BB93*L29,2)</f>
        <v>#REF!</v>
      </c>
      <c r="AY93" s="65" t="e">
        <f>ROUND(BC93*#REF!,2)</f>
        <v>#REF!</v>
      </c>
      <c r="AZ93" s="65" t="e">
        <f>ROUND(SUM(AZ94:AZ97),2)</f>
        <v>#REF!</v>
      </c>
      <c r="BA93" s="65" t="e">
        <f>ROUND(SUM(BA94:BA97),2)</f>
        <v>#REF!</v>
      </c>
      <c r="BB93" s="65" t="e">
        <f>ROUND(SUM(BB94:BB97),2)</f>
        <v>#REF!</v>
      </c>
      <c r="BC93" s="65" t="e">
        <f>ROUND(SUM(BC94:BC97),2)</f>
        <v>#REF!</v>
      </c>
      <c r="BD93" s="67" t="e">
        <f>ROUND(SUM(BD94:BD97),2)</f>
        <v>#REF!</v>
      </c>
      <c r="BS93" s="68" t="s">
        <v>70</v>
      </c>
      <c r="BT93" s="68" t="s">
        <v>71</v>
      </c>
      <c r="BU93" s="69" t="s">
        <v>72</v>
      </c>
      <c r="BV93" s="68" t="s">
        <v>73</v>
      </c>
      <c r="BW93" s="68" t="s">
        <v>4</v>
      </c>
      <c r="BX93" s="68" t="s">
        <v>74</v>
      </c>
      <c r="CL93" s="68" t="s">
        <v>1</v>
      </c>
    </row>
    <row r="94" spans="1:91" s="6" customFormat="1" ht="35.25" customHeight="1">
      <c r="A94" s="70" t="s">
        <v>75</v>
      </c>
      <c r="B94" s="71"/>
      <c r="C94" s="72"/>
      <c r="D94" s="230" t="s">
        <v>76</v>
      </c>
      <c r="E94" s="230"/>
      <c r="F94" s="230"/>
      <c r="G94" s="230"/>
      <c r="H94" s="230"/>
      <c r="I94" s="73"/>
      <c r="J94" s="230" t="s">
        <v>989</v>
      </c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18">
        <f>'SO 01 - GYN'!J30</f>
        <v>0</v>
      </c>
      <c r="AH94" s="219"/>
      <c r="AI94" s="219"/>
      <c r="AJ94" s="219"/>
      <c r="AK94" s="219"/>
      <c r="AL94" s="219"/>
      <c r="AM94" s="219"/>
      <c r="AN94" s="218">
        <f>AG94*1.21</f>
        <v>0</v>
      </c>
      <c r="AO94" s="219"/>
      <c r="AP94" s="219"/>
      <c r="AQ94" s="74" t="s">
        <v>77</v>
      </c>
      <c r="AR94" s="71"/>
      <c r="AS94" s="75">
        <v>0</v>
      </c>
      <c r="AT94" s="76" t="e">
        <f>ROUND(SUM(AV94:AW94),2)</f>
        <v>#REF!</v>
      </c>
      <c r="AU94" s="77" t="e">
        <f>#REF!</f>
        <v>#REF!</v>
      </c>
      <c r="AV94" s="76" t="e">
        <f>#REF!</f>
        <v>#REF!</v>
      </c>
      <c r="AW94" s="76" t="e">
        <f>#REF!</f>
        <v>#REF!</v>
      </c>
      <c r="AX94" s="76" t="e">
        <f>#REF!</f>
        <v>#REF!</v>
      </c>
      <c r="AY94" s="76" t="e">
        <f>#REF!</f>
        <v>#REF!</v>
      </c>
      <c r="AZ94" s="76" t="e">
        <f>#REF!</f>
        <v>#REF!</v>
      </c>
      <c r="BA94" s="76" t="e">
        <f>#REF!</f>
        <v>#REF!</v>
      </c>
      <c r="BB94" s="76" t="e">
        <f>#REF!</f>
        <v>#REF!</v>
      </c>
      <c r="BC94" s="76" t="e">
        <f>#REF!</f>
        <v>#REF!</v>
      </c>
      <c r="BD94" s="78" t="e">
        <f>#REF!</f>
        <v>#REF!</v>
      </c>
      <c r="BT94" s="79" t="s">
        <v>78</v>
      </c>
      <c r="BV94" s="79" t="s">
        <v>73</v>
      </c>
      <c r="BW94" s="79" t="s">
        <v>79</v>
      </c>
      <c r="BX94" s="79" t="s">
        <v>4</v>
      </c>
      <c r="CL94" s="79" t="s">
        <v>1</v>
      </c>
      <c r="CM94" s="79" t="s">
        <v>80</v>
      </c>
    </row>
    <row r="95" spans="1:91" s="6" customFormat="1" ht="16.5" customHeight="1">
      <c r="A95" s="70" t="s">
        <v>75</v>
      </c>
      <c r="B95" s="71"/>
      <c r="C95" s="72"/>
      <c r="D95" s="230" t="s">
        <v>81</v>
      </c>
      <c r="E95" s="230"/>
      <c r="F95" s="230"/>
      <c r="G95" s="230"/>
      <c r="H95" s="230"/>
      <c r="I95" s="73"/>
      <c r="J95" s="230" t="s">
        <v>82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18">
        <f>'SO 02 - Magnetická rezonance'!J30</f>
        <v>0</v>
      </c>
      <c r="AH95" s="219"/>
      <c r="AI95" s="219"/>
      <c r="AJ95" s="219"/>
      <c r="AK95" s="219"/>
      <c r="AL95" s="219"/>
      <c r="AM95" s="219"/>
      <c r="AN95" s="218">
        <f>AG95*1.21</f>
        <v>0</v>
      </c>
      <c r="AO95" s="219"/>
      <c r="AP95" s="219"/>
      <c r="AQ95" s="74" t="s">
        <v>77</v>
      </c>
      <c r="AR95" s="71"/>
      <c r="AS95" s="75">
        <v>0</v>
      </c>
      <c r="AT95" s="76" t="e">
        <f>ROUND(SUM(AV95:AW95),2)</f>
        <v>#REF!</v>
      </c>
      <c r="AU95" s="77" t="e">
        <f>'SO 02 - Magnetická rezonance'!P99</f>
        <v>#REF!</v>
      </c>
      <c r="AV95" s="76" t="e">
        <f>#REF!</f>
        <v>#REF!</v>
      </c>
      <c r="AW95" s="76" t="e">
        <f>#REF!</f>
        <v>#REF!</v>
      </c>
      <c r="AX95" s="76">
        <f>'SO 02 - Magnetická rezonance'!J32</f>
        <v>0</v>
      </c>
      <c r="AY95" s="76">
        <f>'SO 02 - Magnetická rezonance'!J33</f>
        <v>0</v>
      </c>
      <c r="AZ95" s="76" t="e">
        <f>#REF!</f>
        <v>#REF!</v>
      </c>
      <c r="BA95" s="76" t="e">
        <f>#REF!</f>
        <v>#REF!</v>
      </c>
      <c r="BB95" s="76">
        <f>'SO 02 - Magnetická rezonance'!F32</f>
        <v>0</v>
      </c>
      <c r="BC95" s="76">
        <f>'SO 02 - Magnetická rezonance'!F33</f>
        <v>0</v>
      </c>
      <c r="BD95" s="78">
        <f>'SO 02 - Magnetická rezonance'!F34</f>
        <v>0</v>
      </c>
      <c r="BT95" s="79" t="s">
        <v>78</v>
      </c>
      <c r="BV95" s="79" t="s">
        <v>73</v>
      </c>
      <c r="BW95" s="79" t="s">
        <v>83</v>
      </c>
      <c r="BX95" s="79" t="s">
        <v>4</v>
      </c>
      <c r="CL95" s="79" t="s">
        <v>1</v>
      </c>
      <c r="CM95" s="79" t="s">
        <v>80</v>
      </c>
    </row>
    <row r="96" spans="1:91" s="6" customFormat="1" ht="16.5" customHeight="1">
      <c r="A96" s="70"/>
      <c r="B96" s="71"/>
      <c r="C96" s="72"/>
      <c r="D96" s="230" t="s">
        <v>965</v>
      </c>
      <c r="E96" s="230"/>
      <c r="F96" s="230"/>
      <c r="G96" s="230"/>
      <c r="H96" s="230"/>
      <c r="I96" s="73"/>
      <c r="J96" s="230" t="s">
        <v>966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18">
        <f>'SO 03'!J75</f>
        <v>0</v>
      </c>
      <c r="AH96" s="219"/>
      <c r="AI96" s="219"/>
      <c r="AJ96" s="219"/>
      <c r="AK96" s="219"/>
      <c r="AL96" s="219"/>
      <c r="AM96" s="219"/>
      <c r="AN96" s="218">
        <f>AG96*1.21</f>
        <v>0</v>
      </c>
      <c r="AO96" s="219"/>
      <c r="AP96" s="219"/>
      <c r="AQ96" s="74"/>
      <c r="AR96" s="71"/>
      <c r="AS96" s="75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8"/>
      <c r="BT96" s="79"/>
      <c r="BV96" s="79"/>
      <c r="BW96" s="79"/>
      <c r="BX96" s="79"/>
      <c r="CL96" s="79"/>
      <c r="CM96" s="79"/>
    </row>
    <row r="97" spans="1:91" s="6" customFormat="1" ht="16.5" customHeight="1">
      <c r="A97" s="70" t="s">
        <v>75</v>
      </c>
      <c r="B97" s="71"/>
      <c r="C97" s="72"/>
      <c r="D97" s="230"/>
      <c r="E97" s="230"/>
      <c r="F97" s="230"/>
      <c r="G97" s="230"/>
      <c r="H97" s="230"/>
      <c r="I97" s="73"/>
      <c r="J97" s="230" t="s">
        <v>84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18">
        <f>'Vedlejší a ostatn...'!J30</f>
        <v>0</v>
      </c>
      <c r="AH97" s="219"/>
      <c r="AI97" s="219"/>
      <c r="AJ97" s="219"/>
      <c r="AK97" s="219"/>
      <c r="AL97" s="219"/>
      <c r="AM97" s="219"/>
      <c r="AN97" s="218">
        <f>AG97*1.21</f>
        <v>0</v>
      </c>
      <c r="AO97" s="219"/>
      <c r="AP97" s="219"/>
      <c r="AQ97" s="74" t="s">
        <v>77</v>
      </c>
      <c r="AR97" s="71"/>
      <c r="AS97" s="80">
        <v>0</v>
      </c>
      <c r="AT97" s="81">
        <f>ROUND(SUM(AV97:AW97),2)</f>
        <v>0</v>
      </c>
      <c r="AU97" s="82" t="e">
        <f>'Vedlejší a ostatn...'!P121</f>
        <v>#REF!</v>
      </c>
      <c r="AV97" s="81">
        <f>'Vedlejší a ostatn...'!J33</f>
        <v>0</v>
      </c>
      <c r="AW97" s="81">
        <f>'Vedlejší a ostatn...'!J34</f>
        <v>0</v>
      </c>
      <c r="AX97" s="81">
        <f>'Vedlejší a ostatn...'!J35</f>
        <v>0</v>
      </c>
      <c r="AY97" s="81">
        <f>'Vedlejší a ostatn...'!J36</f>
        <v>0</v>
      </c>
      <c r="AZ97" s="81">
        <f>'Vedlejší a ostatn...'!F33</f>
        <v>0</v>
      </c>
      <c r="BA97" s="81">
        <f>'Vedlejší a ostatn...'!F34</f>
        <v>0</v>
      </c>
      <c r="BB97" s="81">
        <f>'Vedlejší a ostatn...'!F35</f>
        <v>0</v>
      </c>
      <c r="BC97" s="81">
        <f>'Vedlejší a ostatn...'!F36</f>
        <v>0</v>
      </c>
      <c r="BD97" s="83">
        <f>'Vedlejší a ostatn...'!F37</f>
        <v>0</v>
      </c>
      <c r="BT97" s="79" t="s">
        <v>78</v>
      </c>
      <c r="BV97" s="79" t="s">
        <v>73</v>
      </c>
      <c r="BW97" s="79" t="s">
        <v>85</v>
      </c>
      <c r="BX97" s="79" t="s">
        <v>4</v>
      </c>
      <c r="CL97" s="79" t="s">
        <v>1</v>
      </c>
      <c r="CM97" s="79" t="s">
        <v>80</v>
      </c>
    </row>
    <row r="98" spans="2:44" s="1" customFormat="1" ht="30" customHeight="1">
      <c r="B98" s="29"/>
      <c r="AR98" s="29"/>
    </row>
    <row r="99" spans="2:44" s="1" customFormat="1" ht="6.9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9"/>
    </row>
  </sheetData>
  <mergeCells count="49">
    <mergeCell ref="AR2:BE2"/>
    <mergeCell ref="AN95:AP95"/>
    <mergeCell ref="AG95:AM95"/>
    <mergeCell ref="D95:H95"/>
    <mergeCell ref="J95:AF95"/>
    <mergeCell ref="L84:AO84"/>
    <mergeCell ref="AM86:AN86"/>
    <mergeCell ref="AM88:AP88"/>
    <mergeCell ref="AS88:AT90"/>
    <mergeCell ref="AM89:AP89"/>
    <mergeCell ref="W32:AE32"/>
    <mergeCell ref="AK32:AO32"/>
    <mergeCell ref="L32:P32"/>
    <mergeCell ref="X34:AB34"/>
    <mergeCell ref="AK34:AO34"/>
    <mergeCell ref="W30:AE30"/>
    <mergeCell ref="AN97:AP97"/>
    <mergeCell ref="AG97:AM97"/>
    <mergeCell ref="D97:H97"/>
    <mergeCell ref="J97:AF97"/>
    <mergeCell ref="C91:G91"/>
    <mergeCell ref="I91:AF91"/>
    <mergeCell ref="AG91:AM91"/>
    <mergeCell ref="AN91:AP91"/>
    <mergeCell ref="AN94:AP94"/>
    <mergeCell ref="AG94:AM94"/>
    <mergeCell ref="D94:H94"/>
    <mergeCell ref="J94:AF94"/>
    <mergeCell ref="AG93:AM93"/>
    <mergeCell ref="AN93:AP93"/>
    <mergeCell ref="D96:H96"/>
    <mergeCell ref="J96:AF96"/>
    <mergeCell ref="K5:AO5"/>
    <mergeCell ref="K6:AO6"/>
    <mergeCell ref="E23:AN23"/>
    <mergeCell ref="AK26:AO26"/>
    <mergeCell ref="L28:P28"/>
    <mergeCell ref="W28:AE28"/>
    <mergeCell ref="AK28:AO28"/>
    <mergeCell ref="AG96:AM96"/>
    <mergeCell ref="AN96:AP96"/>
    <mergeCell ref="W29:AE29"/>
    <mergeCell ref="AK29:AO29"/>
    <mergeCell ref="L29:P29"/>
    <mergeCell ref="AK30:AO30"/>
    <mergeCell ref="L30:P30"/>
    <mergeCell ref="W31:AE31"/>
    <mergeCell ref="AK31:AO31"/>
    <mergeCell ref="L31:P31"/>
  </mergeCells>
  <hyperlinks>
    <hyperlink ref="A94" location="'SO 01 - Dětská lékařská s...'!C2" display="/"/>
    <hyperlink ref="A95" location="'SO 02 - Magnetická rezonance'!C2" display="/"/>
    <hyperlink ref="A97" location="'SO 0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FC305"/>
  <sheetViews>
    <sheetView showGridLines="0" zoomScale="175" zoomScaleNormal="175" workbookViewId="0" topLeftCell="B43">
      <selection activeCell="H50" sqref="H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6.281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22.140625" style="0" customWidth="1"/>
    <col min="13" max="13" width="10.8515625" style="0" hidden="1" customWidth="1"/>
    <col min="14" max="19" width="14.140625" style="0" hidden="1" customWidth="1"/>
    <col min="20" max="20" width="16.28125" style="0" hidden="1" customWidth="1"/>
    <col min="21" max="21" width="12.28125" style="0" customWidth="1"/>
    <col min="22" max="22" width="16.28125" style="0" customWidth="1"/>
    <col min="23" max="23" width="12.281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28125" style="0" customWidth="1"/>
    <col min="28" max="28" width="11.00390625" style="0" customWidth="1"/>
    <col min="29" max="29" width="15.00390625" style="0" customWidth="1"/>
    <col min="30" max="30" width="16.28125" style="0" customWidth="1"/>
  </cols>
  <sheetData>
    <row r="2" spans="12:55" ht="36.95" customHeight="1">
      <c r="L2" s="238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AS2" s="17" t="s">
        <v>83</v>
      </c>
      <c r="AY2" s="171" t="s">
        <v>410</v>
      </c>
      <c r="AZ2" s="171" t="s">
        <v>411</v>
      </c>
      <c r="BA2" s="171" t="s">
        <v>141</v>
      </c>
      <c r="BB2" s="171" t="s">
        <v>412</v>
      </c>
      <c r="BC2" s="171" t="s">
        <v>130</v>
      </c>
    </row>
    <row r="3" spans="2:55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S3" s="17" t="s">
        <v>80</v>
      </c>
      <c r="AY3" s="171" t="s">
        <v>413</v>
      </c>
      <c r="AZ3" s="171" t="s">
        <v>414</v>
      </c>
      <c r="BA3" s="171" t="s">
        <v>141</v>
      </c>
      <c r="BB3" s="171" t="s">
        <v>415</v>
      </c>
      <c r="BC3" s="171" t="s">
        <v>130</v>
      </c>
    </row>
    <row r="4" spans="2:55" ht="24.95" customHeight="1">
      <c r="B4" s="20"/>
      <c r="D4" s="21" t="s">
        <v>86</v>
      </c>
      <c r="L4" s="20"/>
      <c r="M4" s="84" t="s">
        <v>10</v>
      </c>
      <c r="AS4" s="17" t="s">
        <v>3</v>
      </c>
      <c r="AY4" s="171" t="s">
        <v>416</v>
      </c>
      <c r="AZ4" s="171" t="s">
        <v>417</v>
      </c>
      <c r="BA4" s="171" t="s">
        <v>141</v>
      </c>
      <c r="BB4" s="171" t="s">
        <v>418</v>
      </c>
      <c r="BC4" s="171" t="s">
        <v>130</v>
      </c>
    </row>
    <row r="5" spans="2:55" ht="6.95" customHeight="1">
      <c r="B5" s="20"/>
      <c r="L5" s="20"/>
      <c r="AY5" s="171" t="s">
        <v>419</v>
      </c>
      <c r="AZ5" s="171" t="s">
        <v>420</v>
      </c>
      <c r="BA5" s="171" t="s">
        <v>141</v>
      </c>
      <c r="BB5" s="171" t="s">
        <v>421</v>
      </c>
      <c r="BC5" s="171" t="s">
        <v>130</v>
      </c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53" t="str">
        <f>'Rekapitulace stavby'!K6</f>
        <v>Rekonstrukce částí objektu budovy Pavilonu E</v>
      </c>
      <c r="F7" s="254"/>
      <c r="G7" s="254"/>
      <c r="H7" s="254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47.25" customHeight="1">
      <c r="B9" s="29"/>
      <c r="E9" s="239" t="s">
        <v>983</v>
      </c>
      <c r="F9" s="252"/>
      <c r="G9" s="252"/>
      <c r="H9" s="252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45071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3" t="str">
        <f>'Rekapitulace stavby'!E14</f>
        <v xml:space="preserve"> </v>
      </c>
      <c r="F18" s="223"/>
      <c r="G18" s="223"/>
      <c r="H18" s="22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26</v>
      </c>
      <c r="I21" s="26" t="s">
        <v>23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28</v>
      </c>
      <c r="I23" s="26" t="s">
        <v>22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 xml:space="preserve"> </v>
      </c>
      <c r="I24" s="26" t="s">
        <v>23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71.25" customHeight="1">
      <c r="B27" s="85"/>
      <c r="E27" s="226" t="s">
        <v>30</v>
      </c>
      <c r="F27" s="226"/>
      <c r="G27" s="226"/>
      <c r="H27" s="226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31</v>
      </c>
      <c r="J30" s="62">
        <f>ROUND(J93,2)</f>
        <v>0</v>
      </c>
      <c r="L30" s="29"/>
    </row>
    <row r="33" spans="2:12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29"/>
    </row>
    <row r="34" spans="2:12" s="1" customFormat="1" ht="24.95" customHeight="1">
      <c r="B34" s="29"/>
      <c r="C34" s="21" t="s">
        <v>88</v>
      </c>
      <c r="L34" s="29"/>
    </row>
    <row r="35" spans="2:12" s="1" customFormat="1" ht="6.95" customHeight="1">
      <c r="B35" s="29"/>
      <c r="L35" s="29"/>
    </row>
    <row r="36" spans="2:12" s="1" customFormat="1" ht="12" customHeight="1">
      <c r="B36" s="29"/>
      <c r="C36" s="26" t="s">
        <v>14</v>
      </c>
      <c r="L36" s="29"/>
    </row>
    <row r="37" spans="2:12" s="1" customFormat="1" ht="16.5" customHeight="1">
      <c r="B37" s="29"/>
      <c r="E37" s="253" t="str">
        <f>E7</f>
        <v>Rekonstrukce částí objektu budovy Pavilonu E</v>
      </c>
      <c r="F37" s="254"/>
      <c r="G37" s="254"/>
      <c r="H37" s="254"/>
      <c r="L37" s="29"/>
    </row>
    <row r="38" spans="2:12" s="1" customFormat="1" ht="12" customHeight="1">
      <c r="B38" s="29"/>
      <c r="C38" s="26" t="s">
        <v>87</v>
      </c>
      <c r="L38" s="29"/>
    </row>
    <row r="39" spans="2:12" s="1" customFormat="1" ht="16.5" customHeight="1">
      <c r="B39" s="29"/>
      <c r="E39" s="239" t="str">
        <f>E9</f>
        <v xml:space="preserve">SO 01 -ambulance gynekologicko porodnického oddělení: dětské ambulance pro Nemocnici Nymburk s.r.o.
</v>
      </c>
      <c r="F39" s="252"/>
      <c r="G39" s="252"/>
      <c r="H39" s="252"/>
      <c r="L39" s="29"/>
    </row>
    <row r="40" spans="2:12" s="1" customFormat="1" ht="6.95" customHeight="1">
      <c r="B40" s="29"/>
      <c r="L40" s="29"/>
    </row>
    <row r="41" spans="2:12" s="1" customFormat="1" ht="12" customHeight="1">
      <c r="B41" s="29"/>
      <c r="C41" s="26" t="s">
        <v>18</v>
      </c>
      <c r="F41" s="24" t="str">
        <f>F12</f>
        <v xml:space="preserve"> </v>
      </c>
      <c r="I41" s="26" t="s">
        <v>20</v>
      </c>
      <c r="J41" s="49">
        <f>IF(J12="","",J12)</f>
        <v>45071</v>
      </c>
      <c r="L41" s="29"/>
    </row>
    <row r="42" spans="2:12" s="1" customFormat="1" ht="6.95" customHeight="1">
      <c r="B42" s="29"/>
      <c r="L42" s="29"/>
    </row>
    <row r="43" spans="2:12" s="1" customFormat="1" ht="15.2" customHeight="1">
      <c r="B43" s="29"/>
      <c r="C43" s="26" t="s">
        <v>21</v>
      </c>
      <c r="F43" s="24" t="str">
        <f>E15</f>
        <v xml:space="preserve"> </v>
      </c>
      <c r="I43" s="26" t="s">
        <v>25</v>
      </c>
      <c r="J43" s="27" t="str">
        <f>E21</f>
        <v>Ing. Arch. Jan Ságl</v>
      </c>
      <c r="L43" s="29"/>
    </row>
    <row r="44" spans="2:12" s="1" customFormat="1" ht="15.2" customHeight="1">
      <c r="B44" s="29"/>
      <c r="C44" s="26" t="s">
        <v>24</v>
      </c>
      <c r="F44" s="24" t="str">
        <f>IF(E18="","",E18)</f>
        <v xml:space="preserve"> </v>
      </c>
      <c r="I44" s="26" t="s">
        <v>28</v>
      </c>
      <c r="J44" s="27" t="str">
        <f>E24</f>
        <v xml:space="preserve"> </v>
      </c>
      <c r="L44" s="29"/>
    </row>
    <row r="45" spans="2:12" s="1" customFormat="1" ht="10.35" customHeight="1">
      <c r="B45" s="29"/>
      <c r="L45" s="29"/>
    </row>
    <row r="46" spans="2:12" s="1" customFormat="1" ht="29.25" customHeight="1">
      <c r="B46" s="29"/>
      <c r="C46" s="98" t="s">
        <v>89</v>
      </c>
      <c r="D46" s="90"/>
      <c r="E46" s="90"/>
      <c r="F46" s="90"/>
      <c r="G46" s="90"/>
      <c r="H46" s="90"/>
      <c r="I46" s="90"/>
      <c r="J46" s="99" t="s">
        <v>90</v>
      </c>
      <c r="K46" s="90"/>
      <c r="L46" s="29"/>
    </row>
    <row r="47" spans="2:12" s="1" customFormat="1" ht="10.35" customHeight="1">
      <c r="B47" s="29"/>
      <c r="L47" s="29"/>
    </row>
    <row r="48" spans="2:46" s="1" customFormat="1" ht="22.9" customHeight="1">
      <c r="B48" s="29"/>
      <c r="C48" s="100" t="s">
        <v>91</v>
      </c>
      <c r="J48" s="62">
        <f>J93</f>
        <v>0</v>
      </c>
      <c r="L48" s="29"/>
      <c r="AT48" s="17" t="s">
        <v>92</v>
      </c>
    </row>
    <row r="49" spans="2:12" s="8" customFormat="1" ht="24.95" customHeight="1">
      <c r="B49" s="101"/>
      <c r="D49" s="102" t="s">
        <v>93</v>
      </c>
      <c r="E49" s="103"/>
      <c r="F49" s="103"/>
      <c r="G49" s="103"/>
      <c r="H49" s="103"/>
      <c r="I49" s="103"/>
      <c r="J49" s="104">
        <f>J94</f>
        <v>0</v>
      </c>
      <c r="L49" s="101"/>
    </row>
    <row r="50" spans="2:12" s="9" customFormat="1" ht="19.9" customHeight="1">
      <c r="B50" s="105"/>
      <c r="D50" s="106" t="s">
        <v>423</v>
      </c>
      <c r="E50" s="107"/>
      <c r="F50" s="107"/>
      <c r="G50" s="107"/>
      <c r="H50" s="107"/>
      <c r="I50" s="107"/>
      <c r="J50" s="108">
        <f>J95</f>
        <v>0</v>
      </c>
      <c r="L50" s="105"/>
    </row>
    <row r="51" spans="2:12" s="9" customFormat="1" ht="19.9" customHeight="1">
      <c r="B51" s="105"/>
      <c r="D51" s="106" t="s">
        <v>424</v>
      </c>
      <c r="E51" s="107"/>
      <c r="F51" s="107"/>
      <c r="G51" s="107"/>
      <c r="H51" s="107"/>
      <c r="I51" s="107"/>
      <c r="J51" s="108">
        <f>J105</f>
        <v>0</v>
      </c>
      <c r="L51" s="105"/>
    </row>
    <row r="52" spans="2:12" s="9" customFormat="1" ht="19.9" customHeight="1">
      <c r="B52" s="105"/>
      <c r="D52" s="106" t="s">
        <v>94</v>
      </c>
      <c r="E52" s="107"/>
      <c r="F52" s="107"/>
      <c r="G52" s="107"/>
      <c r="H52" s="107"/>
      <c r="I52" s="107"/>
      <c r="J52" s="108">
        <f>J109</f>
        <v>0</v>
      </c>
      <c r="L52" s="105"/>
    </row>
    <row r="53" spans="2:12" s="9" customFormat="1" ht="19.9" customHeight="1">
      <c r="B53" s="105"/>
      <c r="D53" s="106" t="s">
        <v>95</v>
      </c>
      <c r="E53" s="107"/>
      <c r="F53" s="107"/>
      <c r="G53" s="107"/>
      <c r="H53" s="107"/>
      <c r="I53" s="107"/>
      <c r="J53" s="108">
        <f>J127</f>
        <v>0</v>
      </c>
      <c r="L53" s="105"/>
    </row>
    <row r="54" spans="2:12" s="9" customFormat="1" ht="19.9" customHeight="1">
      <c r="B54" s="105"/>
      <c r="D54" s="106" t="s">
        <v>96</v>
      </c>
      <c r="E54" s="107"/>
      <c r="F54" s="107"/>
      <c r="G54" s="107"/>
      <c r="H54" s="107"/>
      <c r="I54" s="107"/>
      <c r="J54" s="108">
        <f>J171</f>
        <v>0</v>
      </c>
      <c r="L54" s="105"/>
    </row>
    <row r="55" spans="2:12" s="9" customFormat="1" ht="19.9" customHeight="1">
      <c r="B55" s="105"/>
      <c r="D55" s="106" t="s">
        <v>97</v>
      </c>
      <c r="E55" s="107"/>
      <c r="F55" s="107"/>
      <c r="G55" s="107"/>
      <c r="H55" s="107"/>
      <c r="I55" s="107"/>
      <c r="J55" s="108">
        <f>J193</f>
        <v>0</v>
      </c>
      <c r="L55" s="105"/>
    </row>
    <row r="56" spans="2:12" s="9" customFormat="1" ht="19.9" customHeight="1">
      <c r="B56" s="105"/>
      <c r="D56" s="106" t="s">
        <v>98</v>
      </c>
      <c r="E56" s="107"/>
      <c r="F56" s="107"/>
      <c r="G56" s="107"/>
      <c r="H56" s="107"/>
      <c r="I56" s="107"/>
      <c r="J56" s="108">
        <f>J200</f>
        <v>0</v>
      </c>
      <c r="L56" s="105"/>
    </row>
    <row r="57" spans="2:12" s="9" customFormat="1" ht="19.9" customHeight="1">
      <c r="B57" s="105"/>
      <c r="D57" s="106" t="s">
        <v>105</v>
      </c>
      <c r="E57" s="107"/>
      <c r="F57" s="107"/>
      <c r="G57" s="107"/>
      <c r="H57" s="107"/>
      <c r="I57" s="107"/>
      <c r="J57" s="108">
        <f>J200</f>
        <v>0</v>
      </c>
      <c r="L57" s="105"/>
    </row>
    <row r="58" spans="2:12" s="8" customFormat="1" ht="24.95" customHeight="1">
      <c r="B58" s="101"/>
      <c r="D58" s="102" t="s">
        <v>99</v>
      </c>
      <c r="E58" s="103"/>
      <c r="F58" s="103"/>
      <c r="G58" s="103"/>
      <c r="H58" s="103"/>
      <c r="I58" s="103"/>
      <c r="J58" s="104">
        <f>J202</f>
        <v>0</v>
      </c>
      <c r="L58" s="101"/>
    </row>
    <row r="59" spans="2:12" s="9" customFormat="1" ht="19.9" customHeight="1">
      <c r="B59" s="105"/>
      <c r="D59" s="106" t="s">
        <v>426</v>
      </c>
      <c r="E59" s="107"/>
      <c r="F59" s="107"/>
      <c r="G59" s="107"/>
      <c r="H59" s="107"/>
      <c r="I59" s="107"/>
      <c r="J59" s="108">
        <f>J203</f>
        <v>0</v>
      </c>
      <c r="L59" s="105"/>
    </row>
    <row r="60" spans="2:12" s="9" customFormat="1" ht="19.9" customHeight="1">
      <c r="B60" s="105"/>
      <c r="D60" s="106" t="s">
        <v>100</v>
      </c>
      <c r="E60" s="107"/>
      <c r="F60" s="107"/>
      <c r="G60" s="107"/>
      <c r="H60" s="107"/>
      <c r="I60" s="107"/>
      <c r="J60" s="108">
        <f>J210</f>
        <v>0</v>
      </c>
      <c r="L60" s="105"/>
    </row>
    <row r="61" spans="2:12" s="9" customFormat="1" ht="19.9" customHeight="1">
      <c r="B61" s="105"/>
      <c r="D61" s="106" t="s">
        <v>101</v>
      </c>
      <c r="E61" s="107"/>
      <c r="F61" s="107"/>
      <c r="G61" s="107"/>
      <c r="H61" s="107"/>
      <c r="I61" s="107"/>
      <c r="J61" s="108">
        <f>J214</f>
        <v>0</v>
      </c>
      <c r="L61" s="105"/>
    </row>
    <row r="62" spans="2:12" s="9" customFormat="1" ht="19.9" customHeight="1">
      <c r="B62" s="105"/>
      <c r="D62" s="106" t="s">
        <v>102</v>
      </c>
      <c r="E62" s="107"/>
      <c r="F62" s="107"/>
      <c r="G62" s="107"/>
      <c r="H62" s="107"/>
      <c r="I62" s="107"/>
      <c r="J62" s="108">
        <f>J228</f>
        <v>0</v>
      </c>
      <c r="L62" s="105"/>
    </row>
    <row r="63" spans="2:12" s="9" customFormat="1" ht="19.9" customHeight="1">
      <c r="B63" s="105"/>
      <c r="D63" s="106" t="s">
        <v>103</v>
      </c>
      <c r="E63" s="107"/>
      <c r="F63" s="107"/>
      <c r="G63" s="107"/>
      <c r="H63" s="107"/>
      <c r="I63" s="107"/>
      <c r="J63" s="108">
        <f>J230</f>
        <v>0</v>
      </c>
      <c r="L63" s="105"/>
    </row>
    <row r="64" spans="2:12" s="9" customFormat="1" ht="19.9" customHeight="1">
      <c r="B64" s="105"/>
      <c r="D64" s="106" t="s">
        <v>104</v>
      </c>
      <c r="E64" s="107"/>
      <c r="F64" s="107"/>
      <c r="G64" s="107"/>
      <c r="H64" s="107"/>
      <c r="I64" s="107"/>
      <c r="J64" s="108">
        <f>J235</f>
        <v>0</v>
      </c>
      <c r="L64" s="105"/>
    </row>
    <row r="65" spans="2:12" s="9" customFormat="1" ht="19.9" customHeight="1">
      <c r="B65" s="105"/>
      <c r="D65" s="106" t="s">
        <v>106</v>
      </c>
      <c r="E65" s="107"/>
      <c r="F65" s="107"/>
      <c r="G65" s="107"/>
      <c r="H65" s="107"/>
      <c r="I65" s="107"/>
      <c r="J65" s="108">
        <f>J239</f>
        <v>0</v>
      </c>
      <c r="L65" s="105"/>
    </row>
    <row r="66" spans="2:12" s="9" customFormat="1" ht="19.9" customHeight="1">
      <c r="B66" s="105"/>
      <c r="D66" s="106" t="s">
        <v>107</v>
      </c>
      <c r="E66" s="107"/>
      <c r="F66" s="107"/>
      <c r="G66" s="107"/>
      <c r="H66" s="107"/>
      <c r="I66" s="107"/>
      <c r="J66" s="108">
        <f>J248</f>
        <v>0</v>
      </c>
      <c r="L66" s="105"/>
    </row>
    <row r="67" spans="2:12" s="9" customFormat="1" ht="19.9" customHeight="1">
      <c r="B67" s="105"/>
      <c r="D67" s="106" t="s">
        <v>108</v>
      </c>
      <c r="E67" s="107"/>
      <c r="F67" s="107"/>
      <c r="G67" s="107"/>
      <c r="H67" s="107"/>
      <c r="I67" s="107"/>
      <c r="J67" s="108">
        <f>J270</f>
        <v>0</v>
      </c>
      <c r="L67" s="105"/>
    </row>
    <row r="68" spans="2:12" s="9" customFormat="1" ht="19.9" customHeight="1">
      <c r="B68" s="105"/>
      <c r="D68" s="106" t="s">
        <v>109</v>
      </c>
      <c r="E68" s="107"/>
      <c r="F68" s="107"/>
      <c r="G68" s="107"/>
      <c r="H68" s="107"/>
      <c r="I68" s="107"/>
      <c r="J68" s="108">
        <f>J272</f>
        <v>0</v>
      </c>
      <c r="L68" s="105"/>
    </row>
    <row r="69" spans="2:12" s="9" customFormat="1" ht="19.9" customHeight="1">
      <c r="B69" s="105"/>
      <c r="D69" s="106" t="s">
        <v>110</v>
      </c>
      <c r="E69" s="107"/>
      <c r="F69" s="107"/>
      <c r="G69" s="107"/>
      <c r="H69" s="107"/>
      <c r="I69" s="107"/>
      <c r="J69" s="108">
        <f>J280</f>
        <v>0</v>
      </c>
      <c r="L69" s="105"/>
    </row>
    <row r="70" spans="2:12" s="9" customFormat="1" ht="19.9" customHeight="1">
      <c r="B70" s="105"/>
      <c r="D70" s="106" t="s">
        <v>111</v>
      </c>
      <c r="E70" s="107"/>
      <c r="F70" s="107"/>
      <c r="G70" s="107"/>
      <c r="H70" s="107"/>
      <c r="I70" s="107"/>
      <c r="J70" s="108">
        <f>J288</f>
        <v>0</v>
      </c>
      <c r="L70" s="105"/>
    </row>
    <row r="71" spans="2:12" s="9" customFormat="1" ht="19.9" customHeight="1">
      <c r="B71" s="105"/>
      <c r="D71" s="106" t="s">
        <v>112</v>
      </c>
      <c r="E71" s="107"/>
      <c r="F71" s="107"/>
      <c r="G71" s="107"/>
      <c r="H71" s="107"/>
      <c r="I71" s="107"/>
      <c r="J71" s="108">
        <f>J295</f>
        <v>0</v>
      </c>
      <c r="L71" s="105"/>
    </row>
    <row r="72" spans="2:12" s="9" customFormat="1" ht="19.9" customHeight="1">
      <c r="B72" s="105"/>
      <c r="D72" s="106" t="s">
        <v>113</v>
      </c>
      <c r="E72" s="107"/>
      <c r="F72" s="107"/>
      <c r="G72" s="107"/>
      <c r="H72" s="107"/>
      <c r="I72" s="107"/>
      <c r="J72" s="108">
        <f>J297</f>
        <v>0</v>
      </c>
      <c r="L72" s="105"/>
    </row>
    <row r="73" spans="2:12" s="9" customFormat="1" ht="19.9" customHeight="1">
      <c r="B73" s="105"/>
      <c r="D73" s="106" t="s">
        <v>427</v>
      </c>
      <c r="E73" s="107"/>
      <c r="F73" s="107"/>
      <c r="G73" s="107"/>
      <c r="H73" s="107"/>
      <c r="I73" s="107"/>
      <c r="J73" s="108">
        <f>J301</f>
        <v>0</v>
      </c>
      <c r="L73" s="105"/>
    </row>
    <row r="74" spans="2:12" s="1" customFormat="1" ht="21.75" customHeight="1">
      <c r="B74" s="29"/>
      <c r="L74" s="29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29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29"/>
    </row>
    <row r="80" spans="2:12" s="1" customFormat="1" ht="24.95" customHeight="1">
      <c r="B80" s="29"/>
      <c r="C80" s="21" t="s">
        <v>114</v>
      </c>
      <c r="L80" s="29"/>
    </row>
    <row r="81" spans="2:12" s="1" customFormat="1" ht="6.95" customHeight="1">
      <c r="B81" s="29"/>
      <c r="L81" s="29"/>
    </row>
    <row r="82" spans="2:12" s="1" customFormat="1" ht="12" customHeight="1">
      <c r="B82" s="29"/>
      <c r="C82" s="26" t="s">
        <v>14</v>
      </c>
      <c r="L82" s="29"/>
    </row>
    <row r="83" spans="2:12" s="1" customFormat="1" ht="16.5" customHeight="1">
      <c r="B83" s="29"/>
      <c r="E83" s="253" t="str">
        <f>E7</f>
        <v>Rekonstrukce částí objektu budovy Pavilonu E</v>
      </c>
      <c r="F83" s="254"/>
      <c r="G83" s="254"/>
      <c r="H83" s="254"/>
      <c r="L83" s="29"/>
    </row>
    <row r="84" spans="2:12" s="1" customFormat="1" ht="12" customHeight="1">
      <c r="B84" s="29"/>
      <c r="C84" s="26" t="s">
        <v>87</v>
      </c>
      <c r="L84" s="29"/>
    </row>
    <row r="85" spans="2:12" s="1" customFormat="1" ht="16.5" customHeight="1">
      <c r="B85" s="29"/>
      <c r="E85" s="239" t="str">
        <f>E9</f>
        <v xml:space="preserve">SO 01 -ambulance gynekologicko porodnického oddělení: dětské ambulance pro Nemocnici Nymburk s.r.o.
</v>
      </c>
      <c r="F85" s="252"/>
      <c r="G85" s="252"/>
      <c r="H85" s="252"/>
      <c r="L85" s="29"/>
    </row>
    <row r="86" spans="2:12" s="1" customFormat="1" ht="6.95" customHeight="1">
      <c r="B86" s="29"/>
      <c r="L86" s="29"/>
    </row>
    <row r="87" spans="2:12" s="1" customFormat="1" ht="12" customHeight="1">
      <c r="B87" s="29"/>
      <c r="C87" s="26" t="s">
        <v>18</v>
      </c>
      <c r="F87" s="24" t="str">
        <f>F12</f>
        <v xml:space="preserve"> </v>
      </c>
      <c r="I87" s="26" t="s">
        <v>20</v>
      </c>
      <c r="J87" s="49">
        <f>IF(J12="","",J12)</f>
        <v>45071</v>
      </c>
      <c r="L87" s="29"/>
    </row>
    <row r="88" spans="2:12" s="1" customFormat="1" ht="6.95" customHeight="1">
      <c r="B88" s="29"/>
      <c r="L88" s="29"/>
    </row>
    <row r="89" spans="2:12" s="1" customFormat="1" ht="15.2" customHeight="1">
      <c r="B89" s="29"/>
      <c r="C89" s="26" t="s">
        <v>21</v>
      </c>
      <c r="F89" s="24" t="str">
        <f>E15</f>
        <v xml:space="preserve"> </v>
      </c>
      <c r="I89" s="26" t="s">
        <v>25</v>
      </c>
      <c r="J89" s="27" t="str">
        <f>E21</f>
        <v>Ing. Arch. Jan Ságl</v>
      </c>
      <c r="L89" s="29"/>
    </row>
    <row r="90" spans="2:12" s="1" customFormat="1" ht="15.2" customHeight="1">
      <c r="B90" s="29"/>
      <c r="C90" s="26" t="s">
        <v>24</v>
      </c>
      <c r="F90" s="24" t="str">
        <f>IF(E18="","",E18)</f>
        <v xml:space="preserve"> </v>
      </c>
      <c r="I90" s="26" t="s">
        <v>28</v>
      </c>
      <c r="J90" s="27" t="str">
        <f>E24</f>
        <v xml:space="preserve"> </v>
      </c>
      <c r="L90" s="29"/>
    </row>
    <row r="91" spans="2:12" s="1" customFormat="1" ht="10.35" customHeight="1">
      <c r="B91" s="29"/>
      <c r="L91" s="29"/>
    </row>
    <row r="92" spans="2:19" s="10" customFormat="1" ht="29.25" customHeight="1">
      <c r="B92" s="109"/>
      <c r="C92" s="110" t="s">
        <v>115</v>
      </c>
      <c r="D92" s="111" t="s">
        <v>56</v>
      </c>
      <c r="E92" s="111" t="s">
        <v>52</v>
      </c>
      <c r="F92" s="111" t="s">
        <v>53</v>
      </c>
      <c r="G92" s="111" t="s">
        <v>116</v>
      </c>
      <c r="H92" s="111" t="s">
        <v>117</v>
      </c>
      <c r="I92" s="111" t="s">
        <v>118</v>
      </c>
      <c r="J92" s="112" t="s">
        <v>90</v>
      </c>
      <c r="K92" s="113" t="s">
        <v>119</v>
      </c>
      <c r="L92" s="109"/>
      <c r="M92" s="55" t="s">
        <v>1</v>
      </c>
      <c r="N92" s="56" t="s">
        <v>120</v>
      </c>
      <c r="O92" s="56" t="s">
        <v>121</v>
      </c>
      <c r="P92" s="56" t="s">
        <v>122</v>
      </c>
      <c r="Q92" s="56" t="s">
        <v>123</v>
      </c>
      <c r="R92" s="56" t="s">
        <v>124</v>
      </c>
      <c r="S92" s="57" t="s">
        <v>125</v>
      </c>
    </row>
    <row r="93" spans="2:62" s="1" customFormat="1" ht="22.9" customHeight="1">
      <c r="B93" s="29"/>
      <c r="C93" s="60" t="s">
        <v>126</v>
      </c>
      <c r="J93" s="114">
        <f>J94+J202</f>
        <v>0</v>
      </c>
      <c r="L93" s="202"/>
      <c r="M93" s="58"/>
      <c r="N93" s="50"/>
      <c r="O93" s="115" t="e">
        <f>O94+O202</f>
        <v>#REF!</v>
      </c>
      <c r="P93" s="50"/>
      <c r="Q93" s="115" t="e">
        <f>Q94+Q202</f>
        <v>#REF!</v>
      </c>
      <c r="R93" s="50"/>
      <c r="S93" s="116" t="e">
        <f>S94+S202</f>
        <v>#REF!</v>
      </c>
      <c r="AS93" s="17" t="s">
        <v>70</v>
      </c>
      <c r="AT93" s="17" t="s">
        <v>92</v>
      </c>
      <c r="BJ93" s="117" t="e">
        <f>BJ94+BJ202</f>
        <v>#REF!</v>
      </c>
    </row>
    <row r="94" spans="2:62" s="11" customFormat="1" ht="25.9" customHeight="1">
      <c r="B94" s="118"/>
      <c r="D94" s="119" t="s">
        <v>70</v>
      </c>
      <c r="E94" s="120" t="s">
        <v>127</v>
      </c>
      <c r="F94" s="120" t="s">
        <v>128</v>
      </c>
      <c r="J94" s="121">
        <f>SUM(J95:J201)/2</f>
        <v>0</v>
      </c>
      <c r="L94" s="118"/>
      <c r="M94" s="122"/>
      <c r="O94" s="123" t="e">
        <f>O95+O105+O109+O127+#REF!+O171+O193+#REF!+O200</f>
        <v>#REF!</v>
      </c>
      <c r="Q94" s="123" t="e">
        <f>Q95+Q105+Q109+Q127+#REF!+Q171+Q193+#REF!+Q200</f>
        <v>#REF!</v>
      </c>
      <c r="S94" s="124" t="e">
        <f>S95+S105+S109+S127+#REF!+S171+S193+#REF!+S200</f>
        <v>#REF!</v>
      </c>
      <c r="AQ94" s="119" t="s">
        <v>78</v>
      </c>
      <c r="AS94" s="125" t="s">
        <v>70</v>
      </c>
      <c r="AT94" s="125" t="s">
        <v>71</v>
      </c>
      <c r="AX94" s="119" t="s">
        <v>129</v>
      </c>
      <c r="BJ94" s="126" t="e">
        <f>BJ95+BJ105+BJ109+BJ127+#REF!+BJ171+BJ193+#REF!+BJ200</f>
        <v>#REF!</v>
      </c>
    </row>
    <row r="95" spans="2:62" s="11" customFormat="1" ht="22.9" customHeight="1">
      <c r="B95" s="118"/>
      <c r="D95" s="119" t="s">
        <v>70</v>
      </c>
      <c r="E95" s="127" t="s">
        <v>78</v>
      </c>
      <c r="F95" s="127" t="s">
        <v>428</v>
      </c>
      <c r="J95" s="128">
        <f>SUM(J96:J104)</f>
        <v>0</v>
      </c>
      <c r="L95" s="195"/>
      <c r="M95" s="122"/>
      <c r="O95" s="123">
        <f>SUM(O96:O104)</f>
        <v>13.455</v>
      </c>
      <c r="Q95" s="123">
        <f>SUM(Q96:Q104)</f>
        <v>0</v>
      </c>
      <c r="S95" s="124">
        <f>SUM(S96:S104)</f>
        <v>10.5</v>
      </c>
      <c r="AQ95" s="119" t="s">
        <v>78</v>
      </c>
      <c r="AS95" s="125" t="s">
        <v>70</v>
      </c>
      <c r="AT95" s="125" t="s">
        <v>78</v>
      </c>
      <c r="AX95" s="119" t="s">
        <v>129</v>
      </c>
      <c r="BJ95" s="126">
        <f>SUM(BJ96:BJ104)</f>
        <v>0</v>
      </c>
    </row>
    <row r="96" spans="2:64" s="1" customFormat="1" ht="21.75" customHeight="1">
      <c r="B96" s="129"/>
      <c r="C96" s="130" t="s">
        <v>78</v>
      </c>
      <c r="D96" s="130" t="s">
        <v>854</v>
      </c>
      <c r="E96" s="131"/>
      <c r="F96" s="132" t="s">
        <v>886</v>
      </c>
      <c r="G96" s="133" t="s">
        <v>181</v>
      </c>
      <c r="H96" s="134">
        <f>10*0.75</f>
        <v>7.5</v>
      </c>
      <c r="I96" s="135">
        <v>0</v>
      </c>
      <c r="J96" s="135">
        <f>ROUND(I96*H96,2)</f>
        <v>0</v>
      </c>
      <c r="K96" s="136"/>
      <c r="L96" s="29"/>
      <c r="M96" s="137" t="s">
        <v>1</v>
      </c>
      <c r="N96" s="139">
        <v>1.1</v>
      </c>
      <c r="O96" s="139">
        <f>N96*H96</f>
        <v>8.25</v>
      </c>
      <c r="P96" s="139">
        <v>0</v>
      </c>
      <c r="Q96" s="139">
        <f>P96*H96</f>
        <v>0</v>
      </c>
      <c r="R96" s="139">
        <v>1.4</v>
      </c>
      <c r="S96" s="140">
        <f>R96*H96</f>
        <v>10.5</v>
      </c>
      <c r="U96" s="135">
        <v>0</v>
      </c>
      <c r="AQ96" s="141" t="s">
        <v>136</v>
      </c>
      <c r="AS96" s="141" t="s">
        <v>132</v>
      </c>
      <c r="AT96" s="141" t="s">
        <v>80</v>
      </c>
      <c r="AX96" s="17" t="s">
        <v>129</v>
      </c>
      <c r="BD96" s="142" t="e">
        <f>IF(#REF!="základní",J96,0)</f>
        <v>#REF!</v>
      </c>
      <c r="BE96" s="142" t="e">
        <f>IF(#REF!="snížená",J96,0)</f>
        <v>#REF!</v>
      </c>
      <c r="BF96" s="142" t="e">
        <f>IF(#REF!="zákl. přenesená",J96,0)</f>
        <v>#REF!</v>
      </c>
      <c r="BG96" s="142" t="e">
        <f>IF(#REF!="sníž. přenesená",J96,0)</f>
        <v>#REF!</v>
      </c>
      <c r="BH96" s="142" t="e">
        <f>IF(#REF!="nulová",J96,0)</f>
        <v>#REF!</v>
      </c>
      <c r="BI96" s="17" t="s">
        <v>78</v>
      </c>
      <c r="BJ96" s="142">
        <f>ROUND(I96*H96,2)</f>
        <v>0</v>
      </c>
      <c r="BK96" s="17" t="s">
        <v>136</v>
      </c>
      <c r="BL96" s="141" t="s">
        <v>429</v>
      </c>
    </row>
    <row r="97" spans="2:50" s="12" customFormat="1" ht="12">
      <c r="B97" s="143"/>
      <c r="D97" s="144" t="s">
        <v>137</v>
      </c>
      <c r="E97" s="145" t="s">
        <v>1</v>
      </c>
      <c r="F97" s="146" t="s">
        <v>991</v>
      </c>
      <c r="H97" s="147"/>
      <c r="L97" s="143"/>
      <c r="M97" s="148"/>
      <c r="S97" s="149"/>
      <c r="AS97" s="145" t="s">
        <v>137</v>
      </c>
      <c r="AT97" s="145" t="s">
        <v>80</v>
      </c>
      <c r="AU97" s="12" t="s">
        <v>80</v>
      </c>
      <c r="AV97" s="12" t="s">
        <v>27</v>
      </c>
      <c r="AW97" s="12" t="s">
        <v>78</v>
      </c>
      <c r="AX97" s="145" t="s">
        <v>129</v>
      </c>
    </row>
    <row r="98" spans="2:64" s="1" customFormat="1" ht="37.9" customHeight="1">
      <c r="B98" s="129"/>
      <c r="C98" s="130" t="s">
        <v>80</v>
      </c>
      <c r="D98" s="130" t="s">
        <v>132</v>
      </c>
      <c r="E98" s="131"/>
      <c r="F98" s="132" t="s">
        <v>990</v>
      </c>
      <c r="G98" s="133" t="s">
        <v>181</v>
      </c>
      <c r="H98" s="134">
        <f>H96</f>
        <v>7.5</v>
      </c>
      <c r="I98" s="135">
        <v>0</v>
      </c>
      <c r="J98" s="135">
        <f>ROUND(I98*H98,2)</f>
        <v>0</v>
      </c>
      <c r="K98" s="136"/>
      <c r="L98" s="29"/>
      <c r="M98" s="137" t="s">
        <v>1</v>
      </c>
      <c r="N98" s="139">
        <v>0.488</v>
      </c>
      <c r="O98" s="139">
        <f>N98*H98</f>
        <v>3.66</v>
      </c>
      <c r="P98" s="139">
        <v>0</v>
      </c>
      <c r="Q98" s="139">
        <f>P98*H98</f>
        <v>0</v>
      </c>
      <c r="R98" s="139">
        <v>0</v>
      </c>
      <c r="S98" s="140">
        <f>R98*H98</f>
        <v>0</v>
      </c>
      <c r="AQ98" s="141" t="s">
        <v>136</v>
      </c>
      <c r="AS98" s="141" t="s">
        <v>132</v>
      </c>
      <c r="AT98" s="141" t="s">
        <v>80</v>
      </c>
      <c r="AX98" s="17" t="s">
        <v>129</v>
      </c>
      <c r="BD98" s="142" t="e">
        <f>IF(#REF!="základní",J98,0)</f>
        <v>#REF!</v>
      </c>
      <c r="BE98" s="142" t="e">
        <f>IF(#REF!="snížená",J98,0)</f>
        <v>#REF!</v>
      </c>
      <c r="BF98" s="142" t="e">
        <f>IF(#REF!="zákl. přenesená",J98,0)</f>
        <v>#REF!</v>
      </c>
      <c r="BG98" s="142" t="e">
        <f>IF(#REF!="sníž. přenesená",J98,0)</f>
        <v>#REF!</v>
      </c>
      <c r="BH98" s="142" t="e">
        <f>IF(#REF!="nulová",J98,0)</f>
        <v>#REF!</v>
      </c>
      <c r="BI98" s="17" t="s">
        <v>78</v>
      </c>
      <c r="BJ98" s="142">
        <f>ROUND(I98*H98,2)</f>
        <v>0</v>
      </c>
      <c r="BK98" s="17" t="s">
        <v>136</v>
      </c>
      <c r="BL98" s="141" t="s">
        <v>430</v>
      </c>
    </row>
    <row r="99" spans="2:50" s="14" customFormat="1" ht="22.5">
      <c r="B99" s="156"/>
      <c r="D99" s="144" t="s">
        <v>137</v>
      </c>
      <c r="E99" s="157" t="s">
        <v>1</v>
      </c>
      <c r="F99" s="158" t="s">
        <v>856</v>
      </c>
      <c r="H99" s="157" t="s">
        <v>1</v>
      </c>
      <c r="L99" s="156"/>
      <c r="M99" s="159"/>
      <c r="S99" s="160"/>
      <c r="AS99" s="157" t="s">
        <v>137</v>
      </c>
      <c r="AT99" s="157" t="s">
        <v>80</v>
      </c>
      <c r="AU99" s="14" t="s">
        <v>78</v>
      </c>
      <c r="AV99" s="14" t="s">
        <v>27</v>
      </c>
      <c r="AW99" s="14" t="s">
        <v>71</v>
      </c>
      <c r="AX99" s="157" t="s">
        <v>129</v>
      </c>
    </row>
    <row r="100" spans="2:64" s="1" customFormat="1" ht="24.2" customHeight="1">
      <c r="B100" s="129"/>
      <c r="C100" s="130">
        <f>1+C98</f>
        <v>3</v>
      </c>
      <c r="D100" s="130" t="s">
        <v>132</v>
      </c>
      <c r="E100" s="131" t="s">
        <v>431</v>
      </c>
      <c r="F100" s="132" t="s">
        <v>857</v>
      </c>
      <c r="G100" s="133" t="s">
        <v>181</v>
      </c>
      <c r="H100" s="134">
        <f>H98</f>
        <v>7.5</v>
      </c>
      <c r="I100" s="135">
        <v>0</v>
      </c>
      <c r="J100" s="135">
        <f>ROUND(I100*H100,2)</f>
        <v>0</v>
      </c>
      <c r="K100" s="136"/>
      <c r="L100" s="29"/>
      <c r="M100" s="137" t="s">
        <v>1</v>
      </c>
      <c r="N100" s="139">
        <v>0.197</v>
      </c>
      <c r="O100" s="139">
        <f>N100*H100</f>
        <v>1.4775</v>
      </c>
      <c r="P100" s="139">
        <v>0</v>
      </c>
      <c r="Q100" s="139">
        <f>P100*H100</f>
        <v>0</v>
      </c>
      <c r="R100" s="139">
        <v>0</v>
      </c>
      <c r="S100" s="140">
        <f>R100*H100</f>
        <v>0</v>
      </c>
      <c r="AQ100" s="141" t="s">
        <v>136</v>
      </c>
      <c r="AS100" s="141" t="s">
        <v>132</v>
      </c>
      <c r="AT100" s="141" t="s">
        <v>80</v>
      </c>
      <c r="AX100" s="17" t="s">
        <v>129</v>
      </c>
      <c r="BD100" s="142" t="e">
        <f>IF(#REF!="základní",J100,0)</f>
        <v>#REF!</v>
      </c>
      <c r="BE100" s="142" t="e">
        <f>IF(#REF!="snížená",J100,0)</f>
        <v>#REF!</v>
      </c>
      <c r="BF100" s="142" t="e">
        <f>IF(#REF!="zákl. přenesená",J100,0)</f>
        <v>#REF!</v>
      </c>
      <c r="BG100" s="142" t="e">
        <f>IF(#REF!="sníž. přenesená",J100,0)</f>
        <v>#REF!</v>
      </c>
      <c r="BH100" s="142" t="e">
        <f>IF(#REF!="nulová",J100,0)</f>
        <v>#REF!</v>
      </c>
      <c r="BI100" s="17" t="s">
        <v>78</v>
      </c>
      <c r="BJ100" s="142">
        <f>ROUND(I100*H100,2)</f>
        <v>0</v>
      </c>
      <c r="BK100" s="17" t="s">
        <v>136</v>
      </c>
      <c r="BL100" s="141" t="s">
        <v>432</v>
      </c>
    </row>
    <row r="101" spans="2:64" s="1" customFormat="1" ht="24.2" customHeight="1">
      <c r="B101" s="129"/>
      <c r="C101" s="130">
        <f>1+C100</f>
        <v>4</v>
      </c>
      <c r="D101" s="130" t="s">
        <v>854</v>
      </c>
      <c r="E101" s="131"/>
      <c r="F101" s="132" t="s">
        <v>858</v>
      </c>
      <c r="G101" s="133" t="s">
        <v>188</v>
      </c>
      <c r="H101" s="134">
        <f>H100*1700/1000</f>
        <v>12.75</v>
      </c>
      <c r="I101" s="135">
        <v>0</v>
      </c>
      <c r="J101" s="135">
        <f>ROUND(I101*H101,2)</f>
        <v>0</v>
      </c>
      <c r="K101" s="136"/>
      <c r="L101" s="29"/>
      <c r="M101" s="137" t="s">
        <v>1</v>
      </c>
      <c r="N101" s="139">
        <v>0</v>
      </c>
      <c r="O101" s="139">
        <f>N101*H101</f>
        <v>0</v>
      </c>
      <c r="P101" s="139">
        <v>0</v>
      </c>
      <c r="Q101" s="139">
        <f>P101*H101</f>
        <v>0</v>
      </c>
      <c r="R101" s="139">
        <v>0</v>
      </c>
      <c r="S101" s="140">
        <f>R101*H101</f>
        <v>0</v>
      </c>
      <c r="AQ101" s="141" t="s">
        <v>136</v>
      </c>
      <c r="AS101" s="141" t="s">
        <v>132</v>
      </c>
      <c r="AT101" s="141" t="s">
        <v>80</v>
      </c>
      <c r="AX101" s="17" t="s">
        <v>129</v>
      </c>
      <c r="BD101" s="142" t="e">
        <f>IF(#REF!="základní",J101,0)</f>
        <v>#REF!</v>
      </c>
      <c r="BE101" s="142" t="e">
        <f>IF(#REF!="snížená",J101,0)</f>
        <v>#REF!</v>
      </c>
      <c r="BF101" s="142" t="e">
        <f>IF(#REF!="zákl. přenesená",J101,0)</f>
        <v>#REF!</v>
      </c>
      <c r="BG101" s="142" t="e">
        <f>IF(#REF!="sníž. přenesená",J101,0)</f>
        <v>#REF!</v>
      </c>
      <c r="BH101" s="142" t="e">
        <f>IF(#REF!="nulová",J101,0)</f>
        <v>#REF!</v>
      </c>
      <c r="BI101" s="17" t="s">
        <v>78</v>
      </c>
      <c r="BJ101" s="142">
        <f>ROUND(I101*H101,2)</f>
        <v>0</v>
      </c>
      <c r="BK101" s="17" t="s">
        <v>136</v>
      </c>
      <c r="BL101" s="141" t="s">
        <v>435</v>
      </c>
    </row>
    <row r="102" spans="2:64" s="1" customFormat="1" ht="24.2" customHeight="1">
      <c r="B102" s="129"/>
      <c r="C102" s="130">
        <f aca="true" t="shared" si="0" ref="C102:C104">1+C101</f>
        <v>5</v>
      </c>
      <c r="D102" s="130" t="s">
        <v>132</v>
      </c>
      <c r="E102" s="131" t="s">
        <v>433</v>
      </c>
      <c r="F102" s="132" t="s">
        <v>434</v>
      </c>
      <c r="G102" s="133" t="s">
        <v>188</v>
      </c>
      <c r="H102" s="134">
        <f>H101</f>
        <v>12.75</v>
      </c>
      <c r="I102" s="135">
        <v>0</v>
      </c>
      <c r="J102" s="135">
        <f>ROUND(I102*H102,2)</f>
        <v>0</v>
      </c>
      <c r="K102" s="136"/>
      <c r="L102" s="29"/>
      <c r="M102" s="137"/>
      <c r="N102" s="139"/>
      <c r="O102" s="139"/>
      <c r="P102" s="139"/>
      <c r="Q102" s="139"/>
      <c r="R102" s="139"/>
      <c r="S102" s="140"/>
      <c r="AQ102" s="141"/>
      <c r="AS102" s="141"/>
      <c r="AT102" s="141"/>
      <c r="AX102" s="17"/>
      <c r="BD102" s="142"/>
      <c r="BE102" s="142"/>
      <c r="BF102" s="142"/>
      <c r="BG102" s="142"/>
      <c r="BH102" s="142"/>
      <c r="BI102" s="17"/>
      <c r="BJ102" s="142"/>
      <c r="BK102" s="17"/>
      <c r="BL102" s="141"/>
    </row>
    <row r="103" spans="2:64" s="1" customFormat="1" ht="24.2" customHeight="1">
      <c r="B103" s="129"/>
      <c r="C103" s="130">
        <f t="shared" si="0"/>
        <v>6</v>
      </c>
      <c r="D103" s="130" t="s">
        <v>854</v>
      </c>
      <c r="E103" s="131"/>
      <c r="F103" s="132" t="s">
        <v>887</v>
      </c>
      <c r="G103" s="133" t="s">
        <v>188</v>
      </c>
      <c r="H103" s="134">
        <f>107*5.6/1000</f>
        <v>0.5992</v>
      </c>
      <c r="I103" s="135">
        <v>0</v>
      </c>
      <c r="J103" s="135">
        <f>ROUND(I103*H103,2)</f>
        <v>0</v>
      </c>
      <c r="K103" s="136"/>
      <c r="L103" s="29"/>
      <c r="M103" s="137"/>
      <c r="N103" s="139"/>
      <c r="O103" s="139"/>
      <c r="P103" s="139"/>
      <c r="Q103" s="139"/>
      <c r="R103" s="139"/>
      <c r="S103" s="140"/>
      <c r="AQ103" s="141"/>
      <c r="AS103" s="141"/>
      <c r="AT103" s="141"/>
      <c r="AX103" s="17"/>
      <c r="BD103" s="142"/>
      <c r="BE103" s="142"/>
      <c r="BF103" s="142"/>
      <c r="BG103" s="142"/>
      <c r="BH103" s="142"/>
      <c r="BI103" s="17"/>
      <c r="BJ103" s="142"/>
      <c r="BK103" s="17"/>
      <c r="BL103" s="141"/>
    </row>
    <row r="104" spans="2:64" s="1" customFormat="1" ht="16.5" customHeight="1">
      <c r="B104" s="129"/>
      <c r="C104" s="130">
        <f t="shared" si="0"/>
        <v>7</v>
      </c>
      <c r="D104" s="130" t="s">
        <v>132</v>
      </c>
      <c r="E104" s="131" t="s">
        <v>436</v>
      </c>
      <c r="F104" s="132" t="s">
        <v>437</v>
      </c>
      <c r="G104" s="133" t="s">
        <v>181</v>
      </c>
      <c r="H104" s="134">
        <f>H96</f>
        <v>7.5</v>
      </c>
      <c r="I104" s="135">
        <v>0</v>
      </c>
      <c r="J104" s="135">
        <f>ROUND(I104*H104,2)</f>
        <v>0</v>
      </c>
      <c r="K104" s="136"/>
      <c r="L104" s="29"/>
      <c r="M104" s="137" t="s">
        <v>1</v>
      </c>
      <c r="N104" s="139">
        <v>0.009</v>
      </c>
      <c r="O104" s="139">
        <f>N104*H104</f>
        <v>0.06749999999999999</v>
      </c>
      <c r="P104" s="139">
        <v>0</v>
      </c>
      <c r="Q104" s="139">
        <f>P104*H104</f>
        <v>0</v>
      </c>
      <c r="R104" s="139">
        <v>0</v>
      </c>
      <c r="S104" s="140">
        <f>R104*H104</f>
        <v>0</v>
      </c>
      <c r="AQ104" s="141" t="s">
        <v>136</v>
      </c>
      <c r="AS104" s="141" t="s">
        <v>132</v>
      </c>
      <c r="AT104" s="141" t="s">
        <v>80</v>
      </c>
      <c r="AX104" s="17" t="s">
        <v>129</v>
      </c>
      <c r="BD104" s="142" t="e">
        <f>IF(#REF!="základní",J104,0)</f>
        <v>#REF!</v>
      </c>
      <c r="BE104" s="142" t="e">
        <f>IF(#REF!="snížená",J104,0)</f>
        <v>#REF!</v>
      </c>
      <c r="BF104" s="142" t="e">
        <f>IF(#REF!="zákl. přenesená",J104,0)</f>
        <v>#REF!</v>
      </c>
      <c r="BG104" s="142" t="e">
        <f>IF(#REF!="sníž. přenesená",J104,0)</f>
        <v>#REF!</v>
      </c>
      <c r="BH104" s="142" t="e">
        <f>IF(#REF!="nulová",J104,0)</f>
        <v>#REF!</v>
      </c>
      <c r="BI104" s="17" t="s">
        <v>78</v>
      </c>
      <c r="BJ104" s="142">
        <f>ROUND(I104*H104,2)</f>
        <v>0</v>
      </c>
      <c r="BK104" s="17" t="s">
        <v>136</v>
      </c>
      <c r="BL104" s="141" t="s">
        <v>438</v>
      </c>
    </row>
    <row r="105" spans="2:62" s="11" customFormat="1" ht="22.9" customHeight="1">
      <c r="B105" s="118"/>
      <c r="D105" s="119" t="s">
        <v>70</v>
      </c>
      <c r="E105" s="127" t="s">
        <v>80</v>
      </c>
      <c r="F105" s="127" t="s">
        <v>439</v>
      </c>
      <c r="J105" s="128">
        <f>SUM(J106:J108)</f>
        <v>0</v>
      </c>
      <c r="L105" s="118"/>
      <c r="M105" s="122"/>
      <c r="O105" s="123">
        <f>SUM(O106:O108)</f>
        <v>4.7804</v>
      </c>
      <c r="Q105" s="123">
        <f>SUM(Q106:Q108)</f>
        <v>19.014212</v>
      </c>
      <c r="S105" s="124">
        <f>SUM(S106:S108)</f>
        <v>0</v>
      </c>
      <c r="AQ105" s="119" t="s">
        <v>78</v>
      </c>
      <c r="AS105" s="125" t="s">
        <v>70</v>
      </c>
      <c r="AT105" s="125" t="s">
        <v>78</v>
      </c>
      <c r="AX105" s="119" t="s">
        <v>129</v>
      </c>
      <c r="BJ105" s="126">
        <f>SUM(BJ106:BJ108)</f>
        <v>0</v>
      </c>
    </row>
    <row r="106" spans="2:64" s="1" customFormat="1" ht="24.2" customHeight="1">
      <c r="B106" s="129"/>
      <c r="C106" s="130">
        <f>1+C104</f>
        <v>8</v>
      </c>
      <c r="D106" s="130" t="s">
        <v>132</v>
      </c>
      <c r="E106" s="131" t="s">
        <v>440</v>
      </c>
      <c r="F106" s="132" t="s">
        <v>860</v>
      </c>
      <c r="G106" s="133" t="s">
        <v>181</v>
      </c>
      <c r="H106" s="134">
        <f>38*0.2</f>
        <v>7.6000000000000005</v>
      </c>
      <c r="I106" s="135">
        <v>0</v>
      </c>
      <c r="J106" s="135">
        <f>ROUND(I106*H106,2)</f>
        <v>0</v>
      </c>
      <c r="K106" s="136"/>
      <c r="L106" s="29"/>
      <c r="M106" s="137" t="s">
        <v>1</v>
      </c>
      <c r="N106" s="139">
        <v>0.629</v>
      </c>
      <c r="O106" s="139">
        <f>N106*H106</f>
        <v>4.7804</v>
      </c>
      <c r="P106" s="139">
        <v>2.50187</v>
      </c>
      <c r="Q106" s="139">
        <f>P106*H106</f>
        <v>19.014212</v>
      </c>
      <c r="R106" s="139">
        <v>0</v>
      </c>
      <c r="S106" s="140">
        <f>R106*H106</f>
        <v>0</v>
      </c>
      <c r="AQ106" s="141" t="s">
        <v>136</v>
      </c>
      <c r="AS106" s="141" t="s">
        <v>132</v>
      </c>
      <c r="AT106" s="141" t="s">
        <v>80</v>
      </c>
      <c r="AX106" s="17" t="s">
        <v>129</v>
      </c>
      <c r="BD106" s="142" t="e">
        <f>IF(#REF!="základní",J106,0)</f>
        <v>#REF!</v>
      </c>
      <c r="BE106" s="142" t="e">
        <f>IF(#REF!="snížená",J106,0)</f>
        <v>#REF!</v>
      </c>
      <c r="BF106" s="142" t="e">
        <f>IF(#REF!="zákl. přenesená",J106,0)</f>
        <v>#REF!</v>
      </c>
      <c r="BG106" s="142" t="e">
        <f>IF(#REF!="sníž. přenesená",J106,0)</f>
        <v>#REF!</v>
      </c>
      <c r="BH106" s="142" t="e">
        <f>IF(#REF!="nulová",J106,0)</f>
        <v>#REF!</v>
      </c>
      <c r="BI106" s="17" t="s">
        <v>78</v>
      </c>
      <c r="BJ106" s="142">
        <f>ROUND(I106*H106,2)</f>
        <v>0</v>
      </c>
      <c r="BK106" s="17" t="s">
        <v>136</v>
      </c>
      <c r="BL106" s="141" t="s">
        <v>441</v>
      </c>
    </row>
    <row r="107" spans="2:50" s="14" customFormat="1" ht="12">
      <c r="B107" s="156"/>
      <c r="C107" s="130"/>
      <c r="D107" s="144" t="s">
        <v>137</v>
      </c>
      <c r="E107" s="157" t="s">
        <v>1</v>
      </c>
      <c r="F107" s="158" t="s">
        <v>942</v>
      </c>
      <c r="H107" s="157" t="s">
        <v>1</v>
      </c>
      <c r="L107" s="156"/>
      <c r="M107" s="159"/>
      <c r="S107" s="160"/>
      <c r="AS107" s="157" t="s">
        <v>137</v>
      </c>
      <c r="AT107" s="157" t="s">
        <v>80</v>
      </c>
      <c r="AU107" s="14" t="s">
        <v>78</v>
      </c>
      <c r="AV107" s="14" t="s">
        <v>27</v>
      </c>
      <c r="AW107" s="14" t="s">
        <v>71</v>
      </c>
      <c r="AX107" s="157" t="s">
        <v>129</v>
      </c>
    </row>
    <row r="108" spans="2:50" s="12" customFormat="1" ht="12">
      <c r="B108" s="143"/>
      <c r="C108" s="130"/>
      <c r="D108" s="144" t="s">
        <v>137</v>
      </c>
      <c r="E108" s="145" t="s">
        <v>1</v>
      </c>
      <c r="F108" s="146"/>
      <c r="H108" s="147"/>
      <c r="L108" s="143"/>
      <c r="M108" s="148"/>
      <c r="S108" s="149"/>
      <c r="AS108" s="145" t="s">
        <v>137</v>
      </c>
      <c r="AT108" s="145" t="s">
        <v>80</v>
      </c>
      <c r="AU108" s="12" t="s">
        <v>80</v>
      </c>
      <c r="AV108" s="12" t="s">
        <v>27</v>
      </c>
      <c r="AW108" s="12" t="s">
        <v>78</v>
      </c>
      <c r="AX108" s="145" t="s">
        <v>129</v>
      </c>
    </row>
    <row r="109" spans="2:62" s="11" customFormat="1" ht="22.9" customHeight="1">
      <c r="B109" s="118"/>
      <c r="C109" s="130"/>
      <c r="D109" s="119" t="s">
        <v>70</v>
      </c>
      <c r="E109" s="127" t="s">
        <v>130</v>
      </c>
      <c r="F109" s="127" t="s">
        <v>131</v>
      </c>
      <c r="J109" s="128">
        <f>SUM(J110:J125)</f>
        <v>0</v>
      </c>
      <c r="L109" s="118"/>
      <c r="M109" s="122"/>
      <c r="O109" s="123">
        <f>SUM(O110:O126)</f>
        <v>88.992</v>
      </c>
      <c r="Q109" s="123">
        <f>SUM(Q110:Q126)</f>
        <v>9.177275999999997</v>
      </c>
      <c r="S109" s="124">
        <f>SUM(S110:S126)</f>
        <v>0</v>
      </c>
      <c r="AQ109" s="119" t="s">
        <v>78</v>
      </c>
      <c r="AS109" s="125" t="s">
        <v>70</v>
      </c>
      <c r="AT109" s="125" t="s">
        <v>78</v>
      </c>
      <c r="AX109" s="119" t="s">
        <v>129</v>
      </c>
      <c r="BJ109" s="126">
        <f>SUM(BJ110:BJ126)</f>
        <v>0</v>
      </c>
    </row>
    <row r="110" spans="2:64" s="1" customFormat="1" ht="33" customHeight="1">
      <c r="B110" s="129"/>
      <c r="C110" s="130">
        <f>1+C106</f>
        <v>9</v>
      </c>
      <c r="D110" s="130" t="s">
        <v>132</v>
      </c>
      <c r="E110" s="131" t="s">
        <v>133</v>
      </c>
      <c r="F110" s="132" t="s">
        <v>134</v>
      </c>
      <c r="G110" s="133" t="s">
        <v>135</v>
      </c>
      <c r="H110" s="134">
        <v>11</v>
      </c>
      <c r="I110" s="135">
        <v>0</v>
      </c>
      <c r="J110" s="135">
        <f>ROUND(I110*H110,2)</f>
        <v>0</v>
      </c>
      <c r="K110" s="136"/>
      <c r="L110" s="29"/>
      <c r="M110" s="137" t="s">
        <v>1</v>
      </c>
      <c r="N110" s="139">
        <v>0.192</v>
      </c>
      <c r="O110" s="139">
        <f>N110*H110</f>
        <v>2.112</v>
      </c>
      <c r="P110" s="139">
        <v>0.02628</v>
      </c>
      <c r="Q110" s="139">
        <f>P110*H110</f>
        <v>0.28908</v>
      </c>
      <c r="R110" s="139">
        <v>0</v>
      </c>
      <c r="S110" s="140">
        <f>R110*H110</f>
        <v>0</v>
      </c>
      <c r="AQ110" s="141" t="s">
        <v>136</v>
      </c>
      <c r="AS110" s="141" t="s">
        <v>132</v>
      </c>
      <c r="AT110" s="141" t="s">
        <v>80</v>
      </c>
      <c r="AX110" s="17" t="s">
        <v>129</v>
      </c>
      <c r="BD110" s="142" t="e">
        <f>IF(#REF!="základní",J110,0)</f>
        <v>#REF!</v>
      </c>
      <c r="BE110" s="142" t="e">
        <f>IF(#REF!="snížená",J110,0)</f>
        <v>#REF!</v>
      </c>
      <c r="BF110" s="142" t="e">
        <f>IF(#REF!="zákl. přenesená",J110,0)</f>
        <v>#REF!</v>
      </c>
      <c r="BG110" s="142" t="e">
        <f>IF(#REF!="sníž. přenesená",J110,0)</f>
        <v>#REF!</v>
      </c>
      <c r="BH110" s="142" t="e">
        <f>IF(#REF!="nulová",J110,0)</f>
        <v>#REF!</v>
      </c>
      <c r="BI110" s="17" t="s">
        <v>78</v>
      </c>
      <c r="BJ110" s="142">
        <f>ROUND(I110*H110,2)</f>
        <v>0</v>
      </c>
      <c r="BK110" s="17" t="s">
        <v>136</v>
      </c>
      <c r="BL110" s="141" t="s">
        <v>80</v>
      </c>
    </row>
    <row r="111" spans="2:50" s="12" customFormat="1" ht="12">
      <c r="B111" s="143"/>
      <c r="C111" s="130"/>
      <c r="D111" s="144" t="s">
        <v>137</v>
      </c>
      <c r="E111" s="145" t="s">
        <v>1</v>
      </c>
      <c r="F111" s="146" t="s">
        <v>904</v>
      </c>
      <c r="H111" s="147"/>
      <c r="L111" s="143"/>
      <c r="M111" s="148"/>
      <c r="S111" s="149"/>
      <c r="AS111" s="145" t="s">
        <v>137</v>
      </c>
      <c r="AT111" s="145" t="s">
        <v>80</v>
      </c>
      <c r="AU111" s="12" t="s">
        <v>80</v>
      </c>
      <c r="AV111" s="12" t="s">
        <v>27</v>
      </c>
      <c r="AW111" s="12" t="s">
        <v>78</v>
      </c>
      <c r="AX111" s="145" t="s">
        <v>129</v>
      </c>
    </row>
    <row r="112" spans="2:64" s="1" customFormat="1" ht="33" customHeight="1">
      <c r="B112" s="129"/>
      <c r="C112" s="130">
        <f>1+C110</f>
        <v>10</v>
      </c>
      <c r="D112" s="130" t="s">
        <v>132</v>
      </c>
      <c r="E112" s="131" t="s">
        <v>458</v>
      </c>
      <c r="F112" s="132" t="s">
        <v>459</v>
      </c>
      <c r="G112" s="133" t="s">
        <v>135</v>
      </c>
      <c r="H112" s="134">
        <v>2</v>
      </c>
      <c r="I112" s="135">
        <v>0</v>
      </c>
      <c r="J112" s="135">
        <f>ROUND(I112*H112,2)</f>
        <v>0</v>
      </c>
      <c r="K112" s="136"/>
      <c r="L112" s="29"/>
      <c r="M112" s="137" t="s">
        <v>1</v>
      </c>
      <c r="N112" s="139">
        <v>0.202</v>
      </c>
      <c r="O112" s="139">
        <f>N112*H112</f>
        <v>0.404</v>
      </c>
      <c r="P112" s="139">
        <v>0.03328</v>
      </c>
      <c r="Q112" s="139">
        <f>P112*H112</f>
        <v>0.06656</v>
      </c>
      <c r="R112" s="139">
        <v>0</v>
      </c>
      <c r="S112" s="140">
        <f>R112*H112</f>
        <v>0</v>
      </c>
      <c r="AQ112" s="141" t="s">
        <v>136</v>
      </c>
      <c r="AS112" s="141" t="s">
        <v>132</v>
      </c>
      <c r="AT112" s="141" t="s">
        <v>80</v>
      </c>
      <c r="AX112" s="17" t="s">
        <v>129</v>
      </c>
      <c r="BD112" s="142" t="e">
        <f>IF(#REF!="základní",J112,0)</f>
        <v>#REF!</v>
      </c>
      <c r="BE112" s="142" t="e">
        <f>IF(#REF!="snížená",J112,0)</f>
        <v>#REF!</v>
      </c>
      <c r="BF112" s="142" t="e">
        <f>IF(#REF!="zákl. přenesená",J112,0)</f>
        <v>#REF!</v>
      </c>
      <c r="BG112" s="142" t="e">
        <f>IF(#REF!="sníž. přenesená",J112,0)</f>
        <v>#REF!</v>
      </c>
      <c r="BH112" s="142" t="e">
        <f>IF(#REF!="nulová",J112,0)</f>
        <v>#REF!</v>
      </c>
      <c r="BI112" s="17" t="s">
        <v>78</v>
      </c>
      <c r="BJ112" s="142">
        <f>ROUND(I112*H112,2)</f>
        <v>0</v>
      </c>
      <c r="BK112" s="17" t="s">
        <v>136</v>
      </c>
      <c r="BL112" s="141" t="s">
        <v>136</v>
      </c>
    </row>
    <row r="113" spans="2:50" s="12" customFormat="1" ht="12">
      <c r="B113" s="143"/>
      <c r="C113" s="130"/>
      <c r="D113" s="144" t="s">
        <v>137</v>
      </c>
      <c r="E113" s="145" t="s">
        <v>1</v>
      </c>
      <c r="F113" s="146"/>
      <c r="H113" s="147"/>
      <c r="L113" s="143"/>
      <c r="M113" s="148"/>
      <c r="S113" s="149"/>
      <c r="AS113" s="145" t="s">
        <v>137</v>
      </c>
      <c r="AT113" s="145" t="s">
        <v>80</v>
      </c>
      <c r="AU113" s="12" t="s">
        <v>80</v>
      </c>
      <c r="AV113" s="12" t="s">
        <v>27</v>
      </c>
      <c r="AW113" s="12" t="s">
        <v>78</v>
      </c>
      <c r="AX113" s="145" t="s">
        <v>129</v>
      </c>
    </row>
    <row r="114" spans="2:64" s="1" customFormat="1" ht="24.2" customHeight="1">
      <c r="B114" s="129"/>
      <c r="C114" s="130">
        <f>1+C112</f>
        <v>11</v>
      </c>
      <c r="D114" s="130" t="s">
        <v>132</v>
      </c>
      <c r="E114" s="131" t="s">
        <v>139</v>
      </c>
      <c r="F114" s="132" t="s">
        <v>143</v>
      </c>
      <c r="G114" s="133" t="s">
        <v>141</v>
      </c>
      <c r="H114" s="134">
        <f>4*F115</f>
        <v>142.79999999999998</v>
      </c>
      <c r="I114" s="135">
        <v>0</v>
      </c>
      <c r="J114" s="135">
        <f>ROUND(I114*H114,2)</f>
        <v>0</v>
      </c>
      <c r="K114" s="136"/>
      <c r="L114" s="29"/>
      <c r="M114" s="137" t="s">
        <v>1</v>
      </c>
      <c r="N114" s="139">
        <v>0.52</v>
      </c>
      <c r="O114" s="139">
        <f>N114*H114</f>
        <v>74.256</v>
      </c>
      <c r="P114" s="139">
        <v>0.06172</v>
      </c>
      <c r="Q114" s="139">
        <f>P114*H114</f>
        <v>8.813615999999998</v>
      </c>
      <c r="R114" s="139">
        <v>0</v>
      </c>
      <c r="S114" s="140">
        <f>R114*H114</f>
        <v>0</v>
      </c>
      <c r="AQ114" s="141" t="s">
        <v>136</v>
      </c>
      <c r="AS114" s="141" t="s">
        <v>132</v>
      </c>
      <c r="AT114" s="141" t="s">
        <v>80</v>
      </c>
      <c r="AX114" s="17" t="s">
        <v>129</v>
      </c>
      <c r="BD114" s="142" t="e">
        <f>IF(#REF!="základní",J114,0)</f>
        <v>#REF!</v>
      </c>
      <c r="BE114" s="142" t="e">
        <f>IF(#REF!="snížená",J114,0)</f>
        <v>#REF!</v>
      </c>
      <c r="BF114" s="142" t="e">
        <f>IF(#REF!="zákl. přenesená",J114,0)</f>
        <v>#REF!</v>
      </c>
      <c r="BG114" s="142" t="e">
        <f>IF(#REF!="sníž. přenesená",J114,0)</f>
        <v>#REF!</v>
      </c>
      <c r="BH114" s="142" t="e">
        <f>IF(#REF!="nulová",J114,0)</f>
        <v>#REF!</v>
      </c>
      <c r="BI114" s="17" t="s">
        <v>78</v>
      </c>
      <c r="BJ114" s="142">
        <f>ROUND(I114*H114,2)</f>
        <v>0</v>
      </c>
      <c r="BK114" s="17" t="s">
        <v>136</v>
      </c>
      <c r="BL114" s="141" t="s">
        <v>142</v>
      </c>
    </row>
    <row r="115" spans="2:50" s="14" customFormat="1" ht="12">
      <c r="B115" s="156"/>
      <c r="C115" s="130"/>
      <c r="D115" s="144"/>
      <c r="E115" s="157"/>
      <c r="F115" s="158">
        <f>4+2.3+1.5+5.6+1.4+2.3+1.9+2.2+3.3+2.8+3.8+3.2+1.4</f>
        <v>35.699999999999996</v>
      </c>
      <c r="H115" s="157"/>
      <c r="L115" s="156"/>
      <c r="M115" s="159"/>
      <c r="S115" s="160"/>
      <c r="AS115" s="157" t="s">
        <v>137</v>
      </c>
      <c r="AT115" s="157" t="s">
        <v>80</v>
      </c>
      <c r="AU115" s="14" t="s">
        <v>78</v>
      </c>
      <c r="AV115" s="14" t="s">
        <v>27</v>
      </c>
      <c r="AW115" s="14" t="s">
        <v>71</v>
      </c>
      <c r="AX115" s="157" t="s">
        <v>129</v>
      </c>
    </row>
    <row r="116" spans="2:50" s="12" customFormat="1" ht="12">
      <c r="B116" s="143"/>
      <c r="C116" s="130"/>
      <c r="D116" s="144"/>
      <c r="E116" s="145"/>
      <c r="F116" s="146"/>
      <c r="H116" s="147"/>
      <c r="L116" s="143"/>
      <c r="M116" s="148"/>
      <c r="S116" s="149"/>
      <c r="AS116" s="145" t="s">
        <v>137</v>
      </c>
      <c r="AT116" s="145" t="s">
        <v>80</v>
      </c>
      <c r="AU116" s="12" t="s">
        <v>80</v>
      </c>
      <c r="AV116" s="12" t="s">
        <v>27</v>
      </c>
      <c r="AW116" s="12" t="s">
        <v>71</v>
      </c>
      <c r="AX116" s="145" t="s">
        <v>129</v>
      </c>
    </row>
    <row r="117" spans="2:50" s="13" customFormat="1" ht="24">
      <c r="B117" s="150"/>
      <c r="C117" s="130">
        <f>1+C114</f>
        <v>12</v>
      </c>
      <c r="D117" s="130" t="s">
        <v>854</v>
      </c>
      <c r="E117" s="131"/>
      <c r="F117" s="132" t="s">
        <v>921</v>
      </c>
      <c r="G117" s="133" t="s">
        <v>148</v>
      </c>
      <c r="H117" s="134">
        <f>H122</f>
        <v>38.5</v>
      </c>
      <c r="I117" s="135">
        <v>0</v>
      </c>
      <c r="J117" s="135">
        <f>ROUND(I117*H117,2)</f>
        <v>0</v>
      </c>
      <c r="L117" s="150"/>
      <c r="M117" s="154"/>
      <c r="S117" s="155"/>
      <c r="AS117" s="151"/>
      <c r="AT117" s="151"/>
      <c r="AX117" s="151"/>
    </row>
    <row r="118" spans="2:50" s="13" customFormat="1" ht="22.5">
      <c r="B118" s="150"/>
      <c r="C118" s="130"/>
      <c r="D118" s="130"/>
      <c r="E118" s="131"/>
      <c r="F118" s="158" t="s">
        <v>984</v>
      </c>
      <c r="G118" s="133"/>
      <c r="H118" s="134"/>
      <c r="I118" s="135"/>
      <c r="J118" s="135"/>
      <c r="L118" s="150"/>
      <c r="M118" s="154"/>
      <c r="S118" s="155"/>
      <c r="AS118" s="151"/>
      <c r="AT118" s="151"/>
      <c r="AX118" s="151"/>
    </row>
    <row r="119" spans="2:50" s="13" customFormat="1" ht="48">
      <c r="B119" s="150"/>
      <c r="C119" s="130">
        <f>1+C117</f>
        <v>13</v>
      </c>
      <c r="D119" s="130" t="s">
        <v>854</v>
      </c>
      <c r="E119" s="131"/>
      <c r="F119" s="132" t="s">
        <v>985</v>
      </c>
      <c r="G119" s="133" t="s">
        <v>148</v>
      </c>
      <c r="H119" s="134">
        <f>H117</f>
        <v>38.5</v>
      </c>
      <c r="I119" s="135">
        <v>0</v>
      </c>
      <c r="J119" s="135">
        <f>ROUND(I119*H119,2)</f>
        <v>0</v>
      </c>
      <c r="L119" s="150"/>
      <c r="M119" s="154"/>
      <c r="S119" s="155"/>
      <c r="AS119" s="151"/>
      <c r="AT119" s="151"/>
      <c r="AX119" s="151"/>
    </row>
    <row r="120" spans="2:64" s="1" customFormat="1" ht="24.2" customHeight="1">
      <c r="B120" s="129"/>
      <c r="C120" s="130">
        <f aca="true" t="shared" si="1" ref="C120:C169">1+C119</f>
        <v>14</v>
      </c>
      <c r="D120" s="130" t="s">
        <v>132</v>
      </c>
      <c r="E120" s="131" t="s">
        <v>491</v>
      </c>
      <c r="F120" s="132" t="s">
        <v>893</v>
      </c>
      <c r="G120" s="133" t="s">
        <v>451</v>
      </c>
      <c r="H120" s="134">
        <v>3</v>
      </c>
      <c r="I120" s="135">
        <v>0</v>
      </c>
      <c r="J120" s="135">
        <f>ROUND(I120*H120,2)</f>
        <v>0</v>
      </c>
      <c r="K120" s="136"/>
      <c r="L120" s="29"/>
      <c r="M120" s="137" t="s">
        <v>1</v>
      </c>
      <c r="N120" s="139">
        <v>0</v>
      </c>
      <c r="O120" s="139">
        <f>N120*H120</f>
        <v>0</v>
      </c>
      <c r="P120" s="139">
        <v>0</v>
      </c>
      <c r="Q120" s="139">
        <f>P120*H120</f>
        <v>0</v>
      </c>
      <c r="R120" s="139">
        <v>0</v>
      </c>
      <c r="S120" s="140">
        <f>R120*H120</f>
        <v>0</v>
      </c>
      <c r="AQ120" s="141" t="s">
        <v>136</v>
      </c>
      <c r="AS120" s="141" t="s">
        <v>132</v>
      </c>
      <c r="AT120" s="141" t="s">
        <v>80</v>
      </c>
      <c r="AX120" s="17" t="s">
        <v>129</v>
      </c>
      <c r="BD120" s="142" t="e">
        <f>IF(#REF!="základní",J120,0)</f>
        <v>#REF!</v>
      </c>
      <c r="BE120" s="142" t="e">
        <f>IF(#REF!="snížená",J120,0)</f>
        <v>#REF!</v>
      </c>
      <c r="BF120" s="142" t="e">
        <f>IF(#REF!="zákl. přenesená",J120,0)</f>
        <v>#REF!</v>
      </c>
      <c r="BG120" s="142" t="e">
        <f>IF(#REF!="sníž. přenesená",J120,0)</f>
        <v>#REF!</v>
      </c>
      <c r="BH120" s="142" t="e">
        <f>IF(#REF!="nulová",J120,0)</f>
        <v>#REF!</v>
      </c>
      <c r="BI120" s="17" t="s">
        <v>78</v>
      </c>
      <c r="BJ120" s="142">
        <f>ROUND(I120*H120,2)</f>
        <v>0</v>
      </c>
      <c r="BK120" s="17" t="s">
        <v>136</v>
      </c>
      <c r="BL120" s="141" t="s">
        <v>492</v>
      </c>
    </row>
    <row r="121" spans="2:50" s="12" customFormat="1" ht="12">
      <c r="B121" s="143"/>
      <c r="C121" s="130"/>
      <c r="D121" s="144" t="s">
        <v>137</v>
      </c>
      <c r="E121" s="145" t="s">
        <v>1</v>
      </c>
      <c r="F121" s="146"/>
      <c r="H121" s="147">
        <v>3</v>
      </c>
      <c r="L121" s="143"/>
      <c r="M121" s="148"/>
      <c r="S121" s="149"/>
      <c r="AS121" s="145" t="s">
        <v>137</v>
      </c>
      <c r="AT121" s="145" t="s">
        <v>80</v>
      </c>
      <c r="AU121" s="12" t="s">
        <v>80</v>
      </c>
      <c r="AV121" s="12" t="s">
        <v>27</v>
      </c>
      <c r="AW121" s="12" t="s">
        <v>78</v>
      </c>
      <c r="AX121" s="145" t="s">
        <v>129</v>
      </c>
    </row>
    <row r="122" spans="2:64" s="1" customFormat="1" ht="24.2" customHeight="1">
      <c r="B122" s="129"/>
      <c r="C122" s="130">
        <f>1+C120</f>
        <v>15</v>
      </c>
      <c r="D122" s="130" t="s">
        <v>132</v>
      </c>
      <c r="E122" s="131" t="s">
        <v>146</v>
      </c>
      <c r="F122" s="132" t="s">
        <v>906</v>
      </c>
      <c r="G122" s="133" t="s">
        <v>148</v>
      </c>
      <c r="H122" s="134">
        <f>H123/2</f>
        <v>38.5</v>
      </c>
      <c r="I122" s="135">
        <v>0</v>
      </c>
      <c r="J122" s="135">
        <f>ROUND(I122*H122,2)</f>
        <v>0</v>
      </c>
      <c r="K122" s="136"/>
      <c r="L122" s="29"/>
      <c r="M122" s="137" t="s">
        <v>1</v>
      </c>
      <c r="N122" s="139">
        <v>0.12</v>
      </c>
      <c r="O122" s="139">
        <f>N122*H122</f>
        <v>4.62</v>
      </c>
      <c r="P122" s="139">
        <v>8E-05</v>
      </c>
      <c r="Q122" s="139">
        <f>P122*H122</f>
        <v>0.0030800000000000003</v>
      </c>
      <c r="R122" s="139">
        <v>0</v>
      </c>
      <c r="S122" s="140">
        <f>R122*H122</f>
        <v>0</v>
      </c>
      <c r="AQ122" s="141" t="s">
        <v>136</v>
      </c>
      <c r="AS122" s="141" t="s">
        <v>132</v>
      </c>
      <c r="AT122" s="141" t="s">
        <v>80</v>
      </c>
      <c r="AX122" s="17" t="s">
        <v>129</v>
      </c>
      <c r="BD122" s="142" t="e">
        <f>IF(#REF!="základní",J122,0)</f>
        <v>#REF!</v>
      </c>
      <c r="BE122" s="142" t="e">
        <f>IF(#REF!="snížená",J122,0)</f>
        <v>#REF!</v>
      </c>
      <c r="BF122" s="142" t="e">
        <f>IF(#REF!="zákl. přenesená",J122,0)</f>
        <v>#REF!</v>
      </c>
      <c r="BG122" s="142" t="e">
        <f>IF(#REF!="sníž. přenesená",J122,0)</f>
        <v>#REF!</v>
      </c>
      <c r="BH122" s="142" t="e">
        <f>IF(#REF!="nulová",J122,0)</f>
        <v>#REF!</v>
      </c>
      <c r="BI122" s="17" t="s">
        <v>78</v>
      </c>
      <c r="BJ122" s="142">
        <f>ROUND(I122*H122,2)</f>
        <v>0</v>
      </c>
      <c r="BK122" s="17" t="s">
        <v>136</v>
      </c>
      <c r="BL122" s="141" t="s">
        <v>149</v>
      </c>
    </row>
    <row r="123" spans="2:50" s="12" customFormat="1" ht="12">
      <c r="B123" s="143"/>
      <c r="C123" s="130"/>
      <c r="D123" s="144" t="s">
        <v>137</v>
      </c>
      <c r="E123" s="145" t="s">
        <v>1</v>
      </c>
      <c r="F123" s="146"/>
      <c r="H123" s="147">
        <v>77</v>
      </c>
      <c r="L123" s="143"/>
      <c r="M123" s="148"/>
      <c r="S123" s="149"/>
      <c r="AS123" s="145" t="s">
        <v>137</v>
      </c>
      <c r="AT123" s="145" t="s">
        <v>80</v>
      </c>
      <c r="AU123" s="12" t="s">
        <v>80</v>
      </c>
      <c r="AV123" s="12" t="s">
        <v>27</v>
      </c>
      <c r="AW123" s="12" t="s">
        <v>71</v>
      </c>
      <c r="AX123" s="145" t="s">
        <v>129</v>
      </c>
    </row>
    <row r="124" spans="2:50" s="13" customFormat="1" ht="12">
      <c r="B124" s="150"/>
      <c r="C124" s="130"/>
      <c r="D124" s="144"/>
      <c r="E124" s="151" t="s">
        <v>1</v>
      </c>
      <c r="F124" s="152"/>
      <c r="H124" s="153"/>
      <c r="L124" s="150"/>
      <c r="M124" s="154"/>
      <c r="S124" s="155"/>
      <c r="AS124" s="151" t="s">
        <v>137</v>
      </c>
      <c r="AT124" s="151" t="s">
        <v>80</v>
      </c>
      <c r="AU124" s="13" t="s">
        <v>136</v>
      </c>
      <c r="AV124" s="13" t="s">
        <v>27</v>
      </c>
      <c r="AW124" s="13" t="s">
        <v>78</v>
      </c>
      <c r="AX124" s="151" t="s">
        <v>129</v>
      </c>
    </row>
    <row r="125" spans="2:64" s="1" customFormat="1" ht="24.2" customHeight="1">
      <c r="B125" s="129"/>
      <c r="C125" s="130">
        <f>1+C122</f>
        <v>16</v>
      </c>
      <c r="D125" s="130" t="s">
        <v>132</v>
      </c>
      <c r="E125" s="131" t="s">
        <v>150</v>
      </c>
      <c r="F125" s="132" t="s">
        <v>151</v>
      </c>
      <c r="G125" s="133" t="s">
        <v>148</v>
      </c>
      <c r="H125" s="134">
        <v>38</v>
      </c>
      <c r="I125" s="135">
        <v>0</v>
      </c>
      <c r="J125" s="135">
        <f>ROUND(I125*H125,2)</f>
        <v>0</v>
      </c>
      <c r="K125" s="136"/>
      <c r="L125" s="29"/>
      <c r="M125" s="137" t="s">
        <v>1</v>
      </c>
      <c r="N125" s="139">
        <v>0.2</v>
      </c>
      <c r="O125" s="139">
        <f>N125*H125</f>
        <v>7.6000000000000005</v>
      </c>
      <c r="P125" s="139">
        <v>0.00013</v>
      </c>
      <c r="Q125" s="139">
        <f>P125*H125</f>
        <v>0.00494</v>
      </c>
      <c r="R125" s="139">
        <v>0</v>
      </c>
      <c r="S125" s="140">
        <f>R125*H125</f>
        <v>0</v>
      </c>
      <c r="AQ125" s="141" t="s">
        <v>136</v>
      </c>
      <c r="AS125" s="141" t="s">
        <v>132</v>
      </c>
      <c r="AT125" s="141" t="s">
        <v>80</v>
      </c>
      <c r="AX125" s="17" t="s">
        <v>129</v>
      </c>
      <c r="BD125" s="142" t="e">
        <f>IF(#REF!="základní",J125,0)</f>
        <v>#REF!</v>
      </c>
      <c r="BE125" s="142" t="e">
        <f>IF(#REF!="snížená",J125,0)</f>
        <v>#REF!</v>
      </c>
      <c r="BF125" s="142" t="e">
        <f>IF(#REF!="zákl. přenesená",J125,0)</f>
        <v>#REF!</v>
      </c>
      <c r="BG125" s="142" t="e">
        <f>IF(#REF!="sníž. přenesená",J125,0)</f>
        <v>#REF!</v>
      </c>
      <c r="BH125" s="142" t="e">
        <f>IF(#REF!="nulová",J125,0)</f>
        <v>#REF!</v>
      </c>
      <c r="BI125" s="17" t="s">
        <v>78</v>
      </c>
      <c r="BJ125" s="142">
        <f>ROUND(I125*H125,2)</f>
        <v>0</v>
      </c>
      <c r="BK125" s="17" t="s">
        <v>136</v>
      </c>
      <c r="BL125" s="141" t="s">
        <v>152</v>
      </c>
    </row>
    <row r="126" spans="2:50" s="12" customFormat="1" ht="12">
      <c r="B126" s="143"/>
      <c r="C126" s="130"/>
      <c r="D126" s="144" t="s">
        <v>137</v>
      </c>
      <c r="E126" s="145" t="s">
        <v>1</v>
      </c>
      <c r="F126" s="146"/>
      <c r="H126" s="147"/>
      <c r="L126" s="143"/>
      <c r="M126" s="148"/>
      <c r="S126" s="149"/>
      <c r="AS126" s="145" t="s">
        <v>137</v>
      </c>
      <c r="AT126" s="145" t="s">
        <v>80</v>
      </c>
      <c r="AU126" s="12" t="s">
        <v>80</v>
      </c>
      <c r="AV126" s="12" t="s">
        <v>27</v>
      </c>
      <c r="AW126" s="12" t="s">
        <v>78</v>
      </c>
      <c r="AX126" s="145" t="s">
        <v>129</v>
      </c>
    </row>
    <row r="127" spans="2:62" s="11" customFormat="1" ht="22.9" customHeight="1">
      <c r="B127" s="118"/>
      <c r="C127" s="130"/>
      <c r="D127" s="119" t="s">
        <v>70</v>
      </c>
      <c r="E127" s="127" t="s">
        <v>142</v>
      </c>
      <c r="F127" s="127" t="s">
        <v>153</v>
      </c>
      <c r="J127" s="128">
        <f>SUM(J128:J170)</f>
        <v>0</v>
      </c>
      <c r="L127" s="118"/>
      <c r="M127" s="122"/>
      <c r="O127" s="123">
        <f>SUM(O128:O170)</f>
        <v>440.07544137499997</v>
      </c>
      <c r="Q127" s="123">
        <f>SUM(Q128:Q170)</f>
        <v>51.21769903124999</v>
      </c>
      <c r="S127" s="124">
        <f>SUM(S128:S170)</f>
        <v>0</v>
      </c>
      <c r="AQ127" s="119" t="s">
        <v>78</v>
      </c>
      <c r="AS127" s="125" t="s">
        <v>70</v>
      </c>
      <c r="AT127" s="125" t="s">
        <v>78</v>
      </c>
      <c r="AX127" s="119" t="s">
        <v>129</v>
      </c>
      <c r="BJ127" s="126">
        <f>SUM(BJ128:BJ170)</f>
        <v>0</v>
      </c>
    </row>
    <row r="128" spans="2:64" s="1" customFormat="1" ht="24.2" customHeight="1">
      <c r="B128" s="129"/>
      <c r="C128" s="130">
        <f>1+C125</f>
        <v>17</v>
      </c>
      <c r="D128" s="130" t="s">
        <v>132</v>
      </c>
      <c r="E128" s="131" t="s">
        <v>496</v>
      </c>
      <c r="F128" s="132" t="s">
        <v>497</v>
      </c>
      <c r="G128" s="133" t="s">
        <v>141</v>
      </c>
      <c r="H128" s="134">
        <f>F129</f>
        <v>394.4</v>
      </c>
      <c r="I128" s="135">
        <v>0</v>
      </c>
      <c r="J128" s="135">
        <f>ROUND(I128*H128,2)</f>
        <v>0</v>
      </c>
      <c r="K128" s="136"/>
      <c r="L128" s="29"/>
      <c r="M128" s="137" t="s">
        <v>1</v>
      </c>
      <c r="N128" s="139">
        <v>0.36</v>
      </c>
      <c r="O128" s="139">
        <f>N128*H128</f>
        <v>141.98399999999998</v>
      </c>
      <c r="P128" s="139">
        <v>0.00438</v>
      </c>
      <c r="Q128" s="139">
        <f>P128*H128</f>
        <v>1.727472</v>
      </c>
      <c r="R128" s="139">
        <v>0</v>
      </c>
      <c r="S128" s="140">
        <f>R128*H128</f>
        <v>0</v>
      </c>
      <c r="AQ128" s="141" t="s">
        <v>136</v>
      </c>
      <c r="AS128" s="141" t="s">
        <v>132</v>
      </c>
      <c r="AT128" s="141" t="s">
        <v>80</v>
      </c>
      <c r="AX128" s="17" t="s">
        <v>129</v>
      </c>
      <c r="BD128" s="142" t="e">
        <f>IF(#REF!="základní",J128,0)</f>
        <v>#REF!</v>
      </c>
      <c r="BE128" s="142" t="e">
        <f>IF(#REF!="snížená",J128,0)</f>
        <v>#REF!</v>
      </c>
      <c r="BF128" s="142" t="e">
        <f>IF(#REF!="zákl. přenesená",J128,0)</f>
        <v>#REF!</v>
      </c>
      <c r="BG128" s="142" t="e">
        <f>IF(#REF!="sníž. přenesená",J128,0)</f>
        <v>#REF!</v>
      </c>
      <c r="BH128" s="142" t="e">
        <f>IF(#REF!="nulová",J128,0)</f>
        <v>#REF!</v>
      </c>
      <c r="BI128" s="17" t="s">
        <v>78</v>
      </c>
      <c r="BJ128" s="142">
        <f>ROUND(I128*H128,2)</f>
        <v>0</v>
      </c>
      <c r="BK128" s="17" t="s">
        <v>136</v>
      </c>
      <c r="BL128" s="141" t="s">
        <v>498</v>
      </c>
    </row>
    <row r="129" spans="2:50" s="12" customFormat="1" ht="12">
      <c r="B129" s="143"/>
      <c r="C129" s="130"/>
      <c r="D129" s="144" t="s">
        <v>137</v>
      </c>
      <c r="E129" s="145" t="s">
        <v>1</v>
      </c>
      <c r="F129" s="146">
        <f>H114+(5.2*2+4.5*2+8+10*2+2.5+4)*4+1.2*15*2</f>
        <v>394.4</v>
      </c>
      <c r="H129" s="147"/>
      <c r="L129" s="143"/>
      <c r="M129" s="148"/>
      <c r="S129" s="149"/>
      <c r="AS129" s="145" t="s">
        <v>137</v>
      </c>
      <c r="AT129" s="145" t="s">
        <v>80</v>
      </c>
      <c r="AU129" s="12" t="s">
        <v>80</v>
      </c>
      <c r="AV129" s="12" t="s">
        <v>27</v>
      </c>
      <c r="AW129" s="12" t="s">
        <v>78</v>
      </c>
      <c r="AX129" s="145" t="s">
        <v>129</v>
      </c>
    </row>
    <row r="130" spans="2:64" s="1" customFormat="1" ht="24.2" customHeight="1">
      <c r="B130" s="129"/>
      <c r="C130" s="130">
        <f>1+C128</f>
        <v>18</v>
      </c>
      <c r="D130" s="130" t="s">
        <v>132</v>
      </c>
      <c r="E130" s="131" t="s">
        <v>158</v>
      </c>
      <c r="F130" s="132" t="s">
        <v>159</v>
      </c>
      <c r="G130" s="133" t="s">
        <v>141</v>
      </c>
      <c r="H130" s="134">
        <v>39.994</v>
      </c>
      <c r="I130" s="135">
        <v>0</v>
      </c>
      <c r="J130" s="135">
        <f>ROUND(I130*H130,2)</f>
        <v>0</v>
      </c>
      <c r="K130" s="136"/>
      <c r="L130" s="29"/>
      <c r="M130" s="137" t="s">
        <v>1</v>
      </c>
      <c r="N130" s="139">
        <v>0.39</v>
      </c>
      <c r="O130" s="139">
        <f>N130*H130</f>
        <v>15.597660000000001</v>
      </c>
      <c r="P130" s="139">
        <v>0.0154</v>
      </c>
      <c r="Q130" s="139">
        <f>P130*H130</f>
        <v>0.6159076</v>
      </c>
      <c r="R130" s="139">
        <v>0</v>
      </c>
      <c r="S130" s="140">
        <f>R130*H130</f>
        <v>0</v>
      </c>
      <c r="AQ130" s="141" t="s">
        <v>136</v>
      </c>
      <c r="AS130" s="141" t="s">
        <v>132</v>
      </c>
      <c r="AT130" s="141" t="s">
        <v>80</v>
      </c>
      <c r="AX130" s="17" t="s">
        <v>129</v>
      </c>
      <c r="BD130" s="142" t="e">
        <f>IF(#REF!="základní",J130,0)</f>
        <v>#REF!</v>
      </c>
      <c r="BE130" s="142" t="e">
        <f>IF(#REF!="snížená",J130,0)</f>
        <v>#REF!</v>
      </c>
      <c r="BF130" s="142" t="e">
        <f>IF(#REF!="zákl. přenesená",J130,0)</f>
        <v>#REF!</v>
      </c>
      <c r="BG130" s="142" t="e">
        <f>IF(#REF!="sníž. přenesená",J130,0)</f>
        <v>#REF!</v>
      </c>
      <c r="BH130" s="142" t="e">
        <f>IF(#REF!="nulová",J130,0)</f>
        <v>#REF!</v>
      </c>
      <c r="BI130" s="17" t="s">
        <v>78</v>
      </c>
      <c r="BJ130" s="142">
        <f>ROUND(I130*H130,2)</f>
        <v>0</v>
      </c>
      <c r="BK130" s="17" t="s">
        <v>136</v>
      </c>
      <c r="BL130" s="141" t="s">
        <v>160</v>
      </c>
    </row>
    <row r="131" spans="2:50" s="14" customFormat="1" ht="12">
      <c r="B131" s="156"/>
      <c r="C131" s="130"/>
      <c r="D131" s="144" t="s">
        <v>137</v>
      </c>
      <c r="E131" s="157" t="s">
        <v>1</v>
      </c>
      <c r="F131" s="158" t="s">
        <v>500</v>
      </c>
      <c r="H131" s="157" t="s">
        <v>1</v>
      </c>
      <c r="L131" s="156"/>
      <c r="M131" s="159"/>
      <c r="S131" s="160"/>
      <c r="AS131" s="157" t="s">
        <v>137</v>
      </c>
      <c r="AT131" s="157" t="s">
        <v>80</v>
      </c>
      <c r="AU131" s="14" t="s">
        <v>78</v>
      </c>
      <c r="AV131" s="14" t="s">
        <v>27</v>
      </c>
      <c r="AW131" s="14" t="s">
        <v>71</v>
      </c>
      <c r="AX131" s="157" t="s">
        <v>129</v>
      </c>
    </row>
    <row r="132" spans="2:50" s="12" customFormat="1" ht="12">
      <c r="B132" s="143"/>
      <c r="C132" s="130"/>
      <c r="D132" s="144"/>
      <c r="E132" s="145"/>
      <c r="F132" s="146">
        <f>1.8*(1.4+1.4+1.7+2.1+1.2+1.2+4.6+4.6+2+3.2+5.2)+2.3*3.2</f>
        <v>58.839999999999996</v>
      </c>
      <c r="H132" s="147"/>
      <c r="L132" s="143"/>
      <c r="M132" s="148"/>
      <c r="S132" s="149"/>
      <c r="AS132" s="145" t="s">
        <v>137</v>
      </c>
      <c r="AT132" s="145" t="s">
        <v>80</v>
      </c>
      <c r="AU132" s="12" t="s">
        <v>80</v>
      </c>
      <c r="AV132" s="12" t="s">
        <v>27</v>
      </c>
      <c r="AW132" s="12" t="s">
        <v>71</v>
      </c>
      <c r="AX132" s="145" t="s">
        <v>129</v>
      </c>
    </row>
    <row r="133" spans="2:64" s="1" customFormat="1" ht="24.2" customHeight="1">
      <c r="B133" s="129"/>
      <c r="C133" s="130">
        <f>1+C130</f>
        <v>19</v>
      </c>
      <c r="D133" s="130" t="s">
        <v>132</v>
      </c>
      <c r="E133" s="131" t="s">
        <v>170</v>
      </c>
      <c r="F133" s="132" t="s">
        <v>171</v>
      </c>
      <c r="G133" s="133" t="s">
        <v>141</v>
      </c>
      <c r="H133" s="134">
        <f>H139*1.1</f>
        <v>85.62400000000001</v>
      </c>
      <c r="I133" s="135">
        <v>0</v>
      </c>
      <c r="J133" s="135">
        <f>ROUND(I133*H133,2)</f>
        <v>0</v>
      </c>
      <c r="K133" s="136"/>
      <c r="L133" s="29"/>
      <c r="M133" s="137" t="s">
        <v>1</v>
      </c>
      <c r="N133" s="139">
        <v>0</v>
      </c>
      <c r="O133" s="139">
        <f>N133*H133</f>
        <v>0</v>
      </c>
      <c r="P133" s="139">
        <v>0</v>
      </c>
      <c r="Q133" s="139">
        <f>P133*H133</f>
        <v>0</v>
      </c>
      <c r="R133" s="139">
        <v>0</v>
      </c>
      <c r="S133" s="140">
        <f>R133*H133</f>
        <v>0</v>
      </c>
      <c r="AQ133" s="141" t="s">
        <v>136</v>
      </c>
      <c r="AS133" s="141" t="s">
        <v>132</v>
      </c>
      <c r="AT133" s="141" t="s">
        <v>80</v>
      </c>
      <c r="AX133" s="17" t="s">
        <v>129</v>
      </c>
      <c r="BD133" s="142" t="e">
        <f>IF(#REF!="základní",J133,0)</f>
        <v>#REF!</v>
      </c>
      <c r="BE133" s="142" t="e">
        <f>IF(#REF!="snížená",J133,0)</f>
        <v>#REF!</v>
      </c>
      <c r="BF133" s="142" t="e">
        <f>IF(#REF!="zákl. přenesená",J133,0)</f>
        <v>#REF!</v>
      </c>
      <c r="BG133" s="142" t="e">
        <f>IF(#REF!="sníž. přenesená",J133,0)</f>
        <v>#REF!</v>
      </c>
      <c r="BH133" s="142" t="e">
        <f>IF(#REF!="nulová",J133,0)</f>
        <v>#REF!</v>
      </c>
      <c r="BI133" s="17" t="s">
        <v>78</v>
      </c>
      <c r="BJ133" s="142">
        <f>ROUND(I133*H133,2)</f>
        <v>0</v>
      </c>
      <c r="BK133" s="17" t="s">
        <v>136</v>
      </c>
      <c r="BL133" s="141" t="s">
        <v>172</v>
      </c>
    </row>
    <row r="134" spans="2:50" s="14" customFormat="1" ht="12">
      <c r="B134" s="156"/>
      <c r="C134" s="130"/>
      <c r="D134" s="144" t="s">
        <v>137</v>
      </c>
      <c r="E134" s="157" t="s">
        <v>1</v>
      </c>
      <c r="F134" s="158" t="s">
        <v>173</v>
      </c>
      <c r="H134" s="157" t="s">
        <v>1</v>
      </c>
      <c r="L134" s="156"/>
      <c r="M134" s="159"/>
      <c r="S134" s="160"/>
      <c r="AS134" s="157" t="s">
        <v>137</v>
      </c>
      <c r="AT134" s="157" t="s">
        <v>80</v>
      </c>
      <c r="AU134" s="14" t="s">
        <v>78</v>
      </c>
      <c r="AV134" s="14" t="s">
        <v>27</v>
      </c>
      <c r="AW134" s="14" t="s">
        <v>71</v>
      </c>
      <c r="AX134" s="157" t="s">
        <v>129</v>
      </c>
    </row>
    <row r="135" spans="2:50" s="12" customFormat="1" ht="12">
      <c r="B135" s="143"/>
      <c r="C135" s="130"/>
      <c r="D135" s="144" t="s">
        <v>137</v>
      </c>
      <c r="E135" s="145" t="s">
        <v>1</v>
      </c>
      <c r="F135" s="146" t="s">
        <v>174</v>
      </c>
      <c r="H135" s="147">
        <v>11.2</v>
      </c>
      <c r="L135" s="143"/>
      <c r="M135" s="148"/>
      <c r="S135" s="149"/>
      <c r="AS135" s="145" t="s">
        <v>137</v>
      </c>
      <c r="AT135" s="145" t="s">
        <v>80</v>
      </c>
      <c r="AU135" s="12" t="s">
        <v>80</v>
      </c>
      <c r="AV135" s="12" t="s">
        <v>27</v>
      </c>
      <c r="AW135" s="12" t="s">
        <v>71</v>
      </c>
      <c r="AX135" s="145" t="s">
        <v>129</v>
      </c>
    </row>
    <row r="136" spans="2:50" s="12" customFormat="1" ht="12">
      <c r="B136" s="143"/>
      <c r="C136" s="130"/>
      <c r="D136" s="144" t="s">
        <v>137</v>
      </c>
      <c r="E136" s="145" t="s">
        <v>1</v>
      </c>
      <c r="F136" s="146" t="s">
        <v>175</v>
      </c>
      <c r="H136" s="147">
        <v>95.9</v>
      </c>
      <c r="L136" s="143"/>
      <c r="M136" s="148"/>
      <c r="S136" s="149"/>
      <c r="AS136" s="145" t="s">
        <v>137</v>
      </c>
      <c r="AT136" s="145" t="s">
        <v>80</v>
      </c>
      <c r="AU136" s="12" t="s">
        <v>80</v>
      </c>
      <c r="AV136" s="12" t="s">
        <v>27</v>
      </c>
      <c r="AW136" s="12" t="s">
        <v>71</v>
      </c>
      <c r="AX136" s="145" t="s">
        <v>129</v>
      </c>
    </row>
    <row r="137" spans="2:50" s="12" customFormat="1" ht="12">
      <c r="B137" s="143"/>
      <c r="C137" s="130"/>
      <c r="D137" s="144" t="s">
        <v>137</v>
      </c>
      <c r="E137" s="145" t="s">
        <v>1</v>
      </c>
      <c r="F137" s="146" t="s">
        <v>176</v>
      </c>
      <c r="H137" s="147">
        <v>-2.8</v>
      </c>
      <c r="L137" s="143"/>
      <c r="M137" s="148"/>
      <c r="S137" s="149"/>
      <c r="AS137" s="145" t="s">
        <v>137</v>
      </c>
      <c r="AT137" s="145" t="s">
        <v>80</v>
      </c>
      <c r="AU137" s="12" t="s">
        <v>80</v>
      </c>
      <c r="AV137" s="12" t="s">
        <v>27</v>
      </c>
      <c r="AW137" s="12" t="s">
        <v>71</v>
      </c>
      <c r="AX137" s="145" t="s">
        <v>129</v>
      </c>
    </row>
    <row r="138" spans="2:50" s="12" customFormat="1" ht="12">
      <c r="B138" s="143"/>
      <c r="C138" s="130"/>
      <c r="D138" s="144" t="s">
        <v>137</v>
      </c>
      <c r="E138" s="145" t="s">
        <v>1</v>
      </c>
      <c r="F138" s="146" t="s">
        <v>177</v>
      </c>
      <c r="H138" s="147">
        <v>-26.46</v>
      </c>
      <c r="L138" s="143"/>
      <c r="M138" s="148"/>
      <c r="S138" s="149"/>
      <c r="AS138" s="145" t="s">
        <v>137</v>
      </c>
      <c r="AT138" s="145" t="s">
        <v>80</v>
      </c>
      <c r="AU138" s="12" t="s">
        <v>80</v>
      </c>
      <c r="AV138" s="12" t="s">
        <v>27</v>
      </c>
      <c r="AW138" s="12" t="s">
        <v>71</v>
      </c>
      <c r="AX138" s="145" t="s">
        <v>129</v>
      </c>
    </row>
    <row r="139" spans="2:50" s="13" customFormat="1" ht="12">
      <c r="B139" s="150"/>
      <c r="C139" s="130"/>
      <c r="D139" s="144" t="s">
        <v>137</v>
      </c>
      <c r="E139" s="151" t="s">
        <v>1</v>
      </c>
      <c r="F139" s="152" t="s">
        <v>138</v>
      </c>
      <c r="H139" s="153">
        <v>77.84</v>
      </c>
      <c r="L139" s="150"/>
      <c r="M139" s="154"/>
      <c r="S139" s="155"/>
      <c r="AS139" s="151" t="s">
        <v>137</v>
      </c>
      <c r="AT139" s="151" t="s">
        <v>80</v>
      </c>
      <c r="AU139" s="13" t="s">
        <v>136</v>
      </c>
      <c r="AV139" s="13" t="s">
        <v>27</v>
      </c>
      <c r="AW139" s="13" t="s">
        <v>78</v>
      </c>
      <c r="AX139" s="151" t="s">
        <v>129</v>
      </c>
    </row>
    <row r="140" spans="2:50" s="12" customFormat="1" ht="12">
      <c r="B140" s="143"/>
      <c r="C140" s="130"/>
      <c r="D140" s="144"/>
      <c r="E140" s="145"/>
      <c r="F140" s="146"/>
      <c r="H140" s="147"/>
      <c r="L140" s="143"/>
      <c r="M140" s="148"/>
      <c r="S140" s="149"/>
      <c r="AS140" s="145" t="s">
        <v>137</v>
      </c>
      <c r="AT140" s="145" t="s">
        <v>80</v>
      </c>
      <c r="AU140" s="12" t="s">
        <v>80</v>
      </c>
      <c r="AV140" s="12" t="s">
        <v>27</v>
      </c>
      <c r="AW140" s="12" t="s">
        <v>71</v>
      </c>
      <c r="AX140" s="145" t="s">
        <v>129</v>
      </c>
    </row>
    <row r="141" spans="2:50" s="13" customFormat="1" ht="12">
      <c r="B141" s="150"/>
      <c r="C141" s="130"/>
      <c r="D141" s="144"/>
      <c r="E141" s="151"/>
      <c r="F141" s="152"/>
      <c r="H141" s="153"/>
      <c r="L141" s="150"/>
      <c r="M141" s="154"/>
      <c r="S141" s="155"/>
      <c r="AS141" s="151" t="s">
        <v>137</v>
      </c>
      <c r="AT141" s="151" t="s">
        <v>80</v>
      </c>
      <c r="AU141" s="13" t="s">
        <v>136</v>
      </c>
      <c r="AV141" s="13" t="s">
        <v>27</v>
      </c>
      <c r="AW141" s="13" t="s">
        <v>78</v>
      </c>
      <c r="AX141" s="151" t="s">
        <v>129</v>
      </c>
    </row>
    <row r="142" spans="2:64" s="1" customFormat="1" ht="24.2" customHeight="1">
      <c r="B142" s="129"/>
      <c r="C142" s="130">
        <f>1+C133</f>
        <v>20</v>
      </c>
      <c r="D142" s="130" t="s">
        <v>132</v>
      </c>
      <c r="E142" s="131" t="s">
        <v>161</v>
      </c>
      <c r="F142" s="132" t="s">
        <v>162</v>
      </c>
      <c r="G142" s="133" t="s">
        <v>141</v>
      </c>
      <c r="H142" s="134">
        <f>H128</f>
        <v>394.4</v>
      </c>
      <c r="I142" s="135">
        <v>0</v>
      </c>
      <c r="J142" s="135">
        <f>ROUND(I142*H142,2)</f>
        <v>0</v>
      </c>
      <c r="K142" s="136"/>
      <c r="L142" s="29"/>
      <c r="M142" s="137" t="s">
        <v>1</v>
      </c>
      <c r="N142" s="139">
        <v>0.47</v>
      </c>
      <c r="O142" s="139">
        <f>N142*H142</f>
        <v>185.36799999999997</v>
      </c>
      <c r="P142" s="139">
        <v>0.01838</v>
      </c>
      <c r="Q142" s="139">
        <f>P142*H142</f>
        <v>7.249072</v>
      </c>
      <c r="R142" s="139">
        <v>0</v>
      </c>
      <c r="S142" s="140">
        <f>R142*H142</f>
        <v>0</v>
      </c>
      <c r="AQ142" s="141" t="s">
        <v>136</v>
      </c>
      <c r="AS142" s="141" t="s">
        <v>132</v>
      </c>
      <c r="AT142" s="141" t="s">
        <v>80</v>
      </c>
      <c r="AX142" s="17" t="s">
        <v>129</v>
      </c>
      <c r="BD142" s="142" t="e">
        <f>IF(#REF!="základní",J142,0)</f>
        <v>#REF!</v>
      </c>
      <c r="BE142" s="142" t="e">
        <f>IF(#REF!="snížená",J142,0)</f>
        <v>#REF!</v>
      </c>
      <c r="BF142" s="142" t="e">
        <f>IF(#REF!="zákl. přenesená",J142,0)</f>
        <v>#REF!</v>
      </c>
      <c r="BG142" s="142" t="e">
        <f>IF(#REF!="sníž. přenesená",J142,0)</f>
        <v>#REF!</v>
      </c>
      <c r="BH142" s="142" t="e">
        <f>IF(#REF!="nulová",J142,0)</f>
        <v>#REF!</v>
      </c>
      <c r="BI142" s="17" t="s">
        <v>78</v>
      </c>
      <c r="BJ142" s="142">
        <f>ROUND(I142*H142,2)</f>
        <v>0</v>
      </c>
      <c r="BK142" s="17" t="s">
        <v>136</v>
      </c>
      <c r="BL142" s="141" t="s">
        <v>163</v>
      </c>
    </row>
    <row r="143" spans="2:64" s="1" customFormat="1" ht="24.2" customHeight="1">
      <c r="B143" s="129"/>
      <c r="C143" s="130">
        <f t="shared" si="1"/>
        <v>21</v>
      </c>
      <c r="D143" s="130" t="s">
        <v>132</v>
      </c>
      <c r="E143" s="131" t="s">
        <v>154</v>
      </c>
      <c r="F143" s="132" t="s">
        <v>155</v>
      </c>
      <c r="G143" s="133" t="s">
        <v>141</v>
      </c>
      <c r="H143" s="134">
        <v>50</v>
      </c>
      <c r="I143" s="135">
        <v>0</v>
      </c>
      <c r="J143" s="135">
        <f>ROUND(I143*H143,2)</f>
        <v>0</v>
      </c>
      <c r="K143" s="136"/>
      <c r="L143" s="29"/>
      <c r="M143" s="137" t="s">
        <v>1</v>
      </c>
      <c r="N143" s="139">
        <v>0</v>
      </c>
      <c r="O143" s="139">
        <f>N143*H143</f>
        <v>0</v>
      </c>
      <c r="P143" s="139">
        <v>0</v>
      </c>
      <c r="Q143" s="139">
        <f>P143*H143</f>
        <v>0</v>
      </c>
      <c r="R143" s="139">
        <v>0</v>
      </c>
      <c r="S143" s="140">
        <f>R143*H143</f>
        <v>0</v>
      </c>
      <c r="AQ143" s="141" t="s">
        <v>136</v>
      </c>
      <c r="AS143" s="141" t="s">
        <v>132</v>
      </c>
      <c r="AT143" s="141" t="s">
        <v>80</v>
      </c>
      <c r="AX143" s="17" t="s">
        <v>129</v>
      </c>
      <c r="BD143" s="142" t="e">
        <f>IF(#REF!="základní",J143,0)</f>
        <v>#REF!</v>
      </c>
      <c r="BE143" s="142" t="e">
        <f>IF(#REF!="snížená",J143,0)</f>
        <v>#REF!</v>
      </c>
      <c r="BF143" s="142" t="e">
        <f>IF(#REF!="zákl. přenesená",J143,0)</f>
        <v>#REF!</v>
      </c>
      <c r="BG143" s="142" t="e">
        <f>IF(#REF!="sníž. přenesená",J143,0)</f>
        <v>#REF!</v>
      </c>
      <c r="BH143" s="142" t="e">
        <f>IF(#REF!="nulová",J143,0)</f>
        <v>#REF!</v>
      </c>
      <c r="BI143" s="17" t="s">
        <v>78</v>
      </c>
      <c r="BJ143" s="142">
        <f>ROUND(I143*H143,2)</f>
        <v>0</v>
      </c>
      <c r="BK143" s="17" t="s">
        <v>136</v>
      </c>
      <c r="BL143" s="141" t="s">
        <v>156</v>
      </c>
    </row>
    <row r="144" spans="2:50" s="12" customFormat="1" ht="22.5">
      <c r="B144" s="143"/>
      <c r="C144" s="130"/>
      <c r="D144" s="144" t="s">
        <v>137</v>
      </c>
      <c r="E144" s="145" t="s">
        <v>1</v>
      </c>
      <c r="F144" s="152" t="s">
        <v>922</v>
      </c>
      <c r="H144" s="147"/>
      <c r="L144" s="143"/>
      <c r="M144" s="148"/>
      <c r="S144" s="149"/>
      <c r="AS144" s="145" t="s">
        <v>137</v>
      </c>
      <c r="AT144" s="145" t="s">
        <v>80</v>
      </c>
      <c r="AU144" s="12" t="s">
        <v>80</v>
      </c>
      <c r="AV144" s="12" t="s">
        <v>27</v>
      </c>
      <c r="AW144" s="12" t="s">
        <v>71</v>
      </c>
      <c r="AX144" s="145" t="s">
        <v>129</v>
      </c>
    </row>
    <row r="145" spans="2:50" s="13" customFormat="1" ht="12">
      <c r="B145" s="150"/>
      <c r="C145" s="130"/>
      <c r="D145" s="144" t="s">
        <v>137</v>
      </c>
      <c r="E145" s="151" t="s">
        <v>1</v>
      </c>
      <c r="F145" s="152"/>
      <c r="H145" s="153"/>
      <c r="L145" s="150"/>
      <c r="M145" s="154"/>
      <c r="S145" s="155"/>
      <c r="AS145" s="151" t="s">
        <v>137</v>
      </c>
      <c r="AT145" s="151" t="s">
        <v>80</v>
      </c>
      <c r="AU145" s="13" t="s">
        <v>136</v>
      </c>
      <c r="AV145" s="13" t="s">
        <v>27</v>
      </c>
      <c r="AW145" s="13" t="s">
        <v>78</v>
      </c>
      <c r="AX145" s="151" t="s">
        <v>129</v>
      </c>
    </row>
    <row r="146" spans="2:50" s="12" customFormat="1" ht="12">
      <c r="B146" s="143"/>
      <c r="C146" s="130"/>
      <c r="D146" s="144"/>
      <c r="E146" s="145"/>
      <c r="F146" s="146"/>
      <c r="H146" s="147"/>
      <c r="L146" s="143"/>
      <c r="M146" s="148"/>
      <c r="S146" s="149"/>
      <c r="AS146" s="145" t="s">
        <v>137</v>
      </c>
      <c r="AT146" s="145" t="s">
        <v>80</v>
      </c>
      <c r="AU146" s="12" t="s">
        <v>80</v>
      </c>
      <c r="AV146" s="12" t="s">
        <v>27</v>
      </c>
      <c r="AW146" s="12" t="s">
        <v>71</v>
      </c>
      <c r="AX146" s="145" t="s">
        <v>129</v>
      </c>
    </row>
    <row r="147" spans="2:64" s="1" customFormat="1" ht="24.2" customHeight="1">
      <c r="B147" s="129"/>
      <c r="C147" s="130">
        <f>1+C143</f>
        <v>22</v>
      </c>
      <c r="D147" s="130" t="s">
        <v>132</v>
      </c>
      <c r="E147" s="131" t="s">
        <v>167</v>
      </c>
      <c r="F147" s="132" t="s">
        <v>168</v>
      </c>
      <c r="G147" s="133" t="s">
        <v>141</v>
      </c>
      <c r="H147" s="134">
        <v>16.542</v>
      </c>
      <c r="I147" s="135">
        <v>0</v>
      </c>
      <c r="J147" s="135">
        <f>ROUND(I147*H147,2)</f>
        <v>0</v>
      </c>
      <c r="K147" s="136"/>
      <c r="L147" s="29"/>
      <c r="M147" s="137" t="s">
        <v>1</v>
      </c>
      <c r="N147" s="139">
        <v>1.355</v>
      </c>
      <c r="O147" s="139">
        <f>N147*H147</f>
        <v>22.41441</v>
      </c>
      <c r="P147" s="139">
        <v>0.03358</v>
      </c>
      <c r="Q147" s="139">
        <f>P147*H147</f>
        <v>0.55548036</v>
      </c>
      <c r="R147" s="139">
        <v>0</v>
      </c>
      <c r="S147" s="140">
        <f>R147*H147</f>
        <v>0</v>
      </c>
      <c r="AQ147" s="141" t="s">
        <v>136</v>
      </c>
      <c r="AS147" s="141" t="s">
        <v>132</v>
      </c>
      <c r="AT147" s="141" t="s">
        <v>80</v>
      </c>
      <c r="AX147" s="17" t="s">
        <v>129</v>
      </c>
      <c r="BD147" s="142" t="e">
        <f>IF(#REF!="základní",J147,0)</f>
        <v>#REF!</v>
      </c>
      <c r="BE147" s="142" t="e">
        <f>IF(#REF!="snížená",J147,0)</f>
        <v>#REF!</v>
      </c>
      <c r="BF147" s="142" t="e">
        <f>IF(#REF!="zákl. přenesená",J147,0)</f>
        <v>#REF!</v>
      </c>
      <c r="BG147" s="142" t="e">
        <f>IF(#REF!="sníž. přenesená",J147,0)</f>
        <v>#REF!</v>
      </c>
      <c r="BH147" s="142" t="e">
        <f>IF(#REF!="nulová",J147,0)</f>
        <v>#REF!</v>
      </c>
      <c r="BI147" s="17" t="s">
        <v>78</v>
      </c>
      <c r="BJ147" s="142">
        <f>ROUND(I147*H147,2)</f>
        <v>0</v>
      </c>
      <c r="BK147" s="17" t="s">
        <v>136</v>
      </c>
      <c r="BL147" s="141" t="s">
        <v>169</v>
      </c>
    </row>
    <row r="148" spans="2:64" s="1" customFormat="1" ht="16.5" customHeight="1">
      <c r="B148" s="129"/>
      <c r="C148" s="130">
        <f t="shared" si="1"/>
        <v>23</v>
      </c>
      <c r="D148" s="130" t="s">
        <v>132</v>
      </c>
      <c r="E148" s="131" t="s">
        <v>543</v>
      </c>
      <c r="F148" s="132" t="s">
        <v>926</v>
      </c>
      <c r="G148" s="133" t="s">
        <v>141</v>
      </c>
      <c r="H148" s="134">
        <v>16.7</v>
      </c>
      <c r="I148" s="135">
        <v>0</v>
      </c>
      <c r="J148" s="135">
        <f>ROUND(I148*H148,2)</f>
        <v>0</v>
      </c>
      <c r="K148" s="136"/>
      <c r="L148" s="29"/>
      <c r="M148" s="137" t="s">
        <v>1</v>
      </c>
      <c r="N148" s="139">
        <v>0.04</v>
      </c>
      <c r="O148" s="139">
        <f>N148*H148</f>
        <v>0.668</v>
      </c>
      <c r="P148" s="139">
        <v>0</v>
      </c>
      <c r="Q148" s="139">
        <f>P148*H148</f>
        <v>0</v>
      </c>
      <c r="R148" s="139">
        <v>0</v>
      </c>
      <c r="S148" s="140">
        <f>R148*H148</f>
        <v>0</v>
      </c>
      <c r="AQ148" s="141" t="s">
        <v>136</v>
      </c>
      <c r="AS148" s="141" t="s">
        <v>132</v>
      </c>
      <c r="AT148" s="141" t="s">
        <v>80</v>
      </c>
      <c r="AX148" s="17" t="s">
        <v>129</v>
      </c>
      <c r="BD148" s="142" t="e">
        <f>IF(#REF!="základní",J148,0)</f>
        <v>#REF!</v>
      </c>
      <c r="BE148" s="142" t="e">
        <f>IF(#REF!="snížená",J148,0)</f>
        <v>#REF!</v>
      </c>
      <c r="BF148" s="142" t="e">
        <f>IF(#REF!="zákl. přenesená",J148,0)</f>
        <v>#REF!</v>
      </c>
      <c r="BG148" s="142" t="e">
        <f>IF(#REF!="sníž. přenesená",J148,0)</f>
        <v>#REF!</v>
      </c>
      <c r="BH148" s="142" t="e">
        <f>IF(#REF!="nulová",J148,0)</f>
        <v>#REF!</v>
      </c>
      <c r="BI148" s="17" t="s">
        <v>78</v>
      </c>
      <c r="BJ148" s="142">
        <f>ROUND(I148*H148,2)</f>
        <v>0</v>
      </c>
      <c r="BK148" s="17" t="s">
        <v>136</v>
      </c>
      <c r="BL148" s="141" t="s">
        <v>545</v>
      </c>
    </row>
    <row r="149" spans="2:50" s="14" customFormat="1" ht="12">
      <c r="B149" s="156"/>
      <c r="C149" s="130"/>
      <c r="D149" s="144" t="s">
        <v>137</v>
      </c>
      <c r="E149" s="157" t="s">
        <v>1</v>
      </c>
      <c r="F149" s="158" t="s">
        <v>910</v>
      </c>
      <c r="H149" s="157" t="s">
        <v>1</v>
      </c>
      <c r="L149" s="156"/>
      <c r="M149" s="159"/>
      <c r="S149" s="160"/>
      <c r="AS149" s="157" t="s">
        <v>137</v>
      </c>
      <c r="AT149" s="157" t="s">
        <v>80</v>
      </c>
      <c r="AU149" s="14" t="s">
        <v>78</v>
      </c>
      <c r="AV149" s="14" t="s">
        <v>27</v>
      </c>
      <c r="AW149" s="14" t="s">
        <v>71</v>
      </c>
      <c r="AX149" s="157" t="s">
        <v>129</v>
      </c>
    </row>
    <row r="150" spans="2:50" s="12" customFormat="1" ht="12">
      <c r="B150" s="143"/>
      <c r="C150" s="130"/>
      <c r="D150" s="144"/>
      <c r="E150" s="145"/>
      <c r="F150" s="146"/>
      <c r="H150" s="147"/>
      <c r="L150" s="143"/>
      <c r="M150" s="148"/>
      <c r="S150" s="149"/>
      <c r="AS150" s="145" t="s">
        <v>137</v>
      </c>
      <c r="AT150" s="145" t="s">
        <v>80</v>
      </c>
      <c r="AU150" s="12" t="s">
        <v>80</v>
      </c>
      <c r="AV150" s="12" t="s">
        <v>27</v>
      </c>
      <c r="AW150" s="12" t="s">
        <v>71</v>
      </c>
      <c r="AX150" s="145" t="s">
        <v>129</v>
      </c>
    </row>
    <row r="151" spans="2:50" s="12" customFormat="1" ht="12">
      <c r="B151" s="143"/>
      <c r="C151" s="130"/>
      <c r="D151" s="144"/>
      <c r="E151" s="145"/>
      <c r="F151" s="146"/>
      <c r="H151" s="147"/>
      <c r="L151" s="143"/>
      <c r="M151" s="148"/>
      <c r="S151" s="149"/>
      <c r="AS151" s="145" t="s">
        <v>137</v>
      </c>
      <c r="AT151" s="145" t="s">
        <v>80</v>
      </c>
      <c r="AU151" s="12" t="s">
        <v>80</v>
      </c>
      <c r="AV151" s="12" t="s">
        <v>27</v>
      </c>
      <c r="AW151" s="12" t="s">
        <v>71</v>
      </c>
      <c r="AX151" s="145" t="s">
        <v>129</v>
      </c>
    </row>
    <row r="152" spans="2:50" s="13" customFormat="1" ht="12">
      <c r="B152" s="150"/>
      <c r="C152" s="130"/>
      <c r="D152" s="144"/>
      <c r="E152" s="151"/>
      <c r="F152" s="152"/>
      <c r="H152" s="153"/>
      <c r="L152" s="150"/>
      <c r="M152" s="154"/>
      <c r="S152" s="155"/>
      <c r="AS152" s="151" t="s">
        <v>137</v>
      </c>
      <c r="AT152" s="151" t="s">
        <v>80</v>
      </c>
      <c r="AU152" s="13" t="s">
        <v>136</v>
      </c>
      <c r="AV152" s="13" t="s">
        <v>27</v>
      </c>
      <c r="AW152" s="13" t="s">
        <v>78</v>
      </c>
      <c r="AX152" s="151" t="s">
        <v>129</v>
      </c>
    </row>
    <row r="153" spans="2:64" s="1" customFormat="1" ht="24.2" customHeight="1">
      <c r="B153" s="129"/>
      <c r="C153" s="130">
        <f>1+C148</f>
        <v>24</v>
      </c>
      <c r="D153" s="130" t="s">
        <v>132</v>
      </c>
      <c r="E153" s="131" t="s">
        <v>178</v>
      </c>
      <c r="F153" s="132" t="s">
        <v>179</v>
      </c>
      <c r="G153" s="133" t="s">
        <v>141</v>
      </c>
      <c r="H153" s="134">
        <v>80.556</v>
      </c>
      <c r="I153" s="135">
        <v>0</v>
      </c>
      <c r="J153" s="135">
        <f>ROUND(I153*H153,2)</f>
        <v>0</v>
      </c>
      <c r="K153" s="136"/>
      <c r="L153" s="29"/>
      <c r="M153" s="137" t="s">
        <v>1</v>
      </c>
      <c r="N153" s="139">
        <v>0.06</v>
      </c>
      <c r="O153" s="139">
        <f>N153*H153</f>
        <v>4.83336</v>
      </c>
      <c r="P153" s="139">
        <v>0</v>
      </c>
      <c r="Q153" s="139">
        <f>P153*H153</f>
        <v>0</v>
      </c>
      <c r="R153" s="139">
        <v>0</v>
      </c>
      <c r="S153" s="140">
        <f>R153*H153</f>
        <v>0</v>
      </c>
      <c r="AQ153" s="141" t="s">
        <v>136</v>
      </c>
      <c r="AS153" s="141" t="s">
        <v>132</v>
      </c>
      <c r="AT153" s="141" t="s">
        <v>80</v>
      </c>
      <c r="AX153" s="17" t="s">
        <v>129</v>
      </c>
      <c r="BD153" s="142" t="e">
        <f>IF(#REF!="základní",J153,0)</f>
        <v>#REF!</v>
      </c>
      <c r="BE153" s="142" t="e">
        <f>IF(#REF!="snížená",J153,0)</f>
        <v>#REF!</v>
      </c>
      <c r="BF153" s="142" t="e">
        <f>IF(#REF!="zákl. přenesená",J153,0)</f>
        <v>#REF!</v>
      </c>
      <c r="BG153" s="142" t="e">
        <f>IF(#REF!="sníž. přenesená",J153,0)</f>
        <v>#REF!</v>
      </c>
      <c r="BH153" s="142" t="e">
        <f>IF(#REF!="nulová",J153,0)</f>
        <v>#REF!</v>
      </c>
      <c r="BI153" s="17" t="s">
        <v>78</v>
      </c>
      <c r="BJ153" s="142">
        <f>ROUND(I153*H153,2)</f>
        <v>0</v>
      </c>
      <c r="BK153" s="17" t="s">
        <v>136</v>
      </c>
      <c r="BL153" s="141" t="s">
        <v>180</v>
      </c>
    </row>
    <row r="154" spans="2:64" s="1" customFormat="1" ht="33" customHeight="1">
      <c r="B154" s="129"/>
      <c r="C154" s="130">
        <f t="shared" si="1"/>
        <v>25</v>
      </c>
      <c r="D154" s="130" t="s">
        <v>854</v>
      </c>
      <c r="E154" s="131"/>
      <c r="F154" s="132" t="s">
        <v>895</v>
      </c>
      <c r="G154" s="133" t="s">
        <v>181</v>
      </c>
      <c r="H154" s="134">
        <f>(106)*0.1</f>
        <v>10.600000000000001</v>
      </c>
      <c r="I154" s="135">
        <v>0</v>
      </c>
      <c r="J154" s="135">
        <f>ROUND(I154*H154,2)</f>
        <v>0</v>
      </c>
      <c r="K154" s="136"/>
      <c r="L154" s="29"/>
      <c r="M154" s="137" t="s">
        <v>1</v>
      </c>
      <c r="N154" s="139">
        <v>3.213</v>
      </c>
      <c r="O154" s="139">
        <f>N154*H154</f>
        <v>34.05780000000001</v>
      </c>
      <c r="P154" s="139">
        <v>2.50187</v>
      </c>
      <c r="Q154" s="139">
        <f>P154*H154</f>
        <v>26.519822</v>
      </c>
      <c r="R154" s="139">
        <v>0</v>
      </c>
      <c r="S154" s="140">
        <f>R154*H154</f>
        <v>0</v>
      </c>
      <c r="AQ154" s="141" t="s">
        <v>136</v>
      </c>
      <c r="AS154" s="141" t="s">
        <v>132</v>
      </c>
      <c r="AT154" s="141" t="s">
        <v>80</v>
      </c>
      <c r="AX154" s="17" t="s">
        <v>129</v>
      </c>
      <c r="BD154" s="142" t="e">
        <f>IF(#REF!="základní",J154,0)</f>
        <v>#REF!</v>
      </c>
      <c r="BE154" s="142" t="e">
        <f>IF(#REF!="snížená",J154,0)</f>
        <v>#REF!</v>
      </c>
      <c r="BF154" s="142" t="e">
        <f>IF(#REF!="zákl. přenesená",J154,0)</f>
        <v>#REF!</v>
      </c>
      <c r="BG154" s="142" t="e">
        <f>IF(#REF!="sníž. přenesená",J154,0)</f>
        <v>#REF!</v>
      </c>
      <c r="BH154" s="142" t="e">
        <f>IF(#REF!="nulová",J154,0)</f>
        <v>#REF!</v>
      </c>
      <c r="BI154" s="17" t="s">
        <v>78</v>
      </c>
      <c r="BJ154" s="142">
        <f>ROUND(I154*H154,2)</f>
        <v>0</v>
      </c>
      <c r="BK154" s="17" t="s">
        <v>136</v>
      </c>
      <c r="BL154" s="141" t="s">
        <v>182</v>
      </c>
    </row>
    <row r="155" spans="2:50" s="12" customFormat="1" ht="12">
      <c r="B155" s="143"/>
      <c r="C155" s="130"/>
      <c r="D155" s="144"/>
      <c r="E155" s="145" t="s">
        <v>1</v>
      </c>
      <c r="F155" s="146"/>
      <c r="H155" s="147"/>
      <c r="L155" s="143"/>
      <c r="M155" s="148"/>
      <c r="S155" s="149"/>
      <c r="AS155" s="145" t="s">
        <v>137</v>
      </c>
      <c r="AT155" s="145" t="s">
        <v>80</v>
      </c>
      <c r="AU155" s="12" t="s">
        <v>80</v>
      </c>
      <c r="AV155" s="12" t="s">
        <v>27</v>
      </c>
      <c r="AW155" s="12" t="s">
        <v>71</v>
      </c>
      <c r="AX155" s="145" t="s">
        <v>129</v>
      </c>
    </row>
    <row r="156" spans="2:50" s="12" customFormat="1" ht="12">
      <c r="B156" s="143"/>
      <c r="C156" s="130"/>
      <c r="D156" s="144"/>
      <c r="E156" s="145" t="s">
        <v>1</v>
      </c>
      <c r="F156" s="146"/>
      <c r="H156" s="147"/>
      <c r="L156" s="143"/>
      <c r="M156" s="148"/>
      <c r="S156" s="149"/>
      <c r="AS156" s="145" t="s">
        <v>137</v>
      </c>
      <c r="AT156" s="145" t="s">
        <v>80</v>
      </c>
      <c r="AU156" s="12" t="s">
        <v>80</v>
      </c>
      <c r="AV156" s="12" t="s">
        <v>27</v>
      </c>
      <c r="AW156" s="12" t="s">
        <v>78</v>
      </c>
      <c r="AX156" s="145" t="s">
        <v>129</v>
      </c>
    </row>
    <row r="157" spans="2:64" s="1" customFormat="1" ht="16.5" customHeight="1">
      <c r="B157" s="129"/>
      <c r="C157" s="130">
        <f>1+C154</f>
        <v>26</v>
      </c>
      <c r="D157" s="130" t="s">
        <v>132</v>
      </c>
      <c r="E157" s="131" t="s">
        <v>186</v>
      </c>
      <c r="F157" s="132" t="s">
        <v>187</v>
      </c>
      <c r="G157" s="133" t="s">
        <v>188</v>
      </c>
      <c r="H157" s="134">
        <f>F115*(47.5/6)/1000</f>
        <v>0.282625</v>
      </c>
      <c r="I157" s="135">
        <v>0</v>
      </c>
      <c r="J157" s="135">
        <f>ROUND(I157*H157,2)</f>
        <v>0</v>
      </c>
      <c r="K157" s="136"/>
      <c r="L157" s="29"/>
      <c r="M157" s="137" t="s">
        <v>1</v>
      </c>
      <c r="N157" s="139">
        <v>15.231</v>
      </c>
      <c r="O157" s="139">
        <f>N157*H157</f>
        <v>4.304661375</v>
      </c>
      <c r="P157" s="139">
        <v>1.06277</v>
      </c>
      <c r="Q157" s="139">
        <f>P157*H157</f>
        <v>0.30036537125</v>
      </c>
      <c r="R157" s="139">
        <v>0</v>
      </c>
      <c r="S157" s="140">
        <f>R157*H157</f>
        <v>0</v>
      </c>
      <c r="AQ157" s="141" t="s">
        <v>136</v>
      </c>
      <c r="AS157" s="141" t="s">
        <v>132</v>
      </c>
      <c r="AT157" s="141" t="s">
        <v>80</v>
      </c>
      <c r="AX157" s="17" t="s">
        <v>129</v>
      </c>
      <c r="BD157" s="142" t="e">
        <f>IF(#REF!="základní",J157,0)</f>
        <v>#REF!</v>
      </c>
      <c r="BE157" s="142" t="e">
        <f>IF(#REF!="snížená",J157,0)</f>
        <v>#REF!</v>
      </c>
      <c r="BF157" s="142" t="e">
        <f>IF(#REF!="zákl. přenesená",J157,0)</f>
        <v>#REF!</v>
      </c>
      <c r="BG157" s="142" t="e">
        <f>IF(#REF!="sníž. přenesená",J157,0)</f>
        <v>#REF!</v>
      </c>
      <c r="BH157" s="142" t="e">
        <f>IF(#REF!="nulová",J157,0)</f>
        <v>#REF!</v>
      </c>
      <c r="BI157" s="17" t="s">
        <v>78</v>
      </c>
      <c r="BJ157" s="142">
        <f>ROUND(I157*H157,2)</f>
        <v>0</v>
      </c>
      <c r="BK157" s="17" t="s">
        <v>136</v>
      </c>
      <c r="BL157" s="141" t="s">
        <v>189</v>
      </c>
    </row>
    <row r="158" spans="2:50" s="12" customFormat="1" ht="12">
      <c r="B158" s="143"/>
      <c r="C158" s="130"/>
      <c r="D158" s="144" t="s">
        <v>137</v>
      </c>
      <c r="E158" s="145" t="s">
        <v>1</v>
      </c>
      <c r="F158" s="146" t="s">
        <v>897</v>
      </c>
      <c r="H158" s="147"/>
      <c r="L158" s="143"/>
      <c r="M158" s="148"/>
      <c r="S158" s="149"/>
      <c r="AS158" s="145" t="s">
        <v>137</v>
      </c>
      <c r="AT158" s="145" t="s">
        <v>80</v>
      </c>
      <c r="AU158" s="12" t="s">
        <v>80</v>
      </c>
      <c r="AV158" s="12" t="s">
        <v>27</v>
      </c>
      <c r="AW158" s="12" t="s">
        <v>71</v>
      </c>
      <c r="AX158" s="145" t="s">
        <v>129</v>
      </c>
    </row>
    <row r="159" spans="2:50" s="12" customFormat="1" ht="12">
      <c r="B159" s="143"/>
      <c r="C159" s="130"/>
      <c r="D159" s="144" t="s">
        <v>137</v>
      </c>
      <c r="E159" s="145" t="s">
        <v>1</v>
      </c>
      <c r="F159" s="146"/>
      <c r="H159" s="147"/>
      <c r="L159" s="143"/>
      <c r="M159" s="148"/>
      <c r="S159" s="149"/>
      <c r="AS159" s="145" t="s">
        <v>137</v>
      </c>
      <c r="AT159" s="145" t="s">
        <v>80</v>
      </c>
      <c r="AU159" s="12" t="s">
        <v>80</v>
      </c>
      <c r="AV159" s="12" t="s">
        <v>27</v>
      </c>
      <c r="AW159" s="12" t="s">
        <v>78</v>
      </c>
      <c r="AX159" s="145" t="s">
        <v>129</v>
      </c>
    </row>
    <row r="160" spans="2:64" s="1" customFormat="1" ht="33" customHeight="1">
      <c r="B160" s="129"/>
      <c r="C160" s="130">
        <f>1+C157</f>
        <v>27</v>
      </c>
      <c r="D160" s="130" t="s">
        <v>132</v>
      </c>
      <c r="E160" s="131" t="s">
        <v>190</v>
      </c>
      <c r="F160" s="132" t="s">
        <v>191</v>
      </c>
      <c r="G160" s="133" t="s">
        <v>148</v>
      </c>
      <c r="H160" s="134">
        <v>92.985</v>
      </c>
      <c r="I160" s="135">
        <v>0</v>
      </c>
      <c r="J160" s="135">
        <f>ROUND(I160*H160,2)</f>
        <v>0</v>
      </c>
      <c r="K160" s="136"/>
      <c r="L160" s="29"/>
      <c r="M160" s="137" t="s">
        <v>1</v>
      </c>
      <c r="N160" s="139">
        <v>0.03</v>
      </c>
      <c r="O160" s="139">
        <f>N160*H160</f>
        <v>2.7895499999999998</v>
      </c>
      <c r="P160" s="139">
        <v>2E-05</v>
      </c>
      <c r="Q160" s="139">
        <f>P160*H160</f>
        <v>0.0018597000000000002</v>
      </c>
      <c r="R160" s="139">
        <v>0</v>
      </c>
      <c r="S160" s="140">
        <f>R160*H160</f>
        <v>0</v>
      </c>
      <c r="AQ160" s="141" t="s">
        <v>136</v>
      </c>
      <c r="AS160" s="141" t="s">
        <v>132</v>
      </c>
      <c r="AT160" s="141" t="s">
        <v>80</v>
      </c>
      <c r="AX160" s="17" t="s">
        <v>129</v>
      </c>
      <c r="BD160" s="142" t="e">
        <f>IF(#REF!="základní",J160,0)</f>
        <v>#REF!</v>
      </c>
      <c r="BE160" s="142" t="e">
        <f>IF(#REF!="snížená",J160,0)</f>
        <v>#REF!</v>
      </c>
      <c r="BF160" s="142" t="e">
        <f>IF(#REF!="zákl. přenesená",J160,0)</f>
        <v>#REF!</v>
      </c>
      <c r="BG160" s="142" t="e">
        <f>IF(#REF!="sníž. přenesená",J160,0)</f>
        <v>#REF!</v>
      </c>
      <c r="BH160" s="142" t="e">
        <f>IF(#REF!="nulová",J160,0)</f>
        <v>#REF!</v>
      </c>
      <c r="BI160" s="17" t="s">
        <v>78</v>
      </c>
      <c r="BJ160" s="142">
        <f>ROUND(I160*H160,2)</f>
        <v>0</v>
      </c>
      <c r="BK160" s="17" t="s">
        <v>136</v>
      </c>
      <c r="BL160" s="141" t="s">
        <v>192</v>
      </c>
    </row>
    <row r="161" spans="2:64" s="1" customFormat="1" ht="28.5" customHeight="1">
      <c r="B161" s="129"/>
      <c r="C161" s="130">
        <f t="shared" si="1"/>
        <v>28</v>
      </c>
      <c r="D161" s="130" t="s">
        <v>132</v>
      </c>
      <c r="E161" s="131" t="s">
        <v>574</v>
      </c>
      <c r="F161" s="132" t="s">
        <v>927</v>
      </c>
      <c r="G161" s="133" t="s">
        <v>451</v>
      </c>
      <c r="H161" s="134">
        <v>1</v>
      </c>
      <c r="I161" s="135">
        <v>0</v>
      </c>
      <c r="J161" s="135">
        <f>ROUND(I161*H161,2)</f>
        <v>0</v>
      </c>
      <c r="K161" s="136"/>
      <c r="L161" s="29"/>
      <c r="M161" s="137" t="s">
        <v>1</v>
      </c>
      <c r="N161" s="139">
        <v>0</v>
      </c>
      <c r="O161" s="139">
        <f>N161*H161</f>
        <v>0</v>
      </c>
      <c r="P161" s="139">
        <v>0</v>
      </c>
      <c r="Q161" s="139">
        <f>P161*H161</f>
        <v>0</v>
      </c>
      <c r="R161" s="139">
        <v>0</v>
      </c>
      <c r="S161" s="140">
        <f>R161*H161</f>
        <v>0</v>
      </c>
      <c r="AQ161" s="141" t="s">
        <v>136</v>
      </c>
      <c r="AS161" s="141" t="s">
        <v>132</v>
      </c>
      <c r="AT161" s="141" t="s">
        <v>80</v>
      </c>
      <c r="AX161" s="17" t="s">
        <v>129</v>
      </c>
      <c r="BD161" s="142" t="e">
        <f>IF(#REF!="základní",J161,0)</f>
        <v>#REF!</v>
      </c>
      <c r="BE161" s="142" t="e">
        <f>IF(#REF!="snížená",J161,0)</f>
        <v>#REF!</v>
      </c>
      <c r="BF161" s="142" t="e">
        <f>IF(#REF!="zákl. přenesená",J161,0)</f>
        <v>#REF!</v>
      </c>
      <c r="BG161" s="142" t="e">
        <f>IF(#REF!="sníž. přenesená",J161,0)</f>
        <v>#REF!</v>
      </c>
      <c r="BH161" s="142" t="e">
        <f>IF(#REF!="nulová",J161,0)</f>
        <v>#REF!</v>
      </c>
      <c r="BI161" s="17" t="s">
        <v>78</v>
      </c>
      <c r="BJ161" s="142">
        <f>ROUND(I161*H161,2)</f>
        <v>0</v>
      </c>
      <c r="BK161" s="17" t="s">
        <v>136</v>
      </c>
      <c r="BL161" s="141" t="s">
        <v>575</v>
      </c>
    </row>
    <row r="162" spans="2:64" s="1" customFormat="1" ht="24.2" customHeight="1">
      <c r="B162" s="129"/>
      <c r="C162" s="130">
        <f t="shared" si="1"/>
        <v>29</v>
      </c>
      <c r="D162" s="130" t="s">
        <v>132</v>
      </c>
      <c r="E162" s="131" t="s">
        <v>576</v>
      </c>
      <c r="F162" s="132" t="s">
        <v>577</v>
      </c>
      <c r="G162" s="133" t="s">
        <v>181</v>
      </c>
      <c r="H162" s="134">
        <f>H96</f>
        <v>7.5</v>
      </c>
      <c r="I162" s="135">
        <v>0</v>
      </c>
      <c r="J162" s="135">
        <f>ROUND(I162*H162,2)</f>
        <v>0</v>
      </c>
      <c r="K162" s="136"/>
      <c r="L162" s="29"/>
      <c r="M162" s="137" t="s">
        <v>1</v>
      </c>
      <c r="N162" s="139">
        <v>1.836</v>
      </c>
      <c r="O162" s="139">
        <f>N162*H162</f>
        <v>13.770000000000001</v>
      </c>
      <c r="P162" s="139">
        <v>1.837</v>
      </c>
      <c r="Q162" s="139">
        <f>P162*H162</f>
        <v>13.7775</v>
      </c>
      <c r="R162" s="139">
        <v>0</v>
      </c>
      <c r="S162" s="140">
        <f>R162*H162</f>
        <v>0</v>
      </c>
      <c r="AQ162" s="141" t="s">
        <v>136</v>
      </c>
      <c r="AS162" s="141" t="s">
        <v>132</v>
      </c>
      <c r="AT162" s="141" t="s">
        <v>80</v>
      </c>
      <c r="AX162" s="17" t="s">
        <v>129</v>
      </c>
      <c r="BD162" s="142" t="e">
        <f>IF(#REF!="základní",J162,0)</f>
        <v>#REF!</v>
      </c>
      <c r="BE162" s="142" t="e">
        <f>IF(#REF!="snížená",J162,0)</f>
        <v>#REF!</v>
      </c>
      <c r="BF162" s="142" t="e">
        <f>IF(#REF!="zákl. přenesená",J162,0)</f>
        <v>#REF!</v>
      </c>
      <c r="BG162" s="142" t="e">
        <f>IF(#REF!="sníž. přenesená",J162,0)</f>
        <v>#REF!</v>
      </c>
      <c r="BH162" s="142" t="e">
        <f>IF(#REF!="nulová",J162,0)</f>
        <v>#REF!</v>
      </c>
      <c r="BI162" s="17" t="s">
        <v>78</v>
      </c>
      <c r="BJ162" s="142">
        <f>ROUND(I162*H162,2)</f>
        <v>0</v>
      </c>
      <c r="BK162" s="17" t="s">
        <v>136</v>
      </c>
      <c r="BL162" s="141" t="s">
        <v>578</v>
      </c>
    </row>
    <row r="163" spans="2:50" s="12" customFormat="1" ht="12">
      <c r="B163" s="143"/>
      <c r="C163" s="130"/>
      <c r="D163" s="144" t="s">
        <v>137</v>
      </c>
      <c r="E163" s="145" t="s">
        <v>1</v>
      </c>
      <c r="F163" s="146"/>
      <c r="H163" s="147"/>
      <c r="L163" s="143"/>
      <c r="M163" s="148"/>
      <c r="S163" s="149"/>
      <c r="AS163" s="145" t="s">
        <v>137</v>
      </c>
      <c r="AT163" s="145" t="s">
        <v>80</v>
      </c>
      <c r="AU163" s="12" t="s">
        <v>80</v>
      </c>
      <c r="AV163" s="12" t="s">
        <v>27</v>
      </c>
      <c r="AW163" s="12" t="s">
        <v>78</v>
      </c>
      <c r="AX163" s="145" t="s">
        <v>129</v>
      </c>
    </row>
    <row r="164" spans="2:64" s="1" customFormat="1" ht="24.2" customHeight="1">
      <c r="B164" s="129"/>
      <c r="C164" s="130">
        <f>1+C162</f>
        <v>30</v>
      </c>
      <c r="D164" s="130" t="s">
        <v>132</v>
      </c>
      <c r="E164" s="131" t="s">
        <v>193</v>
      </c>
      <c r="F164" s="132" t="s">
        <v>194</v>
      </c>
      <c r="G164" s="133" t="s">
        <v>135</v>
      </c>
      <c r="H164" s="134">
        <v>16</v>
      </c>
      <c r="I164" s="135">
        <v>0</v>
      </c>
      <c r="J164" s="135">
        <f>ROUND(I164*H164,2)</f>
        <v>0</v>
      </c>
      <c r="K164" s="136"/>
      <c r="L164" s="29"/>
      <c r="M164" s="137" t="s">
        <v>1</v>
      </c>
      <c r="N164" s="139">
        <v>0.893</v>
      </c>
      <c r="O164" s="139">
        <f>N164*H164</f>
        <v>14.288</v>
      </c>
      <c r="P164" s="139">
        <v>0.01777</v>
      </c>
      <c r="Q164" s="139">
        <f>P164*H164</f>
        <v>0.28432</v>
      </c>
      <c r="R164" s="139">
        <v>0</v>
      </c>
      <c r="S164" s="140">
        <f>R164*H164</f>
        <v>0</v>
      </c>
      <c r="AQ164" s="141" t="s">
        <v>136</v>
      </c>
      <c r="AS164" s="141" t="s">
        <v>132</v>
      </c>
      <c r="AT164" s="141" t="s">
        <v>80</v>
      </c>
      <c r="AX164" s="17" t="s">
        <v>129</v>
      </c>
      <c r="BD164" s="142" t="e">
        <f>IF(#REF!="základní",J164,0)</f>
        <v>#REF!</v>
      </c>
      <c r="BE164" s="142" t="e">
        <f>IF(#REF!="snížená",J164,0)</f>
        <v>#REF!</v>
      </c>
      <c r="BF164" s="142" t="e">
        <f>IF(#REF!="zákl. přenesená",J164,0)</f>
        <v>#REF!</v>
      </c>
      <c r="BG164" s="142" t="e">
        <f>IF(#REF!="sníž. přenesená",J164,0)</f>
        <v>#REF!</v>
      </c>
      <c r="BH164" s="142" t="e">
        <f>IF(#REF!="nulová",J164,0)</f>
        <v>#REF!</v>
      </c>
      <c r="BI164" s="17" t="s">
        <v>78</v>
      </c>
      <c r="BJ164" s="142">
        <f>ROUND(I164*H164,2)</f>
        <v>0</v>
      </c>
      <c r="BK164" s="17" t="s">
        <v>136</v>
      </c>
      <c r="BL164" s="141" t="s">
        <v>195</v>
      </c>
    </row>
    <row r="165" spans="2:50" s="12" customFormat="1" ht="12">
      <c r="B165" s="143"/>
      <c r="C165" s="130"/>
      <c r="D165" s="144" t="s">
        <v>137</v>
      </c>
      <c r="E165" s="145" t="s">
        <v>1</v>
      </c>
      <c r="F165" s="146"/>
      <c r="H165" s="147"/>
      <c r="L165" s="143"/>
      <c r="M165" s="148"/>
      <c r="S165" s="149"/>
      <c r="AS165" s="145" t="s">
        <v>137</v>
      </c>
      <c r="AT165" s="145" t="s">
        <v>80</v>
      </c>
      <c r="AU165" s="12" t="s">
        <v>80</v>
      </c>
      <c r="AV165" s="12" t="s">
        <v>27</v>
      </c>
      <c r="AW165" s="12" t="s">
        <v>78</v>
      </c>
      <c r="AX165" s="145" t="s">
        <v>129</v>
      </c>
    </row>
    <row r="166" spans="2:64" s="1" customFormat="1" ht="24.2" customHeight="1">
      <c r="B166" s="129"/>
      <c r="C166" s="130">
        <f>1+C164</f>
        <v>31</v>
      </c>
      <c r="D166" s="161" t="s">
        <v>196</v>
      </c>
      <c r="E166" s="162" t="s">
        <v>197</v>
      </c>
      <c r="F166" s="163" t="s">
        <v>913</v>
      </c>
      <c r="G166" s="164" t="s">
        <v>135</v>
      </c>
      <c r="H166" s="165">
        <v>7</v>
      </c>
      <c r="I166" s="135">
        <v>0</v>
      </c>
      <c r="J166" s="166">
        <f>ROUND(I166*H166,2)</f>
        <v>0</v>
      </c>
      <c r="K166" s="167"/>
      <c r="L166" s="168"/>
      <c r="M166" s="169" t="s">
        <v>1</v>
      </c>
      <c r="N166" s="139">
        <v>0</v>
      </c>
      <c r="O166" s="139">
        <f>N166*H166</f>
        <v>0</v>
      </c>
      <c r="P166" s="139">
        <v>0.01225</v>
      </c>
      <c r="Q166" s="139">
        <f>P166*H166</f>
        <v>0.08575</v>
      </c>
      <c r="R166" s="139">
        <v>0</v>
      </c>
      <c r="S166" s="140">
        <f>R166*H166</f>
        <v>0</v>
      </c>
      <c r="AQ166" s="141" t="s">
        <v>144</v>
      </c>
      <c r="AS166" s="141" t="s">
        <v>196</v>
      </c>
      <c r="AT166" s="141" t="s">
        <v>80</v>
      </c>
      <c r="AX166" s="17" t="s">
        <v>129</v>
      </c>
      <c r="BD166" s="142" t="e">
        <f>IF(#REF!="základní",J166,0)</f>
        <v>#REF!</v>
      </c>
      <c r="BE166" s="142" t="e">
        <f>IF(#REF!="snížená",J166,0)</f>
        <v>#REF!</v>
      </c>
      <c r="BF166" s="142" t="e">
        <f>IF(#REF!="zákl. přenesená",J166,0)</f>
        <v>#REF!</v>
      </c>
      <c r="BG166" s="142" t="e">
        <f>IF(#REF!="sníž. přenesená",J166,0)</f>
        <v>#REF!</v>
      </c>
      <c r="BH166" s="142" t="e">
        <f>IF(#REF!="nulová",J166,0)</f>
        <v>#REF!</v>
      </c>
      <c r="BI166" s="17" t="s">
        <v>78</v>
      </c>
      <c r="BJ166" s="142">
        <f>ROUND(I166*H166,2)</f>
        <v>0</v>
      </c>
      <c r="BK166" s="17" t="s">
        <v>136</v>
      </c>
      <c r="BL166" s="141" t="s">
        <v>199</v>
      </c>
    </row>
    <row r="167" spans="2:64" s="1" customFormat="1" ht="24.2" customHeight="1">
      <c r="B167" s="129"/>
      <c r="C167" s="130">
        <f t="shared" si="1"/>
        <v>32</v>
      </c>
      <c r="D167" s="161" t="s">
        <v>196</v>
      </c>
      <c r="E167" s="162" t="s">
        <v>200</v>
      </c>
      <c r="F167" s="163" t="s">
        <v>912</v>
      </c>
      <c r="G167" s="164" t="s">
        <v>135</v>
      </c>
      <c r="H167" s="165">
        <f>7</f>
        <v>7</v>
      </c>
      <c r="I167" s="135">
        <v>0</v>
      </c>
      <c r="J167" s="166">
        <f>ROUND(I167*H167,2)</f>
        <v>0</v>
      </c>
      <c r="K167" s="167"/>
      <c r="L167" s="168"/>
      <c r="M167" s="169" t="s">
        <v>1</v>
      </c>
      <c r="N167" s="139">
        <v>0</v>
      </c>
      <c r="O167" s="139">
        <f>N167*H167</f>
        <v>0</v>
      </c>
      <c r="P167" s="139">
        <v>0.01249</v>
      </c>
      <c r="Q167" s="139">
        <f>P167*H167</f>
        <v>0.08743</v>
      </c>
      <c r="R167" s="139">
        <v>0</v>
      </c>
      <c r="S167" s="140">
        <f>R167*H167</f>
        <v>0</v>
      </c>
      <c r="AQ167" s="141" t="s">
        <v>144</v>
      </c>
      <c r="AS167" s="141" t="s">
        <v>196</v>
      </c>
      <c r="AT167" s="141" t="s">
        <v>80</v>
      </c>
      <c r="AX167" s="17" t="s">
        <v>129</v>
      </c>
      <c r="BD167" s="142" t="e">
        <f>IF(#REF!="základní",J167,0)</f>
        <v>#REF!</v>
      </c>
      <c r="BE167" s="142" t="e">
        <f>IF(#REF!="snížená",J167,0)</f>
        <v>#REF!</v>
      </c>
      <c r="BF167" s="142" t="e">
        <f>IF(#REF!="zákl. přenesená",J167,0)</f>
        <v>#REF!</v>
      </c>
      <c r="BG167" s="142" t="e">
        <f>IF(#REF!="sníž. přenesená",J167,0)</f>
        <v>#REF!</v>
      </c>
      <c r="BH167" s="142" t="e">
        <f>IF(#REF!="nulová",J167,0)</f>
        <v>#REF!</v>
      </c>
      <c r="BI167" s="17" t="s">
        <v>78</v>
      </c>
      <c r="BJ167" s="142">
        <f>ROUND(I167*H167,2)</f>
        <v>0</v>
      </c>
      <c r="BK167" s="17" t="s">
        <v>136</v>
      </c>
      <c r="BL167" s="141" t="s">
        <v>202</v>
      </c>
    </row>
    <row r="168" spans="2:64" s="1" customFormat="1" ht="24.2" customHeight="1">
      <c r="B168" s="129"/>
      <c r="C168" s="130">
        <f t="shared" si="1"/>
        <v>33</v>
      </c>
      <c r="D168" s="161" t="s">
        <v>196</v>
      </c>
      <c r="E168" s="162" t="s">
        <v>207</v>
      </c>
      <c r="F168" s="163" t="s">
        <v>208</v>
      </c>
      <c r="G168" s="164" t="s">
        <v>135</v>
      </c>
      <c r="H168" s="165">
        <v>1</v>
      </c>
      <c r="I168" s="135">
        <v>0</v>
      </c>
      <c r="J168" s="166">
        <f>I168*H168</f>
        <v>0</v>
      </c>
      <c r="K168" s="167"/>
      <c r="L168" s="168"/>
      <c r="M168" s="169"/>
      <c r="N168" s="139"/>
      <c r="O168" s="139"/>
      <c r="P168" s="139"/>
      <c r="Q168" s="139"/>
      <c r="R168" s="139"/>
      <c r="S168" s="140"/>
      <c r="AQ168" s="141"/>
      <c r="AS168" s="141"/>
      <c r="AT168" s="141"/>
      <c r="AX168" s="17"/>
      <c r="BD168" s="142"/>
      <c r="BE168" s="142"/>
      <c r="BF168" s="142"/>
      <c r="BG168" s="142"/>
      <c r="BH168" s="142"/>
      <c r="BI168" s="17"/>
      <c r="BJ168" s="142"/>
      <c r="BK168" s="17"/>
      <c r="BL168" s="141"/>
    </row>
    <row r="169" spans="2:64" s="1" customFormat="1" ht="24.2" customHeight="1">
      <c r="B169" s="129"/>
      <c r="C169" s="130">
        <f t="shared" si="1"/>
        <v>34</v>
      </c>
      <c r="D169" s="161" t="s">
        <v>196</v>
      </c>
      <c r="E169" s="162" t="s">
        <v>587</v>
      </c>
      <c r="F169" s="163" t="s">
        <v>911</v>
      </c>
      <c r="G169" s="164" t="s">
        <v>135</v>
      </c>
      <c r="H169" s="165">
        <v>2</v>
      </c>
      <c r="I169" s="135">
        <v>0</v>
      </c>
      <c r="J169" s="166">
        <f>ROUND(I169*H169,2)</f>
        <v>0</v>
      </c>
      <c r="K169" s="167"/>
      <c r="L169" s="168"/>
      <c r="M169" s="169"/>
      <c r="N169" s="139"/>
      <c r="O169" s="139"/>
      <c r="P169" s="139"/>
      <c r="Q169" s="139"/>
      <c r="R169" s="139"/>
      <c r="S169" s="140"/>
      <c r="AQ169" s="141"/>
      <c r="AS169" s="141"/>
      <c r="AT169" s="141"/>
      <c r="AX169" s="17"/>
      <c r="BD169" s="142"/>
      <c r="BE169" s="142"/>
      <c r="BF169" s="142"/>
      <c r="BG169" s="142"/>
      <c r="BH169" s="142"/>
      <c r="BI169" s="17"/>
      <c r="BJ169" s="142"/>
      <c r="BK169" s="17"/>
      <c r="BL169" s="141"/>
    </row>
    <row r="170" spans="2:64" s="1" customFormat="1" ht="24.2" customHeight="1">
      <c r="B170" s="129"/>
      <c r="C170" s="130">
        <f aca="true" t="shared" si="2" ref="C170:C227">1+C169</f>
        <v>35</v>
      </c>
      <c r="D170" s="161" t="s">
        <v>196</v>
      </c>
      <c r="E170" s="162" t="s">
        <v>587</v>
      </c>
      <c r="F170" s="163" t="s">
        <v>928</v>
      </c>
      <c r="G170" s="164" t="s">
        <v>135</v>
      </c>
      <c r="H170" s="165">
        <v>1</v>
      </c>
      <c r="I170" s="135">
        <v>0</v>
      </c>
      <c r="J170" s="166">
        <f>ROUND(I170*H170,2)</f>
        <v>0</v>
      </c>
      <c r="K170" s="167"/>
      <c r="L170" s="168"/>
      <c r="M170" s="169" t="s">
        <v>1</v>
      </c>
      <c r="N170" s="139">
        <v>0</v>
      </c>
      <c r="O170" s="139">
        <f>N170*H170</f>
        <v>0</v>
      </c>
      <c r="P170" s="139">
        <v>0.01272</v>
      </c>
      <c r="Q170" s="139">
        <f>P170*H170</f>
        <v>0.01272</v>
      </c>
      <c r="R170" s="139">
        <v>0</v>
      </c>
      <c r="S170" s="140">
        <f>R170*H170</f>
        <v>0</v>
      </c>
      <c r="AQ170" s="141" t="s">
        <v>144</v>
      </c>
      <c r="AS170" s="141" t="s">
        <v>196</v>
      </c>
      <c r="AT170" s="141" t="s">
        <v>80</v>
      </c>
      <c r="AX170" s="17" t="s">
        <v>129</v>
      </c>
      <c r="BD170" s="142" t="e">
        <f>IF(#REF!="základní",J170,0)</f>
        <v>#REF!</v>
      </c>
      <c r="BE170" s="142" t="e">
        <f>IF(#REF!="snížená",J170,0)</f>
        <v>#REF!</v>
      </c>
      <c r="BF170" s="142" t="e">
        <f>IF(#REF!="zákl. přenesená",J170,0)</f>
        <v>#REF!</v>
      </c>
      <c r="BG170" s="142" t="e">
        <f>IF(#REF!="sníž. přenesená",J170,0)</f>
        <v>#REF!</v>
      </c>
      <c r="BH170" s="142" t="e">
        <f>IF(#REF!="nulová",J170,0)</f>
        <v>#REF!</v>
      </c>
      <c r="BI170" s="17" t="s">
        <v>78</v>
      </c>
      <c r="BJ170" s="142">
        <f>ROUND(I170*H170,2)</f>
        <v>0</v>
      </c>
      <c r="BK170" s="17" t="s">
        <v>136</v>
      </c>
      <c r="BL170" s="141" t="s">
        <v>589</v>
      </c>
    </row>
    <row r="171" spans="2:62" s="11" customFormat="1" ht="22.9" customHeight="1">
      <c r="B171" s="118"/>
      <c r="C171" s="130"/>
      <c r="D171" s="119" t="s">
        <v>70</v>
      </c>
      <c r="E171" s="127" t="s">
        <v>157</v>
      </c>
      <c r="F171" s="127" t="s">
        <v>209</v>
      </c>
      <c r="J171" s="128">
        <f>SUM(J172:J192)</f>
        <v>0</v>
      </c>
      <c r="L171" s="118"/>
      <c r="M171" s="122"/>
      <c r="O171" s="123">
        <f>SUM(O172:O192)</f>
        <v>162.15871600000003</v>
      </c>
      <c r="Q171" s="123">
        <f>SUM(Q172:Q192)</f>
        <v>0.0354311</v>
      </c>
      <c r="S171" s="124">
        <f>SUM(S172:S192)</f>
        <v>34.10534900000001</v>
      </c>
      <c r="AQ171" s="119" t="s">
        <v>78</v>
      </c>
      <c r="AS171" s="125" t="s">
        <v>70</v>
      </c>
      <c r="AT171" s="125" t="s">
        <v>78</v>
      </c>
      <c r="AX171" s="119" t="s">
        <v>129</v>
      </c>
      <c r="BJ171" s="126">
        <f>SUM(BJ172:BJ192)</f>
        <v>0</v>
      </c>
    </row>
    <row r="172" spans="2:64" s="1" customFormat="1" ht="37.9" customHeight="1">
      <c r="B172" s="129"/>
      <c r="C172" s="130">
        <f>1+C170</f>
        <v>36</v>
      </c>
      <c r="D172" s="130" t="s">
        <v>132</v>
      </c>
      <c r="E172" s="131" t="s">
        <v>210</v>
      </c>
      <c r="F172" s="132" t="s">
        <v>211</v>
      </c>
      <c r="G172" s="133" t="s">
        <v>141</v>
      </c>
      <c r="H172" s="134">
        <v>100.91</v>
      </c>
      <c r="I172" s="135">
        <v>0</v>
      </c>
      <c r="J172" s="135">
        <f>ROUND(I172*H172,2)</f>
        <v>0</v>
      </c>
      <c r="K172" s="136"/>
      <c r="L172" s="29"/>
      <c r="M172" s="137" t="s">
        <v>1</v>
      </c>
      <c r="N172" s="139">
        <v>0.126</v>
      </c>
      <c r="O172" s="139">
        <f>N172*H172</f>
        <v>12.71466</v>
      </c>
      <c r="P172" s="139">
        <v>0.00021</v>
      </c>
      <c r="Q172" s="139">
        <f>P172*H172</f>
        <v>0.0211911</v>
      </c>
      <c r="R172" s="139">
        <v>0</v>
      </c>
      <c r="S172" s="140">
        <f>R172*H172</f>
        <v>0</v>
      </c>
      <c r="AQ172" s="141" t="s">
        <v>136</v>
      </c>
      <c r="AS172" s="141" t="s">
        <v>132</v>
      </c>
      <c r="AT172" s="141" t="s">
        <v>80</v>
      </c>
      <c r="AX172" s="17" t="s">
        <v>129</v>
      </c>
      <c r="BD172" s="142" t="e">
        <f>IF(#REF!="základní",J172,0)</f>
        <v>#REF!</v>
      </c>
      <c r="BE172" s="142" t="e">
        <f>IF(#REF!="snížená",J172,0)</f>
        <v>#REF!</v>
      </c>
      <c r="BF172" s="142" t="e">
        <f>IF(#REF!="zákl. přenesená",J172,0)</f>
        <v>#REF!</v>
      </c>
      <c r="BG172" s="142" t="e">
        <f>IF(#REF!="sníž. přenesená",J172,0)</f>
        <v>#REF!</v>
      </c>
      <c r="BH172" s="142" t="e">
        <f>IF(#REF!="nulová",J172,0)</f>
        <v>#REF!</v>
      </c>
      <c r="BI172" s="17" t="s">
        <v>78</v>
      </c>
      <c r="BJ172" s="142">
        <f>ROUND(I172*H172,2)</f>
        <v>0</v>
      </c>
      <c r="BK172" s="17" t="s">
        <v>136</v>
      </c>
      <c r="BL172" s="141" t="s">
        <v>212</v>
      </c>
    </row>
    <row r="173" spans="2:64" s="1" customFormat="1" ht="24.2" customHeight="1">
      <c r="B173" s="129"/>
      <c r="C173" s="130">
        <f t="shared" si="2"/>
        <v>37</v>
      </c>
      <c r="D173" s="130" t="s">
        <v>132</v>
      </c>
      <c r="E173" s="131" t="s">
        <v>213</v>
      </c>
      <c r="F173" s="132" t="s">
        <v>214</v>
      </c>
      <c r="G173" s="133" t="s">
        <v>141</v>
      </c>
      <c r="H173" s="134">
        <v>106</v>
      </c>
      <c r="I173" s="135">
        <v>0</v>
      </c>
      <c r="J173" s="135">
        <f>ROUND(I173*H173,2)</f>
        <v>0</v>
      </c>
      <c r="K173" s="136"/>
      <c r="L173" s="29"/>
      <c r="M173" s="137" t="s">
        <v>1</v>
      </c>
      <c r="N173" s="139">
        <v>0.308</v>
      </c>
      <c r="O173" s="139">
        <f>N173*H173</f>
        <v>32.647999999999996</v>
      </c>
      <c r="P173" s="139">
        <v>4E-05</v>
      </c>
      <c r="Q173" s="139">
        <f>P173*H173</f>
        <v>0.004240000000000001</v>
      </c>
      <c r="R173" s="139">
        <v>0</v>
      </c>
      <c r="S173" s="140">
        <f>R173*H173</f>
        <v>0</v>
      </c>
      <c r="AQ173" s="141" t="s">
        <v>136</v>
      </c>
      <c r="AS173" s="141" t="s">
        <v>132</v>
      </c>
      <c r="AT173" s="141" t="s">
        <v>80</v>
      </c>
      <c r="AX173" s="17" t="s">
        <v>129</v>
      </c>
      <c r="BD173" s="142" t="e">
        <f>IF(#REF!="základní",J173,0)</f>
        <v>#REF!</v>
      </c>
      <c r="BE173" s="142" t="e">
        <f>IF(#REF!="snížená",J173,0)</f>
        <v>#REF!</v>
      </c>
      <c r="BF173" s="142" t="e">
        <f>IF(#REF!="zákl. přenesená",J173,0)</f>
        <v>#REF!</v>
      </c>
      <c r="BG173" s="142" t="e">
        <f>IF(#REF!="sníž. přenesená",J173,0)</f>
        <v>#REF!</v>
      </c>
      <c r="BH173" s="142" t="e">
        <f>IF(#REF!="nulová",J173,0)</f>
        <v>#REF!</v>
      </c>
      <c r="BI173" s="17" t="s">
        <v>78</v>
      </c>
      <c r="BJ173" s="142">
        <f>ROUND(I173*H173,2)</f>
        <v>0</v>
      </c>
      <c r="BK173" s="17" t="s">
        <v>136</v>
      </c>
      <c r="BL173" s="141" t="s">
        <v>215</v>
      </c>
    </row>
    <row r="174" spans="2:50" s="12" customFormat="1" ht="12">
      <c r="B174" s="143"/>
      <c r="C174" s="130"/>
      <c r="D174" s="144" t="s">
        <v>137</v>
      </c>
      <c r="E174" s="145" t="s">
        <v>1</v>
      </c>
      <c r="F174" s="146"/>
      <c r="H174" s="147"/>
      <c r="L174" s="143"/>
      <c r="M174" s="148"/>
      <c r="S174" s="149"/>
      <c r="AS174" s="145" t="s">
        <v>137</v>
      </c>
      <c r="AT174" s="145" t="s">
        <v>80</v>
      </c>
      <c r="AU174" s="12" t="s">
        <v>80</v>
      </c>
      <c r="AV174" s="12" t="s">
        <v>27</v>
      </c>
      <c r="AW174" s="12" t="s">
        <v>78</v>
      </c>
      <c r="AX174" s="145" t="s">
        <v>129</v>
      </c>
    </row>
    <row r="175" spans="2:50" s="13" customFormat="1" ht="12">
      <c r="B175" s="150"/>
      <c r="C175" s="130"/>
      <c r="D175" s="144" t="s">
        <v>137</v>
      </c>
      <c r="E175" s="151" t="s">
        <v>1</v>
      </c>
      <c r="F175" s="152"/>
      <c r="H175" s="153"/>
      <c r="L175" s="150"/>
      <c r="M175" s="154"/>
      <c r="S175" s="155"/>
      <c r="AS175" s="151" t="s">
        <v>137</v>
      </c>
      <c r="AT175" s="151" t="s">
        <v>80</v>
      </c>
      <c r="AU175" s="13" t="s">
        <v>136</v>
      </c>
      <c r="AV175" s="13" t="s">
        <v>27</v>
      </c>
      <c r="AW175" s="13" t="s">
        <v>78</v>
      </c>
      <c r="AX175" s="151" t="s">
        <v>129</v>
      </c>
    </row>
    <row r="176" spans="2:64" s="1" customFormat="1" ht="21.75" customHeight="1">
      <c r="B176" s="129"/>
      <c r="C176" s="130">
        <f>1+C173</f>
        <v>38</v>
      </c>
      <c r="D176" s="130" t="s">
        <v>132</v>
      </c>
      <c r="E176" s="131" t="s">
        <v>622</v>
      </c>
      <c r="F176" s="132" t="s">
        <v>623</v>
      </c>
      <c r="G176" s="133" t="s">
        <v>141</v>
      </c>
      <c r="H176" s="134">
        <f>F177</f>
        <v>31.609</v>
      </c>
      <c r="I176" s="135">
        <v>0</v>
      </c>
      <c r="J176" s="135">
        <f>ROUND(I176*H176,2)</f>
        <v>0</v>
      </c>
      <c r="K176" s="136"/>
      <c r="L176" s="29"/>
      <c r="M176" s="137" t="s">
        <v>1</v>
      </c>
      <c r="N176" s="139">
        <v>0.284</v>
      </c>
      <c r="O176" s="139">
        <f>N176*H176</f>
        <v>8.976956</v>
      </c>
      <c r="P176" s="139">
        <v>0</v>
      </c>
      <c r="Q176" s="139">
        <f>P176*H176</f>
        <v>0</v>
      </c>
      <c r="R176" s="139">
        <v>0.261</v>
      </c>
      <c r="S176" s="140">
        <f>R176*H176</f>
        <v>8.249949</v>
      </c>
      <c r="AQ176" s="141" t="s">
        <v>136</v>
      </c>
      <c r="AS176" s="141" t="s">
        <v>132</v>
      </c>
      <c r="AT176" s="141" t="s">
        <v>80</v>
      </c>
      <c r="AX176" s="17" t="s">
        <v>129</v>
      </c>
      <c r="BD176" s="142" t="e">
        <f>IF(#REF!="základní",J176,0)</f>
        <v>#REF!</v>
      </c>
      <c r="BE176" s="142" t="e">
        <f>IF(#REF!="snížená",J176,0)</f>
        <v>#REF!</v>
      </c>
      <c r="BF176" s="142" t="e">
        <f>IF(#REF!="zákl. přenesená",J176,0)</f>
        <v>#REF!</v>
      </c>
      <c r="BG176" s="142" t="e">
        <f>IF(#REF!="sníž. přenesená",J176,0)</f>
        <v>#REF!</v>
      </c>
      <c r="BH176" s="142" t="e">
        <f>IF(#REF!="nulová",J176,0)</f>
        <v>#REF!</v>
      </c>
      <c r="BI176" s="17" t="s">
        <v>78</v>
      </c>
      <c r="BJ176" s="142">
        <f>ROUND(I176*H176,2)</f>
        <v>0</v>
      </c>
      <c r="BK176" s="17" t="s">
        <v>136</v>
      </c>
      <c r="BL176" s="141" t="s">
        <v>624</v>
      </c>
    </row>
    <row r="177" spans="2:50" s="12" customFormat="1" ht="12">
      <c r="B177" s="143"/>
      <c r="C177" s="130"/>
      <c r="D177" s="144" t="s">
        <v>137</v>
      </c>
      <c r="E177" s="145" t="s">
        <v>1</v>
      </c>
      <c r="F177" s="146">
        <f>(3.8+2.5+2.5+2.509+0.9+1.5+0.9+5.5+5.5+1+1)+4</f>
        <v>31.609</v>
      </c>
      <c r="H177" s="147"/>
      <c r="L177" s="143"/>
      <c r="M177" s="148"/>
      <c r="S177" s="149"/>
      <c r="AS177" s="145" t="s">
        <v>137</v>
      </c>
      <c r="AT177" s="145" t="s">
        <v>80</v>
      </c>
      <c r="AU177" s="12" t="s">
        <v>80</v>
      </c>
      <c r="AV177" s="12" t="s">
        <v>27</v>
      </c>
      <c r="AW177" s="12" t="s">
        <v>71</v>
      </c>
      <c r="AX177" s="145" t="s">
        <v>129</v>
      </c>
    </row>
    <row r="178" spans="2:50" s="13" customFormat="1" ht="12">
      <c r="B178" s="150"/>
      <c r="C178" s="130"/>
      <c r="D178" s="144" t="s">
        <v>137</v>
      </c>
      <c r="E178" s="151" t="s">
        <v>1</v>
      </c>
      <c r="F178" s="152" t="s">
        <v>138</v>
      </c>
      <c r="H178" s="153"/>
      <c r="L178" s="150"/>
      <c r="M178" s="154"/>
      <c r="S178" s="155"/>
      <c r="AS178" s="151" t="s">
        <v>137</v>
      </c>
      <c r="AT178" s="151" t="s">
        <v>80</v>
      </c>
      <c r="AU178" s="13" t="s">
        <v>136</v>
      </c>
      <c r="AV178" s="13" t="s">
        <v>27</v>
      </c>
      <c r="AW178" s="13" t="s">
        <v>78</v>
      </c>
      <c r="AX178" s="151" t="s">
        <v>129</v>
      </c>
    </row>
    <row r="179" spans="2:64" s="1" customFormat="1" ht="37.9" customHeight="1">
      <c r="B179" s="129"/>
      <c r="C179" s="130">
        <f>1+C176</f>
        <v>39</v>
      </c>
      <c r="D179" s="130" t="s">
        <v>132</v>
      </c>
      <c r="E179" s="131" t="s">
        <v>219</v>
      </c>
      <c r="F179" s="132" t="s">
        <v>220</v>
      </c>
      <c r="G179" s="133" t="s">
        <v>181</v>
      </c>
      <c r="H179" s="134">
        <f>107*0.1</f>
        <v>10.700000000000001</v>
      </c>
      <c r="I179" s="135">
        <v>0</v>
      </c>
      <c r="J179" s="135">
        <f>ROUND(I179*H179,2)</f>
        <v>0</v>
      </c>
      <c r="K179" s="136"/>
      <c r="L179" s="29"/>
      <c r="M179" s="137" t="s">
        <v>1</v>
      </c>
      <c r="N179" s="139">
        <v>7.195</v>
      </c>
      <c r="O179" s="139">
        <f>N179*H179</f>
        <v>76.9865</v>
      </c>
      <c r="P179" s="139">
        <v>0</v>
      </c>
      <c r="Q179" s="139">
        <f>P179*H179</f>
        <v>0</v>
      </c>
      <c r="R179" s="139">
        <v>2.2</v>
      </c>
      <c r="S179" s="140">
        <f>R179*H179</f>
        <v>23.540000000000003</v>
      </c>
      <c r="AQ179" s="141" t="s">
        <v>136</v>
      </c>
      <c r="AS179" s="141" t="s">
        <v>132</v>
      </c>
      <c r="AT179" s="141" t="s">
        <v>80</v>
      </c>
      <c r="AX179" s="17" t="s">
        <v>129</v>
      </c>
      <c r="BD179" s="142" t="e">
        <f>IF(#REF!="základní",J179,0)</f>
        <v>#REF!</v>
      </c>
      <c r="BE179" s="142" t="e">
        <f>IF(#REF!="snížená",J179,0)</f>
        <v>#REF!</v>
      </c>
      <c r="BF179" s="142" t="e">
        <f>IF(#REF!="zákl. přenesená",J179,0)</f>
        <v>#REF!</v>
      </c>
      <c r="BG179" s="142" t="e">
        <f>IF(#REF!="sníž. přenesená",J179,0)</f>
        <v>#REF!</v>
      </c>
      <c r="BH179" s="142" t="e">
        <f>IF(#REF!="nulová",J179,0)</f>
        <v>#REF!</v>
      </c>
      <c r="BI179" s="17" t="s">
        <v>78</v>
      </c>
      <c r="BJ179" s="142">
        <f>ROUND(I179*H179,2)</f>
        <v>0</v>
      </c>
      <c r="BK179" s="17" t="s">
        <v>136</v>
      </c>
      <c r="BL179" s="141" t="s">
        <v>221</v>
      </c>
    </row>
    <row r="180" spans="2:64" s="1" customFormat="1" ht="21.75" customHeight="1">
      <c r="B180" s="129"/>
      <c r="C180" s="130"/>
      <c r="D180" s="130"/>
      <c r="E180" s="131"/>
      <c r="F180" s="158" t="s">
        <v>900</v>
      </c>
      <c r="G180" s="133"/>
      <c r="H180" s="134"/>
      <c r="I180" s="135"/>
      <c r="J180" s="135"/>
      <c r="K180" s="136"/>
      <c r="L180" s="29"/>
      <c r="M180" s="137"/>
      <c r="N180" s="139"/>
      <c r="O180" s="139"/>
      <c r="P180" s="139"/>
      <c r="Q180" s="139"/>
      <c r="R180" s="139"/>
      <c r="S180" s="140"/>
      <c r="AQ180" s="141"/>
      <c r="AS180" s="141"/>
      <c r="AT180" s="141"/>
      <c r="AX180" s="17"/>
      <c r="BD180" s="142"/>
      <c r="BE180" s="142"/>
      <c r="BF180" s="142"/>
      <c r="BG180" s="142"/>
      <c r="BH180" s="142"/>
      <c r="BI180" s="17"/>
      <c r="BJ180" s="142"/>
      <c r="BK180" s="17"/>
      <c r="BL180" s="141"/>
    </row>
    <row r="181" spans="2:64" s="1" customFormat="1" ht="21.75" customHeight="1">
      <c r="B181" s="129"/>
      <c r="C181" s="130">
        <f>1+C179</f>
        <v>40</v>
      </c>
      <c r="D181" s="130" t="s">
        <v>132</v>
      </c>
      <c r="E181" s="131" t="s">
        <v>222</v>
      </c>
      <c r="F181" s="132" t="s">
        <v>223</v>
      </c>
      <c r="G181" s="133" t="s">
        <v>141</v>
      </c>
      <c r="H181" s="134">
        <v>13.4</v>
      </c>
      <c r="I181" s="135">
        <v>0</v>
      </c>
      <c r="J181" s="135">
        <f>ROUND(I181*H181,2)</f>
        <v>0</v>
      </c>
      <c r="K181" s="136"/>
      <c r="L181" s="29"/>
      <c r="M181" s="137" t="s">
        <v>1</v>
      </c>
      <c r="N181" s="139">
        <v>0.939</v>
      </c>
      <c r="O181" s="139">
        <f>N181*H181</f>
        <v>12.5826</v>
      </c>
      <c r="P181" s="139">
        <v>0</v>
      </c>
      <c r="Q181" s="139">
        <f>P181*H181</f>
        <v>0</v>
      </c>
      <c r="R181" s="139">
        <v>0.076</v>
      </c>
      <c r="S181" s="140">
        <f>R181*H181</f>
        <v>1.0184</v>
      </c>
      <c r="AQ181" s="141" t="s">
        <v>136</v>
      </c>
      <c r="AS181" s="141" t="s">
        <v>132</v>
      </c>
      <c r="AT181" s="141" t="s">
        <v>80</v>
      </c>
      <c r="AX181" s="17" t="s">
        <v>129</v>
      </c>
      <c r="BD181" s="142" t="e">
        <f>IF(#REF!="základní",J181,0)</f>
        <v>#REF!</v>
      </c>
      <c r="BE181" s="142" t="e">
        <f>IF(#REF!="snížená",J181,0)</f>
        <v>#REF!</v>
      </c>
      <c r="BF181" s="142" t="e">
        <f>IF(#REF!="zákl. přenesená",J181,0)</f>
        <v>#REF!</v>
      </c>
      <c r="BG181" s="142" t="e">
        <f>IF(#REF!="sníž. přenesená",J181,0)</f>
        <v>#REF!</v>
      </c>
      <c r="BH181" s="142" t="e">
        <f>IF(#REF!="nulová",J181,0)</f>
        <v>#REF!</v>
      </c>
      <c r="BI181" s="17" t="s">
        <v>78</v>
      </c>
      <c r="BJ181" s="142">
        <f>ROUND(I181*H181,2)</f>
        <v>0</v>
      </c>
      <c r="BK181" s="17" t="s">
        <v>136</v>
      </c>
      <c r="BL181" s="141" t="s">
        <v>224</v>
      </c>
    </row>
    <row r="182" spans="2:50" s="12" customFormat="1" ht="12">
      <c r="B182" s="143"/>
      <c r="C182" s="130"/>
      <c r="D182" s="144" t="s">
        <v>137</v>
      </c>
      <c r="E182" s="145" t="s">
        <v>1</v>
      </c>
      <c r="F182" s="146" t="s">
        <v>630</v>
      </c>
      <c r="H182" s="147">
        <v>2</v>
      </c>
      <c r="L182" s="143"/>
      <c r="M182" s="148"/>
      <c r="S182" s="149"/>
      <c r="AS182" s="145" t="s">
        <v>137</v>
      </c>
      <c r="AT182" s="145" t="s">
        <v>80</v>
      </c>
      <c r="AU182" s="12" t="s">
        <v>80</v>
      </c>
      <c r="AV182" s="12" t="s">
        <v>27</v>
      </c>
      <c r="AW182" s="12" t="s">
        <v>71</v>
      </c>
      <c r="AX182" s="145" t="s">
        <v>129</v>
      </c>
    </row>
    <row r="183" spans="2:50" s="12" customFormat="1" ht="12">
      <c r="B183" s="143"/>
      <c r="C183" s="130"/>
      <c r="D183" s="144" t="s">
        <v>137</v>
      </c>
      <c r="E183" s="145" t="s">
        <v>1</v>
      </c>
      <c r="F183" s="146" t="s">
        <v>631</v>
      </c>
      <c r="H183" s="147">
        <v>7.2</v>
      </c>
      <c r="L183" s="143"/>
      <c r="M183" s="148"/>
      <c r="S183" s="149"/>
      <c r="AS183" s="145" t="s">
        <v>137</v>
      </c>
      <c r="AT183" s="145" t="s">
        <v>80</v>
      </c>
      <c r="AU183" s="12" t="s">
        <v>80</v>
      </c>
      <c r="AV183" s="12" t="s">
        <v>27</v>
      </c>
      <c r="AW183" s="12" t="s">
        <v>71</v>
      </c>
      <c r="AX183" s="145" t="s">
        <v>129</v>
      </c>
    </row>
    <row r="184" spans="2:50" s="12" customFormat="1" ht="12">
      <c r="B184" s="143"/>
      <c r="C184" s="130"/>
      <c r="D184" s="144" t="s">
        <v>137</v>
      </c>
      <c r="E184" s="145" t="s">
        <v>1</v>
      </c>
      <c r="F184" s="146" t="s">
        <v>632</v>
      </c>
      <c r="H184" s="147">
        <v>4.2</v>
      </c>
      <c r="L184" s="143"/>
      <c r="M184" s="148"/>
      <c r="S184" s="149"/>
      <c r="AS184" s="145" t="s">
        <v>137</v>
      </c>
      <c r="AT184" s="145" t="s">
        <v>80</v>
      </c>
      <c r="AU184" s="12" t="s">
        <v>80</v>
      </c>
      <c r="AV184" s="12" t="s">
        <v>27</v>
      </c>
      <c r="AW184" s="12" t="s">
        <v>71</v>
      </c>
      <c r="AX184" s="145" t="s">
        <v>129</v>
      </c>
    </row>
    <row r="185" spans="2:50" s="13" customFormat="1" ht="12">
      <c r="B185" s="150"/>
      <c r="C185" s="130"/>
      <c r="D185" s="144" t="s">
        <v>137</v>
      </c>
      <c r="E185" s="151" t="s">
        <v>1</v>
      </c>
      <c r="F185" s="152" t="s">
        <v>138</v>
      </c>
      <c r="H185" s="153">
        <v>13.4</v>
      </c>
      <c r="L185" s="150"/>
      <c r="M185" s="154"/>
      <c r="S185" s="155"/>
      <c r="AS185" s="151" t="s">
        <v>137</v>
      </c>
      <c r="AT185" s="151" t="s">
        <v>80</v>
      </c>
      <c r="AU185" s="13" t="s">
        <v>136</v>
      </c>
      <c r="AV185" s="13" t="s">
        <v>27</v>
      </c>
      <c r="AW185" s="13" t="s">
        <v>78</v>
      </c>
      <c r="AX185" s="151" t="s">
        <v>129</v>
      </c>
    </row>
    <row r="186" spans="2:64" s="1" customFormat="1" ht="21.75" customHeight="1">
      <c r="B186" s="129"/>
      <c r="C186" s="130">
        <f>1+C181</f>
        <v>41</v>
      </c>
      <c r="D186" s="130" t="s">
        <v>132</v>
      </c>
      <c r="E186" s="131" t="s">
        <v>225</v>
      </c>
      <c r="F186" s="132" t="s">
        <v>226</v>
      </c>
      <c r="G186" s="133" t="s">
        <v>141</v>
      </c>
      <c r="H186" s="134">
        <v>4</v>
      </c>
      <c r="I186" s="135">
        <v>0</v>
      </c>
      <c r="J186" s="135">
        <f>ROUND(I186*H186,2)</f>
        <v>0</v>
      </c>
      <c r="K186" s="136"/>
      <c r="L186" s="29"/>
      <c r="M186" s="137" t="s">
        <v>1</v>
      </c>
      <c r="N186" s="139">
        <v>0.718</v>
      </c>
      <c r="O186" s="139">
        <f>N186*H186</f>
        <v>2.872</v>
      </c>
      <c r="P186" s="139">
        <v>0</v>
      </c>
      <c r="Q186" s="139">
        <f>P186*H186</f>
        <v>0</v>
      </c>
      <c r="R186" s="139">
        <v>0.063</v>
      </c>
      <c r="S186" s="140">
        <f>R186*H186</f>
        <v>0.252</v>
      </c>
      <c r="AQ186" s="141" t="s">
        <v>136</v>
      </c>
      <c r="AS186" s="141" t="s">
        <v>132</v>
      </c>
      <c r="AT186" s="141" t="s">
        <v>80</v>
      </c>
      <c r="AX186" s="17" t="s">
        <v>129</v>
      </c>
      <c r="BD186" s="142" t="e">
        <f>IF(#REF!="základní",J186,0)</f>
        <v>#REF!</v>
      </c>
      <c r="BE186" s="142" t="e">
        <f>IF(#REF!="snížená",J186,0)</f>
        <v>#REF!</v>
      </c>
      <c r="BF186" s="142" t="e">
        <f>IF(#REF!="zákl. přenesená",J186,0)</f>
        <v>#REF!</v>
      </c>
      <c r="BG186" s="142" t="e">
        <f>IF(#REF!="sníž. přenesená",J186,0)</f>
        <v>#REF!</v>
      </c>
      <c r="BH186" s="142" t="e">
        <f>IF(#REF!="nulová",J186,0)</f>
        <v>#REF!</v>
      </c>
      <c r="BI186" s="17" t="s">
        <v>78</v>
      </c>
      <c r="BJ186" s="142">
        <f>ROUND(I186*H186,2)</f>
        <v>0</v>
      </c>
      <c r="BK186" s="17" t="s">
        <v>136</v>
      </c>
      <c r="BL186" s="141" t="s">
        <v>227</v>
      </c>
    </row>
    <row r="187" spans="2:50" s="12" customFormat="1" ht="12">
      <c r="B187" s="143"/>
      <c r="C187" s="130"/>
      <c r="D187" s="144" t="s">
        <v>137</v>
      </c>
      <c r="E187" s="145" t="s">
        <v>1</v>
      </c>
      <c r="F187" s="146" t="s">
        <v>633</v>
      </c>
      <c r="H187" s="147">
        <v>6</v>
      </c>
      <c r="L187" s="143"/>
      <c r="M187" s="148"/>
      <c r="S187" s="149"/>
      <c r="AS187" s="145" t="s">
        <v>137</v>
      </c>
      <c r="AT187" s="145" t="s">
        <v>80</v>
      </c>
      <c r="AU187" s="12" t="s">
        <v>80</v>
      </c>
      <c r="AV187" s="12" t="s">
        <v>27</v>
      </c>
      <c r="AW187" s="12" t="s">
        <v>71</v>
      </c>
      <c r="AX187" s="145" t="s">
        <v>129</v>
      </c>
    </row>
    <row r="188" spans="2:50" s="13" customFormat="1" ht="12">
      <c r="B188" s="150"/>
      <c r="C188" s="130"/>
      <c r="D188" s="144" t="s">
        <v>137</v>
      </c>
      <c r="E188" s="151" t="s">
        <v>1</v>
      </c>
      <c r="F188" s="152" t="s">
        <v>138</v>
      </c>
      <c r="H188" s="153">
        <v>6</v>
      </c>
      <c r="L188" s="150"/>
      <c r="M188" s="154"/>
      <c r="S188" s="155"/>
      <c r="AS188" s="151" t="s">
        <v>137</v>
      </c>
      <c r="AT188" s="151" t="s">
        <v>80</v>
      </c>
      <c r="AU188" s="13" t="s">
        <v>136</v>
      </c>
      <c r="AV188" s="13" t="s">
        <v>27</v>
      </c>
      <c r="AW188" s="13" t="s">
        <v>78</v>
      </c>
      <c r="AX188" s="151" t="s">
        <v>129</v>
      </c>
    </row>
    <row r="189" spans="2:64" s="1" customFormat="1" ht="24.2" customHeight="1">
      <c r="B189" s="129"/>
      <c r="C189" s="130">
        <f>1+C186</f>
        <v>42</v>
      </c>
      <c r="D189" s="130" t="s">
        <v>132</v>
      </c>
      <c r="E189" s="131" t="s">
        <v>634</v>
      </c>
      <c r="F189" s="132" t="s">
        <v>635</v>
      </c>
      <c r="G189" s="133" t="s">
        <v>135</v>
      </c>
      <c r="H189" s="134">
        <v>1</v>
      </c>
      <c r="I189" s="135">
        <v>0</v>
      </c>
      <c r="J189" s="135">
        <f>ROUND(I189*H189,2)</f>
        <v>0</v>
      </c>
      <c r="K189" s="136"/>
      <c r="L189" s="29"/>
      <c r="M189" s="137" t="s">
        <v>1</v>
      </c>
      <c r="N189" s="139">
        <v>0.26</v>
      </c>
      <c r="O189" s="139">
        <f>N189*H189</f>
        <v>0.26</v>
      </c>
      <c r="P189" s="139">
        <v>0</v>
      </c>
      <c r="Q189" s="139">
        <f>P189*H189</f>
        <v>0</v>
      </c>
      <c r="R189" s="139">
        <v>0.045</v>
      </c>
      <c r="S189" s="140">
        <f>R189*H189</f>
        <v>0.045</v>
      </c>
      <c r="AQ189" s="141" t="s">
        <v>136</v>
      </c>
      <c r="AS189" s="141" t="s">
        <v>132</v>
      </c>
      <c r="AT189" s="141" t="s">
        <v>80</v>
      </c>
      <c r="AX189" s="17" t="s">
        <v>129</v>
      </c>
      <c r="BD189" s="142" t="e">
        <f>IF(#REF!="základní",J189,0)</f>
        <v>#REF!</v>
      </c>
      <c r="BE189" s="142" t="e">
        <f>IF(#REF!="snížená",J189,0)</f>
        <v>#REF!</v>
      </c>
      <c r="BF189" s="142" t="e">
        <f>IF(#REF!="zákl. přenesená",J189,0)</f>
        <v>#REF!</v>
      </c>
      <c r="BG189" s="142" t="e">
        <f>IF(#REF!="sníž. přenesená",J189,0)</f>
        <v>#REF!</v>
      </c>
      <c r="BH189" s="142" t="e">
        <f>IF(#REF!="nulová",J189,0)</f>
        <v>#REF!</v>
      </c>
      <c r="BI189" s="17" t="s">
        <v>78</v>
      </c>
      <c r="BJ189" s="142">
        <f>ROUND(I189*H189,2)</f>
        <v>0</v>
      </c>
      <c r="BK189" s="17" t="s">
        <v>136</v>
      </c>
      <c r="BL189" s="141" t="s">
        <v>636</v>
      </c>
    </row>
    <row r="190" spans="2:64" s="1" customFormat="1" ht="37.9" customHeight="1">
      <c r="B190" s="129"/>
      <c r="C190" s="130">
        <f t="shared" si="2"/>
        <v>43</v>
      </c>
      <c r="D190" s="130" t="s">
        <v>132</v>
      </c>
      <c r="E190" s="131" t="s">
        <v>637</v>
      </c>
      <c r="F190" s="132" t="s">
        <v>638</v>
      </c>
      <c r="G190" s="133" t="s">
        <v>141</v>
      </c>
      <c r="H190" s="134">
        <v>20</v>
      </c>
      <c r="I190" s="135">
        <v>0</v>
      </c>
      <c r="J190" s="135">
        <f>ROUND(I190*H190,2)</f>
        <v>0</v>
      </c>
      <c r="K190" s="136"/>
      <c r="L190" s="29"/>
      <c r="M190" s="137" t="s">
        <v>1</v>
      </c>
      <c r="N190" s="139">
        <v>0.462</v>
      </c>
      <c r="O190" s="139">
        <f>N190*H190</f>
        <v>9.24</v>
      </c>
      <c r="P190" s="139">
        <v>0</v>
      </c>
      <c r="Q190" s="139">
        <f>P190*H190</f>
        <v>0</v>
      </c>
      <c r="R190" s="139">
        <v>0.05</v>
      </c>
      <c r="S190" s="140">
        <f>R190*H190</f>
        <v>1</v>
      </c>
      <c r="AQ190" s="141" t="s">
        <v>136</v>
      </c>
      <c r="AS190" s="141" t="s">
        <v>132</v>
      </c>
      <c r="AT190" s="141" t="s">
        <v>80</v>
      </c>
      <c r="AX190" s="17" t="s">
        <v>129</v>
      </c>
      <c r="BD190" s="142" t="e">
        <f>IF(#REF!="základní",J190,0)</f>
        <v>#REF!</v>
      </c>
      <c r="BE190" s="142" t="e">
        <f>IF(#REF!="snížená",J190,0)</f>
        <v>#REF!</v>
      </c>
      <c r="BF190" s="142" t="e">
        <f>IF(#REF!="zákl. přenesená",J190,0)</f>
        <v>#REF!</v>
      </c>
      <c r="BG190" s="142" t="e">
        <f>IF(#REF!="sníž. přenesená",J190,0)</f>
        <v>#REF!</v>
      </c>
      <c r="BH190" s="142" t="e">
        <f>IF(#REF!="nulová",J190,0)</f>
        <v>#REF!</v>
      </c>
      <c r="BI190" s="17" t="s">
        <v>78</v>
      </c>
      <c r="BJ190" s="142">
        <f>ROUND(I190*H190,2)</f>
        <v>0</v>
      </c>
      <c r="BK190" s="17" t="s">
        <v>136</v>
      </c>
      <c r="BL190" s="141" t="s">
        <v>639</v>
      </c>
    </row>
    <row r="191" spans="2:64" s="1" customFormat="1" ht="16.5" customHeight="1">
      <c r="B191" s="129"/>
      <c r="C191" s="130"/>
      <c r="D191" s="130"/>
      <c r="E191" s="131"/>
      <c r="F191" s="158" t="s">
        <v>907</v>
      </c>
      <c r="G191" s="133"/>
      <c r="H191" s="134"/>
      <c r="I191" s="135"/>
      <c r="J191" s="135"/>
      <c r="K191" s="136"/>
      <c r="L191" s="29"/>
      <c r="M191" s="137"/>
      <c r="N191" s="139"/>
      <c r="O191" s="139"/>
      <c r="P191" s="139"/>
      <c r="Q191" s="139"/>
      <c r="R191" s="139"/>
      <c r="S191" s="140"/>
      <c r="AQ191" s="141"/>
      <c r="AS191" s="141"/>
      <c r="AT191" s="141"/>
      <c r="AX191" s="17"/>
      <c r="BD191" s="142"/>
      <c r="BE191" s="142"/>
      <c r="BF191" s="142"/>
      <c r="BG191" s="142"/>
      <c r="BH191" s="142"/>
      <c r="BI191" s="17"/>
      <c r="BJ191" s="142"/>
      <c r="BK191" s="17"/>
      <c r="BL191" s="141"/>
    </row>
    <row r="192" spans="2:64" s="1" customFormat="1" ht="37.5" customHeight="1">
      <c r="B192" s="129"/>
      <c r="C192" s="130">
        <f>1+C190</f>
        <v>44</v>
      </c>
      <c r="D192" s="130" t="s">
        <v>132</v>
      </c>
      <c r="E192" s="131" t="s">
        <v>660</v>
      </c>
      <c r="F192" s="132" t="s">
        <v>929</v>
      </c>
      <c r="G192" s="133" t="s">
        <v>451</v>
      </c>
      <c r="H192" s="134">
        <v>1</v>
      </c>
      <c r="I192" s="135">
        <v>0</v>
      </c>
      <c r="J192" s="135">
        <f>ROUND(I192*H192,2)</f>
        <v>0</v>
      </c>
      <c r="K192" s="136"/>
      <c r="L192" s="29"/>
      <c r="M192" s="137" t="s">
        <v>1</v>
      </c>
      <c r="N192" s="139">
        <v>5.878</v>
      </c>
      <c r="O192" s="139">
        <f>N192*H192</f>
        <v>5.878</v>
      </c>
      <c r="P192" s="139">
        <v>0.01</v>
      </c>
      <c r="Q192" s="139">
        <f>P192*H192</f>
        <v>0.01</v>
      </c>
      <c r="R192" s="139">
        <v>0</v>
      </c>
      <c r="S192" s="140">
        <f>R192*H192</f>
        <v>0</v>
      </c>
      <c r="AQ192" s="141" t="s">
        <v>136</v>
      </c>
      <c r="AS192" s="141" t="s">
        <v>132</v>
      </c>
      <c r="AT192" s="141" t="s">
        <v>80</v>
      </c>
      <c r="AX192" s="17" t="s">
        <v>129</v>
      </c>
      <c r="BD192" s="142" t="e">
        <f>IF(#REF!="základní",J192,0)</f>
        <v>#REF!</v>
      </c>
      <c r="BE192" s="142" t="e">
        <f>IF(#REF!="snížená",J192,0)</f>
        <v>#REF!</v>
      </c>
      <c r="BF192" s="142" t="e">
        <f>IF(#REF!="zákl. přenesená",J192,0)</f>
        <v>#REF!</v>
      </c>
      <c r="BG192" s="142" t="e">
        <f>IF(#REF!="sníž. přenesená",J192,0)</f>
        <v>#REF!</v>
      </c>
      <c r="BH192" s="142" t="e">
        <f>IF(#REF!="nulová",J192,0)</f>
        <v>#REF!</v>
      </c>
      <c r="BI192" s="17" t="s">
        <v>78</v>
      </c>
      <c r="BJ192" s="142">
        <f>ROUND(I192*H192,2)</f>
        <v>0</v>
      </c>
      <c r="BK192" s="17" t="s">
        <v>136</v>
      </c>
      <c r="BL192" s="141" t="s">
        <v>661</v>
      </c>
    </row>
    <row r="193" spans="2:62" s="11" customFormat="1" ht="22.9" customHeight="1">
      <c r="B193" s="118"/>
      <c r="C193" s="130"/>
      <c r="D193" s="119" t="s">
        <v>70</v>
      </c>
      <c r="E193" s="127" t="s">
        <v>231</v>
      </c>
      <c r="F193" s="127" t="s">
        <v>232</v>
      </c>
      <c r="J193" s="128">
        <f>SUM(J194:J199)</f>
        <v>0</v>
      </c>
      <c r="L193" s="118"/>
      <c r="M193" s="122"/>
      <c r="O193" s="123">
        <f>SUM(O194:O199)</f>
        <v>93.53368333333333</v>
      </c>
      <c r="Q193" s="123">
        <f>SUM(Q194:Q199)</f>
        <v>0</v>
      </c>
      <c r="S193" s="124">
        <f>SUM(S194:S199)</f>
        <v>0</v>
      </c>
      <c r="AQ193" s="119" t="s">
        <v>78</v>
      </c>
      <c r="AS193" s="125" t="s">
        <v>70</v>
      </c>
      <c r="AT193" s="125" t="s">
        <v>78</v>
      </c>
      <c r="AX193" s="119" t="s">
        <v>129</v>
      </c>
      <c r="BJ193" s="126">
        <f>SUM(BJ194:BJ199)</f>
        <v>0</v>
      </c>
    </row>
    <row r="194" spans="2:64" s="1" customFormat="1" ht="33" customHeight="1">
      <c r="B194" s="129"/>
      <c r="C194" s="130">
        <f>1+C192</f>
        <v>45</v>
      </c>
      <c r="D194" s="130" t="s">
        <v>132</v>
      </c>
      <c r="E194" s="131" t="s">
        <v>233</v>
      </c>
      <c r="F194" s="132" t="s">
        <v>234</v>
      </c>
      <c r="G194" s="133" t="s">
        <v>188</v>
      </c>
      <c r="H194" s="134">
        <f>76.877/3*2</f>
        <v>51.25133333333333</v>
      </c>
      <c r="I194" s="135">
        <v>0</v>
      </c>
      <c r="J194" s="135">
        <f>ROUND(I194*H194,2)</f>
        <v>0</v>
      </c>
      <c r="K194" s="136"/>
      <c r="L194" s="29"/>
      <c r="M194" s="137" t="s">
        <v>1</v>
      </c>
      <c r="N194" s="139">
        <v>1.51</v>
      </c>
      <c r="O194" s="139">
        <f>N194*H194</f>
        <v>77.38951333333333</v>
      </c>
      <c r="P194" s="139">
        <v>0</v>
      </c>
      <c r="Q194" s="139">
        <f>P194*H194</f>
        <v>0</v>
      </c>
      <c r="R194" s="139">
        <v>0</v>
      </c>
      <c r="S194" s="140">
        <f>R194*H194</f>
        <v>0</v>
      </c>
      <c r="AQ194" s="141" t="s">
        <v>136</v>
      </c>
      <c r="AS194" s="141" t="s">
        <v>132</v>
      </c>
      <c r="AT194" s="141" t="s">
        <v>80</v>
      </c>
      <c r="AX194" s="17" t="s">
        <v>129</v>
      </c>
      <c r="BD194" s="142" t="e">
        <f>IF(#REF!="základní",J194,0)</f>
        <v>#REF!</v>
      </c>
      <c r="BE194" s="142" t="e">
        <f>IF(#REF!="snížená",J194,0)</f>
        <v>#REF!</v>
      </c>
      <c r="BF194" s="142" t="e">
        <f>IF(#REF!="zákl. přenesená",J194,0)</f>
        <v>#REF!</v>
      </c>
      <c r="BG194" s="142" t="e">
        <f>IF(#REF!="sníž. přenesená",J194,0)</f>
        <v>#REF!</v>
      </c>
      <c r="BH194" s="142" t="e">
        <f>IF(#REF!="nulová",J194,0)</f>
        <v>#REF!</v>
      </c>
      <c r="BI194" s="17" t="s">
        <v>78</v>
      </c>
      <c r="BJ194" s="142">
        <f>ROUND(I194*H194,2)</f>
        <v>0</v>
      </c>
      <c r="BK194" s="17" t="s">
        <v>136</v>
      </c>
      <c r="BL194" s="141" t="s">
        <v>235</v>
      </c>
    </row>
    <row r="195" spans="2:50" s="14" customFormat="1" ht="12">
      <c r="B195" s="156"/>
      <c r="C195" s="130"/>
      <c r="D195" s="144" t="s">
        <v>137</v>
      </c>
      <c r="E195" s="157" t="s">
        <v>1</v>
      </c>
      <c r="F195" s="158" t="s">
        <v>662</v>
      </c>
      <c r="H195" s="157" t="s">
        <v>1</v>
      </c>
      <c r="L195" s="156"/>
      <c r="M195" s="159"/>
      <c r="S195" s="160"/>
      <c r="AS195" s="157" t="s">
        <v>137</v>
      </c>
      <c r="AT195" s="157" t="s">
        <v>80</v>
      </c>
      <c r="AU195" s="14" t="s">
        <v>78</v>
      </c>
      <c r="AV195" s="14" t="s">
        <v>27</v>
      </c>
      <c r="AW195" s="14" t="s">
        <v>71</v>
      </c>
      <c r="AX195" s="157" t="s">
        <v>129</v>
      </c>
    </row>
    <row r="196" spans="2:50" s="12" customFormat="1" ht="12">
      <c r="B196" s="143"/>
      <c r="C196" s="130"/>
      <c r="D196" s="144" t="s">
        <v>137</v>
      </c>
      <c r="E196" s="145" t="s">
        <v>1</v>
      </c>
      <c r="F196" s="146" t="s">
        <v>663</v>
      </c>
      <c r="H196" s="147"/>
      <c r="L196" s="143"/>
      <c r="M196" s="148"/>
      <c r="S196" s="149"/>
      <c r="AS196" s="145" t="s">
        <v>137</v>
      </c>
      <c r="AT196" s="145" t="s">
        <v>80</v>
      </c>
      <c r="AU196" s="12" t="s">
        <v>80</v>
      </c>
      <c r="AV196" s="12" t="s">
        <v>27</v>
      </c>
      <c r="AW196" s="12" t="s">
        <v>78</v>
      </c>
      <c r="AX196" s="145" t="s">
        <v>129</v>
      </c>
    </row>
    <row r="197" spans="2:64" s="1" customFormat="1" ht="33" customHeight="1">
      <c r="B197" s="129"/>
      <c r="C197" s="130">
        <f>1+C194</f>
        <v>46</v>
      </c>
      <c r="D197" s="130" t="s">
        <v>132</v>
      </c>
      <c r="E197" s="131" t="s">
        <v>236</v>
      </c>
      <c r="F197" s="132" t="s">
        <v>237</v>
      </c>
      <c r="G197" s="133" t="s">
        <v>188</v>
      </c>
      <c r="H197" s="134">
        <f>H194</f>
        <v>51.25133333333333</v>
      </c>
      <c r="I197" s="135">
        <v>0</v>
      </c>
      <c r="J197" s="135">
        <f>ROUND(I197*H197,2)</f>
        <v>0</v>
      </c>
      <c r="K197" s="136"/>
      <c r="L197" s="29"/>
      <c r="M197" s="137" t="s">
        <v>1</v>
      </c>
      <c r="N197" s="139">
        <v>0.255</v>
      </c>
      <c r="O197" s="139">
        <f>N197*H197</f>
        <v>13.06909</v>
      </c>
      <c r="P197" s="139">
        <v>0</v>
      </c>
      <c r="Q197" s="139">
        <f>P197*H197</f>
        <v>0</v>
      </c>
      <c r="R197" s="139">
        <v>0</v>
      </c>
      <c r="S197" s="140">
        <f>R197*H197</f>
        <v>0</v>
      </c>
      <c r="AQ197" s="141" t="s">
        <v>136</v>
      </c>
      <c r="AS197" s="141" t="s">
        <v>132</v>
      </c>
      <c r="AT197" s="141" t="s">
        <v>80</v>
      </c>
      <c r="AX197" s="17" t="s">
        <v>129</v>
      </c>
      <c r="BD197" s="142" t="e">
        <f>IF(#REF!="základní",J197,0)</f>
        <v>#REF!</v>
      </c>
      <c r="BE197" s="142" t="e">
        <f>IF(#REF!="snížená",J197,0)</f>
        <v>#REF!</v>
      </c>
      <c r="BF197" s="142" t="e">
        <f>IF(#REF!="zákl. přenesená",J197,0)</f>
        <v>#REF!</v>
      </c>
      <c r="BG197" s="142" t="e">
        <f>IF(#REF!="sníž. přenesená",J197,0)</f>
        <v>#REF!</v>
      </c>
      <c r="BH197" s="142" t="e">
        <f>IF(#REF!="nulová",J197,0)</f>
        <v>#REF!</v>
      </c>
      <c r="BI197" s="17" t="s">
        <v>78</v>
      </c>
      <c r="BJ197" s="142">
        <f>ROUND(I197*H197,2)</f>
        <v>0</v>
      </c>
      <c r="BK197" s="17" t="s">
        <v>136</v>
      </c>
      <c r="BL197" s="141" t="s">
        <v>238</v>
      </c>
    </row>
    <row r="198" spans="2:64" s="1" customFormat="1" ht="24.2" customHeight="1">
      <c r="B198" s="129"/>
      <c r="C198" s="130">
        <f t="shared" si="2"/>
        <v>47</v>
      </c>
      <c r="D198" s="130" t="s">
        <v>132</v>
      </c>
      <c r="E198" s="131" t="s">
        <v>239</v>
      </c>
      <c r="F198" s="132" t="s">
        <v>240</v>
      </c>
      <c r="G198" s="133" t="s">
        <v>188</v>
      </c>
      <c r="H198" s="134">
        <f>H197*10</f>
        <v>512.5133333333333</v>
      </c>
      <c r="I198" s="135">
        <v>0</v>
      </c>
      <c r="J198" s="135">
        <f>ROUND(I198*H198,2)</f>
        <v>0</v>
      </c>
      <c r="K198" s="136"/>
      <c r="L198" s="29"/>
      <c r="M198" s="137" t="s">
        <v>1</v>
      </c>
      <c r="N198" s="139">
        <v>0.006</v>
      </c>
      <c r="O198" s="139">
        <f>N198*H198</f>
        <v>3.07508</v>
      </c>
      <c r="P198" s="139">
        <v>0</v>
      </c>
      <c r="Q198" s="139">
        <f>P198*H198</f>
        <v>0</v>
      </c>
      <c r="R198" s="139">
        <v>0</v>
      </c>
      <c r="S198" s="140">
        <f>R198*H198</f>
        <v>0</v>
      </c>
      <c r="AQ198" s="141" t="s">
        <v>136</v>
      </c>
      <c r="AS198" s="141" t="s">
        <v>132</v>
      </c>
      <c r="AT198" s="141" t="s">
        <v>80</v>
      </c>
      <c r="AX198" s="17" t="s">
        <v>129</v>
      </c>
      <c r="BD198" s="142" t="e">
        <f>IF(#REF!="základní",J198,0)</f>
        <v>#REF!</v>
      </c>
      <c r="BE198" s="142" t="e">
        <f>IF(#REF!="snížená",J198,0)</f>
        <v>#REF!</v>
      </c>
      <c r="BF198" s="142" t="e">
        <f>IF(#REF!="zákl. přenesená",J198,0)</f>
        <v>#REF!</v>
      </c>
      <c r="BG198" s="142" t="e">
        <f>IF(#REF!="sníž. přenesená",J198,0)</f>
        <v>#REF!</v>
      </c>
      <c r="BH198" s="142" t="e">
        <f>IF(#REF!="nulová",J198,0)</f>
        <v>#REF!</v>
      </c>
      <c r="BI198" s="17" t="s">
        <v>78</v>
      </c>
      <c r="BJ198" s="142">
        <f>ROUND(I198*H198,2)</f>
        <v>0</v>
      </c>
      <c r="BK198" s="17" t="s">
        <v>136</v>
      </c>
      <c r="BL198" s="141" t="s">
        <v>241</v>
      </c>
    </row>
    <row r="199" spans="2:64" s="1" customFormat="1" ht="49.15" customHeight="1">
      <c r="B199" s="129"/>
      <c r="C199" s="130">
        <f t="shared" si="2"/>
        <v>48</v>
      </c>
      <c r="D199" s="130" t="s">
        <v>132</v>
      </c>
      <c r="E199" s="131" t="s">
        <v>242</v>
      </c>
      <c r="F199" s="132" t="s">
        <v>243</v>
      </c>
      <c r="G199" s="133" t="s">
        <v>188</v>
      </c>
      <c r="H199" s="134">
        <f>H197</f>
        <v>51.25133333333333</v>
      </c>
      <c r="I199" s="135">
        <v>0</v>
      </c>
      <c r="J199" s="135">
        <f>ROUND(I199*H199,2)</f>
        <v>0</v>
      </c>
      <c r="K199" s="136"/>
      <c r="L199" s="29"/>
      <c r="M199" s="137" t="s">
        <v>1</v>
      </c>
      <c r="N199" s="139">
        <v>0</v>
      </c>
      <c r="O199" s="139">
        <f>N199*H199</f>
        <v>0</v>
      </c>
      <c r="P199" s="139">
        <v>0</v>
      </c>
      <c r="Q199" s="139">
        <f>P199*H199</f>
        <v>0</v>
      </c>
      <c r="R199" s="139">
        <v>0</v>
      </c>
      <c r="S199" s="140">
        <f>R199*H199</f>
        <v>0</v>
      </c>
      <c r="AQ199" s="141" t="s">
        <v>136</v>
      </c>
      <c r="AS199" s="141" t="s">
        <v>132</v>
      </c>
      <c r="AT199" s="141" t="s">
        <v>80</v>
      </c>
      <c r="AX199" s="17" t="s">
        <v>129</v>
      </c>
      <c r="BD199" s="142" t="e">
        <f>IF(#REF!="základní",J199,0)</f>
        <v>#REF!</v>
      </c>
      <c r="BE199" s="142" t="e">
        <f>IF(#REF!="snížená",J199,0)</f>
        <v>#REF!</v>
      </c>
      <c r="BF199" s="142" t="e">
        <f>IF(#REF!="zákl. přenesená",J199,0)</f>
        <v>#REF!</v>
      </c>
      <c r="BG199" s="142" t="e">
        <f>IF(#REF!="sníž. přenesená",J199,0)</f>
        <v>#REF!</v>
      </c>
      <c r="BH199" s="142" t="e">
        <f>IF(#REF!="nulová",J199,0)</f>
        <v>#REF!</v>
      </c>
      <c r="BI199" s="17" t="s">
        <v>78</v>
      </c>
      <c r="BJ199" s="142">
        <f>ROUND(I199*H199,2)</f>
        <v>0</v>
      </c>
      <c r="BK199" s="17" t="s">
        <v>136</v>
      </c>
      <c r="BL199" s="141" t="s">
        <v>244</v>
      </c>
    </row>
    <row r="200" spans="2:62" s="11" customFormat="1" ht="22.9" customHeight="1">
      <c r="B200" s="118"/>
      <c r="C200" s="130"/>
      <c r="D200" s="119" t="s">
        <v>70</v>
      </c>
      <c r="E200" s="127" t="s">
        <v>301</v>
      </c>
      <c r="F200" s="127" t="s">
        <v>302</v>
      </c>
      <c r="J200" s="128">
        <f>BJ200</f>
        <v>0</v>
      </c>
      <c r="L200" s="118"/>
      <c r="M200" s="122"/>
      <c r="O200" s="123">
        <f>O201</f>
        <v>0</v>
      </c>
      <c r="Q200" s="123">
        <f>Q201</f>
        <v>0</v>
      </c>
      <c r="S200" s="124">
        <f>S201</f>
        <v>0</v>
      </c>
      <c r="AQ200" s="119" t="s">
        <v>80</v>
      </c>
      <c r="AS200" s="125" t="s">
        <v>70</v>
      </c>
      <c r="AT200" s="125" t="s">
        <v>78</v>
      </c>
      <c r="AX200" s="119" t="s">
        <v>129</v>
      </c>
      <c r="BJ200" s="126">
        <f>BJ201</f>
        <v>0</v>
      </c>
    </row>
    <row r="201" spans="2:64" s="1" customFormat="1" ht="39" customHeight="1">
      <c r="B201" s="129"/>
      <c r="C201" s="130">
        <f>1+C199</f>
        <v>49</v>
      </c>
      <c r="D201" s="130" t="s">
        <v>132</v>
      </c>
      <c r="E201" s="131" t="s">
        <v>303</v>
      </c>
      <c r="F201" s="132" t="s">
        <v>864</v>
      </c>
      <c r="G201" s="133" t="s">
        <v>251</v>
      </c>
      <c r="H201" s="134">
        <v>2</v>
      </c>
      <c r="I201" s="135">
        <v>0</v>
      </c>
      <c r="J201" s="135">
        <f>ROUND(I201*H201,2)</f>
        <v>0</v>
      </c>
      <c r="K201" s="136"/>
      <c r="L201" s="29"/>
      <c r="M201" s="137" t="s">
        <v>1</v>
      </c>
      <c r="N201" s="139">
        <v>0</v>
      </c>
      <c r="O201" s="139">
        <f>N201*H201</f>
        <v>0</v>
      </c>
      <c r="P201" s="139">
        <v>0</v>
      </c>
      <c r="Q201" s="139">
        <f>P201*H201</f>
        <v>0</v>
      </c>
      <c r="R201" s="139">
        <v>0</v>
      </c>
      <c r="S201" s="140">
        <f>R201*H201</f>
        <v>0</v>
      </c>
      <c r="AQ201" s="141" t="s">
        <v>156</v>
      </c>
      <c r="AS201" s="141" t="s">
        <v>132</v>
      </c>
      <c r="AT201" s="141" t="s">
        <v>80</v>
      </c>
      <c r="AX201" s="17" t="s">
        <v>129</v>
      </c>
      <c r="BD201" s="142" t="e">
        <f>IF(#REF!="základní",J201,0)</f>
        <v>#REF!</v>
      </c>
      <c r="BE201" s="142" t="e">
        <f>IF(#REF!="snížená",J201,0)</f>
        <v>#REF!</v>
      </c>
      <c r="BF201" s="142" t="e">
        <f>IF(#REF!="zákl. přenesená",J201,0)</f>
        <v>#REF!</v>
      </c>
      <c r="BG201" s="142" t="e">
        <f>IF(#REF!="sníž. přenesená",J201,0)</f>
        <v>#REF!</v>
      </c>
      <c r="BH201" s="142" t="e">
        <f>IF(#REF!="nulová",J201,0)</f>
        <v>#REF!</v>
      </c>
      <c r="BI201" s="17" t="s">
        <v>78</v>
      </c>
      <c r="BJ201" s="142">
        <f>ROUND(I201*H201,2)</f>
        <v>0</v>
      </c>
      <c r="BK201" s="17" t="s">
        <v>156</v>
      </c>
      <c r="BL201" s="141" t="s">
        <v>304</v>
      </c>
    </row>
    <row r="202" spans="2:62" s="11" customFormat="1" ht="25.9" customHeight="1">
      <c r="B202" s="118"/>
      <c r="C202" s="130"/>
      <c r="D202" s="119" t="s">
        <v>70</v>
      </c>
      <c r="E202" s="120" t="s">
        <v>245</v>
      </c>
      <c r="F202" s="120" t="s">
        <v>246</v>
      </c>
      <c r="J202" s="121">
        <f>SUM(J203:J302)/2</f>
        <v>0</v>
      </c>
      <c r="L202" s="118"/>
      <c r="M202" s="122"/>
      <c r="O202" s="123" t="e">
        <f>O203+O210+O214+O228+O230+O235+O239+O248+O270+O272+O280+#REF!+O288+#REF!+O295+O297+#REF!+O301</f>
        <v>#REF!</v>
      </c>
      <c r="Q202" s="123" t="e">
        <f>Q203+Q210+Q214+Q228+Q230+Q235+Q239+Q248+Q270+Q272+Q280+#REF!+Q288+#REF!+Q295+Q297+#REF!+Q301</f>
        <v>#REF!</v>
      </c>
      <c r="S202" s="124" t="e">
        <f>S203+S210+S214+S228+S230+S235+S239+S248+S270+S272+S280+#REF!+S288+#REF!+S295+S297+#REF!+S301</f>
        <v>#REF!</v>
      </c>
      <c r="AQ202" s="119" t="s">
        <v>80</v>
      </c>
      <c r="AS202" s="125" t="s">
        <v>70</v>
      </c>
      <c r="AT202" s="125" t="s">
        <v>71</v>
      </c>
      <c r="AX202" s="119" t="s">
        <v>129</v>
      </c>
      <c r="BJ202" s="126" t="e">
        <f>BJ203+BJ210+BJ214+BJ228+BJ230+BJ235+BJ239+BJ248+BJ270+BJ272+BJ280+#REF!+BJ288+#REF!+BJ295+BJ297+#REF!+BJ301</f>
        <v>#REF!</v>
      </c>
    </row>
    <row r="203" spans="2:62" s="11" customFormat="1" ht="22.9" customHeight="1">
      <c r="B203" s="118"/>
      <c r="C203" s="130"/>
      <c r="D203" s="119" t="s">
        <v>70</v>
      </c>
      <c r="E203" s="127" t="s">
        <v>664</v>
      </c>
      <c r="F203" s="127" t="s">
        <v>665</v>
      </c>
      <c r="J203" s="128">
        <f>SUM(J204:J207)</f>
        <v>0</v>
      </c>
      <c r="L203" s="118"/>
      <c r="M203" s="122"/>
      <c r="O203" s="123">
        <f>SUM(O204:O209)</f>
        <v>26.076</v>
      </c>
      <c r="Q203" s="123">
        <f>SUM(Q204:Q209)</f>
        <v>0.6466000000000001</v>
      </c>
      <c r="S203" s="124">
        <f>SUM(S204:S209)</f>
        <v>0</v>
      </c>
      <c r="AQ203" s="119" t="s">
        <v>80</v>
      </c>
      <c r="AS203" s="125" t="s">
        <v>70</v>
      </c>
      <c r="AT203" s="125" t="s">
        <v>78</v>
      </c>
      <c r="AX203" s="119" t="s">
        <v>129</v>
      </c>
      <c r="BJ203" s="126">
        <f>SUM(BJ204:BJ209)</f>
        <v>0</v>
      </c>
    </row>
    <row r="204" spans="2:64" s="1" customFormat="1" ht="24.2" customHeight="1">
      <c r="B204" s="129"/>
      <c r="C204" s="130">
        <f>1+C201</f>
        <v>50</v>
      </c>
      <c r="D204" s="130" t="s">
        <v>132</v>
      </c>
      <c r="E204" s="131" t="s">
        <v>669</v>
      </c>
      <c r="F204" s="132" t="s">
        <v>670</v>
      </c>
      <c r="G204" s="133" t="s">
        <v>141</v>
      </c>
      <c r="H204" s="134">
        <f>106</f>
        <v>106</v>
      </c>
      <c r="I204" s="135">
        <v>0</v>
      </c>
      <c r="J204" s="135">
        <f>ROUND(I204*H204,2)</f>
        <v>0</v>
      </c>
      <c r="K204" s="136"/>
      <c r="L204" s="29"/>
      <c r="M204" s="137" t="s">
        <v>1</v>
      </c>
      <c r="N204" s="139">
        <v>0.024</v>
      </c>
      <c r="O204" s="139">
        <f>N204*H204</f>
        <v>2.544</v>
      </c>
      <c r="P204" s="139">
        <v>0</v>
      </c>
      <c r="Q204" s="139">
        <f>P204*H204</f>
        <v>0</v>
      </c>
      <c r="R204" s="139">
        <v>0</v>
      </c>
      <c r="S204" s="140">
        <f>R204*H204</f>
        <v>0</v>
      </c>
      <c r="AQ204" s="141" t="s">
        <v>156</v>
      </c>
      <c r="AS204" s="141" t="s">
        <v>132</v>
      </c>
      <c r="AT204" s="141" t="s">
        <v>80</v>
      </c>
      <c r="AX204" s="17" t="s">
        <v>129</v>
      </c>
      <c r="BD204" s="142" t="e">
        <f>IF(#REF!="základní",J204,0)</f>
        <v>#REF!</v>
      </c>
      <c r="BE204" s="142" t="e">
        <f>IF(#REF!="snížená",J204,0)</f>
        <v>#REF!</v>
      </c>
      <c r="BF204" s="142" t="e">
        <f>IF(#REF!="zákl. přenesená",J204,0)</f>
        <v>#REF!</v>
      </c>
      <c r="BG204" s="142" t="e">
        <f>IF(#REF!="sníž. přenesená",J204,0)</f>
        <v>#REF!</v>
      </c>
      <c r="BH204" s="142" t="e">
        <f>IF(#REF!="nulová",J204,0)</f>
        <v>#REF!</v>
      </c>
      <c r="BI204" s="17" t="s">
        <v>78</v>
      </c>
      <c r="BJ204" s="142">
        <f>ROUND(I204*H204,2)</f>
        <v>0</v>
      </c>
      <c r="BK204" s="17" t="s">
        <v>156</v>
      </c>
      <c r="BL204" s="141" t="s">
        <v>671</v>
      </c>
    </row>
    <row r="205" spans="2:64" s="1" customFormat="1" ht="16.5" customHeight="1">
      <c r="B205" s="129"/>
      <c r="C205" s="130">
        <f t="shared" si="2"/>
        <v>51</v>
      </c>
      <c r="D205" s="161" t="s">
        <v>196</v>
      </c>
      <c r="E205" s="162" t="s">
        <v>674</v>
      </c>
      <c r="F205" s="163" t="s">
        <v>675</v>
      </c>
      <c r="G205" s="164" t="s">
        <v>188</v>
      </c>
      <c r="H205" s="165">
        <f>H204*0.0003</f>
        <v>0.031799999999999995</v>
      </c>
      <c r="I205" s="135">
        <v>0</v>
      </c>
      <c r="J205" s="166">
        <f>ROUND(I205*H205,2)</f>
        <v>0</v>
      </c>
      <c r="K205" s="167"/>
      <c r="L205" s="168"/>
      <c r="M205" s="169" t="s">
        <v>1</v>
      </c>
      <c r="N205" s="139">
        <v>0</v>
      </c>
      <c r="O205" s="139">
        <f>N205*H205</f>
        <v>0</v>
      </c>
      <c r="P205" s="139">
        <v>1</v>
      </c>
      <c r="Q205" s="139">
        <f>P205*H205</f>
        <v>0.031799999999999995</v>
      </c>
      <c r="R205" s="139">
        <v>0</v>
      </c>
      <c r="S205" s="140">
        <f>R205*H205</f>
        <v>0</v>
      </c>
      <c r="AQ205" s="141" t="s">
        <v>180</v>
      </c>
      <c r="AS205" s="141" t="s">
        <v>196</v>
      </c>
      <c r="AT205" s="141" t="s">
        <v>80</v>
      </c>
      <c r="AX205" s="17" t="s">
        <v>129</v>
      </c>
      <c r="BD205" s="142" t="e">
        <f>IF(#REF!="základní",J205,0)</f>
        <v>#REF!</v>
      </c>
      <c r="BE205" s="142" t="e">
        <f>IF(#REF!="snížená",J205,0)</f>
        <v>#REF!</v>
      </c>
      <c r="BF205" s="142" t="e">
        <f>IF(#REF!="zákl. přenesená",J205,0)</f>
        <v>#REF!</v>
      </c>
      <c r="BG205" s="142" t="e">
        <f>IF(#REF!="sníž. přenesená",J205,0)</f>
        <v>#REF!</v>
      </c>
      <c r="BH205" s="142" t="e">
        <f>IF(#REF!="nulová",J205,0)</f>
        <v>#REF!</v>
      </c>
      <c r="BI205" s="17" t="s">
        <v>78</v>
      </c>
      <c r="BJ205" s="142">
        <f>ROUND(I205*H205,2)</f>
        <v>0</v>
      </c>
      <c r="BK205" s="17" t="s">
        <v>156</v>
      </c>
      <c r="BL205" s="141" t="s">
        <v>676</v>
      </c>
    </row>
    <row r="206" spans="2:64" s="1" customFormat="1" ht="24.2" customHeight="1">
      <c r="B206" s="129"/>
      <c r="C206" s="130">
        <f t="shared" si="2"/>
        <v>52</v>
      </c>
      <c r="D206" s="130" t="s">
        <v>132</v>
      </c>
      <c r="E206" s="131" t="s">
        <v>679</v>
      </c>
      <c r="F206" s="132" t="s">
        <v>680</v>
      </c>
      <c r="G206" s="133" t="s">
        <v>141</v>
      </c>
      <c r="H206" s="134">
        <f>H204</f>
        <v>106</v>
      </c>
      <c r="I206" s="135">
        <v>0</v>
      </c>
      <c r="J206" s="135">
        <f>ROUND(I206*H206,2)</f>
        <v>0</v>
      </c>
      <c r="K206" s="136"/>
      <c r="L206" s="29"/>
      <c r="M206" s="137" t="s">
        <v>1</v>
      </c>
      <c r="N206" s="139">
        <v>0.222</v>
      </c>
      <c r="O206" s="139">
        <f>N206*H206</f>
        <v>23.532</v>
      </c>
      <c r="P206" s="139">
        <v>0.0004</v>
      </c>
      <c r="Q206" s="139">
        <f>P206*H206</f>
        <v>0.0424</v>
      </c>
      <c r="R206" s="139">
        <v>0</v>
      </c>
      <c r="S206" s="140">
        <f>R206*H206</f>
        <v>0</v>
      </c>
      <c r="AQ206" s="141" t="s">
        <v>156</v>
      </c>
      <c r="AS206" s="141" t="s">
        <v>132</v>
      </c>
      <c r="AT206" s="141" t="s">
        <v>80</v>
      </c>
      <c r="AX206" s="17" t="s">
        <v>129</v>
      </c>
      <c r="BD206" s="142" t="e">
        <f>IF(#REF!="základní",J206,0)</f>
        <v>#REF!</v>
      </c>
      <c r="BE206" s="142" t="e">
        <f>IF(#REF!="snížená",J206,0)</f>
        <v>#REF!</v>
      </c>
      <c r="BF206" s="142" t="e">
        <f>IF(#REF!="zákl. přenesená",J206,0)</f>
        <v>#REF!</v>
      </c>
      <c r="BG206" s="142" t="e">
        <f>IF(#REF!="sníž. přenesená",J206,0)</f>
        <v>#REF!</v>
      </c>
      <c r="BH206" s="142" t="e">
        <f>IF(#REF!="nulová",J206,0)</f>
        <v>#REF!</v>
      </c>
      <c r="BI206" s="17" t="s">
        <v>78</v>
      </c>
      <c r="BJ206" s="142">
        <f>ROUND(I206*H206,2)</f>
        <v>0</v>
      </c>
      <c r="BK206" s="17" t="s">
        <v>156</v>
      </c>
      <c r="BL206" s="141" t="s">
        <v>681</v>
      </c>
    </row>
    <row r="207" spans="2:64" s="1" customFormat="1" ht="44.25" customHeight="1">
      <c r="B207" s="129"/>
      <c r="C207" s="130">
        <f t="shared" si="2"/>
        <v>53</v>
      </c>
      <c r="D207" s="161" t="s">
        <v>196</v>
      </c>
      <c r="E207" s="162" t="s">
        <v>682</v>
      </c>
      <c r="F207" s="163" t="s">
        <v>683</v>
      </c>
      <c r="G207" s="164" t="s">
        <v>141</v>
      </c>
      <c r="H207" s="165">
        <f>H204</f>
        <v>106</v>
      </c>
      <c r="I207" s="135">
        <v>0</v>
      </c>
      <c r="J207" s="166">
        <f>ROUND(I207*H207,2)</f>
        <v>0</v>
      </c>
      <c r="K207" s="167"/>
      <c r="L207" s="168"/>
      <c r="M207" s="169" t="s">
        <v>1</v>
      </c>
      <c r="N207" s="139">
        <v>0</v>
      </c>
      <c r="O207" s="139">
        <f>N207*H207</f>
        <v>0</v>
      </c>
      <c r="P207" s="139">
        <v>0.0054</v>
      </c>
      <c r="Q207" s="139">
        <f>P207*H207</f>
        <v>0.5724</v>
      </c>
      <c r="R207" s="139">
        <v>0</v>
      </c>
      <c r="S207" s="140">
        <f>R207*H207</f>
        <v>0</v>
      </c>
      <c r="AQ207" s="141" t="s">
        <v>180</v>
      </c>
      <c r="AS207" s="141" t="s">
        <v>196</v>
      </c>
      <c r="AT207" s="141" t="s">
        <v>80</v>
      </c>
      <c r="AX207" s="17" t="s">
        <v>129</v>
      </c>
      <c r="BD207" s="142" t="e">
        <f>IF(#REF!="základní",J207,0)</f>
        <v>#REF!</v>
      </c>
      <c r="BE207" s="142" t="e">
        <f>IF(#REF!="snížená",J207,0)</f>
        <v>#REF!</v>
      </c>
      <c r="BF207" s="142" t="e">
        <f>IF(#REF!="zákl. přenesená",J207,0)</f>
        <v>#REF!</v>
      </c>
      <c r="BG207" s="142" t="e">
        <f>IF(#REF!="sníž. přenesená",J207,0)</f>
        <v>#REF!</v>
      </c>
      <c r="BH207" s="142" t="e">
        <f>IF(#REF!="nulová",J207,0)</f>
        <v>#REF!</v>
      </c>
      <c r="BI207" s="17" t="s">
        <v>78</v>
      </c>
      <c r="BJ207" s="142">
        <f>ROUND(I207*H207,2)</f>
        <v>0</v>
      </c>
      <c r="BK207" s="17" t="s">
        <v>156</v>
      </c>
      <c r="BL207" s="141" t="s">
        <v>684</v>
      </c>
    </row>
    <row r="208" spans="2:50" s="12" customFormat="1" ht="12">
      <c r="B208" s="143"/>
      <c r="C208" s="130"/>
      <c r="D208" s="144"/>
      <c r="E208" s="145"/>
      <c r="F208" s="146"/>
      <c r="H208" s="147"/>
      <c r="L208" s="143"/>
      <c r="M208" s="148"/>
      <c r="S208" s="149"/>
      <c r="AS208" s="145"/>
      <c r="AT208" s="145"/>
      <c r="AX208" s="145"/>
    </row>
    <row r="209" spans="2:50" s="12" customFormat="1" ht="12">
      <c r="B209" s="143"/>
      <c r="C209" s="130"/>
      <c r="D209" s="144"/>
      <c r="F209" s="146"/>
      <c r="H209" s="147"/>
      <c r="L209" s="143"/>
      <c r="M209" s="148"/>
      <c r="S209" s="149"/>
      <c r="AS209" s="145"/>
      <c r="AT209" s="145"/>
      <c r="AX209" s="145"/>
    </row>
    <row r="210" spans="2:62" s="11" customFormat="1" ht="22.9" customHeight="1">
      <c r="B210" s="118"/>
      <c r="C210" s="130"/>
      <c r="D210" s="119" t="s">
        <v>70</v>
      </c>
      <c r="E210" s="127" t="s">
        <v>247</v>
      </c>
      <c r="F210" s="127" t="s">
        <v>248</v>
      </c>
      <c r="J210" s="128">
        <f>SUM(J211:J213)</f>
        <v>0</v>
      </c>
      <c r="L210" s="118"/>
      <c r="M210" s="122"/>
      <c r="O210" s="123">
        <f>SUM(O211:O213)</f>
        <v>0</v>
      </c>
      <c r="Q210" s="123">
        <f>SUM(Q211:Q213)</f>
        <v>0</v>
      </c>
      <c r="S210" s="124">
        <f>SUM(S211:S213)</f>
        <v>0</v>
      </c>
      <c r="AQ210" s="119" t="s">
        <v>80</v>
      </c>
      <c r="AS210" s="125" t="s">
        <v>70</v>
      </c>
      <c r="AT210" s="125" t="s">
        <v>78</v>
      </c>
      <c r="AX210" s="119" t="s">
        <v>129</v>
      </c>
      <c r="BJ210" s="126">
        <f>SUM(BJ211:BJ213)</f>
        <v>0</v>
      </c>
    </row>
    <row r="211" spans="2:64" s="1" customFormat="1" ht="16.5" customHeight="1">
      <c r="B211" s="129"/>
      <c r="C211" s="130">
        <f>1+C207</f>
        <v>54</v>
      </c>
      <c r="D211" s="130" t="s">
        <v>132</v>
      </c>
      <c r="E211" s="131" t="s">
        <v>249</v>
      </c>
      <c r="F211" s="132" t="s">
        <v>250</v>
      </c>
      <c r="G211" s="133" t="s">
        <v>251</v>
      </c>
      <c r="H211" s="134">
        <v>1</v>
      </c>
      <c r="I211" s="135">
        <v>0</v>
      </c>
      <c r="J211" s="135">
        <f>ROUND(I211*H211,2)</f>
        <v>0</v>
      </c>
      <c r="K211" s="136"/>
      <c r="L211" s="29"/>
      <c r="M211" s="137" t="s">
        <v>1</v>
      </c>
      <c r="N211" s="139">
        <v>0</v>
      </c>
      <c r="O211" s="139">
        <f>N211*H211</f>
        <v>0</v>
      </c>
      <c r="P211" s="139">
        <v>0</v>
      </c>
      <c r="Q211" s="139">
        <f>P211*H211</f>
        <v>0</v>
      </c>
      <c r="R211" s="139">
        <v>0</v>
      </c>
      <c r="S211" s="140">
        <f>R211*H211</f>
        <v>0</v>
      </c>
      <c r="AQ211" s="141" t="s">
        <v>156</v>
      </c>
      <c r="AS211" s="141" t="s">
        <v>132</v>
      </c>
      <c r="AT211" s="141" t="s">
        <v>80</v>
      </c>
      <c r="AX211" s="17" t="s">
        <v>129</v>
      </c>
      <c r="BD211" s="142" t="e">
        <f>IF(#REF!="základní",J211,0)</f>
        <v>#REF!</v>
      </c>
      <c r="BE211" s="142" t="e">
        <f>IF(#REF!="snížená",J211,0)</f>
        <v>#REF!</v>
      </c>
      <c r="BF211" s="142" t="e">
        <f>IF(#REF!="zákl. přenesená",J211,0)</f>
        <v>#REF!</v>
      </c>
      <c r="BG211" s="142" t="e">
        <f>IF(#REF!="sníž. přenesená",J211,0)</f>
        <v>#REF!</v>
      </c>
      <c r="BH211" s="142" t="e">
        <f>IF(#REF!="nulová",J211,0)</f>
        <v>#REF!</v>
      </c>
      <c r="BI211" s="17" t="s">
        <v>78</v>
      </c>
      <c r="BJ211" s="142">
        <f>ROUND(I211*H211,2)</f>
        <v>0</v>
      </c>
      <c r="BK211" s="17" t="s">
        <v>156</v>
      </c>
      <c r="BL211" s="141" t="s">
        <v>252</v>
      </c>
    </row>
    <row r="212" spans="2:64" s="1" customFormat="1" ht="16.5" customHeight="1">
      <c r="B212" s="129"/>
      <c r="C212" s="130">
        <f t="shared" si="2"/>
        <v>55</v>
      </c>
      <c r="D212" s="130" t="s">
        <v>132</v>
      </c>
      <c r="E212" s="131" t="s">
        <v>686</v>
      </c>
      <c r="F212" s="132" t="s">
        <v>687</v>
      </c>
      <c r="G212" s="133" t="s">
        <v>251</v>
      </c>
      <c r="H212" s="134">
        <v>1</v>
      </c>
      <c r="I212" s="135">
        <v>0</v>
      </c>
      <c r="J212" s="135">
        <f>ROUND(I212*H212,2)</f>
        <v>0</v>
      </c>
      <c r="K212" s="136"/>
      <c r="L212" s="29"/>
      <c r="M212" s="137" t="s">
        <v>1</v>
      </c>
      <c r="N212" s="139">
        <v>0</v>
      </c>
      <c r="O212" s="139">
        <f>N212*H212</f>
        <v>0</v>
      </c>
      <c r="P212" s="139">
        <v>0</v>
      </c>
      <c r="Q212" s="139">
        <f>P212*H212</f>
        <v>0</v>
      </c>
      <c r="R212" s="139">
        <v>0</v>
      </c>
      <c r="S212" s="140">
        <f>R212*H212</f>
        <v>0</v>
      </c>
      <c r="AQ212" s="141" t="s">
        <v>156</v>
      </c>
      <c r="AS212" s="141" t="s">
        <v>132</v>
      </c>
      <c r="AT212" s="141" t="s">
        <v>80</v>
      </c>
      <c r="AX212" s="17" t="s">
        <v>129</v>
      </c>
      <c r="BD212" s="142" t="e">
        <f>IF(#REF!="základní",J212,0)</f>
        <v>#REF!</v>
      </c>
      <c r="BE212" s="142" t="e">
        <f>IF(#REF!="snížená",J212,0)</f>
        <v>#REF!</v>
      </c>
      <c r="BF212" s="142" t="e">
        <f>IF(#REF!="zákl. přenesená",J212,0)</f>
        <v>#REF!</v>
      </c>
      <c r="BG212" s="142" t="e">
        <f>IF(#REF!="sníž. přenesená",J212,0)</f>
        <v>#REF!</v>
      </c>
      <c r="BH212" s="142" t="e">
        <f>IF(#REF!="nulová",J212,0)</f>
        <v>#REF!</v>
      </c>
      <c r="BI212" s="17" t="s">
        <v>78</v>
      </c>
      <c r="BJ212" s="142">
        <f>ROUND(I212*H212,2)</f>
        <v>0</v>
      </c>
      <c r="BK212" s="17" t="s">
        <v>156</v>
      </c>
      <c r="BL212" s="141" t="s">
        <v>688</v>
      </c>
    </row>
    <row r="213" spans="2:64" s="1" customFormat="1" ht="24.2" customHeight="1">
      <c r="B213" s="129"/>
      <c r="C213" s="130">
        <f t="shared" si="2"/>
        <v>56</v>
      </c>
      <c r="D213" s="130" t="s">
        <v>132</v>
      </c>
      <c r="E213" s="131" t="s">
        <v>689</v>
      </c>
      <c r="F213" s="132" t="s">
        <v>690</v>
      </c>
      <c r="G213" s="133" t="s">
        <v>251</v>
      </c>
      <c r="H213" s="134">
        <v>1</v>
      </c>
      <c r="I213" s="135">
        <v>0</v>
      </c>
      <c r="J213" s="135">
        <f>ROUND(I213*H213,2)</f>
        <v>0</v>
      </c>
      <c r="K213" s="136"/>
      <c r="L213" s="29"/>
      <c r="M213" s="137" t="s">
        <v>1</v>
      </c>
      <c r="N213" s="139">
        <v>0</v>
      </c>
      <c r="O213" s="139">
        <f>N213*H213</f>
        <v>0</v>
      </c>
      <c r="P213" s="139">
        <v>0</v>
      </c>
      <c r="Q213" s="139">
        <f>P213*H213</f>
        <v>0</v>
      </c>
      <c r="R213" s="139">
        <v>0</v>
      </c>
      <c r="S213" s="140">
        <f>R213*H213</f>
        <v>0</v>
      </c>
      <c r="AQ213" s="141" t="s">
        <v>156</v>
      </c>
      <c r="AS213" s="141" t="s">
        <v>132</v>
      </c>
      <c r="AT213" s="141" t="s">
        <v>80</v>
      </c>
      <c r="AX213" s="17" t="s">
        <v>129</v>
      </c>
      <c r="BD213" s="142" t="e">
        <f>IF(#REF!="základní",J213,0)</f>
        <v>#REF!</v>
      </c>
      <c r="BE213" s="142" t="e">
        <f>IF(#REF!="snížená",J213,0)</f>
        <v>#REF!</v>
      </c>
      <c r="BF213" s="142" t="e">
        <f>IF(#REF!="zákl. přenesená",J213,0)</f>
        <v>#REF!</v>
      </c>
      <c r="BG213" s="142" t="e">
        <f>IF(#REF!="sníž. přenesená",J213,0)</f>
        <v>#REF!</v>
      </c>
      <c r="BH213" s="142" t="e">
        <f>IF(#REF!="nulová",J213,0)</f>
        <v>#REF!</v>
      </c>
      <c r="BI213" s="17" t="s">
        <v>78</v>
      </c>
      <c r="BJ213" s="142">
        <f>ROUND(I213*H213,2)</f>
        <v>0</v>
      </c>
      <c r="BK213" s="17" t="s">
        <v>156</v>
      </c>
      <c r="BL213" s="141" t="s">
        <v>691</v>
      </c>
    </row>
    <row r="214" spans="2:62" s="11" customFormat="1" ht="22.9" customHeight="1">
      <c r="B214" s="118"/>
      <c r="C214" s="130"/>
      <c r="D214" s="119" t="s">
        <v>70</v>
      </c>
      <c r="E214" s="127" t="s">
        <v>253</v>
      </c>
      <c r="F214" s="127" t="s">
        <v>254</v>
      </c>
      <c r="J214" s="128">
        <f>SUM(J215:J227)</f>
        <v>0</v>
      </c>
      <c r="L214" s="118"/>
      <c r="M214" s="122"/>
      <c r="O214" s="123">
        <f>SUM(O215:O227)</f>
        <v>12.998</v>
      </c>
      <c r="Q214" s="123">
        <f>SUM(Q215:Q227)</f>
        <v>0.11296000000000002</v>
      </c>
      <c r="S214" s="124">
        <f>SUM(S215:S227)</f>
        <v>0</v>
      </c>
      <c r="AQ214" s="119" t="s">
        <v>80</v>
      </c>
      <c r="AS214" s="125" t="s">
        <v>70</v>
      </c>
      <c r="AT214" s="125" t="s">
        <v>78</v>
      </c>
      <c r="AX214" s="119" t="s">
        <v>129</v>
      </c>
      <c r="BJ214" s="126">
        <f>SUM(BJ215:BJ227)</f>
        <v>0</v>
      </c>
    </row>
    <row r="215" spans="1:16383" s="1" customFormat="1" ht="24.2" customHeight="1">
      <c r="A215" s="130"/>
      <c r="B215" s="129"/>
      <c r="C215" s="130">
        <f>1+C213</f>
        <v>57</v>
      </c>
      <c r="D215" s="130" t="s">
        <v>854</v>
      </c>
      <c r="E215" s="131"/>
      <c r="F215" s="132" t="s">
        <v>866</v>
      </c>
      <c r="G215" s="133" t="s">
        <v>255</v>
      </c>
      <c r="H215" s="134">
        <v>1</v>
      </c>
      <c r="I215" s="135">
        <v>0</v>
      </c>
      <c r="J215" s="135">
        <f aca="true" t="shared" si="3" ref="J215:J227">ROUND(I215*H215,2)</f>
        <v>0</v>
      </c>
      <c r="K215" s="131"/>
      <c r="L215" s="132"/>
      <c r="M215" s="133"/>
      <c r="N215" s="135"/>
      <c r="O215" s="135"/>
      <c r="P215" s="130"/>
      <c r="Q215" s="130"/>
      <c r="R215" s="131"/>
      <c r="S215" s="132"/>
      <c r="T215" s="133"/>
      <c r="U215" s="134"/>
      <c r="V215" s="135"/>
      <c r="W215" s="135"/>
      <c r="X215" s="130"/>
      <c r="Y215" s="130"/>
      <c r="Z215" s="131"/>
      <c r="AA215" s="132"/>
      <c r="AB215" s="133"/>
      <c r="AC215" s="134"/>
      <c r="AD215" s="135"/>
      <c r="AE215" s="135"/>
      <c r="AF215" s="130"/>
      <c r="AG215" s="130"/>
      <c r="AH215" s="131"/>
      <c r="AI215" s="132"/>
      <c r="AJ215" s="133"/>
      <c r="AK215" s="134"/>
      <c r="AL215" s="135"/>
      <c r="AM215" s="135"/>
      <c r="AN215" s="130"/>
      <c r="AO215" s="130"/>
      <c r="AP215" s="131"/>
      <c r="AQ215" s="132"/>
      <c r="AR215" s="133"/>
      <c r="AS215" s="134"/>
      <c r="AT215" s="135"/>
      <c r="AU215" s="135"/>
      <c r="AV215" s="130"/>
      <c r="AW215" s="130"/>
      <c r="AX215" s="131"/>
      <c r="AY215" s="132"/>
      <c r="AZ215" s="133"/>
      <c r="BA215" s="134"/>
      <c r="BB215" s="135"/>
      <c r="BC215" s="135"/>
      <c r="BD215" s="130"/>
      <c r="BE215" s="130"/>
      <c r="BF215" s="131"/>
      <c r="BG215" s="132"/>
      <c r="BH215" s="133"/>
      <c r="BI215" s="134"/>
      <c r="BJ215" s="135"/>
      <c r="BK215" s="135"/>
      <c r="BL215" s="130"/>
      <c r="BM215" s="130"/>
      <c r="BN215" s="131"/>
      <c r="BO215" s="132"/>
      <c r="BP215" s="133"/>
      <c r="BQ215" s="134"/>
      <c r="BR215" s="135"/>
      <c r="BS215" s="135"/>
      <c r="BT215" s="130"/>
      <c r="BU215" s="130"/>
      <c r="BV215" s="131"/>
      <c r="BW215" s="132"/>
      <c r="BX215" s="133"/>
      <c r="BY215" s="134"/>
      <c r="BZ215" s="135"/>
      <c r="CA215" s="135"/>
      <c r="CB215" s="130"/>
      <c r="CC215" s="130"/>
      <c r="CD215" s="131"/>
      <c r="CE215" s="132"/>
      <c r="CF215" s="133"/>
      <c r="CG215" s="134"/>
      <c r="CH215" s="135"/>
      <c r="CI215" s="135"/>
      <c r="CJ215" s="130"/>
      <c r="CK215" s="130"/>
      <c r="CL215" s="131"/>
      <c r="CM215" s="132"/>
      <c r="CN215" s="133"/>
      <c r="CO215" s="134"/>
      <c r="CP215" s="135"/>
      <c r="CQ215" s="135"/>
      <c r="CR215" s="130"/>
      <c r="CS215" s="130"/>
      <c r="CT215" s="131"/>
      <c r="CU215" s="132"/>
      <c r="CV215" s="133"/>
      <c r="CW215" s="134"/>
      <c r="CX215" s="135"/>
      <c r="CY215" s="135"/>
      <c r="CZ215" s="130"/>
      <c r="DA215" s="130"/>
      <c r="DB215" s="131"/>
      <c r="DC215" s="132"/>
      <c r="DD215" s="133"/>
      <c r="DE215" s="134"/>
      <c r="DF215" s="135"/>
      <c r="DG215" s="135"/>
      <c r="DH215" s="130"/>
      <c r="DI215" s="130"/>
      <c r="DJ215" s="131"/>
      <c r="DK215" s="132"/>
      <c r="DL215" s="133"/>
      <c r="DM215" s="134"/>
      <c r="DN215" s="135"/>
      <c r="DO215" s="135"/>
      <c r="DP215" s="130"/>
      <c r="DQ215" s="130"/>
      <c r="DR215" s="131"/>
      <c r="DS215" s="132"/>
      <c r="DT215" s="133"/>
      <c r="DU215" s="134"/>
      <c r="DV215" s="135"/>
      <c r="DW215" s="135"/>
      <c r="DX215" s="130"/>
      <c r="DY215" s="130"/>
      <c r="DZ215" s="131"/>
      <c r="EA215" s="132"/>
      <c r="EB215" s="133"/>
      <c r="EC215" s="134"/>
      <c r="ED215" s="135"/>
      <c r="EE215" s="135"/>
      <c r="EF215" s="130"/>
      <c r="EG215" s="130"/>
      <c r="EH215" s="131"/>
      <c r="EI215" s="132"/>
      <c r="EJ215" s="133"/>
      <c r="EK215" s="134"/>
      <c r="EL215" s="135"/>
      <c r="EM215" s="135"/>
      <c r="EN215" s="130"/>
      <c r="EO215" s="130"/>
      <c r="EP215" s="131"/>
      <c r="EQ215" s="132"/>
      <c r="ER215" s="133"/>
      <c r="ES215" s="134"/>
      <c r="ET215" s="135"/>
      <c r="EU215" s="135"/>
      <c r="EV215" s="130"/>
      <c r="EW215" s="130"/>
      <c r="EX215" s="131"/>
      <c r="EY215" s="132"/>
      <c r="EZ215" s="133"/>
      <c r="FA215" s="134"/>
      <c r="FB215" s="135"/>
      <c r="FC215" s="135"/>
      <c r="FD215" s="130"/>
      <c r="FE215" s="130"/>
      <c r="FF215" s="131"/>
      <c r="FG215" s="132"/>
      <c r="FH215" s="133"/>
      <c r="FI215" s="134"/>
      <c r="FJ215" s="135"/>
      <c r="FK215" s="135"/>
      <c r="FL215" s="130"/>
      <c r="FM215" s="130"/>
      <c r="FN215" s="131"/>
      <c r="FO215" s="132"/>
      <c r="FP215" s="133"/>
      <c r="FQ215" s="134"/>
      <c r="FR215" s="135"/>
      <c r="FS215" s="135"/>
      <c r="FT215" s="130"/>
      <c r="FU215" s="130"/>
      <c r="FV215" s="131"/>
      <c r="FW215" s="132"/>
      <c r="FX215" s="133"/>
      <c r="FY215" s="134"/>
      <c r="FZ215" s="135"/>
      <c r="GA215" s="135"/>
      <c r="GB215" s="130"/>
      <c r="GC215" s="130"/>
      <c r="GD215" s="131"/>
      <c r="GE215" s="132"/>
      <c r="GF215" s="133"/>
      <c r="GG215" s="134"/>
      <c r="GH215" s="135"/>
      <c r="GI215" s="135"/>
      <c r="GJ215" s="130"/>
      <c r="GK215" s="130"/>
      <c r="GL215" s="131"/>
      <c r="GM215" s="132"/>
      <c r="GN215" s="133"/>
      <c r="GO215" s="134"/>
      <c r="GP215" s="135"/>
      <c r="GQ215" s="135"/>
      <c r="GR215" s="130"/>
      <c r="GS215" s="130"/>
      <c r="GT215" s="131"/>
      <c r="GU215" s="132"/>
      <c r="GV215" s="133"/>
      <c r="GW215" s="134"/>
      <c r="GX215" s="135"/>
      <c r="GY215" s="135"/>
      <c r="GZ215" s="130"/>
      <c r="HA215" s="130"/>
      <c r="HB215" s="131"/>
      <c r="HC215" s="132"/>
      <c r="HD215" s="133"/>
      <c r="HE215" s="134"/>
      <c r="HF215" s="135"/>
      <c r="HG215" s="135"/>
      <c r="HH215" s="130"/>
      <c r="HI215" s="130"/>
      <c r="HJ215" s="131"/>
      <c r="HK215" s="132"/>
      <c r="HL215" s="133"/>
      <c r="HM215" s="134"/>
      <c r="HN215" s="135"/>
      <c r="HO215" s="135"/>
      <c r="HP215" s="130"/>
      <c r="HQ215" s="130"/>
      <c r="HR215" s="131"/>
      <c r="HS215" s="132"/>
      <c r="HT215" s="133"/>
      <c r="HU215" s="134"/>
      <c r="HV215" s="135"/>
      <c r="HW215" s="135"/>
      <c r="HX215" s="130"/>
      <c r="HY215" s="130"/>
      <c r="HZ215" s="131"/>
      <c r="IA215" s="132"/>
      <c r="IB215" s="133"/>
      <c r="IC215" s="134"/>
      <c r="ID215" s="135"/>
      <c r="IE215" s="135"/>
      <c r="IF215" s="130"/>
      <c r="IG215" s="130"/>
      <c r="IH215" s="131"/>
      <c r="II215" s="132"/>
      <c r="IJ215" s="133"/>
      <c r="IK215" s="134"/>
      <c r="IL215" s="135"/>
      <c r="IM215" s="135"/>
      <c r="IN215" s="130"/>
      <c r="IO215" s="130"/>
      <c r="IP215" s="131"/>
      <c r="IQ215" s="132"/>
      <c r="IR215" s="133"/>
      <c r="IS215" s="134"/>
      <c r="IT215" s="135"/>
      <c r="IU215" s="135"/>
      <c r="IV215" s="130"/>
      <c r="IW215" s="130"/>
      <c r="IX215" s="131"/>
      <c r="IY215" s="132"/>
      <c r="IZ215" s="133"/>
      <c r="JA215" s="134"/>
      <c r="JB215" s="135"/>
      <c r="JC215" s="135"/>
      <c r="JD215" s="130"/>
      <c r="JE215" s="130"/>
      <c r="JF215" s="131"/>
      <c r="JG215" s="132"/>
      <c r="JH215" s="133"/>
      <c r="JI215" s="134"/>
      <c r="JJ215" s="135"/>
      <c r="JK215" s="135"/>
      <c r="JL215" s="130"/>
      <c r="JM215" s="130"/>
      <c r="JN215" s="131"/>
      <c r="JO215" s="132"/>
      <c r="JP215" s="133"/>
      <c r="JQ215" s="134"/>
      <c r="JR215" s="135"/>
      <c r="JS215" s="135"/>
      <c r="JT215" s="130"/>
      <c r="JU215" s="130"/>
      <c r="JV215" s="131"/>
      <c r="JW215" s="132"/>
      <c r="JX215" s="133"/>
      <c r="JY215" s="134"/>
      <c r="JZ215" s="135"/>
      <c r="KA215" s="135"/>
      <c r="KB215" s="130"/>
      <c r="KC215" s="130"/>
      <c r="KD215" s="131"/>
      <c r="KE215" s="132"/>
      <c r="KF215" s="133"/>
      <c r="KG215" s="134"/>
      <c r="KH215" s="135"/>
      <c r="KI215" s="135"/>
      <c r="KJ215" s="130"/>
      <c r="KK215" s="130"/>
      <c r="KL215" s="131"/>
      <c r="KM215" s="132"/>
      <c r="KN215" s="133"/>
      <c r="KO215" s="134"/>
      <c r="KP215" s="135"/>
      <c r="KQ215" s="135"/>
      <c r="KR215" s="130"/>
      <c r="KS215" s="130"/>
      <c r="KT215" s="131"/>
      <c r="KU215" s="132"/>
      <c r="KV215" s="133"/>
      <c r="KW215" s="134"/>
      <c r="KX215" s="135"/>
      <c r="KY215" s="135"/>
      <c r="KZ215" s="130"/>
      <c r="LA215" s="130"/>
      <c r="LB215" s="131"/>
      <c r="LC215" s="132"/>
      <c r="LD215" s="133"/>
      <c r="LE215" s="134"/>
      <c r="LF215" s="135"/>
      <c r="LG215" s="135"/>
      <c r="LH215" s="130"/>
      <c r="LI215" s="130"/>
      <c r="LJ215" s="131"/>
      <c r="LK215" s="132"/>
      <c r="LL215" s="133"/>
      <c r="LM215" s="134"/>
      <c r="LN215" s="135"/>
      <c r="LO215" s="135"/>
      <c r="LP215" s="130"/>
      <c r="LQ215" s="130"/>
      <c r="LR215" s="131"/>
      <c r="LS215" s="132"/>
      <c r="LT215" s="133"/>
      <c r="LU215" s="134"/>
      <c r="LV215" s="135"/>
      <c r="LW215" s="135"/>
      <c r="LX215" s="130"/>
      <c r="LY215" s="130"/>
      <c r="LZ215" s="131"/>
      <c r="MA215" s="132"/>
      <c r="MB215" s="133"/>
      <c r="MC215" s="134"/>
      <c r="MD215" s="135"/>
      <c r="ME215" s="135"/>
      <c r="MF215" s="130"/>
      <c r="MG215" s="130"/>
      <c r="MH215" s="131"/>
      <c r="MI215" s="132"/>
      <c r="MJ215" s="133"/>
      <c r="MK215" s="134"/>
      <c r="ML215" s="135"/>
      <c r="MM215" s="135"/>
      <c r="MN215" s="130"/>
      <c r="MO215" s="130"/>
      <c r="MP215" s="131"/>
      <c r="MQ215" s="132"/>
      <c r="MR215" s="133"/>
      <c r="MS215" s="134"/>
      <c r="MT215" s="135"/>
      <c r="MU215" s="135"/>
      <c r="MV215" s="130"/>
      <c r="MW215" s="130"/>
      <c r="MX215" s="131"/>
      <c r="MY215" s="132"/>
      <c r="MZ215" s="133"/>
      <c r="NA215" s="134"/>
      <c r="NB215" s="135"/>
      <c r="NC215" s="135"/>
      <c r="ND215" s="130"/>
      <c r="NE215" s="130"/>
      <c r="NF215" s="131"/>
      <c r="NG215" s="132"/>
      <c r="NH215" s="133"/>
      <c r="NI215" s="134"/>
      <c r="NJ215" s="135"/>
      <c r="NK215" s="135"/>
      <c r="NL215" s="130"/>
      <c r="NM215" s="130"/>
      <c r="NN215" s="131"/>
      <c r="NO215" s="132"/>
      <c r="NP215" s="133"/>
      <c r="NQ215" s="134"/>
      <c r="NR215" s="135"/>
      <c r="NS215" s="135"/>
      <c r="NT215" s="130"/>
      <c r="NU215" s="130"/>
      <c r="NV215" s="131"/>
      <c r="NW215" s="132"/>
      <c r="NX215" s="133"/>
      <c r="NY215" s="134"/>
      <c r="NZ215" s="135"/>
      <c r="OA215" s="135"/>
      <c r="OB215" s="130"/>
      <c r="OC215" s="130"/>
      <c r="OD215" s="131"/>
      <c r="OE215" s="132"/>
      <c r="OF215" s="133"/>
      <c r="OG215" s="134"/>
      <c r="OH215" s="135"/>
      <c r="OI215" s="135"/>
      <c r="OJ215" s="130"/>
      <c r="OK215" s="130"/>
      <c r="OL215" s="131"/>
      <c r="OM215" s="132"/>
      <c r="ON215" s="133"/>
      <c r="OO215" s="134"/>
      <c r="OP215" s="135"/>
      <c r="OQ215" s="135"/>
      <c r="OR215" s="130"/>
      <c r="OS215" s="130"/>
      <c r="OT215" s="131"/>
      <c r="OU215" s="132"/>
      <c r="OV215" s="133"/>
      <c r="OW215" s="134"/>
      <c r="OX215" s="135"/>
      <c r="OY215" s="135"/>
      <c r="OZ215" s="130"/>
      <c r="PA215" s="130"/>
      <c r="PB215" s="131"/>
      <c r="PC215" s="132"/>
      <c r="PD215" s="133"/>
      <c r="PE215" s="134"/>
      <c r="PF215" s="135"/>
      <c r="PG215" s="135"/>
      <c r="PH215" s="130"/>
      <c r="PI215" s="130"/>
      <c r="PJ215" s="131"/>
      <c r="PK215" s="132"/>
      <c r="PL215" s="133"/>
      <c r="PM215" s="134"/>
      <c r="PN215" s="135"/>
      <c r="PO215" s="135"/>
      <c r="PP215" s="130"/>
      <c r="PQ215" s="130"/>
      <c r="PR215" s="131"/>
      <c r="PS215" s="132"/>
      <c r="PT215" s="133"/>
      <c r="PU215" s="134"/>
      <c r="PV215" s="135"/>
      <c r="PW215" s="135"/>
      <c r="PX215" s="130"/>
      <c r="PY215" s="130"/>
      <c r="PZ215" s="131"/>
      <c r="QA215" s="132"/>
      <c r="QB215" s="133"/>
      <c r="QC215" s="134"/>
      <c r="QD215" s="135"/>
      <c r="QE215" s="135"/>
      <c r="QF215" s="130"/>
      <c r="QG215" s="130"/>
      <c r="QH215" s="131"/>
      <c r="QI215" s="132"/>
      <c r="QJ215" s="133"/>
      <c r="QK215" s="134"/>
      <c r="QL215" s="135"/>
      <c r="QM215" s="135"/>
      <c r="QN215" s="130"/>
      <c r="QO215" s="130"/>
      <c r="QP215" s="131"/>
      <c r="QQ215" s="132"/>
      <c r="QR215" s="133"/>
      <c r="QS215" s="134"/>
      <c r="QT215" s="135"/>
      <c r="QU215" s="135"/>
      <c r="QV215" s="130"/>
      <c r="QW215" s="130"/>
      <c r="QX215" s="131"/>
      <c r="QY215" s="132"/>
      <c r="QZ215" s="133"/>
      <c r="RA215" s="134"/>
      <c r="RB215" s="135"/>
      <c r="RC215" s="135"/>
      <c r="RD215" s="130"/>
      <c r="RE215" s="130"/>
      <c r="RF215" s="131"/>
      <c r="RG215" s="132"/>
      <c r="RH215" s="133"/>
      <c r="RI215" s="134"/>
      <c r="RJ215" s="135"/>
      <c r="RK215" s="135"/>
      <c r="RL215" s="130"/>
      <c r="RM215" s="130"/>
      <c r="RN215" s="131"/>
      <c r="RO215" s="132"/>
      <c r="RP215" s="133"/>
      <c r="RQ215" s="134"/>
      <c r="RR215" s="135"/>
      <c r="RS215" s="135"/>
      <c r="RT215" s="130"/>
      <c r="RU215" s="130"/>
      <c r="RV215" s="131"/>
      <c r="RW215" s="132"/>
      <c r="RX215" s="133"/>
      <c r="RY215" s="134"/>
      <c r="RZ215" s="135"/>
      <c r="SA215" s="135"/>
      <c r="SB215" s="130"/>
      <c r="SC215" s="130"/>
      <c r="SD215" s="131"/>
      <c r="SE215" s="132"/>
      <c r="SF215" s="133"/>
      <c r="SG215" s="134"/>
      <c r="SH215" s="135"/>
      <c r="SI215" s="135"/>
      <c r="SJ215" s="130"/>
      <c r="SK215" s="130"/>
      <c r="SL215" s="131"/>
      <c r="SM215" s="132"/>
      <c r="SN215" s="133"/>
      <c r="SO215" s="134"/>
      <c r="SP215" s="135"/>
      <c r="SQ215" s="135"/>
      <c r="SR215" s="130"/>
      <c r="SS215" s="130"/>
      <c r="ST215" s="131"/>
      <c r="SU215" s="132"/>
      <c r="SV215" s="133"/>
      <c r="SW215" s="134"/>
      <c r="SX215" s="135"/>
      <c r="SY215" s="135"/>
      <c r="SZ215" s="130"/>
      <c r="TA215" s="130"/>
      <c r="TB215" s="131"/>
      <c r="TC215" s="132"/>
      <c r="TD215" s="133"/>
      <c r="TE215" s="134"/>
      <c r="TF215" s="135"/>
      <c r="TG215" s="135"/>
      <c r="TH215" s="130"/>
      <c r="TI215" s="130"/>
      <c r="TJ215" s="131"/>
      <c r="TK215" s="132"/>
      <c r="TL215" s="133"/>
      <c r="TM215" s="134"/>
      <c r="TN215" s="135"/>
      <c r="TO215" s="135"/>
      <c r="TP215" s="130"/>
      <c r="TQ215" s="130"/>
      <c r="TR215" s="131"/>
      <c r="TS215" s="132"/>
      <c r="TT215" s="133"/>
      <c r="TU215" s="134"/>
      <c r="TV215" s="135"/>
      <c r="TW215" s="135"/>
      <c r="TX215" s="130"/>
      <c r="TY215" s="130"/>
      <c r="TZ215" s="131"/>
      <c r="UA215" s="132"/>
      <c r="UB215" s="133"/>
      <c r="UC215" s="134"/>
      <c r="UD215" s="135"/>
      <c r="UE215" s="135"/>
      <c r="UF215" s="130"/>
      <c r="UG215" s="130"/>
      <c r="UH215" s="131"/>
      <c r="UI215" s="132"/>
      <c r="UJ215" s="133"/>
      <c r="UK215" s="134"/>
      <c r="UL215" s="135"/>
      <c r="UM215" s="135"/>
      <c r="UN215" s="130"/>
      <c r="UO215" s="130"/>
      <c r="UP215" s="131"/>
      <c r="UQ215" s="132"/>
      <c r="UR215" s="133"/>
      <c r="US215" s="134"/>
      <c r="UT215" s="135"/>
      <c r="UU215" s="135"/>
      <c r="UV215" s="130"/>
      <c r="UW215" s="130"/>
      <c r="UX215" s="131"/>
      <c r="UY215" s="132"/>
      <c r="UZ215" s="133"/>
      <c r="VA215" s="134"/>
      <c r="VB215" s="135"/>
      <c r="VC215" s="135"/>
      <c r="VD215" s="130"/>
      <c r="VE215" s="130"/>
      <c r="VF215" s="131"/>
      <c r="VG215" s="132"/>
      <c r="VH215" s="133"/>
      <c r="VI215" s="134"/>
      <c r="VJ215" s="135"/>
      <c r="VK215" s="135"/>
      <c r="VL215" s="130"/>
      <c r="VM215" s="130"/>
      <c r="VN215" s="131"/>
      <c r="VO215" s="132"/>
      <c r="VP215" s="133"/>
      <c r="VQ215" s="134"/>
      <c r="VR215" s="135"/>
      <c r="VS215" s="135"/>
      <c r="VT215" s="130"/>
      <c r="VU215" s="130"/>
      <c r="VV215" s="131"/>
      <c r="VW215" s="132"/>
      <c r="VX215" s="133"/>
      <c r="VY215" s="134"/>
      <c r="VZ215" s="135"/>
      <c r="WA215" s="135"/>
      <c r="WB215" s="130"/>
      <c r="WC215" s="130"/>
      <c r="WD215" s="131"/>
      <c r="WE215" s="132"/>
      <c r="WF215" s="133"/>
      <c r="WG215" s="134"/>
      <c r="WH215" s="135"/>
      <c r="WI215" s="135"/>
      <c r="WJ215" s="130"/>
      <c r="WK215" s="130"/>
      <c r="WL215" s="131"/>
      <c r="WM215" s="132"/>
      <c r="WN215" s="133"/>
      <c r="WO215" s="134"/>
      <c r="WP215" s="135"/>
      <c r="WQ215" s="135"/>
      <c r="WR215" s="130"/>
      <c r="WS215" s="130"/>
      <c r="WT215" s="131"/>
      <c r="WU215" s="132"/>
      <c r="WV215" s="133"/>
      <c r="WW215" s="134"/>
      <c r="WX215" s="135"/>
      <c r="WY215" s="135"/>
      <c r="WZ215" s="130"/>
      <c r="XA215" s="130"/>
      <c r="XB215" s="131"/>
      <c r="XC215" s="132"/>
      <c r="XD215" s="133"/>
      <c r="XE215" s="134"/>
      <c r="XF215" s="135"/>
      <c r="XG215" s="135"/>
      <c r="XH215" s="130"/>
      <c r="XI215" s="130"/>
      <c r="XJ215" s="131"/>
      <c r="XK215" s="132"/>
      <c r="XL215" s="133"/>
      <c r="XM215" s="134"/>
      <c r="XN215" s="135"/>
      <c r="XO215" s="135"/>
      <c r="XP215" s="130"/>
      <c r="XQ215" s="130"/>
      <c r="XR215" s="131"/>
      <c r="XS215" s="132"/>
      <c r="XT215" s="133"/>
      <c r="XU215" s="134"/>
      <c r="XV215" s="135"/>
      <c r="XW215" s="135"/>
      <c r="XX215" s="130"/>
      <c r="XY215" s="130"/>
      <c r="XZ215" s="131"/>
      <c r="YA215" s="132"/>
      <c r="YB215" s="133"/>
      <c r="YC215" s="134"/>
      <c r="YD215" s="135"/>
      <c r="YE215" s="135"/>
      <c r="YF215" s="130"/>
      <c r="YG215" s="130"/>
      <c r="YH215" s="131"/>
      <c r="YI215" s="132"/>
      <c r="YJ215" s="133"/>
      <c r="YK215" s="134"/>
      <c r="YL215" s="135"/>
      <c r="YM215" s="135"/>
      <c r="YN215" s="130"/>
      <c r="YO215" s="130"/>
      <c r="YP215" s="131"/>
      <c r="YQ215" s="132"/>
      <c r="YR215" s="133"/>
      <c r="YS215" s="134"/>
      <c r="YT215" s="135"/>
      <c r="YU215" s="135"/>
      <c r="YV215" s="130"/>
      <c r="YW215" s="130"/>
      <c r="YX215" s="131"/>
      <c r="YY215" s="132"/>
      <c r="YZ215" s="133"/>
      <c r="ZA215" s="134"/>
      <c r="ZB215" s="135"/>
      <c r="ZC215" s="135"/>
      <c r="ZD215" s="130"/>
      <c r="ZE215" s="130"/>
      <c r="ZF215" s="131"/>
      <c r="ZG215" s="132"/>
      <c r="ZH215" s="133"/>
      <c r="ZI215" s="134"/>
      <c r="ZJ215" s="135"/>
      <c r="ZK215" s="135"/>
      <c r="ZL215" s="130"/>
      <c r="ZM215" s="130"/>
      <c r="ZN215" s="131"/>
      <c r="ZO215" s="132"/>
      <c r="ZP215" s="133"/>
      <c r="ZQ215" s="134"/>
      <c r="ZR215" s="135"/>
      <c r="ZS215" s="135"/>
      <c r="ZT215" s="130"/>
      <c r="ZU215" s="130"/>
      <c r="ZV215" s="131"/>
      <c r="ZW215" s="132"/>
      <c r="ZX215" s="133"/>
      <c r="ZY215" s="134"/>
      <c r="ZZ215" s="135"/>
      <c r="AAA215" s="135"/>
      <c r="AAB215" s="130"/>
      <c r="AAC215" s="130"/>
      <c r="AAD215" s="131"/>
      <c r="AAE215" s="132"/>
      <c r="AAF215" s="133"/>
      <c r="AAG215" s="134"/>
      <c r="AAH215" s="135"/>
      <c r="AAI215" s="135"/>
      <c r="AAJ215" s="130"/>
      <c r="AAK215" s="130"/>
      <c r="AAL215" s="131"/>
      <c r="AAM215" s="132"/>
      <c r="AAN215" s="133"/>
      <c r="AAO215" s="134"/>
      <c r="AAP215" s="135"/>
      <c r="AAQ215" s="135"/>
      <c r="AAR215" s="130"/>
      <c r="AAS215" s="130"/>
      <c r="AAT215" s="131"/>
      <c r="AAU215" s="132"/>
      <c r="AAV215" s="133"/>
      <c r="AAW215" s="134"/>
      <c r="AAX215" s="135"/>
      <c r="AAY215" s="135"/>
      <c r="AAZ215" s="130"/>
      <c r="ABA215" s="130"/>
      <c r="ABB215" s="131"/>
      <c r="ABC215" s="132"/>
      <c r="ABD215" s="133"/>
      <c r="ABE215" s="134"/>
      <c r="ABF215" s="135"/>
      <c r="ABG215" s="135"/>
      <c r="ABH215" s="130"/>
      <c r="ABI215" s="130"/>
      <c r="ABJ215" s="131"/>
      <c r="ABK215" s="132"/>
      <c r="ABL215" s="133"/>
      <c r="ABM215" s="134"/>
      <c r="ABN215" s="135"/>
      <c r="ABO215" s="135"/>
      <c r="ABP215" s="130"/>
      <c r="ABQ215" s="130"/>
      <c r="ABR215" s="131"/>
      <c r="ABS215" s="132"/>
      <c r="ABT215" s="133"/>
      <c r="ABU215" s="134"/>
      <c r="ABV215" s="135"/>
      <c r="ABW215" s="135"/>
      <c r="ABX215" s="130"/>
      <c r="ABY215" s="130"/>
      <c r="ABZ215" s="131"/>
      <c r="ACA215" s="132"/>
      <c r="ACB215" s="133"/>
      <c r="ACC215" s="134"/>
      <c r="ACD215" s="135"/>
      <c r="ACE215" s="135"/>
      <c r="ACF215" s="130"/>
      <c r="ACG215" s="130"/>
      <c r="ACH215" s="131"/>
      <c r="ACI215" s="132"/>
      <c r="ACJ215" s="133"/>
      <c r="ACK215" s="134"/>
      <c r="ACL215" s="135"/>
      <c r="ACM215" s="135"/>
      <c r="ACN215" s="130"/>
      <c r="ACO215" s="130"/>
      <c r="ACP215" s="131"/>
      <c r="ACQ215" s="132"/>
      <c r="ACR215" s="133"/>
      <c r="ACS215" s="134"/>
      <c r="ACT215" s="135"/>
      <c r="ACU215" s="135"/>
      <c r="ACV215" s="130"/>
      <c r="ACW215" s="130"/>
      <c r="ACX215" s="131"/>
      <c r="ACY215" s="132"/>
      <c r="ACZ215" s="133"/>
      <c r="ADA215" s="134"/>
      <c r="ADB215" s="135"/>
      <c r="ADC215" s="135"/>
      <c r="ADD215" s="130"/>
      <c r="ADE215" s="130"/>
      <c r="ADF215" s="131"/>
      <c r="ADG215" s="132"/>
      <c r="ADH215" s="133"/>
      <c r="ADI215" s="134"/>
      <c r="ADJ215" s="135"/>
      <c r="ADK215" s="135"/>
      <c r="ADL215" s="130"/>
      <c r="ADM215" s="130"/>
      <c r="ADN215" s="131"/>
      <c r="ADO215" s="132"/>
      <c r="ADP215" s="133"/>
      <c r="ADQ215" s="134"/>
      <c r="ADR215" s="135"/>
      <c r="ADS215" s="135"/>
      <c r="ADT215" s="130"/>
      <c r="ADU215" s="130"/>
      <c r="ADV215" s="131"/>
      <c r="ADW215" s="132"/>
      <c r="ADX215" s="133"/>
      <c r="ADY215" s="134"/>
      <c r="ADZ215" s="135"/>
      <c r="AEA215" s="135"/>
      <c r="AEB215" s="130"/>
      <c r="AEC215" s="130"/>
      <c r="AED215" s="131"/>
      <c r="AEE215" s="132"/>
      <c r="AEF215" s="133"/>
      <c r="AEG215" s="134"/>
      <c r="AEH215" s="135"/>
      <c r="AEI215" s="135"/>
      <c r="AEJ215" s="130"/>
      <c r="AEK215" s="130"/>
      <c r="AEL215" s="131"/>
      <c r="AEM215" s="132"/>
      <c r="AEN215" s="133"/>
      <c r="AEO215" s="134"/>
      <c r="AEP215" s="135"/>
      <c r="AEQ215" s="135"/>
      <c r="AER215" s="130"/>
      <c r="AES215" s="130"/>
      <c r="AET215" s="131"/>
      <c r="AEU215" s="132"/>
      <c r="AEV215" s="133"/>
      <c r="AEW215" s="134"/>
      <c r="AEX215" s="135"/>
      <c r="AEY215" s="135"/>
      <c r="AEZ215" s="130"/>
      <c r="AFA215" s="130"/>
      <c r="AFB215" s="131"/>
      <c r="AFC215" s="132"/>
      <c r="AFD215" s="133"/>
      <c r="AFE215" s="134"/>
      <c r="AFF215" s="135"/>
      <c r="AFG215" s="135"/>
      <c r="AFH215" s="130"/>
      <c r="AFI215" s="130"/>
      <c r="AFJ215" s="131"/>
      <c r="AFK215" s="132"/>
      <c r="AFL215" s="133"/>
      <c r="AFM215" s="134"/>
      <c r="AFN215" s="135"/>
      <c r="AFO215" s="135"/>
      <c r="AFP215" s="130"/>
      <c r="AFQ215" s="130"/>
      <c r="AFR215" s="131"/>
      <c r="AFS215" s="132"/>
      <c r="AFT215" s="133"/>
      <c r="AFU215" s="134"/>
      <c r="AFV215" s="135"/>
      <c r="AFW215" s="135"/>
      <c r="AFX215" s="130"/>
      <c r="AFY215" s="130"/>
      <c r="AFZ215" s="131"/>
      <c r="AGA215" s="132"/>
      <c r="AGB215" s="133"/>
      <c r="AGC215" s="134"/>
      <c r="AGD215" s="135"/>
      <c r="AGE215" s="135"/>
      <c r="AGF215" s="130"/>
      <c r="AGG215" s="130"/>
      <c r="AGH215" s="131"/>
      <c r="AGI215" s="132"/>
      <c r="AGJ215" s="133"/>
      <c r="AGK215" s="134"/>
      <c r="AGL215" s="135"/>
      <c r="AGM215" s="135"/>
      <c r="AGN215" s="130"/>
      <c r="AGO215" s="130"/>
      <c r="AGP215" s="131"/>
      <c r="AGQ215" s="132"/>
      <c r="AGR215" s="133"/>
      <c r="AGS215" s="134"/>
      <c r="AGT215" s="135"/>
      <c r="AGU215" s="135"/>
      <c r="AGV215" s="130"/>
      <c r="AGW215" s="130"/>
      <c r="AGX215" s="131"/>
      <c r="AGY215" s="132"/>
      <c r="AGZ215" s="133"/>
      <c r="AHA215" s="134"/>
      <c r="AHB215" s="135"/>
      <c r="AHC215" s="135"/>
      <c r="AHD215" s="130"/>
      <c r="AHE215" s="130"/>
      <c r="AHF215" s="131"/>
      <c r="AHG215" s="132"/>
      <c r="AHH215" s="133"/>
      <c r="AHI215" s="134"/>
      <c r="AHJ215" s="135"/>
      <c r="AHK215" s="135"/>
      <c r="AHL215" s="130"/>
      <c r="AHM215" s="130"/>
      <c r="AHN215" s="131"/>
      <c r="AHO215" s="132"/>
      <c r="AHP215" s="133"/>
      <c r="AHQ215" s="134"/>
      <c r="AHR215" s="135"/>
      <c r="AHS215" s="135"/>
      <c r="AHT215" s="130"/>
      <c r="AHU215" s="130"/>
      <c r="AHV215" s="131"/>
      <c r="AHW215" s="132"/>
      <c r="AHX215" s="133"/>
      <c r="AHY215" s="134"/>
      <c r="AHZ215" s="135"/>
      <c r="AIA215" s="135"/>
      <c r="AIB215" s="130"/>
      <c r="AIC215" s="130"/>
      <c r="AID215" s="131"/>
      <c r="AIE215" s="132"/>
      <c r="AIF215" s="133"/>
      <c r="AIG215" s="134"/>
      <c r="AIH215" s="135"/>
      <c r="AII215" s="135"/>
      <c r="AIJ215" s="130"/>
      <c r="AIK215" s="130"/>
      <c r="AIL215" s="131"/>
      <c r="AIM215" s="132"/>
      <c r="AIN215" s="133"/>
      <c r="AIO215" s="134"/>
      <c r="AIP215" s="135"/>
      <c r="AIQ215" s="135"/>
      <c r="AIR215" s="130"/>
      <c r="AIS215" s="130"/>
      <c r="AIT215" s="131"/>
      <c r="AIU215" s="132"/>
      <c r="AIV215" s="133"/>
      <c r="AIW215" s="134"/>
      <c r="AIX215" s="135"/>
      <c r="AIY215" s="135"/>
      <c r="AIZ215" s="130"/>
      <c r="AJA215" s="130"/>
      <c r="AJB215" s="131"/>
      <c r="AJC215" s="132"/>
      <c r="AJD215" s="133"/>
      <c r="AJE215" s="134"/>
      <c r="AJF215" s="135"/>
      <c r="AJG215" s="135"/>
      <c r="AJH215" s="130"/>
      <c r="AJI215" s="130"/>
      <c r="AJJ215" s="131"/>
      <c r="AJK215" s="132"/>
      <c r="AJL215" s="133"/>
      <c r="AJM215" s="134"/>
      <c r="AJN215" s="135"/>
      <c r="AJO215" s="135"/>
      <c r="AJP215" s="130"/>
      <c r="AJQ215" s="130"/>
      <c r="AJR215" s="131"/>
      <c r="AJS215" s="132"/>
      <c r="AJT215" s="133"/>
      <c r="AJU215" s="134"/>
      <c r="AJV215" s="135"/>
      <c r="AJW215" s="135"/>
      <c r="AJX215" s="130"/>
      <c r="AJY215" s="130"/>
      <c r="AJZ215" s="131"/>
      <c r="AKA215" s="132"/>
      <c r="AKB215" s="133"/>
      <c r="AKC215" s="134"/>
      <c r="AKD215" s="135"/>
      <c r="AKE215" s="135"/>
      <c r="AKF215" s="130"/>
      <c r="AKG215" s="130"/>
      <c r="AKH215" s="131"/>
      <c r="AKI215" s="132"/>
      <c r="AKJ215" s="133"/>
      <c r="AKK215" s="134"/>
      <c r="AKL215" s="135"/>
      <c r="AKM215" s="135"/>
      <c r="AKN215" s="130"/>
      <c r="AKO215" s="130"/>
      <c r="AKP215" s="131"/>
      <c r="AKQ215" s="132"/>
      <c r="AKR215" s="133"/>
      <c r="AKS215" s="134"/>
      <c r="AKT215" s="135"/>
      <c r="AKU215" s="135"/>
      <c r="AKV215" s="130"/>
      <c r="AKW215" s="130"/>
      <c r="AKX215" s="131"/>
      <c r="AKY215" s="132"/>
      <c r="AKZ215" s="133"/>
      <c r="ALA215" s="134"/>
      <c r="ALB215" s="135"/>
      <c r="ALC215" s="135"/>
      <c r="ALD215" s="130"/>
      <c r="ALE215" s="130"/>
      <c r="ALF215" s="131"/>
      <c r="ALG215" s="132"/>
      <c r="ALH215" s="133"/>
      <c r="ALI215" s="134"/>
      <c r="ALJ215" s="135"/>
      <c r="ALK215" s="135"/>
      <c r="ALL215" s="130"/>
      <c r="ALM215" s="130"/>
      <c r="ALN215" s="131"/>
      <c r="ALO215" s="132"/>
      <c r="ALP215" s="133"/>
      <c r="ALQ215" s="134"/>
      <c r="ALR215" s="135"/>
      <c r="ALS215" s="135"/>
      <c r="ALT215" s="130"/>
      <c r="ALU215" s="130"/>
      <c r="ALV215" s="131"/>
      <c r="ALW215" s="132"/>
      <c r="ALX215" s="133"/>
      <c r="ALY215" s="134"/>
      <c r="ALZ215" s="135"/>
      <c r="AMA215" s="135"/>
      <c r="AMB215" s="130"/>
      <c r="AMC215" s="130"/>
      <c r="AMD215" s="131"/>
      <c r="AME215" s="132"/>
      <c r="AMF215" s="133"/>
      <c r="AMG215" s="134"/>
      <c r="AMH215" s="135"/>
      <c r="AMI215" s="135"/>
      <c r="AMJ215" s="130"/>
      <c r="AMK215" s="130"/>
      <c r="AML215" s="131"/>
      <c r="AMM215" s="132"/>
      <c r="AMN215" s="133"/>
      <c r="AMO215" s="134"/>
      <c r="AMP215" s="135"/>
      <c r="AMQ215" s="135"/>
      <c r="AMR215" s="130"/>
      <c r="AMS215" s="130"/>
      <c r="AMT215" s="131"/>
      <c r="AMU215" s="132"/>
      <c r="AMV215" s="133"/>
      <c r="AMW215" s="134"/>
      <c r="AMX215" s="135"/>
      <c r="AMY215" s="135"/>
      <c r="AMZ215" s="130"/>
      <c r="ANA215" s="130"/>
      <c r="ANB215" s="131"/>
      <c r="ANC215" s="132"/>
      <c r="AND215" s="133"/>
      <c r="ANE215" s="134"/>
      <c r="ANF215" s="135"/>
      <c r="ANG215" s="135"/>
      <c r="ANH215" s="130"/>
      <c r="ANI215" s="130"/>
      <c r="ANJ215" s="131"/>
      <c r="ANK215" s="132"/>
      <c r="ANL215" s="133"/>
      <c r="ANM215" s="134"/>
      <c r="ANN215" s="135"/>
      <c r="ANO215" s="135"/>
      <c r="ANP215" s="130"/>
      <c r="ANQ215" s="130"/>
      <c r="ANR215" s="131"/>
      <c r="ANS215" s="132"/>
      <c r="ANT215" s="133"/>
      <c r="ANU215" s="134"/>
      <c r="ANV215" s="135"/>
      <c r="ANW215" s="135"/>
      <c r="ANX215" s="130"/>
      <c r="ANY215" s="130"/>
      <c r="ANZ215" s="131"/>
      <c r="AOA215" s="132"/>
      <c r="AOB215" s="133"/>
      <c r="AOC215" s="134"/>
      <c r="AOD215" s="135"/>
      <c r="AOE215" s="135"/>
      <c r="AOF215" s="130"/>
      <c r="AOG215" s="130"/>
      <c r="AOH215" s="131"/>
      <c r="AOI215" s="132"/>
      <c r="AOJ215" s="133"/>
      <c r="AOK215" s="134"/>
      <c r="AOL215" s="135"/>
      <c r="AOM215" s="135"/>
      <c r="AON215" s="130"/>
      <c r="AOO215" s="130"/>
      <c r="AOP215" s="131"/>
      <c r="AOQ215" s="132"/>
      <c r="AOR215" s="133"/>
      <c r="AOS215" s="134"/>
      <c r="AOT215" s="135"/>
      <c r="AOU215" s="135"/>
      <c r="AOV215" s="130"/>
      <c r="AOW215" s="130"/>
      <c r="AOX215" s="131"/>
      <c r="AOY215" s="132"/>
      <c r="AOZ215" s="133"/>
      <c r="APA215" s="134"/>
      <c r="APB215" s="135"/>
      <c r="APC215" s="135"/>
      <c r="APD215" s="130"/>
      <c r="APE215" s="130"/>
      <c r="APF215" s="131"/>
      <c r="APG215" s="132"/>
      <c r="APH215" s="133"/>
      <c r="API215" s="134"/>
      <c r="APJ215" s="135"/>
      <c r="APK215" s="135"/>
      <c r="APL215" s="130"/>
      <c r="APM215" s="130"/>
      <c r="APN215" s="131"/>
      <c r="APO215" s="132"/>
      <c r="APP215" s="133"/>
      <c r="APQ215" s="134"/>
      <c r="APR215" s="135"/>
      <c r="APS215" s="135"/>
      <c r="APT215" s="130"/>
      <c r="APU215" s="130"/>
      <c r="APV215" s="131"/>
      <c r="APW215" s="132"/>
      <c r="APX215" s="133"/>
      <c r="APY215" s="134"/>
      <c r="APZ215" s="135"/>
      <c r="AQA215" s="135"/>
      <c r="AQB215" s="130"/>
      <c r="AQC215" s="130"/>
      <c r="AQD215" s="131"/>
      <c r="AQE215" s="132"/>
      <c r="AQF215" s="133"/>
      <c r="AQG215" s="134"/>
      <c r="AQH215" s="135"/>
      <c r="AQI215" s="135"/>
      <c r="AQJ215" s="130"/>
      <c r="AQK215" s="130"/>
      <c r="AQL215" s="131"/>
      <c r="AQM215" s="132"/>
      <c r="AQN215" s="133"/>
      <c r="AQO215" s="134"/>
      <c r="AQP215" s="135"/>
      <c r="AQQ215" s="135"/>
      <c r="AQR215" s="130"/>
      <c r="AQS215" s="130"/>
      <c r="AQT215" s="131"/>
      <c r="AQU215" s="132"/>
      <c r="AQV215" s="133"/>
      <c r="AQW215" s="134"/>
      <c r="AQX215" s="135"/>
      <c r="AQY215" s="135"/>
      <c r="AQZ215" s="130"/>
      <c r="ARA215" s="130"/>
      <c r="ARB215" s="131"/>
      <c r="ARC215" s="132"/>
      <c r="ARD215" s="133"/>
      <c r="ARE215" s="134"/>
      <c r="ARF215" s="135"/>
      <c r="ARG215" s="135"/>
      <c r="ARH215" s="130"/>
      <c r="ARI215" s="130"/>
      <c r="ARJ215" s="131"/>
      <c r="ARK215" s="132"/>
      <c r="ARL215" s="133"/>
      <c r="ARM215" s="134"/>
      <c r="ARN215" s="135"/>
      <c r="ARO215" s="135"/>
      <c r="ARP215" s="130"/>
      <c r="ARQ215" s="130"/>
      <c r="ARR215" s="131"/>
      <c r="ARS215" s="132"/>
      <c r="ART215" s="133"/>
      <c r="ARU215" s="134"/>
      <c r="ARV215" s="135"/>
      <c r="ARW215" s="135"/>
      <c r="ARX215" s="130"/>
      <c r="ARY215" s="130"/>
      <c r="ARZ215" s="131"/>
      <c r="ASA215" s="132"/>
      <c r="ASB215" s="133"/>
      <c r="ASC215" s="134"/>
      <c r="ASD215" s="135"/>
      <c r="ASE215" s="135"/>
      <c r="ASF215" s="130"/>
      <c r="ASG215" s="130"/>
      <c r="ASH215" s="131"/>
      <c r="ASI215" s="132"/>
      <c r="ASJ215" s="133"/>
      <c r="ASK215" s="134"/>
      <c r="ASL215" s="135"/>
      <c r="ASM215" s="135"/>
      <c r="ASN215" s="130"/>
      <c r="ASO215" s="130"/>
      <c r="ASP215" s="131"/>
      <c r="ASQ215" s="132"/>
      <c r="ASR215" s="133"/>
      <c r="ASS215" s="134"/>
      <c r="AST215" s="135"/>
      <c r="ASU215" s="135"/>
      <c r="ASV215" s="130"/>
      <c r="ASW215" s="130"/>
      <c r="ASX215" s="131"/>
      <c r="ASY215" s="132"/>
      <c r="ASZ215" s="133"/>
      <c r="ATA215" s="134"/>
      <c r="ATB215" s="135"/>
      <c r="ATC215" s="135"/>
      <c r="ATD215" s="130"/>
      <c r="ATE215" s="130"/>
      <c r="ATF215" s="131"/>
      <c r="ATG215" s="132"/>
      <c r="ATH215" s="133"/>
      <c r="ATI215" s="134"/>
      <c r="ATJ215" s="135"/>
      <c r="ATK215" s="135"/>
      <c r="ATL215" s="130"/>
      <c r="ATM215" s="130"/>
      <c r="ATN215" s="131"/>
      <c r="ATO215" s="132"/>
      <c r="ATP215" s="133"/>
      <c r="ATQ215" s="134"/>
      <c r="ATR215" s="135"/>
      <c r="ATS215" s="135"/>
      <c r="ATT215" s="130"/>
      <c r="ATU215" s="130"/>
      <c r="ATV215" s="131"/>
      <c r="ATW215" s="132"/>
      <c r="ATX215" s="133"/>
      <c r="ATY215" s="134"/>
      <c r="ATZ215" s="135"/>
      <c r="AUA215" s="135"/>
      <c r="AUB215" s="130"/>
      <c r="AUC215" s="130"/>
      <c r="AUD215" s="131"/>
      <c r="AUE215" s="132"/>
      <c r="AUF215" s="133"/>
      <c r="AUG215" s="134"/>
      <c r="AUH215" s="135"/>
      <c r="AUI215" s="135"/>
      <c r="AUJ215" s="130"/>
      <c r="AUK215" s="130"/>
      <c r="AUL215" s="131"/>
      <c r="AUM215" s="132"/>
      <c r="AUN215" s="133"/>
      <c r="AUO215" s="134"/>
      <c r="AUP215" s="135"/>
      <c r="AUQ215" s="135"/>
      <c r="AUR215" s="130"/>
      <c r="AUS215" s="130"/>
      <c r="AUT215" s="131"/>
      <c r="AUU215" s="132"/>
      <c r="AUV215" s="133"/>
      <c r="AUW215" s="134"/>
      <c r="AUX215" s="135"/>
      <c r="AUY215" s="135"/>
      <c r="AUZ215" s="130"/>
      <c r="AVA215" s="130"/>
      <c r="AVB215" s="131"/>
      <c r="AVC215" s="132"/>
      <c r="AVD215" s="133"/>
      <c r="AVE215" s="134"/>
      <c r="AVF215" s="135"/>
      <c r="AVG215" s="135"/>
      <c r="AVH215" s="130"/>
      <c r="AVI215" s="130"/>
      <c r="AVJ215" s="131"/>
      <c r="AVK215" s="132"/>
      <c r="AVL215" s="133"/>
      <c r="AVM215" s="134"/>
      <c r="AVN215" s="135"/>
      <c r="AVO215" s="135"/>
      <c r="AVP215" s="130"/>
      <c r="AVQ215" s="130"/>
      <c r="AVR215" s="131"/>
      <c r="AVS215" s="132"/>
      <c r="AVT215" s="133"/>
      <c r="AVU215" s="134"/>
      <c r="AVV215" s="135"/>
      <c r="AVW215" s="135"/>
      <c r="AVX215" s="130"/>
      <c r="AVY215" s="130"/>
      <c r="AVZ215" s="131"/>
      <c r="AWA215" s="132"/>
      <c r="AWB215" s="133"/>
      <c r="AWC215" s="134"/>
      <c r="AWD215" s="135"/>
      <c r="AWE215" s="135"/>
      <c r="AWF215" s="130"/>
      <c r="AWG215" s="130"/>
      <c r="AWH215" s="131"/>
      <c r="AWI215" s="132"/>
      <c r="AWJ215" s="133"/>
      <c r="AWK215" s="134"/>
      <c r="AWL215" s="135"/>
      <c r="AWM215" s="135"/>
      <c r="AWN215" s="130"/>
      <c r="AWO215" s="130"/>
      <c r="AWP215" s="131"/>
      <c r="AWQ215" s="132"/>
      <c r="AWR215" s="133"/>
      <c r="AWS215" s="134"/>
      <c r="AWT215" s="135"/>
      <c r="AWU215" s="135"/>
      <c r="AWV215" s="130"/>
      <c r="AWW215" s="130"/>
      <c r="AWX215" s="131"/>
      <c r="AWY215" s="132"/>
      <c r="AWZ215" s="133"/>
      <c r="AXA215" s="134"/>
      <c r="AXB215" s="135"/>
      <c r="AXC215" s="135"/>
      <c r="AXD215" s="130"/>
      <c r="AXE215" s="130"/>
      <c r="AXF215" s="131"/>
      <c r="AXG215" s="132"/>
      <c r="AXH215" s="133"/>
      <c r="AXI215" s="134"/>
      <c r="AXJ215" s="135"/>
      <c r="AXK215" s="135"/>
      <c r="AXL215" s="130"/>
      <c r="AXM215" s="130"/>
      <c r="AXN215" s="131"/>
      <c r="AXO215" s="132"/>
      <c r="AXP215" s="133"/>
      <c r="AXQ215" s="134"/>
      <c r="AXR215" s="135"/>
      <c r="AXS215" s="135"/>
      <c r="AXT215" s="130"/>
      <c r="AXU215" s="130"/>
      <c r="AXV215" s="131"/>
      <c r="AXW215" s="132"/>
      <c r="AXX215" s="133"/>
      <c r="AXY215" s="134"/>
      <c r="AXZ215" s="135"/>
      <c r="AYA215" s="135"/>
      <c r="AYB215" s="130"/>
      <c r="AYC215" s="130"/>
      <c r="AYD215" s="131"/>
      <c r="AYE215" s="132"/>
      <c r="AYF215" s="133"/>
      <c r="AYG215" s="134"/>
      <c r="AYH215" s="135"/>
      <c r="AYI215" s="135"/>
      <c r="AYJ215" s="130"/>
      <c r="AYK215" s="130"/>
      <c r="AYL215" s="131"/>
      <c r="AYM215" s="132"/>
      <c r="AYN215" s="133"/>
      <c r="AYO215" s="134"/>
      <c r="AYP215" s="135"/>
      <c r="AYQ215" s="135"/>
      <c r="AYR215" s="130"/>
      <c r="AYS215" s="130"/>
      <c r="AYT215" s="131"/>
      <c r="AYU215" s="132"/>
      <c r="AYV215" s="133"/>
      <c r="AYW215" s="134"/>
      <c r="AYX215" s="135"/>
      <c r="AYY215" s="135"/>
      <c r="AYZ215" s="130"/>
      <c r="AZA215" s="130"/>
      <c r="AZB215" s="131"/>
      <c r="AZC215" s="132"/>
      <c r="AZD215" s="133"/>
      <c r="AZE215" s="134"/>
      <c r="AZF215" s="135"/>
      <c r="AZG215" s="135"/>
      <c r="AZH215" s="130"/>
      <c r="AZI215" s="130"/>
      <c r="AZJ215" s="131"/>
      <c r="AZK215" s="132"/>
      <c r="AZL215" s="133"/>
      <c r="AZM215" s="134"/>
      <c r="AZN215" s="135"/>
      <c r="AZO215" s="135"/>
      <c r="AZP215" s="130"/>
      <c r="AZQ215" s="130"/>
      <c r="AZR215" s="131"/>
      <c r="AZS215" s="132"/>
      <c r="AZT215" s="133"/>
      <c r="AZU215" s="134"/>
      <c r="AZV215" s="135"/>
      <c r="AZW215" s="135"/>
      <c r="AZX215" s="130"/>
      <c r="AZY215" s="130"/>
      <c r="AZZ215" s="131"/>
      <c r="BAA215" s="132"/>
      <c r="BAB215" s="133"/>
      <c r="BAC215" s="134"/>
      <c r="BAD215" s="135"/>
      <c r="BAE215" s="135"/>
      <c r="BAF215" s="130"/>
      <c r="BAG215" s="130"/>
      <c r="BAH215" s="131"/>
      <c r="BAI215" s="132"/>
      <c r="BAJ215" s="133"/>
      <c r="BAK215" s="134"/>
      <c r="BAL215" s="135"/>
      <c r="BAM215" s="135"/>
      <c r="BAN215" s="130"/>
      <c r="BAO215" s="130"/>
      <c r="BAP215" s="131"/>
      <c r="BAQ215" s="132"/>
      <c r="BAR215" s="133"/>
      <c r="BAS215" s="134"/>
      <c r="BAT215" s="135"/>
      <c r="BAU215" s="135"/>
      <c r="BAV215" s="130"/>
      <c r="BAW215" s="130"/>
      <c r="BAX215" s="131"/>
      <c r="BAY215" s="132"/>
      <c r="BAZ215" s="133"/>
      <c r="BBA215" s="134"/>
      <c r="BBB215" s="135"/>
      <c r="BBC215" s="135"/>
      <c r="BBD215" s="130"/>
      <c r="BBE215" s="130"/>
      <c r="BBF215" s="131"/>
      <c r="BBG215" s="132"/>
      <c r="BBH215" s="133"/>
      <c r="BBI215" s="134"/>
      <c r="BBJ215" s="135"/>
      <c r="BBK215" s="135"/>
      <c r="BBL215" s="130"/>
      <c r="BBM215" s="130"/>
      <c r="BBN215" s="131"/>
      <c r="BBO215" s="132"/>
      <c r="BBP215" s="133"/>
      <c r="BBQ215" s="134"/>
      <c r="BBR215" s="135"/>
      <c r="BBS215" s="135"/>
      <c r="BBT215" s="130"/>
      <c r="BBU215" s="130"/>
      <c r="BBV215" s="131"/>
      <c r="BBW215" s="132"/>
      <c r="BBX215" s="133"/>
      <c r="BBY215" s="134"/>
      <c r="BBZ215" s="135"/>
      <c r="BCA215" s="135"/>
      <c r="BCB215" s="130"/>
      <c r="BCC215" s="130"/>
      <c r="BCD215" s="131"/>
      <c r="BCE215" s="132"/>
      <c r="BCF215" s="133"/>
      <c r="BCG215" s="134"/>
      <c r="BCH215" s="135"/>
      <c r="BCI215" s="135"/>
      <c r="BCJ215" s="130"/>
      <c r="BCK215" s="130"/>
      <c r="BCL215" s="131"/>
      <c r="BCM215" s="132"/>
      <c r="BCN215" s="133"/>
      <c r="BCO215" s="134"/>
      <c r="BCP215" s="135"/>
      <c r="BCQ215" s="135"/>
      <c r="BCR215" s="130"/>
      <c r="BCS215" s="130"/>
      <c r="BCT215" s="131"/>
      <c r="BCU215" s="132"/>
      <c r="BCV215" s="133"/>
      <c r="BCW215" s="134"/>
      <c r="BCX215" s="135"/>
      <c r="BCY215" s="135"/>
      <c r="BCZ215" s="130"/>
      <c r="BDA215" s="130"/>
      <c r="BDB215" s="131"/>
      <c r="BDC215" s="132"/>
      <c r="BDD215" s="133"/>
      <c r="BDE215" s="134"/>
      <c r="BDF215" s="135"/>
      <c r="BDG215" s="135"/>
      <c r="BDH215" s="130"/>
      <c r="BDI215" s="130"/>
      <c r="BDJ215" s="131"/>
      <c r="BDK215" s="132"/>
      <c r="BDL215" s="133"/>
      <c r="BDM215" s="134"/>
      <c r="BDN215" s="135"/>
      <c r="BDO215" s="135"/>
      <c r="BDP215" s="130"/>
      <c r="BDQ215" s="130"/>
      <c r="BDR215" s="131"/>
      <c r="BDS215" s="132"/>
      <c r="BDT215" s="133"/>
      <c r="BDU215" s="134"/>
      <c r="BDV215" s="135"/>
      <c r="BDW215" s="135"/>
      <c r="BDX215" s="130"/>
      <c r="BDY215" s="130"/>
      <c r="BDZ215" s="131"/>
      <c r="BEA215" s="132"/>
      <c r="BEB215" s="133"/>
      <c r="BEC215" s="134"/>
      <c r="BED215" s="135"/>
      <c r="BEE215" s="135"/>
      <c r="BEF215" s="130"/>
      <c r="BEG215" s="130"/>
      <c r="BEH215" s="131"/>
      <c r="BEI215" s="132"/>
      <c r="BEJ215" s="133"/>
      <c r="BEK215" s="134"/>
      <c r="BEL215" s="135"/>
      <c r="BEM215" s="135"/>
      <c r="BEN215" s="130"/>
      <c r="BEO215" s="130"/>
      <c r="BEP215" s="131"/>
      <c r="BEQ215" s="132"/>
      <c r="BER215" s="133"/>
      <c r="BES215" s="134"/>
      <c r="BET215" s="135"/>
      <c r="BEU215" s="135"/>
      <c r="BEV215" s="130"/>
      <c r="BEW215" s="130"/>
      <c r="BEX215" s="131"/>
      <c r="BEY215" s="132"/>
      <c r="BEZ215" s="133"/>
      <c r="BFA215" s="134"/>
      <c r="BFB215" s="135"/>
      <c r="BFC215" s="135"/>
      <c r="BFD215" s="130"/>
      <c r="BFE215" s="130"/>
      <c r="BFF215" s="131"/>
      <c r="BFG215" s="132"/>
      <c r="BFH215" s="133"/>
      <c r="BFI215" s="134"/>
      <c r="BFJ215" s="135"/>
      <c r="BFK215" s="135"/>
      <c r="BFL215" s="130"/>
      <c r="BFM215" s="130"/>
      <c r="BFN215" s="131"/>
      <c r="BFO215" s="132"/>
      <c r="BFP215" s="133"/>
      <c r="BFQ215" s="134"/>
      <c r="BFR215" s="135"/>
      <c r="BFS215" s="135"/>
      <c r="BFT215" s="130"/>
      <c r="BFU215" s="130"/>
      <c r="BFV215" s="131"/>
      <c r="BFW215" s="132"/>
      <c r="BFX215" s="133"/>
      <c r="BFY215" s="134"/>
      <c r="BFZ215" s="135"/>
      <c r="BGA215" s="135"/>
      <c r="BGB215" s="130"/>
      <c r="BGC215" s="130"/>
      <c r="BGD215" s="131"/>
      <c r="BGE215" s="132"/>
      <c r="BGF215" s="133"/>
      <c r="BGG215" s="134"/>
      <c r="BGH215" s="135"/>
      <c r="BGI215" s="135"/>
      <c r="BGJ215" s="130"/>
      <c r="BGK215" s="130"/>
      <c r="BGL215" s="131"/>
      <c r="BGM215" s="132"/>
      <c r="BGN215" s="133"/>
      <c r="BGO215" s="134"/>
      <c r="BGP215" s="135"/>
      <c r="BGQ215" s="135"/>
      <c r="BGR215" s="130"/>
      <c r="BGS215" s="130"/>
      <c r="BGT215" s="131"/>
      <c r="BGU215" s="132"/>
      <c r="BGV215" s="133"/>
      <c r="BGW215" s="134"/>
      <c r="BGX215" s="135"/>
      <c r="BGY215" s="135"/>
      <c r="BGZ215" s="130"/>
      <c r="BHA215" s="130"/>
      <c r="BHB215" s="131"/>
      <c r="BHC215" s="132"/>
      <c r="BHD215" s="133"/>
      <c r="BHE215" s="134"/>
      <c r="BHF215" s="135"/>
      <c r="BHG215" s="135"/>
      <c r="BHH215" s="130"/>
      <c r="BHI215" s="130"/>
      <c r="BHJ215" s="131"/>
      <c r="BHK215" s="132"/>
      <c r="BHL215" s="133"/>
      <c r="BHM215" s="134"/>
      <c r="BHN215" s="135"/>
      <c r="BHO215" s="135"/>
      <c r="BHP215" s="130"/>
      <c r="BHQ215" s="130"/>
      <c r="BHR215" s="131"/>
      <c r="BHS215" s="132"/>
      <c r="BHT215" s="133"/>
      <c r="BHU215" s="134"/>
      <c r="BHV215" s="135"/>
      <c r="BHW215" s="135"/>
      <c r="BHX215" s="130"/>
      <c r="BHY215" s="130"/>
      <c r="BHZ215" s="131"/>
      <c r="BIA215" s="132"/>
      <c r="BIB215" s="133"/>
      <c r="BIC215" s="134"/>
      <c r="BID215" s="135"/>
      <c r="BIE215" s="135"/>
      <c r="BIF215" s="130"/>
      <c r="BIG215" s="130"/>
      <c r="BIH215" s="131"/>
      <c r="BII215" s="132"/>
      <c r="BIJ215" s="133"/>
      <c r="BIK215" s="134"/>
      <c r="BIL215" s="135"/>
      <c r="BIM215" s="135"/>
      <c r="BIN215" s="130"/>
      <c r="BIO215" s="130"/>
      <c r="BIP215" s="131"/>
      <c r="BIQ215" s="132"/>
      <c r="BIR215" s="133"/>
      <c r="BIS215" s="134"/>
      <c r="BIT215" s="135"/>
      <c r="BIU215" s="135"/>
      <c r="BIV215" s="130"/>
      <c r="BIW215" s="130"/>
      <c r="BIX215" s="131"/>
      <c r="BIY215" s="132"/>
      <c r="BIZ215" s="133"/>
      <c r="BJA215" s="134"/>
      <c r="BJB215" s="135"/>
      <c r="BJC215" s="135"/>
      <c r="BJD215" s="130"/>
      <c r="BJE215" s="130"/>
      <c r="BJF215" s="131"/>
      <c r="BJG215" s="132"/>
      <c r="BJH215" s="133"/>
      <c r="BJI215" s="134"/>
      <c r="BJJ215" s="135"/>
      <c r="BJK215" s="135"/>
      <c r="BJL215" s="130"/>
      <c r="BJM215" s="130"/>
      <c r="BJN215" s="131"/>
      <c r="BJO215" s="132"/>
      <c r="BJP215" s="133"/>
      <c r="BJQ215" s="134"/>
      <c r="BJR215" s="135"/>
      <c r="BJS215" s="135"/>
      <c r="BJT215" s="130"/>
      <c r="BJU215" s="130"/>
      <c r="BJV215" s="131"/>
      <c r="BJW215" s="132"/>
      <c r="BJX215" s="133"/>
      <c r="BJY215" s="134"/>
      <c r="BJZ215" s="135"/>
      <c r="BKA215" s="135"/>
      <c r="BKB215" s="130"/>
      <c r="BKC215" s="130"/>
      <c r="BKD215" s="131"/>
      <c r="BKE215" s="132"/>
      <c r="BKF215" s="133"/>
      <c r="BKG215" s="134"/>
      <c r="BKH215" s="135"/>
      <c r="BKI215" s="135"/>
      <c r="BKJ215" s="130"/>
      <c r="BKK215" s="130"/>
      <c r="BKL215" s="131"/>
      <c r="BKM215" s="132"/>
      <c r="BKN215" s="133"/>
      <c r="BKO215" s="134"/>
      <c r="BKP215" s="135"/>
      <c r="BKQ215" s="135"/>
      <c r="BKR215" s="130"/>
      <c r="BKS215" s="130"/>
      <c r="BKT215" s="131"/>
      <c r="BKU215" s="132"/>
      <c r="BKV215" s="133"/>
      <c r="BKW215" s="134"/>
      <c r="BKX215" s="135"/>
      <c r="BKY215" s="135"/>
      <c r="BKZ215" s="130"/>
      <c r="BLA215" s="130"/>
      <c r="BLB215" s="131"/>
      <c r="BLC215" s="132"/>
      <c r="BLD215" s="133"/>
      <c r="BLE215" s="134"/>
      <c r="BLF215" s="135"/>
      <c r="BLG215" s="135"/>
      <c r="BLH215" s="130"/>
      <c r="BLI215" s="130"/>
      <c r="BLJ215" s="131"/>
      <c r="BLK215" s="132"/>
      <c r="BLL215" s="133"/>
      <c r="BLM215" s="134"/>
      <c r="BLN215" s="135"/>
      <c r="BLO215" s="135"/>
      <c r="BLP215" s="130"/>
      <c r="BLQ215" s="130"/>
      <c r="BLR215" s="131"/>
      <c r="BLS215" s="132"/>
      <c r="BLT215" s="133"/>
      <c r="BLU215" s="134"/>
      <c r="BLV215" s="135"/>
      <c r="BLW215" s="135"/>
      <c r="BLX215" s="130"/>
      <c r="BLY215" s="130"/>
      <c r="BLZ215" s="131"/>
      <c r="BMA215" s="132"/>
      <c r="BMB215" s="133"/>
      <c r="BMC215" s="134"/>
      <c r="BMD215" s="135"/>
      <c r="BME215" s="135"/>
      <c r="BMF215" s="130"/>
      <c r="BMG215" s="130"/>
      <c r="BMH215" s="131"/>
      <c r="BMI215" s="132"/>
      <c r="BMJ215" s="133"/>
      <c r="BMK215" s="134"/>
      <c r="BML215" s="135"/>
      <c r="BMM215" s="135"/>
      <c r="BMN215" s="130"/>
      <c r="BMO215" s="130"/>
      <c r="BMP215" s="131"/>
      <c r="BMQ215" s="132"/>
      <c r="BMR215" s="133"/>
      <c r="BMS215" s="134"/>
      <c r="BMT215" s="135"/>
      <c r="BMU215" s="135"/>
      <c r="BMV215" s="130"/>
      <c r="BMW215" s="130"/>
      <c r="BMX215" s="131"/>
      <c r="BMY215" s="132"/>
      <c r="BMZ215" s="133"/>
      <c r="BNA215" s="134"/>
      <c r="BNB215" s="135"/>
      <c r="BNC215" s="135"/>
      <c r="BND215" s="130"/>
      <c r="BNE215" s="130"/>
      <c r="BNF215" s="131"/>
      <c r="BNG215" s="132"/>
      <c r="BNH215" s="133"/>
      <c r="BNI215" s="134"/>
      <c r="BNJ215" s="135"/>
      <c r="BNK215" s="135"/>
      <c r="BNL215" s="130"/>
      <c r="BNM215" s="130"/>
      <c r="BNN215" s="131"/>
      <c r="BNO215" s="132"/>
      <c r="BNP215" s="133"/>
      <c r="BNQ215" s="134"/>
      <c r="BNR215" s="135"/>
      <c r="BNS215" s="135"/>
      <c r="BNT215" s="130"/>
      <c r="BNU215" s="130"/>
      <c r="BNV215" s="131"/>
      <c r="BNW215" s="132"/>
      <c r="BNX215" s="133"/>
      <c r="BNY215" s="134"/>
      <c r="BNZ215" s="135"/>
      <c r="BOA215" s="135"/>
      <c r="BOB215" s="130"/>
      <c r="BOC215" s="130"/>
      <c r="BOD215" s="131"/>
      <c r="BOE215" s="132"/>
      <c r="BOF215" s="133"/>
      <c r="BOG215" s="134"/>
      <c r="BOH215" s="135"/>
      <c r="BOI215" s="135"/>
      <c r="BOJ215" s="130"/>
      <c r="BOK215" s="130"/>
      <c r="BOL215" s="131"/>
      <c r="BOM215" s="132"/>
      <c r="BON215" s="133"/>
      <c r="BOO215" s="134"/>
      <c r="BOP215" s="135"/>
      <c r="BOQ215" s="135"/>
      <c r="BOR215" s="130"/>
      <c r="BOS215" s="130"/>
      <c r="BOT215" s="131"/>
      <c r="BOU215" s="132"/>
      <c r="BOV215" s="133"/>
      <c r="BOW215" s="134"/>
      <c r="BOX215" s="135"/>
      <c r="BOY215" s="135"/>
      <c r="BOZ215" s="130"/>
      <c r="BPA215" s="130"/>
      <c r="BPB215" s="131"/>
      <c r="BPC215" s="132"/>
      <c r="BPD215" s="133"/>
      <c r="BPE215" s="134"/>
      <c r="BPF215" s="135"/>
      <c r="BPG215" s="135"/>
      <c r="BPH215" s="130"/>
      <c r="BPI215" s="130"/>
      <c r="BPJ215" s="131"/>
      <c r="BPK215" s="132"/>
      <c r="BPL215" s="133"/>
      <c r="BPM215" s="134"/>
      <c r="BPN215" s="135"/>
      <c r="BPO215" s="135"/>
      <c r="BPP215" s="130"/>
      <c r="BPQ215" s="130"/>
      <c r="BPR215" s="131"/>
      <c r="BPS215" s="132"/>
      <c r="BPT215" s="133"/>
      <c r="BPU215" s="134"/>
      <c r="BPV215" s="135"/>
      <c r="BPW215" s="135"/>
      <c r="BPX215" s="130"/>
      <c r="BPY215" s="130"/>
      <c r="BPZ215" s="131"/>
      <c r="BQA215" s="132"/>
      <c r="BQB215" s="133"/>
      <c r="BQC215" s="134"/>
      <c r="BQD215" s="135"/>
      <c r="BQE215" s="135"/>
      <c r="BQF215" s="130"/>
      <c r="BQG215" s="130"/>
      <c r="BQH215" s="131"/>
      <c r="BQI215" s="132"/>
      <c r="BQJ215" s="133"/>
      <c r="BQK215" s="134"/>
      <c r="BQL215" s="135"/>
      <c r="BQM215" s="135"/>
      <c r="BQN215" s="130"/>
      <c r="BQO215" s="130"/>
      <c r="BQP215" s="131"/>
      <c r="BQQ215" s="132"/>
      <c r="BQR215" s="133"/>
      <c r="BQS215" s="134"/>
      <c r="BQT215" s="135"/>
      <c r="BQU215" s="135"/>
      <c r="BQV215" s="130"/>
      <c r="BQW215" s="130"/>
      <c r="BQX215" s="131"/>
      <c r="BQY215" s="132"/>
      <c r="BQZ215" s="133"/>
      <c r="BRA215" s="134"/>
      <c r="BRB215" s="135"/>
      <c r="BRC215" s="135"/>
      <c r="BRD215" s="130"/>
      <c r="BRE215" s="130"/>
      <c r="BRF215" s="131"/>
      <c r="BRG215" s="132"/>
      <c r="BRH215" s="133"/>
      <c r="BRI215" s="134"/>
      <c r="BRJ215" s="135"/>
      <c r="BRK215" s="135"/>
      <c r="BRL215" s="130"/>
      <c r="BRM215" s="130"/>
      <c r="BRN215" s="131"/>
      <c r="BRO215" s="132"/>
      <c r="BRP215" s="133"/>
      <c r="BRQ215" s="134"/>
      <c r="BRR215" s="135"/>
      <c r="BRS215" s="135"/>
      <c r="BRT215" s="130"/>
      <c r="BRU215" s="130"/>
      <c r="BRV215" s="131"/>
      <c r="BRW215" s="132"/>
      <c r="BRX215" s="133"/>
      <c r="BRY215" s="134"/>
      <c r="BRZ215" s="135"/>
      <c r="BSA215" s="135"/>
      <c r="BSB215" s="130"/>
      <c r="BSC215" s="130"/>
      <c r="BSD215" s="131"/>
      <c r="BSE215" s="132"/>
      <c r="BSF215" s="133"/>
      <c r="BSG215" s="134"/>
      <c r="BSH215" s="135"/>
      <c r="BSI215" s="135"/>
      <c r="BSJ215" s="130"/>
      <c r="BSK215" s="130"/>
      <c r="BSL215" s="131"/>
      <c r="BSM215" s="132"/>
      <c r="BSN215" s="133"/>
      <c r="BSO215" s="134"/>
      <c r="BSP215" s="135"/>
      <c r="BSQ215" s="135"/>
      <c r="BSR215" s="130"/>
      <c r="BSS215" s="130"/>
      <c r="BST215" s="131"/>
      <c r="BSU215" s="132"/>
      <c r="BSV215" s="133"/>
      <c r="BSW215" s="134"/>
      <c r="BSX215" s="135"/>
      <c r="BSY215" s="135"/>
      <c r="BSZ215" s="130"/>
      <c r="BTA215" s="130"/>
      <c r="BTB215" s="131"/>
      <c r="BTC215" s="132"/>
      <c r="BTD215" s="133"/>
      <c r="BTE215" s="134"/>
      <c r="BTF215" s="135"/>
      <c r="BTG215" s="135"/>
      <c r="BTH215" s="130"/>
      <c r="BTI215" s="130"/>
      <c r="BTJ215" s="131"/>
      <c r="BTK215" s="132"/>
      <c r="BTL215" s="133"/>
      <c r="BTM215" s="134"/>
      <c r="BTN215" s="135"/>
      <c r="BTO215" s="135"/>
      <c r="BTP215" s="130"/>
      <c r="BTQ215" s="130"/>
      <c r="BTR215" s="131"/>
      <c r="BTS215" s="132"/>
      <c r="BTT215" s="133"/>
      <c r="BTU215" s="134"/>
      <c r="BTV215" s="135"/>
      <c r="BTW215" s="135"/>
      <c r="BTX215" s="130"/>
      <c r="BTY215" s="130"/>
      <c r="BTZ215" s="131"/>
      <c r="BUA215" s="132"/>
      <c r="BUB215" s="133"/>
      <c r="BUC215" s="134"/>
      <c r="BUD215" s="135"/>
      <c r="BUE215" s="135"/>
      <c r="BUF215" s="130"/>
      <c r="BUG215" s="130"/>
      <c r="BUH215" s="131"/>
      <c r="BUI215" s="132"/>
      <c r="BUJ215" s="133"/>
      <c r="BUK215" s="134"/>
      <c r="BUL215" s="135"/>
      <c r="BUM215" s="135"/>
      <c r="BUN215" s="130"/>
      <c r="BUO215" s="130"/>
      <c r="BUP215" s="131"/>
      <c r="BUQ215" s="132"/>
      <c r="BUR215" s="133"/>
      <c r="BUS215" s="134"/>
      <c r="BUT215" s="135"/>
      <c r="BUU215" s="135"/>
      <c r="BUV215" s="130"/>
      <c r="BUW215" s="130"/>
      <c r="BUX215" s="131"/>
      <c r="BUY215" s="132"/>
      <c r="BUZ215" s="133"/>
      <c r="BVA215" s="134"/>
      <c r="BVB215" s="135"/>
      <c r="BVC215" s="135"/>
      <c r="BVD215" s="130"/>
      <c r="BVE215" s="130"/>
      <c r="BVF215" s="131"/>
      <c r="BVG215" s="132"/>
      <c r="BVH215" s="133"/>
      <c r="BVI215" s="134"/>
      <c r="BVJ215" s="135"/>
      <c r="BVK215" s="135"/>
      <c r="BVL215" s="130"/>
      <c r="BVM215" s="130"/>
      <c r="BVN215" s="131"/>
      <c r="BVO215" s="132"/>
      <c r="BVP215" s="133"/>
      <c r="BVQ215" s="134"/>
      <c r="BVR215" s="135"/>
      <c r="BVS215" s="135"/>
      <c r="BVT215" s="130"/>
      <c r="BVU215" s="130"/>
      <c r="BVV215" s="131"/>
      <c r="BVW215" s="132"/>
      <c r="BVX215" s="133"/>
      <c r="BVY215" s="134"/>
      <c r="BVZ215" s="135"/>
      <c r="BWA215" s="135"/>
      <c r="BWB215" s="130"/>
      <c r="BWC215" s="130"/>
      <c r="BWD215" s="131"/>
      <c r="BWE215" s="132"/>
      <c r="BWF215" s="133"/>
      <c r="BWG215" s="134"/>
      <c r="BWH215" s="135"/>
      <c r="BWI215" s="135"/>
      <c r="BWJ215" s="130"/>
      <c r="BWK215" s="130"/>
      <c r="BWL215" s="131"/>
      <c r="BWM215" s="132"/>
      <c r="BWN215" s="133"/>
      <c r="BWO215" s="134"/>
      <c r="BWP215" s="135"/>
      <c r="BWQ215" s="135"/>
      <c r="BWR215" s="130"/>
      <c r="BWS215" s="130"/>
      <c r="BWT215" s="131"/>
      <c r="BWU215" s="132"/>
      <c r="BWV215" s="133"/>
      <c r="BWW215" s="134"/>
      <c r="BWX215" s="135"/>
      <c r="BWY215" s="135"/>
      <c r="BWZ215" s="130"/>
      <c r="BXA215" s="130"/>
      <c r="BXB215" s="131"/>
      <c r="BXC215" s="132"/>
      <c r="BXD215" s="133"/>
      <c r="BXE215" s="134"/>
      <c r="BXF215" s="135"/>
      <c r="BXG215" s="135"/>
      <c r="BXH215" s="130"/>
      <c r="BXI215" s="130"/>
      <c r="BXJ215" s="131"/>
      <c r="BXK215" s="132"/>
      <c r="BXL215" s="133"/>
      <c r="BXM215" s="134"/>
      <c r="BXN215" s="135"/>
      <c r="BXO215" s="135"/>
      <c r="BXP215" s="130"/>
      <c r="BXQ215" s="130"/>
      <c r="BXR215" s="131"/>
      <c r="BXS215" s="132"/>
      <c r="BXT215" s="133"/>
      <c r="BXU215" s="134"/>
      <c r="BXV215" s="135"/>
      <c r="BXW215" s="135"/>
      <c r="BXX215" s="130"/>
      <c r="BXY215" s="130"/>
      <c r="BXZ215" s="131"/>
      <c r="BYA215" s="132"/>
      <c r="BYB215" s="133"/>
      <c r="BYC215" s="134"/>
      <c r="BYD215" s="135"/>
      <c r="BYE215" s="135"/>
      <c r="BYF215" s="130"/>
      <c r="BYG215" s="130"/>
      <c r="BYH215" s="131"/>
      <c r="BYI215" s="132"/>
      <c r="BYJ215" s="133"/>
      <c r="BYK215" s="134"/>
      <c r="BYL215" s="135"/>
      <c r="BYM215" s="135"/>
      <c r="BYN215" s="130"/>
      <c r="BYO215" s="130"/>
      <c r="BYP215" s="131"/>
      <c r="BYQ215" s="132"/>
      <c r="BYR215" s="133"/>
      <c r="BYS215" s="134"/>
      <c r="BYT215" s="135"/>
      <c r="BYU215" s="135"/>
      <c r="BYV215" s="130"/>
      <c r="BYW215" s="130"/>
      <c r="BYX215" s="131"/>
      <c r="BYY215" s="132"/>
      <c r="BYZ215" s="133"/>
      <c r="BZA215" s="134"/>
      <c r="BZB215" s="135"/>
      <c r="BZC215" s="135"/>
      <c r="BZD215" s="130"/>
      <c r="BZE215" s="130"/>
      <c r="BZF215" s="131"/>
      <c r="BZG215" s="132"/>
      <c r="BZH215" s="133"/>
      <c r="BZI215" s="134"/>
      <c r="BZJ215" s="135"/>
      <c r="BZK215" s="135"/>
      <c r="BZL215" s="130"/>
      <c r="BZM215" s="130"/>
      <c r="BZN215" s="131"/>
      <c r="BZO215" s="132"/>
      <c r="BZP215" s="133"/>
      <c r="BZQ215" s="134"/>
      <c r="BZR215" s="135"/>
      <c r="BZS215" s="135"/>
      <c r="BZT215" s="130"/>
      <c r="BZU215" s="130"/>
      <c r="BZV215" s="131"/>
      <c r="BZW215" s="132"/>
      <c r="BZX215" s="133"/>
      <c r="BZY215" s="134"/>
      <c r="BZZ215" s="135"/>
      <c r="CAA215" s="135"/>
      <c r="CAB215" s="130"/>
      <c r="CAC215" s="130"/>
      <c r="CAD215" s="131"/>
      <c r="CAE215" s="132"/>
      <c r="CAF215" s="133"/>
      <c r="CAG215" s="134"/>
      <c r="CAH215" s="135"/>
      <c r="CAI215" s="135"/>
      <c r="CAJ215" s="130"/>
      <c r="CAK215" s="130"/>
      <c r="CAL215" s="131"/>
      <c r="CAM215" s="132"/>
      <c r="CAN215" s="133"/>
      <c r="CAO215" s="134"/>
      <c r="CAP215" s="135"/>
      <c r="CAQ215" s="135"/>
      <c r="CAR215" s="130"/>
      <c r="CAS215" s="130"/>
      <c r="CAT215" s="131"/>
      <c r="CAU215" s="132"/>
      <c r="CAV215" s="133"/>
      <c r="CAW215" s="134"/>
      <c r="CAX215" s="135"/>
      <c r="CAY215" s="135"/>
      <c r="CAZ215" s="130"/>
      <c r="CBA215" s="130"/>
      <c r="CBB215" s="131"/>
      <c r="CBC215" s="132"/>
      <c r="CBD215" s="133"/>
      <c r="CBE215" s="134"/>
      <c r="CBF215" s="135"/>
      <c r="CBG215" s="135"/>
      <c r="CBH215" s="130"/>
      <c r="CBI215" s="130"/>
      <c r="CBJ215" s="131"/>
      <c r="CBK215" s="132"/>
      <c r="CBL215" s="133"/>
      <c r="CBM215" s="134"/>
      <c r="CBN215" s="135"/>
      <c r="CBO215" s="135"/>
      <c r="CBP215" s="130"/>
      <c r="CBQ215" s="130"/>
      <c r="CBR215" s="131"/>
      <c r="CBS215" s="132"/>
      <c r="CBT215" s="133"/>
      <c r="CBU215" s="134"/>
      <c r="CBV215" s="135"/>
      <c r="CBW215" s="135"/>
      <c r="CBX215" s="130"/>
      <c r="CBY215" s="130"/>
      <c r="CBZ215" s="131"/>
      <c r="CCA215" s="132"/>
      <c r="CCB215" s="133"/>
      <c r="CCC215" s="134"/>
      <c r="CCD215" s="135"/>
      <c r="CCE215" s="135"/>
      <c r="CCF215" s="130"/>
      <c r="CCG215" s="130"/>
      <c r="CCH215" s="131"/>
      <c r="CCI215" s="132"/>
      <c r="CCJ215" s="133"/>
      <c r="CCK215" s="134"/>
      <c r="CCL215" s="135"/>
      <c r="CCM215" s="135"/>
      <c r="CCN215" s="130"/>
      <c r="CCO215" s="130"/>
      <c r="CCP215" s="131"/>
      <c r="CCQ215" s="132"/>
      <c r="CCR215" s="133"/>
      <c r="CCS215" s="134"/>
      <c r="CCT215" s="135"/>
      <c r="CCU215" s="135"/>
      <c r="CCV215" s="130"/>
      <c r="CCW215" s="130"/>
      <c r="CCX215" s="131"/>
      <c r="CCY215" s="132"/>
      <c r="CCZ215" s="133"/>
      <c r="CDA215" s="134"/>
      <c r="CDB215" s="135"/>
      <c r="CDC215" s="135"/>
      <c r="CDD215" s="130"/>
      <c r="CDE215" s="130"/>
      <c r="CDF215" s="131"/>
      <c r="CDG215" s="132"/>
      <c r="CDH215" s="133"/>
      <c r="CDI215" s="134"/>
      <c r="CDJ215" s="135"/>
      <c r="CDK215" s="135"/>
      <c r="CDL215" s="130"/>
      <c r="CDM215" s="130"/>
      <c r="CDN215" s="131"/>
      <c r="CDO215" s="132"/>
      <c r="CDP215" s="133"/>
      <c r="CDQ215" s="134"/>
      <c r="CDR215" s="135"/>
      <c r="CDS215" s="135"/>
      <c r="CDT215" s="130"/>
      <c r="CDU215" s="130"/>
      <c r="CDV215" s="131"/>
      <c r="CDW215" s="132"/>
      <c r="CDX215" s="133"/>
      <c r="CDY215" s="134"/>
      <c r="CDZ215" s="135"/>
      <c r="CEA215" s="135"/>
      <c r="CEB215" s="130"/>
      <c r="CEC215" s="130"/>
      <c r="CED215" s="131"/>
      <c r="CEE215" s="132"/>
      <c r="CEF215" s="133"/>
      <c r="CEG215" s="134"/>
      <c r="CEH215" s="135"/>
      <c r="CEI215" s="135"/>
      <c r="CEJ215" s="130"/>
      <c r="CEK215" s="130"/>
      <c r="CEL215" s="131"/>
      <c r="CEM215" s="132"/>
      <c r="CEN215" s="133"/>
      <c r="CEO215" s="134"/>
      <c r="CEP215" s="135"/>
      <c r="CEQ215" s="135"/>
      <c r="CER215" s="130"/>
      <c r="CES215" s="130"/>
      <c r="CET215" s="131"/>
      <c r="CEU215" s="132"/>
      <c r="CEV215" s="133"/>
      <c r="CEW215" s="134"/>
      <c r="CEX215" s="135"/>
      <c r="CEY215" s="135"/>
      <c r="CEZ215" s="130"/>
      <c r="CFA215" s="130"/>
      <c r="CFB215" s="131"/>
      <c r="CFC215" s="132"/>
      <c r="CFD215" s="133"/>
      <c r="CFE215" s="134"/>
      <c r="CFF215" s="135"/>
      <c r="CFG215" s="135"/>
      <c r="CFH215" s="130"/>
      <c r="CFI215" s="130"/>
      <c r="CFJ215" s="131"/>
      <c r="CFK215" s="132"/>
      <c r="CFL215" s="133"/>
      <c r="CFM215" s="134"/>
      <c r="CFN215" s="135"/>
      <c r="CFO215" s="135"/>
      <c r="CFP215" s="130"/>
      <c r="CFQ215" s="130"/>
      <c r="CFR215" s="131"/>
      <c r="CFS215" s="132"/>
      <c r="CFT215" s="133"/>
      <c r="CFU215" s="134"/>
      <c r="CFV215" s="135"/>
      <c r="CFW215" s="135"/>
      <c r="CFX215" s="130"/>
      <c r="CFY215" s="130"/>
      <c r="CFZ215" s="131"/>
      <c r="CGA215" s="132"/>
      <c r="CGB215" s="133"/>
      <c r="CGC215" s="134"/>
      <c r="CGD215" s="135"/>
      <c r="CGE215" s="135"/>
      <c r="CGF215" s="130"/>
      <c r="CGG215" s="130"/>
      <c r="CGH215" s="131"/>
      <c r="CGI215" s="132"/>
      <c r="CGJ215" s="133"/>
      <c r="CGK215" s="134"/>
      <c r="CGL215" s="135"/>
      <c r="CGM215" s="135"/>
      <c r="CGN215" s="130"/>
      <c r="CGO215" s="130"/>
      <c r="CGP215" s="131"/>
      <c r="CGQ215" s="132"/>
      <c r="CGR215" s="133"/>
      <c r="CGS215" s="134"/>
      <c r="CGT215" s="135"/>
      <c r="CGU215" s="135"/>
      <c r="CGV215" s="130"/>
      <c r="CGW215" s="130"/>
      <c r="CGX215" s="131"/>
      <c r="CGY215" s="132"/>
      <c r="CGZ215" s="133"/>
      <c r="CHA215" s="134"/>
      <c r="CHB215" s="135"/>
      <c r="CHC215" s="135"/>
      <c r="CHD215" s="130"/>
      <c r="CHE215" s="130"/>
      <c r="CHF215" s="131"/>
      <c r="CHG215" s="132"/>
      <c r="CHH215" s="133"/>
      <c r="CHI215" s="134"/>
      <c r="CHJ215" s="135"/>
      <c r="CHK215" s="135"/>
      <c r="CHL215" s="130"/>
      <c r="CHM215" s="130"/>
      <c r="CHN215" s="131"/>
      <c r="CHO215" s="132"/>
      <c r="CHP215" s="133"/>
      <c r="CHQ215" s="134"/>
      <c r="CHR215" s="135"/>
      <c r="CHS215" s="135"/>
      <c r="CHT215" s="130"/>
      <c r="CHU215" s="130"/>
      <c r="CHV215" s="131"/>
      <c r="CHW215" s="132"/>
      <c r="CHX215" s="133"/>
      <c r="CHY215" s="134"/>
      <c r="CHZ215" s="135"/>
      <c r="CIA215" s="135"/>
      <c r="CIB215" s="130"/>
      <c r="CIC215" s="130"/>
      <c r="CID215" s="131"/>
      <c r="CIE215" s="132"/>
      <c r="CIF215" s="133"/>
      <c r="CIG215" s="134"/>
      <c r="CIH215" s="135"/>
      <c r="CII215" s="135"/>
      <c r="CIJ215" s="130"/>
      <c r="CIK215" s="130"/>
      <c r="CIL215" s="131"/>
      <c r="CIM215" s="132"/>
      <c r="CIN215" s="133"/>
      <c r="CIO215" s="134"/>
      <c r="CIP215" s="135"/>
      <c r="CIQ215" s="135"/>
      <c r="CIR215" s="130"/>
      <c r="CIS215" s="130"/>
      <c r="CIT215" s="131"/>
      <c r="CIU215" s="132"/>
      <c r="CIV215" s="133"/>
      <c r="CIW215" s="134"/>
      <c r="CIX215" s="135"/>
      <c r="CIY215" s="135"/>
      <c r="CIZ215" s="130"/>
      <c r="CJA215" s="130"/>
      <c r="CJB215" s="131"/>
      <c r="CJC215" s="132"/>
      <c r="CJD215" s="133"/>
      <c r="CJE215" s="134"/>
      <c r="CJF215" s="135"/>
      <c r="CJG215" s="135"/>
      <c r="CJH215" s="130"/>
      <c r="CJI215" s="130"/>
      <c r="CJJ215" s="131"/>
      <c r="CJK215" s="132"/>
      <c r="CJL215" s="133"/>
      <c r="CJM215" s="134"/>
      <c r="CJN215" s="135"/>
      <c r="CJO215" s="135"/>
      <c r="CJP215" s="130"/>
      <c r="CJQ215" s="130"/>
      <c r="CJR215" s="131"/>
      <c r="CJS215" s="132"/>
      <c r="CJT215" s="133"/>
      <c r="CJU215" s="134"/>
      <c r="CJV215" s="135"/>
      <c r="CJW215" s="135"/>
      <c r="CJX215" s="130"/>
      <c r="CJY215" s="130"/>
      <c r="CJZ215" s="131"/>
      <c r="CKA215" s="132"/>
      <c r="CKB215" s="133"/>
      <c r="CKC215" s="134"/>
      <c r="CKD215" s="135"/>
      <c r="CKE215" s="135"/>
      <c r="CKF215" s="130"/>
      <c r="CKG215" s="130"/>
      <c r="CKH215" s="131"/>
      <c r="CKI215" s="132"/>
      <c r="CKJ215" s="133"/>
      <c r="CKK215" s="134"/>
      <c r="CKL215" s="135"/>
      <c r="CKM215" s="135"/>
      <c r="CKN215" s="130"/>
      <c r="CKO215" s="130"/>
      <c r="CKP215" s="131"/>
      <c r="CKQ215" s="132"/>
      <c r="CKR215" s="133"/>
      <c r="CKS215" s="134"/>
      <c r="CKT215" s="135"/>
      <c r="CKU215" s="135"/>
      <c r="CKV215" s="130"/>
      <c r="CKW215" s="130"/>
      <c r="CKX215" s="131"/>
      <c r="CKY215" s="132"/>
      <c r="CKZ215" s="133"/>
      <c r="CLA215" s="134"/>
      <c r="CLB215" s="135"/>
      <c r="CLC215" s="135"/>
      <c r="CLD215" s="130"/>
      <c r="CLE215" s="130"/>
      <c r="CLF215" s="131"/>
      <c r="CLG215" s="132"/>
      <c r="CLH215" s="133"/>
      <c r="CLI215" s="134"/>
      <c r="CLJ215" s="135"/>
      <c r="CLK215" s="135"/>
      <c r="CLL215" s="130"/>
      <c r="CLM215" s="130"/>
      <c r="CLN215" s="131"/>
      <c r="CLO215" s="132"/>
      <c r="CLP215" s="133"/>
      <c r="CLQ215" s="134"/>
      <c r="CLR215" s="135"/>
      <c r="CLS215" s="135"/>
      <c r="CLT215" s="130"/>
      <c r="CLU215" s="130"/>
      <c r="CLV215" s="131"/>
      <c r="CLW215" s="132"/>
      <c r="CLX215" s="133"/>
      <c r="CLY215" s="134"/>
      <c r="CLZ215" s="135"/>
      <c r="CMA215" s="135"/>
      <c r="CMB215" s="130"/>
      <c r="CMC215" s="130"/>
      <c r="CMD215" s="131"/>
      <c r="CME215" s="132"/>
      <c r="CMF215" s="133"/>
      <c r="CMG215" s="134"/>
      <c r="CMH215" s="135"/>
      <c r="CMI215" s="135"/>
      <c r="CMJ215" s="130"/>
      <c r="CMK215" s="130"/>
      <c r="CML215" s="131"/>
      <c r="CMM215" s="132"/>
      <c r="CMN215" s="133"/>
      <c r="CMO215" s="134"/>
      <c r="CMP215" s="135"/>
      <c r="CMQ215" s="135"/>
      <c r="CMR215" s="130"/>
      <c r="CMS215" s="130"/>
      <c r="CMT215" s="131"/>
      <c r="CMU215" s="132"/>
      <c r="CMV215" s="133"/>
      <c r="CMW215" s="134"/>
      <c r="CMX215" s="135"/>
      <c r="CMY215" s="135"/>
      <c r="CMZ215" s="130"/>
      <c r="CNA215" s="130"/>
      <c r="CNB215" s="131"/>
      <c r="CNC215" s="132"/>
      <c r="CND215" s="133"/>
      <c r="CNE215" s="134"/>
      <c r="CNF215" s="135"/>
      <c r="CNG215" s="135"/>
      <c r="CNH215" s="130"/>
      <c r="CNI215" s="130"/>
      <c r="CNJ215" s="131"/>
      <c r="CNK215" s="132"/>
      <c r="CNL215" s="133"/>
      <c r="CNM215" s="134"/>
      <c r="CNN215" s="135"/>
      <c r="CNO215" s="135"/>
      <c r="CNP215" s="130"/>
      <c r="CNQ215" s="130"/>
      <c r="CNR215" s="131"/>
      <c r="CNS215" s="132"/>
      <c r="CNT215" s="133"/>
      <c r="CNU215" s="134"/>
      <c r="CNV215" s="135"/>
      <c r="CNW215" s="135"/>
      <c r="CNX215" s="130"/>
      <c r="CNY215" s="130"/>
      <c r="CNZ215" s="131"/>
      <c r="COA215" s="132"/>
      <c r="COB215" s="133"/>
      <c r="COC215" s="134"/>
      <c r="COD215" s="135"/>
      <c r="COE215" s="135"/>
      <c r="COF215" s="130"/>
      <c r="COG215" s="130"/>
      <c r="COH215" s="131"/>
      <c r="COI215" s="132"/>
      <c r="COJ215" s="133"/>
      <c r="COK215" s="134"/>
      <c r="COL215" s="135"/>
      <c r="COM215" s="135"/>
      <c r="CON215" s="130"/>
      <c r="COO215" s="130"/>
      <c r="COP215" s="131"/>
      <c r="COQ215" s="132"/>
      <c r="COR215" s="133"/>
      <c r="COS215" s="134"/>
      <c r="COT215" s="135"/>
      <c r="COU215" s="135"/>
      <c r="COV215" s="130"/>
      <c r="COW215" s="130"/>
      <c r="COX215" s="131"/>
      <c r="COY215" s="132"/>
      <c r="COZ215" s="133"/>
      <c r="CPA215" s="134"/>
      <c r="CPB215" s="135"/>
      <c r="CPC215" s="135"/>
      <c r="CPD215" s="130"/>
      <c r="CPE215" s="130"/>
      <c r="CPF215" s="131"/>
      <c r="CPG215" s="132"/>
      <c r="CPH215" s="133"/>
      <c r="CPI215" s="134"/>
      <c r="CPJ215" s="135"/>
      <c r="CPK215" s="135"/>
      <c r="CPL215" s="130"/>
      <c r="CPM215" s="130"/>
      <c r="CPN215" s="131"/>
      <c r="CPO215" s="132"/>
      <c r="CPP215" s="133"/>
      <c r="CPQ215" s="134"/>
      <c r="CPR215" s="135"/>
      <c r="CPS215" s="135"/>
      <c r="CPT215" s="130"/>
      <c r="CPU215" s="130"/>
      <c r="CPV215" s="131"/>
      <c r="CPW215" s="132"/>
      <c r="CPX215" s="133"/>
      <c r="CPY215" s="134"/>
      <c r="CPZ215" s="135"/>
      <c r="CQA215" s="135"/>
      <c r="CQB215" s="130"/>
      <c r="CQC215" s="130"/>
      <c r="CQD215" s="131"/>
      <c r="CQE215" s="132"/>
      <c r="CQF215" s="133"/>
      <c r="CQG215" s="134"/>
      <c r="CQH215" s="135"/>
      <c r="CQI215" s="135"/>
      <c r="CQJ215" s="130"/>
      <c r="CQK215" s="130"/>
      <c r="CQL215" s="131"/>
      <c r="CQM215" s="132"/>
      <c r="CQN215" s="133"/>
      <c r="CQO215" s="134"/>
      <c r="CQP215" s="135"/>
      <c r="CQQ215" s="135"/>
      <c r="CQR215" s="130"/>
      <c r="CQS215" s="130"/>
      <c r="CQT215" s="131"/>
      <c r="CQU215" s="132"/>
      <c r="CQV215" s="133"/>
      <c r="CQW215" s="134"/>
      <c r="CQX215" s="135"/>
      <c r="CQY215" s="135"/>
      <c r="CQZ215" s="130"/>
      <c r="CRA215" s="130"/>
      <c r="CRB215" s="131"/>
      <c r="CRC215" s="132"/>
      <c r="CRD215" s="133"/>
      <c r="CRE215" s="134"/>
      <c r="CRF215" s="135"/>
      <c r="CRG215" s="135"/>
      <c r="CRH215" s="130"/>
      <c r="CRI215" s="130"/>
      <c r="CRJ215" s="131"/>
      <c r="CRK215" s="132"/>
      <c r="CRL215" s="133"/>
      <c r="CRM215" s="134"/>
      <c r="CRN215" s="135"/>
      <c r="CRO215" s="135"/>
      <c r="CRP215" s="130"/>
      <c r="CRQ215" s="130"/>
      <c r="CRR215" s="131"/>
      <c r="CRS215" s="132"/>
      <c r="CRT215" s="133"/>
      <c r="CRU215" s="134"/>
      <c r="CRV215" s="135"/>
      <c r="CRW215" s="135"/>
      <c r="CRX215" s="130"/>
      <c r="CRY215" s="130"/>
      <c r="CRZ215" s="131"/>
      <c r="CSA215" s="132"/>
      <c r="CSB215" s="133"/>
      <c r="CSC215" s="134"/>
      <c r="CSD215" s="135"/>
      <c r="CSE215" s="135"/>
      <c r="CSF215" s="130"/>
      <c r="CSG215" s="130"/>
      <c r="CSH215" s="131"/>
      <c r="CSI215" s="132"/>
      <c r="CSJ215" s="133"/>
      <c r="CSK215" s="134"/>
      <c r="CSL215" s="135"/>
      <c r="CSM215" s="135"/>
      <c r="CSN215" s="130"/>
      <c r="CSO215" s="130"/>
      <c r="CSP215" s="131"/>
      <c r="CSQ215" s="132"/>
      <c r="CSR215" s="133"/>
      <c r="CSS215" s="134"/>
      <c r="CST215" s="135"/>
      <c r="CSU215" s="135"/>
      <c r="CSV215" s="130"/>
      <c r="CSW215" s="130"/>
      <c r="CSX215" s="131"/>
      <c r="CSY215" s="132"/>
      <c r="CSZ215" s="133"/>
      <c r="CTA215" s="134"/>
      <c r="CTB215" s="135"/>
      <c r="CTC215" s="135"/>
      <c r="CTD215" s="130"/>
      <c r="CTE215" s="130"/>
      <c r="CTF215" s="131"/>
      <c r="CTG215" s="132"/>
      <c r="CTH215" s="133"/>
      <c r="CTI215" s="134"/>
      <c r="CTJ215" s="135"/>
      <c r="CTK215" s="135"/>
      <c r="CTL215" s="130"/>
      <c r="CTM215" s="130"/>
      <c r="CTN215" s="131"/>
      <c r="CTO215" s="132"/>
      <c r="CTP215" s="133"/>
      <c r="CTQ215" s="134"/>
      <c r="CTR215" s="135"/>
      <c r="CTS215" s="135"/>
      <c r="CTT215" s="130"/>
      <c r="CTU215" s="130"/>
      <c r="CTV215" s="131"/>
      <c r="CTW215" s="132"/>
      <c r="CTX215" s="133"/>
      <c r="CTY215" s="134"/>
      <c r="CTZ215" s="135"/>
      <c r="CUA215" s="135"/>
      <c r="CUB215" s="130"/>
      <c r="CUC215" s="130"/>
      <c r="CUD215" s="131"/>
      <c r="CUE215" s="132"/>
      <c r="CUF215" s="133"/>
      <c r="CUG215" s="134"/>
      <c r="CUH215" s="135"/>
      <c r="CUI215" s="135"/>
      <c r="CUJ215" s="130"/>
      <c r="CUK215" s="130"/>
      <c r="CUL215" s="131"/>
      <c r="CUM215" s="132"/>
      <c r="CUN215" s="133"/>
      <c r="CUO215" s="134"/>
      <c r="CUP215" s="135"/>
      <c r="CUQ215" s="135"/>
      <c r="CUR215" s="130"/>
      <c r="CUS215" s="130"/>
      <c r="CUT215" s="131"/>
      <c r="CUU215" s="132"/>
      <c r="CUV215" s="133"/>
      <c r="CUW215" s="134"/>
      <c r="CUX215" s="135"/>
      <c r="CUY215" s="135"/>
      <c r="CUZ215" s="130"/>
      <c r="CVA215" s="130"/>
      <c r="CVB215" s="131"/>
      <c r="CVC215" s="132"/>
      <c r="CVD215" s="133"/>
      <c r="CVE215" s="134"/>
      <c r="CVF215" s="135"/>
      <c r="CVG215" s="135"/>
      <c r="CVH215" s="130"/>
      <c r="CVI215" s="130"/>
      <c r="CVJ215" s="131"/>
      <c r="CVK215" s="132"/>
      <c r="CVL215" s="133"/>
      <c r="CVM215" s="134"/>
      <c r="CVN215" s="135"/>
      <c r="CVO215" s="135"/>
      <c r="CVP215" s="130"/>
      <c r="CVQ215" s="130"/>
      <c r="CVR215" s="131"/>
      <c r="CVS215" s="132"/>
      <c r="CVT215" s="133"/>
      <c r="CVU215" s="134"/>
      <c r="CVV215" s="135"/>
      <c r="CVW215" s="135"/>
      <c r="CVX215" s="130"/>
      <c r="CVY215" s="130"/>
      <c r="CVZ215" s="131"/>
      <c r="CWA215" s="132"/>
      <c r="CWB215" s="133"/>
      <c r="CWC215" s="134"/>
      <c r="CWD215" s="135"/>
      <c r="CWE215" s="135"/>
      <c r="CWF215" s="130"/>
      <c r="CWG215" s="130"/>
      <c r="CWH215" s="131"/>
      <c r="CWI215" s="132"/>
      <c r="CWJ215" s="133"/>
      <c r="CWK215" s="134"/>
      <c r="CWL215" s="135"/>
      <c r="CWM215" s="135"/>
      <c r="CWN215" s="130"/>
      <c r="CWO215" s="130"/>
      <c r="CWP215" s="131"/>
      <c r="CWQ215" s="132"/>
      <c r="CWR215" s="133"/>
      <c r="CWS215" s="134"/>
      <c r="CWT215" s="135"/>
      <c r="CWU215" s="135"/>
      <c r="CWV215" s="130"/>
      <c r="CWW215" s="130"/>
      <c r="CWX215" s="131"/>
      <c r="CWY215" s="132"/>
      <c r="CWZ215" s="133"/>
      <c r="CXA215" s="134"/>
      <c r="CXB215" s="135"/>
      <c r="CXC215" s="135"/>
      <c r="CXD215" s="130"/>
      <c r="CXE215" s="130"/>
      <c r="CXF215" s="131"/>
      <c r="CXG215" s="132"/>
      <c r="CXH215" s="133"/>
      <c r="CXI215" s="134"/>
      <c r="CXJ215" s="135"/>
      <c r="CXK215" s="135"/>
      <c r="CXL215" s="130"/>
      <c r="CXM215" s="130"/>
      <c r="CXN215" s="131"/>
      <c r="CXO215" s="132"/>
      <c r="CXP215" s="133"/>
      <c r="CXQ215" s="134"/>
      <c r="CXR215" s="135"/>
      <c r="CXS215" s="135"/>
      <c r="CXT215" s="130"/>
      <c r="CXU215" s="130"/>
      <c r="CXV215" s="131"/>
      <c r="CXW215" s="132"/>
      <c r="CXX215" s="133"/>
      <c r="CXY215" s="134"/>
      <c r="CXZ215" s="135"/>
      <c r="CYA215" s="135"/>
      <c r="CYB215" s="130"/>
      <c r="CYC215" s="130"/>
      <c r="CYD215" s="131"/>
      <c r="CYE215" s="132"/>
      <c r="CYF215" s="133"/>
      <c r="CYG215" s="134"/>
      <c r="CYH215" s="135"/>
      <c r="CYI215" s="135"/>
      <c r="CYJ215" s="130"/>
      <c r="CYK215" s="130"/>
      <c r="CYL215" s="131"/>
      <c r="CYM215" s="132"/>
      <c r="CYN215" s="133"/>
      <c r="CYO215" s="134"/>
      <c r="CYP215" s="135"/>
      <c r="CYQ215" s="135"/>
      <c r="CYR215" s="130"/>
      <c r="CYS215" s="130"/>
      <c r="CYT215" s="131"/>
      <c r="CYU215" s="132"/>
      <c r="CYV215" s="133"/>
      <c r="CYW215" s="134"/>
      <c r="CYX215" s="135"/>
      <c r="CYY215" s="135"/>
      <c r="CYZ215" s="130"/>
      <c r="CZA215" s="130"/>
      <c r="CZB215" s="131"/>
      <c r="CZC215" s="132"/>
      <c r="CZD215" s="133"/>
      <c r="CZE215" s="134"/>
      <c r="CZF215" s="135"/>
      <c r="CZG215" s="135"/>
      <c r="CZH215" s="130"/>
      <c r="CZI215" s="130"/>
      <c r="CZJ215" s="131"/>
      <c r="CZK215" s="132"/>
      <c r="CZL215" s="133"/>
      <c r="CZM215" s="134"/>
      <c r="CZN215" s="135"/>
      <c r="CZO215" s="135"/>
      <c r="CZP215" s="130"/>
      <c r="CZQ215" s="130"/>
      <c r="CZR215" s="131"/>
      <c r="CZS215" s="132"/>
      <c r="CZT215" s="133"/>
      <c r="CZU215" s="134"/>
      <c r="CZV215" s="135"/>
      <c r="CZW215" s="135"/>
      <c r="CZX215" s="130"/>
      <c r="CZY215" s="130"/>
      <c r="CZZ215" s="131"/>
      <c r="DAA215" s="132"/>
      <c r="DAB215" s="133"/>
      <c r="DAC215" s="134"/>
      <c r="DAD215" s="135"/>
      <c r="DAE215" s="135"/>
      <c r="DAF215" s="130"/>
      <c r="DAG215" s="130"/>
      <c r="DAH215" s="131"/>
      <c r="DAI215" s="132"/>
      <c r="DAJ215" s="133"/>
      <c r="DAK215" s="134"/>
      <c r="DAL215" s="135"/>
      <c r="DAM215" s="135"/>
      <c r="DAN215" s="130"/>
      <c r="DAO215" s="130"/>
      <c r="DAP215" s="131"/>
      <c r="DAQ215" s="132"/>
      <c r="DAR215" s="133"/>
      <c r="DAS215" s="134"/>
      <c r="DAT215" s="135"/>
      <c r="DAU215" s="135"/>
      <c r="DAV215" s="130"/>
      <c r="DAW215" s="130"/>
      <c r="DAX215" s="131"/>
      <c r="DAY215" s="132"/>
      <c r="DAZ215" s="133"/>
      <c r="DBA215" s="134"/>
      <c r="DBB215" s="135"/>
      <c r="DBC215" s="135"/>
      <c r="DBD215" s="130"/>
      <c r="DBE215" s="130"/>
      <c r="DBF215" s="131"/>
      <c r="DBG215" s="132"/>
      <c r="DBH215" s="133"/>
      <c r="DBI215" s="134"/>
      <c r="DBJ215" s="135"/>
      <c r="DBK215" s="135"/>
      <c r="DBL215" s="130"/>
      <c r="DBM215" s="130"/>
      <c r="DBN215" s="131"/>
      <c r="DBO215" s="132"/>
      <c r="DBP215" s="133"/>
      <c r="DBQ215" s="134"/>
      <c r="DBR215" s="135"/>
      <c r="DBS215" s="135"/>
      <c r="DBT215" s="130"/>
      <c r="DBU215" s="130"/>
      <c r="DBV215" s="131"/>
      <c r="DBW215" s="132"/>
      <c r="DBX215" s="133"/>
      <c r="DBY215" s="134"/>
      <c r="DBZ215" s="135"/>
      <c r="DCA215" s="135"/>
      <c r="DCB215" s="130"/>
      <c r="DCC215" s="130"/>
      <c r="DCD215" s="131"/>
      <c r="DCE215" s="132"/>
      <c r="DCF215" s="133"/>
      <c r="DCG215" s="134"/>
      <c r="DCH215" s="135"/>
      <c r="DCI215" s="135"/>
      <c r="DCJ215" s="130"/>
      <c r="DCK215" s="130"/>
      <c r="DCL215" s="131"/>
      <c r="DCM215" s="132"/>
      <c r="DCN215" s="133"/>
      <c r="DCO215" s="134"/>
      <c r="DCP215" s="135"/>
      <c r="DCQ215" s="135"/>
      <c r="DCR215" s="130"/>
      <c r="DCS215" s="130"/>
      <c r="DCT215" s="131"/>
      <c r="DCU215" s="132"/>
      <c r="DCV215" s="133"/>
      <c r="DCW215" s="134"/>
      <c r="DCX215" s="135"/>
      <c r="DCY215" s="135"/>
      <c r="DCZ215" s="130"/>
      <c r="DDA215" s="130"/>
      <c r="DDB215" s="131"/>
      <c r="DDC215" s="132"/>
      <c r="DDD215" s="133"/>
      <c r="DDE215" s="134"/>
      <c r="DDF215" s="135"/>
      <c r="DDG215" s="135"/>
      <c r="DDH215" s="130"/>
      <c r="DDI215" s="130"/>
      <c r="DDJ215" s="131"/>
      <c r="DDK215" s="132"/>
      <c r="DDL215" s="133"/>
      <c r="DDM215" s="134"/>
      <c r="DDN215" s="135"/>
      <c r="DDO215" s="135"/>
      <c r="DDP215" s="130"/>
      <c r="DDQ215" s="130"/>
      <c r="DDR215" s="131"/>
      <c r="DDS215" s="132"/>
      <c r="DDT215" s="133"/>
      <c r="DDU215" s="134"/>
      <c r="DDV215" s="135"/>
      <c r="DDW215" s="135"/>
      <c r="DDX215" s="130"/>
      <c r="DDY215" s="130"/>
      <c r="DDZ215" s="131"/>
      <c r="DEA215" s="132"/>
      <c r="DEB215" s="133"/>
      <c r="DEC215" s="134"/>
      <c r="DED215" s="135"/>
      <c r="DEE215" s="135"/>
      <c r="DEF215" s="130"/>
      <c r="DEG215" s="130"/>
      <c r="DEH215" s="131"/>
      <c r="DEI215" s="132"/>
      <c r="DEJ215" s="133"/>
      <c r="DEK215" s="134"/>
      <c r="DEL215" s="135"/>
      <c r="DEM215" s="135"/>
      <c r="DEN215" s="130"/>
      <c r="DEO215" s="130"/>
      <c r="DEP215" s="131"/>
      <c r="DEQ215" s="132"/>
      <c r="DER215" s="133"/>
      <c r="DES215" s="134"/>
      <c r="DET215" s="135"/>
      <c r="DEU215" s="135"/>
      <c r="DEV215" s="130"/>
      <c r="DEW215" s="130"/>
      <c r="DEX215" s="131"/>
      <c r="DEY215" s="132"/>
      <c r="DEZ215" s="133"/>
      <c r="DFA215" s="134"/>
      <c r="DFB215" s="135"/>
      <c r="DFC215" s="135"/>
      <c r="DFD215" s="130"/>
      <c r="DFE215" s="130"/>
      <c r="DFF215" s="131"/>
      <c r="DFG215" s="132"/>
      <c r="DFH215" s="133"/>
      <c r="DFI215" s="134"/>
      <c r="DFJ215" s="135"/>
      <c r="DFK215" s="135"/>
      <c r="DFL215" s="130"/>
      <c r="DFM215" s="130"/>
      <c r="DFN215" s="131"/>
      <c r="DFO215" s="132"/>
      <c r="DFP215" s="133"/>
      <c r="DFQ215" s="134"/>
      <c r="DFR215" s="135"/>
      <c r="DFS215" s="135"/>
      <c r="DFT215" s="130"/>
      <c r="DFU215" s="130"/>
      <c r="DFV215" s="131"/>
      <c r="DFW215" s="132"/>
      <c r="DFX215" s="133"/>
      <c r="DFY215" s="134"/>
      <c r="DFZ215" s="135"/>
      <c r="DGA215" s="135"/>
      <c r="DGB215" s="130"/>
      <c r="DGC215" s="130"/>
      <c r="DGD215" s="131"/>
      <c r="DGE215" s="132"/>
      <c r="DGF215" s="133"/>
      <c r="DGG215" s="134"/>
      <c r="DGH215" s="135"/>
      <c r="DGI215" s="135"/>
      <c r="DGJ215" s="130"/>
      <c r="DGK215" s="130"/>
      <c r="DGL215" s="131"/>
      <c r="DGM215" s="132"/>
      <c r="DGN215" s="133"/>
      <c r="DGO215" s="134"/>
      <c r="DGP215" s="135"/>
      <c r="DGQ215" s="135"/>
      <c r="DGR215" s="130"/>
      <c r="DGS215" s="130"/>
      <c r="DGT215" s="131"/>
      <c r="DGU215" s="132"/>
      <c r="DGV215" s="133"/>
      <c r="DGW215" s="134"/>
      <c r="DGX215" s="135"/>
      <c r="DGY215" s="135"/>
      <c r="DGZ215" s="130"/>
      <c r="DHA215" s="130"/>
      <c r="DHB215" s="131"/>
      <c r="DHC215" s="132"/>
      <c r="DHD215" s="133"/>
      <c r="DHE215" s="134"/>
      <c r="DHF215" s="135"/>
      <c r="DHG215" s="135"/>
      <c r="DHH215" s="130"/>
      <c r="DHI215" s="130"/>
      <c r="DHJ215" s="131"/>
      <c r="DHK215" s="132"/>
      <c r="DHL215" s="133"/>
      <c r="DHM215" s="134"/>
      <c r="DHN215" s="135"/>
      <c r="DHO215" s="135"/>
      <c r="DHP215" s="130"/>
      <c r="DHQ215" s="130"/>
      <c r="DHR215" s="131"/>
      <c r="DHS215" s="132"/>
      <c r="DHT215" s="133"/>
      <c r="DHU215" s="134"/>
      <c r="DHV215" s="135"/>
      <c r="DHW215" s="135"/>
      <c r="DHX215" s="130"/>
      <c r="DHY215" s="130"/>
      <c r="DHZ215" s="131"/>
      <c r="DIA215" s="132"/>
      <c r="DIB215" s="133"/>
      <c r="DIC215" s="134"/>
      <c r="DID215" s="135"/>
      <c r="DIE215" s="135"/>
      <c r="DIF215" s="130"/>
      <c r="DIG215" s="130"/>
      <c r="DIH215" s="131"/>
      <c r="DII215" s="132"/>
      <c r="DIJ215" s="133"/>
      <c r="DIK215" s="134"/>
      <c r="DIL215" s="135"/>
      <c r="DIM215" s="135"/>
      <c r="DIN215" s="130"/>
      <c r="DIO215" s="130"/>
      <c r="DIP215" s="131"/>
      <c r="DIQ215" s="132"/>
      <c r="DIR215" s="133"/>
      <c r="DIS215" s="134"/>
      <c r="DIT215" s="135"/>
      <c r="DIU215" s="135"/>
      <c r="DIV215" s="130"/>
      <c r="DIW215" s="130"/>
      <c r="DIX215" s="131"/>
      <c r="DIY215" s="132"/>
      <c r="DIZ215" s="133"/>
      <c r="DJA215" s="134"/>
      <c r="DJB215" s="135"/>
      <c r="DJC215" s="135"/>
      <c r="DJD215" s="130"/>
      <c r="DJE215" s="130"/>
      <c r="DJF215" s="131"/>
      <c r="DJG215" s="132"/>
      <c r="DJH215" s="133"/>
      <c r="DJI215" s="134"/>
      <c r="DJJ215" s="135"/>
      <c r="DJK215" s="135"/>
      <c r="DJL215" s="130"/>
      <c r="DJM215" s="130"/>
      <c r="DJN215" s="131"/>
      <c r="DJO215" s="132"/>
      <c r="DJP215" s="133"/>
      <c r="DJQ215" s="134"/>
      <c r="DJR215" s="135"/>
      <c r="DJS215" s="135"/>
      <c r="DJT215" s="130"/>
      <c r="DJU215" s="130"/>
      <c r="DJV215" s="131"/>
      <c r="DJW215" s="132"/>
      <c r="DJX215" s="133"/>
      <c r="DJY215" s="134"/>
      <c r="DJZ215" s="135"/>
      <c r="DKA215" s="135"/>
      <c r="DKB215" s="130"/>
      <c r="DKC215" s="130"/>
      <c r="DKD215" s="131"/>
      <c r="DKE215" s="132"/>
      <c r="DKF215" s="133"/>
      <c r="DKG215" s="134"/>
      <c r="DKH215" s="135"/>
      <c r="DKI215" s="135"/>
      <c r="DKJ215" s="130"/>
      <c r="DKK215" s="130"/>
      <c r="DKL215" s="131"/>
      <c r="DKM215" s="132"/>
      <c r="DKN215" s="133"/>
      <c r="DKO215" s="134"/>
      <c r="DKP215" s="135"/>
      <c r="DKQ215" s="135"/>
      <c r="DKR215" s="130"/>
      <c r="DKS215" s="130"/>
      <c r="DKT215" s="131"/>
      <c r="DKU215" s="132"/>
      <c r="DKV215" s="133"/>
      <c r="DKW215" s="134"/>
      <c r="DKX215" s="135"/>
      <c r="DKY215" s="135"/>
      <c r="DKZ215" s="130"/>
      <c r="DLA215" s="130"/>
      <c r="DLB215" s="131"/>
      <c r="DLC215" s="132"/>
      <c r="DLD215" s="133"/>
      <c r="DLE215" s="134"/>
      <c r="DLF215" s="135"/>
      <c r="DLG215" s="135"/>
      <c r="DLH215" s="130"/>
      <c r="DLI215" s="130"/>
      <c r="DLJ215" s="131"/>
      <c r="DLK215" s="132"/>
      <c r="DLL215" s="133"/>
      <c r="DLM215" s="134"/>
      <c r="DLN215" s="135"/>
      <c r="DLO215" s="135"/>
      <c r="DLP215" s="130"/>
      <c r="DLQ215" s="130"/>
      <c r="DLR215" s="131"/>
      <c r="DLS215" s="132"/>
      <c r="DLT215" s="133"/>
      <c r="DLU215" s="134"/>
      <c r="DLV215" s="135"/>
      <c r="DLW215" s="135"/>
      <c r="DLX215" s="130"/>
      <c r="DLY215" s="130"/>
      <c r="DLZ215" s="131"/>
      <c r="DMA215" s="132"/>
      <c r="DMB215" s="133"/>
      <c r="DMC215" s="134"/>
      <c r="DMD215" s="135"/>
      <c r="DME215" s="135"/>
      <c r="DMF215" s="130"/>
      <c r="DMG215" s="130"/>
      <c r="DMH215" s="131"/>
      <c r="DMI215" s="132"/>
      <c r="DMJ215" s="133"/>
      <c r="DMK215" s="134"/>
      <c r="DML215" s="135"/>
      <c r="DMM215" s="135"/>
      <c r="DMN215" s="130"/>
      <c r="DMO215" s="130"/>
      <c r="DMP215" s="131"/>
      <c r="DMQ215" s="132"/>
      <c r="DMR215" s="133"/>
      <c r="DMS215" s="134"/>
      <c r="DMT215" s="135"/>
      <c r="DMU215" s="135"/>
      <c r="DMV215" s="130"/>
      <c r="DMW215" s="130"/>
      <c r="DMX215" s="131"/>
      <c r="DMY215" s="132"/>
      <c r="DMZ215" s="133"/>
      <c r="DNA215" s="134"/>
      <c r="DNB215" s="135"/>
      <c r="DNC215" s="135"/>
      <c r="DND215" s="130"/>
      <c r="DNE215" s="130"/>
      <c r="DNF215" s="131"/>
      <c r="DNG215" s="132"/>
      <c r="DNH215" s="133"/>
      <c r="DNI215" s="134"/>
      <c r="DNJ215" s="135"/>
      <c r="DNK215" s="135"/>
      <c r="DNL215" s="130"/>
      <c r="DNM215" s="130"/>
      <c r="DNN215" s="131"/>
      <c r="DNO215" s="132"/>
      <c r="DNP215" s="133"/>
      <c r="DNQ215" s="134"/>
      <c r="DNR215" s="135"/>
      <c r="DNS215" s="135"/>
      <c r="DNT215" s="130"/>
      <c r="DNU215" s="130"/>
      <c r="DNV215" s="131"/>
      <c r="DNW215" s="132"/>
      <c r="DNX215" s="133"/>
      <c r="DNY215" s="134"/>
      <c r="DNZ215" s="135"/>
      <c r="DOA215" s="135"/>
      <c r="DOB215" s="130"/>
      <c r="DOC215" s="130"/>
      <c r="DOD215" s="131"/>
      <c r="DOE215" s="132"/>
      <c r="DOF215" s="133"/>
      <c r="DOG215" s="134"/>
      <c r="DOH215" s="135"/>
      <c r="DOI215" s="135"/>
      <c r="DOJ215" s="130"/>
      <c r="DOK215" s="130"/>
      <c r="DOL215" s="131"/>
      <c r="DOM215" s="132"/>
      <c r="DON215" s="133"/>
      <c r="DOO215" s="134"/>
      <c r="DOP215" s="135"/>
      <c r="DOQ215" s="135"/>
      <c r="DOR215" s="130"/>
      <c r="DOS215" s="130"/>
      <c r="DOT215" s="131"/>
      <c r="DOU215" s="132"/>
      <c r="DOV215" s="133"/>
      <c r="DOW215" s="134"/>
      <c r="DOX215" s="135"/>
      <c r="DOY215" s="135"/>
      <c r="DOZ215" s="130"/>
      <c r="DPA215" s="130"/>
      <c r="DPB215" s="131"/>
      <c r="DPC215" s="132"/>
      <c r="DPD215" s="133"/>
      <c r="DPE215" s="134"/>
      <c r="DPF215" s="135"/>
      <c r="DPG215" s="135"/>
      <c r="DPH215" s="130"/>
      <c r="DPI215" s="130"/>
      <c r="DPJ215" s="131"/>
      <c r="DPK215" s="132"/>
      <c r="DPL215" s="133"/>
      <c r="DPM215" s="134"/>
      <c r="DPN215" s="135"/>
      <c r="DPO215" s="135"/>
      <c r="DPP215" s="130"/>
      <c r="DPQ215" s="130"/>
      <c r="DPR215" s="131"/>
      <c r="DPS215" s="132"/>
      <c r="DPT215" s="133"/>
      <c r="DPU215" s="134"/>
      <c r="DPV215" s="135"/>
      <c r="DPW215" s="135"/>
      <c r="DPX215" s="130"/>
      <c r="DPY215" s="130"/>
      <c r="DPZ215" s="131"/>
      <c r="DQA215" s="132"/>
      <c r="DQB215" s="133"/>
      <c r="DQC215" s="134"/>
      <c r="DQD215" s="135"/>
      <c r="DQE215" s="135"/>
      <c r="DQF215" s="130"/>
      <c r="DQG215" s="130"/>
      <c r="DQH215" s="131"/>
      <c r="DQI215" s="132"/>
      <c r="DQJ215" s="133"/>
      <c r="DQK215" s="134"/>
      <c r="DQL215" s="135"/>
      <c r="DQM215" s="135"/>
      <c r="DQN215" s="130"/>
      <c r="DQO215" s="130"/>
      <c r="DQP215" s="131"/>
      <c r="DQQ215" s="132"/>
      <c r="DQR215" s="133"/>
      <c r="DQS215" s="134"/>
      <c r="DQT215" s="135"/>
      <c r="DQU215" s="135"/>
      <c r="DQV215" s="130"/>
      <c r="DQW215" s="130"/>
      <c r="DQX215" s="131"/>
      <c r="DQY215" s="132"/>
      <c r="DQZ215" s="133"/>
      <c r="DRA215" s="134"/>
      <c r="DRB215" s="135"/>
      <c r="DRC215" s="135"/>
      <c r="DRD215" s="130"/>
      <c r="DRE215" s="130"/>
      <c r="DRF215" s="131"/>
      <c r="DRG215" s="132"/>
      <c r="DRH215" s="133"/>
      <c r="DRI215" s="134"/>
      <c r="DRJ215" s="135"/>
      <c r="DRK215" s="135"/>
      <c r="DRL215" s="130"/>
      <c r="DRM215" s="130"/>
      <c r="DRN215" s="131"/>
      <c r="DRO215" s="132"/>
      <c r="DRP215" s="133"/>
      <c r="DRQ215" s="134"/>
      <c r="DRR215" s="135"/>
      <c r="DRS215" s="135"/>
      <c r="DRT215" s="130"/>
      <c r="DRU215" s="130"/>
      <c r="DRV215" s="131"/>
      <c r="DRW215" s="132"/>
      <c r="DRX215" s="133"/>
      <c r="DRY215" s="134"/>
      <c r="DRZ215" s="135"/>
      <c r="DSA215" s="135"/>
      <c r="DSB215" s="130"/>
      <c r="DSC215" s="130"/>
      <c r="DSD215" s="131"/>
      <c r="DSE215" s="132"/>
      <c r="DSF215" s="133"/>
      <c r="DSG215" s="134"/>
      <c r="DSH215" s="135"/>
      <c r="DSI215" s="135"/>
      <c r="DSJ215" s="130"/>
      <c r="DSK215" s="130"/>
      <c r="DSL215" s="131"/>
      <c r="DSM215" s="132"/>
      <c r="DSN215" s="133"/>
      <c r="DSO215" s="134"/>
      <c r="DSP215" s="135"/>
      <c r="DSQ215" s="135"/>
      <c r="DSR215" s="130"/>
      <c r="DSS215" s="130"/>
      <c r="DST215" s="131"/>
      <c r="DSU215" s="132"/>
      <c r="DSV215" s="133"/>
      <c r="DSW215" s="134"/>
      <c r="DSX215" s="135"/>
      <c r="DSY215" s="135"/>
      <c r="DSZ215" s="130"/>
      <c r="DTA215" s="130"/>
      <c r="DTB215" s="131"/>
      <c r="DTC215" s="132"/>
      <c r="DTD215" s="133"/>
      <c r="DTE215" s="134"/>
      <c r="DTF215" s="135"/>
      <c r="DTG215" s="135"/>
      <c r="DTH215" s="130"/>
      <c r="DTI215" s="130"/>
      <c r="DTJ215" s="131"/>
      <c r="DTK215" s="132"/>
      <c r="DTL215" s="133"/>
      <c r="DTM215" s="134"/>
      <c r="DTN215" s="135"/>
      <c r="DTO215" s="135"/>
      <c r="DTP215" s="130"/>
      <c r="DTQ215" s="130"/>
      <c r="DTR215" s="131"/>
      <c r="DTS215" s="132"/>
      <c r="DTT215" s="133"/>
      <c r="DTU215" s="134"/>
      <c r="DTV215" s="135"/>
      <c r="DTW215" s="135"/>
      <c r="DTX215" s="130"/>
      <c r="DTY215" s="130"/>
      <c r="DTZ215" s="131"/>
      <c r="DUA215" s="132"/>
      <c r="DUB215" s="133"/>
      <c r="DUC215" s="134"/>
      <c r="DUD215" s="135"/>
      <c r="DUE215" s="135"/>
      <c r="DUF215" s="130"/>
      <c r="DUG215" s="130"/>
      <c r="DUH215" s="131"/>
      <c r="DUI215" s="132"/>
      <c r="DUJ215" s="133"/>
      <c r="DUK215" s="134"/>
      <c r="DUL215" s="135"/>
      <c r="DUM215" s="135"/>
      <c r="DUN215" s="130"/>
      <c r="DUO215" s="130"/>
      <c r="DUP215" s="131"/>
      <c r="DUQ215" s="132"/>
      <c r="DUR215" s="133"/>
      <c r="DUS215" s="134"/>
      <c r="DUT215" s="135"/>
      <c r="DUU215" s="135"/>
      <c r="DUV215" s="130"/>
      <c r="DUW215" s="130"/>
      <c r="DUX215" s="131"/>
      <c r="DUY215" s="132"/>
      <c r="DUZ215" s="133"/>
      <c r="DVA215" s="134"/>
      <c r="DVB215" s="135"/>
      <c r="DVC215" s="135"/>
      <c r="DVD215" s="130"/>
      <c r="DVE215" s="130"/>
      <c r="DVF215" s="131"/>
      <c r="DVG215" s="132"/>
      <c r="DVH215" s="133"/>
      <c r="DVI215" s="134"/>
      <c r="DVJ215" s="135"/>
      <c r="DVK215" s="135"/>
      <c r="DVL215" s="130"/>
      <c r="DVM215" s="130"/>
      <c r="DVN215" s="131"/>
      <c r="DVO215" s="132"/>
      <c r="DVP215" s="133"/>
      <c r="DVQ215" s="134"/>
      <c r="DVR215" s="135"/>
      <c r="DVS215" s="135"/>
      <c r="DVT215" s="130"/>
      <c r="DVU215" s="130"/>
      <c r="DVV215" s="131"/>
      <c r="DVW215" s="132"/>
      <c r="DVX215" s="133"/>
      <c r="DVY215" s="134"/>
      <c r="DVZ215" s="135"/>
      <c r="DWA215" s="135"/>
      <c r="DWB215" s="130"/>
      <c r="DWC215" s="130"/>
      <c r="DWD215" s="131"/>
      <c r="DWE215" s="132"/>
      <c r="DWF215" s="133"/>
      <c r="DWG215" s="134"/>
      <c r="DWH215" s="135"/>
      <c r="DWI215" s="135"/>
      <c r="DWJ215" s="130"/>
      <c r="DWK215" s="130"/>
      <c r="DWL215" s="131"/>
      <c r="DWM215" s="132"/>
      <c r="DWN215" s="133"/>
      <c r="DWO215" s="134"/>
      <c r="DWP215" s="135"/>
      <c r="DWQ215" s="135"/>
      <c r="DWR215" s="130"/>
      <c r="DWS215" s="130"/>
      <c r="DWT215" s="131"/>
      <c r="DWU215" s="132"/>
      <c r="DWV215" s="133"/>
      <c r="DWW215" s="134"/>
      <c r="DWX215" s="135"/>
      <c r="DWY215" s="135"/>
      <c r="DWZ215" s="130"/>
      <c r="DXA215" s="130"/>
      <c r="DXB215" s="131"/>
      <c r="DXC215" s="132"/>
      <c r="DXD215" s="133"/>
      <c r="DXE215" s="134"/>
      <c r="DXF215" s="135"/>
      <c r="DXG215" s="135"/>
      <c r="DXH215" s="130"/>
      <c r="DXI215" s="130"/>
      <c r="DXJ215" s="131"/>
      <c r="DXK215" s="132"/>
      <c r="DXL215" s="133"/>
      <c r="DXM215" s="134"/>
      <c r="DXN215" s="135"/>
      <c r="DXO215" s="135"/>
      <c r="DXP215" s="130"/>
      <c r="DXQ215" s="130"/>
      <c r="DXR215" s="131"/>
      <c r="DXS215" s="132"/>
      <c r="DXT215" s="133"/>
      <c r="DXU215" s="134"/>
      <c r="DXV215" s="135"/>
      <c r="DXW215" s="135"/>
      <c r="DXX215" s="130"/>
      <c r="DXY215" s="130"/>
      <c r="DXZ215" s="131"/>
      <c r="DYA215" s="132"/>
      <c r="DYB215" s="133"/>
      <c r="DYC215" s="134"/>
      <c r="DYD215" s="135"/>
      <c r="DYE215" s="135"/>
      <c r="DYF215" s="130"/>
      <c r="DYG215" s="130"/>
      <c r="DYH215" s="131"/>
      <c r="DYI215" s="132"/>
      <c r="DYJ215" s="133"/>
      <c r="DYK215" s="134"/>
      <c r="DYL215" s="135"/>
      <c r="DYM215" s="135"/>
      <c r="DYN215" s="130"/>
      <c r="DYO215" s="130"/>
      <c r="DYP215" s="131"/>
      <c r="DYQ215" s="132"/>
      <c r="DYR215" s="133"/>
      <c r="DYS215" s="134"/>
      <c r="DYT215" s="135"/>
      <c r="DYU215" s="135"/>
      <c r="DYV215" s="130"/>
      <c r="DYW215" s="130"/>
      <c r="DYX215" s="131"/>
      <c r="DYY215" s="132"/>
      <c r="DYZ215" s="133"/>
      <c r="DZA215" s="134"/>
      <c r="DZB215" s="135"/>
      <c r="DZC215" s="135"/>
      <c r="DZD215" s="130"/>
      <c r="DZE215" s="130"/>
      <c r="DZF215" s="131"/>
      <c r="DZG215" s="132"/>
      <c r="DZH215" s="133"/>
      <c r="DZI215" s="134"/>
      <c r="DZJ215" s="135"/>
      <c r="DZK215" s="135"/>
      <c r="DZL215" s="130"/>
      <c r="DZM215" s="130"/>
      <c r="DZN215" s="131"/>
      <c r="DZO215" s="132"/>
      <c r="DZP215" s="133"/>
      <c r="DZQ215" s="134"/>
      <c r="DZR215" s="135"/>
      <c r="DZS215" s="135"/>
      <c r="DZT215" s="130"/>
      <c r="DZU215" s="130"/>
      <c r="DZV215" s="131"/>
      <c r="DZW215" s="132"/>
      <c r="DZX215" s="133"/>
      <c r="DZY215" s="134"/>
      <c r="DZZ215" s="135"/>
      <c r="EAA215" s="135"/>
      <c r="EAB215" s="130"/>
      <c r="EAC215" s="130"/>
      <c r="EAD215" s="131"/>
      <c r="EAE215" s="132"/>
      <c r="EAF215" s="133"/>
      <c r="EAG215" s="134"/>
      <c r="EAH215" s="135"/>
      <c r="EAI215" s="135"/>
      <c r="EAJ215" s="130"/>
      <c r="EAK215" s="130"/>
      <c r="EAL215" s="131"/>
      <c r="EAM215" s="132"/>
      <c r="EAN215" s="133"/>
      <c r="EAO215" s="134"/>
      <c r="EAP215" s="135"/>
      <c r="EAQ215" s="135"/>
      <c r="EAR215" s="130"/>
      <c r="EAS215" s="130"/>
      <c r="EAT215" s="131"/>
      <c r="EAU215" s="132"/>
      <c r="EAV215" s="133"/>
      <c r="EAW215" s="134"/>
      <c r="EAX215" s="135"/>
      <c r="EAY215" s="135"/>
      <c r="EAZ215" s="130"/>
      <c r="EBA215" s="130"/>
      <c r="EBB215" s="131"/>
      <c r="EBC215" s="132"/>
      <c r="EBD215" s="133"/>
      <c r="EBE215" s="134"/>
      <c r="EBF215" s="135"/>
      <c r="EBG215" s="135"/>
      <c r="EBH215" s="130"/>
      <c r="EBI215" s="130"/>
      <c r="EBJ215" s="131"/>
      <c r="EBK215" s="132"/>
      <c r="EBL215" s="133"/>
      <c r="EBM215" s="134"/>
      <c r="EBN215" s="135"/>
      <c r="EBO215" s="135"/>
      <c r="EBP215" s="130"/>
      <c r="EBQ215" s="130"/>
      <c r="EBR215" s="131"/>
      <c r="EBS215" s="132"/>
      <c r="EBT215" s="133"/>
      <c r="EBU215" s="134"/>
      <c r="EBV215" s="135"/>
      <c r="EBW215" s="135"/>
      <c r="EBX215" s="130"/>
      <c r="EBY215" s="130"/>
      <c r="EBZ215" s="131"/>
      <c r="ECA215" s="132"/>
      <c r="ECB215" s="133"/>
      <c r="ECC215" s="134"/>
      <c r="ECD215" s="135"/>
      <c r="ECE215" s="135"/>
      <c r="ECF215" s="130"/>
      <c r="ECG215" s="130"/>
      <c r="ECH215" s="131"/>
      <c r="ECI215" s="132"/>
      <c r="ECJ215" s="133"/>
      <c r="ECK215" s="134"/>
      <c r="ECL215" s="135"/>
      <c r="ECM215" s="135"/>
      <c r="ECN215" s="130"/>
      <c r="ECO215" s="130"/>
      <c r="ECP215" s="131"/>
      <c r="ECQ215" s="132"/>
      <c r="ECR215" s="133"/>
      <c r="ECS215" s="134"/>
      <c r="ECT215" s="135"/>
      <c r="ECU215" s="135"/>
      <c r="ECV215" s="130"/>
      <c r="ECW215" s="130"/>
      <c r="ECX215" s="131"/>
      <c r="ECY215" s="132"/>
      <c r="ECZ215" s="133"/>
      <c r="EDA215" s="134"/>
      <c r="EDB215" s="135"/>
      <c r="EDC215" s="135"/>
      <c r="EDD215" s="130"/>
      <c r="EDE215" s="130"/>
      <c r="EDF215" s="131"/>
      <c r="EDG215" s="132"/>
      <c r="EDH215" s="133"/>
      <c r="EDI215" s="134"/>
      <c r="EDJ215" s="135"/>
      <c r="EDK215" s="135"/>
      <c r="EDL215" s="130"/>
      <c r="EDM215" s="130"/>
      <c r="EDN215" s="131"/>
      <c r="EDO215" s="132"/>
      <c r="EDP215" s="133"/>
      <c r="EDQ215" s="134"/>
      <c r="EDR215" s="135"/>
      <c r="EDS215" s="135"/>
      <c r="EDT215" s="130"/>
      <c r="EDU215" s="130"/>
      <c r="EDV215" s="131"/>
      <c r="EDW215" s="132"/>
      <c r="EDX215" s="133"/>
      <c r="EDY215" s="134"/>
      <c r="EDZ215" s="135"/>
      <c r="EEA215" s="135"/>
      <c r="EEB215" s="130"/>
      <c r="EEC215" s="130"/>
      <c r="EED215" s="131"/>
      <c r="EEE215" s="132"/>
      <c r="EEF215" s="133"/>
      <c r="EEG215" s="134"/>
      <c r="EEH215" s="135"/>
      <c r="EEI215" s="135"/>
      <c r="EEJ215" s="130"/>
      <c r="EEK215" s="130"/>
      <c r="EEL215" s="131"/>
      <c r="EEM215" s="132"/>
      <c r="EEN215" s="133"/>
      <c r="EEO215" s="134"/>
      <c r="EEP215" s="135"/>
      <c r="EEQ215" s="135"/>
      <c r="EER215" s="130"/>
      <c r="EES215" s="130"/>
      <c r="EET215" s="131"/>
      <c r="EEU215" s="132"/>
      <c r="EEV215" s="133"/>
      <c r="EEW215" s="134"/>
      <c r="EEX215" s="135"/>
      <c r="EEY215" s="135"/>
      <c r="EEZ215" s="130"/>
      <c r="EFA215" s="130"/>
      <c r="EFB215" s="131"/>
      <c r="EFC215" s="132"/>
      <c r="EFD215" s="133"/>
      <c r="EFE215" s="134"/>
      <c r="EFF215" s="135"/>
      <c r="EFG215" s="135"/>
      <c r="EFH215" s="130"/>
      <c r="EFI215" s="130"/>
      <c r="EFJ215" s="131"/>
      <c r="EFK215" s="132"/>
      <c r="EFL215" s="133"/>
      <c r="EFM215" s="134"/>
      <c r="EFN215" s="135"/>
      <c r="EFO215" s="135"/>
      <c r="EFP215" s="130"/>
      <c r="EFQ215" s="130"/>
      <c r="EFR215" s="131"/>
      <c r="EFS215" s="132"/>
      <c r="EFT215" s="133"/>
      <c r="EFU215" s="134"/>
      <c r="EFV215" s="135"/>
      <c r="EFW215" s="135"/>
      <c r="EFX215" s="130"/>
      <c r="EFY215" s="130"/>
      <c r="EFZ215" s="131"/>
      <c r="EGA215" s="132"/>
      <c r="EGB215" s="133"/>
      <c r="EGC215" s="134"/>
      <c r="EGD215" s="135"/>
      <c r="EGE215" s="135"/>
      <c r="EGF215" s="130"/>
      <c r="EGG215" s="130"/>
      <c r="EGH215" s="131"/>
      <c r="EGI215" s="132"/>
      <c r="EGJ215" s="133"/>
      <c r="EGK215" s="134"/>
      <c r="EGL215" s="135"/>
      <c r="EGM215" s="135"/>
      <c r="EGN215" s="130"/>
      <c r="EGO215" s="130"/>
      <c r="EGP215" s="131"/>
      <c r="EGQ215" s="132"/>
      <c r="EGR215" s="133"/>
      <c r="EGS215" s="134"/>
      <c r="EGT215" s="135"/>
      <c r="EGU215" s="135"/>
      <c r="EGV215" s="130"/>
      <c r="EGW215" s="130"/>
      <c r="EGX215" s="131"/>
      <c r="EGY215" s="132"/>
      <c r="EGZ215" s="133"/>
      <c r="EHA215" s="134"/>
      <c r="EHB215" s="135"/>
      <c r="EHC215" s="135"/>
      <c r="EHD215" s="130"/>
      <c r="EHE215" s="130"/>
      <c r="EHF215" s="131"/>
      <c r="EHG215" s="132"/>
      <c r="EHH215" s="133"/>
      <c r="EHI215" s="134"/>
      <c r="EHJ215" s="135"/>
      <c r="EHK215" s="135"/>
      <c r="EHL215" s="130"/>
      <c r="EHM215" s="130"/>
      <c r="EHN215" s="131"/>
      <c r="EHO215" s="132"/>
      <c r="EHP215" s="133"/>
      <c r="EHQ215" s="134"/>
      <c r="EHR215" s="135"/>
      <c r="EHS215" s="135"/>
      <c r="EHT215" s="130"/>
      <c r="EHU215" s="130"/>
      <c r="EHV215" s="131"/>
      <c r="EHW215" s="132"/>
      <c r="EHX215" s="133"/>
      <c r="EHY215" s="134"/>
      <c r="EHZ215" s="135"/>
      <c r="EIA215" s="135"/>
      <c r="EIB215" s="130"/>
      <c r="EIC215" s="130"/>
      <c r="EID215" s="131"/>
      <c r="EIE215" s="132"/>
      <c r="EIF215" s="133"/>
      <c r="EIG215" s="134"/>
      <c r="EIH215" s="135"/>
      <c r="EII215" s="135"/>
      <c r="EIJ215" s="130"/>
      <c r="EIK215" s="130"/>
      <c r="EIL215" s="131"/>
      <c r="EIM215" s="132"/>
      <c r="EIN215" s="133"/>
      <c r="EIO215" s="134"/>
      <c r="EIP215" s="135"/>
      <c r="EIQ215" s="135"/>
      <c r="EIR215" s="130"/>
      <c r="EIS215" s="130"/>
      <c r="EIT215" s="131"/>
      <c r="EIU215" s="132"/>
      <c r="EIV215" s="133"/>
      <c r="EIW215" s="134"/>
      <c r="EIX215" s="135"/>
      <c r="EIY215" s="135"/>
      <c r="EIZ215" s="130"/>
      <c r="EJA215" s="130"/>
      <c r="EJB215" s="131"/>
      <c r="EJC215" s="132"/>
      <c r="EJD215" s="133"/>
      <c r="EJE215" s="134"/>
      <c r="EJF215" s="135"/>
      <c r="EJG215" s="135"/>
      <c r="EJH215" s="130"/>
      <c r="EJI215" s="130"/>
      <c r="EJJ215" s="131"/>
      <c r="EJK215" s="132"/>
      <c r="EJL215" s="133"/>
      <c r="EJM215" s="134"/>
      <c r="EJN215" s="135"/>
      <c r="EJO215" s="135"/>
      <c r="EJP215" s="130"/>
      <c r="EJQ215" s="130"/>
      <c r="EJR215" s="131"/>
      <c r="EJS215" s="132"/>
      <c r="EJT215" s="133"/>
      <c r="EJU215" s="134"/>
      <c r="EJV215" s="135"/>
      <c r="EJW215" s="135"/>
      <c r="EJX215" s="130"/>
      <c r="EJY215" s="130"/>
      <c r="EJZ215" s="131"/>
      <c r="EKA215" s="132"/>
      <c r="EKB215" s="133"/>
      <c r="EKC215" s="134"/>
      <c r="EKD215" s="135"/>
      <c r="EKE215" s="135"/>
      <c r="EKF215" s="130"/>
      <c r="EKG215" s="130"/>
      <c r="EKH215" s="131"/>
      <c r="EKI215" s="132"/>
      <c r="EKJ215" s="133"/>
      <c r="EKK215" s="134"/>
      <c r="EKL215" s="135"/>
      <c r="EKM215" s="135"/>
      <c r="EKN215" s="130"/>
      <c r="EKO215" s="130"/>
      <c r="EKP215" s="131"/>
      <c r="EKQ215" s="132"/>
      <c r="EKR215" s="133"/>
      <c r="EKS215" s="134"/>
      <c r="EKT215" s="135"/>
      <c r="EKU215" s="135"/>
      <c r="EKV215" s="130"/>
      <c r="EKW215" s="130"/>
      <c r="EKX215" s="131"/>
      <c r="EKY215" s="132"/>
      <c r="EKZ215" s="133"/>
      <c r="ELA215" s="134"/>
      <c r="ELB215" s="135"/>
      <c r="ELC215" s="135"/>
      <c r="ELD215" s="130"/>
      <c r="ELE215" s="130"/>
      <c r="ELF215" s="131"/>
      <c r="ELG215" s="132"/>
      <c r="ELH215" s="133"/>
      <c r="ELI215" s="134"/>
      <c r="ELJ215" s="135"/>
      <c r="ELK215" s="135"/>
      <c r="ELL215" s="130"/>
      <c r="ELM215" s="130"/>
      <c r="ELN215" s="131"/>
      <c r="ELO215" s="132"/>
      <c r="ELP215" s="133"/>
      <c r="ELQ215" s="134"/>
      <c r="ELR215" s="135"/>
      <c r="ELS215" s="135"/>
      <c r="ELT215" s="130"/>
      <c r="ELU215" s="130"/>
      <c r="ELV215" s="131"/>
      <c r="ELW215" s="132"/>
      <c r="ELX215" s="133"/>
      <c r="ELY215" s="134"/>
      <c r="ELZ215" s="135"/>
      <c r="EMA215" s="135"/>
      <c r="EMB215" s="130"/>
      <c r="EMC215" s="130"/>
      <c r="EMD215" s="131"/>
      <c r="EME215" s="132"/>
      <c r="EMF215" s="133"/>
      <c r="EMG215" s="134"/>
      <c r="EMH215" s="135"/>
      <c r="EMI215" s="135"/>
      <c r="EMJ215" s="130"/>
      <c r="EMK215" s="130"/>
      <c r="EML215" s="131"/>
      <c r="EMM215" s="132"/>
      <c r="EMN215" s="133"/>
      <c r="EMO215" s="134"/>
      <c r="EMP215" s="135"/>
      <c r="EMQ215" s="135"/>
      <c r="EMR215" s="130"/>
      <c r="EMS215" s="130"/>
      <c r="EMT215" s="131"/>
      <c r="EMU215" s="132"/>
      <c r="EMV215" s="133"/>
      <c r="EMW215" s="134"/>
      <c r="EMX215" s="135"/>
      <c r="EMY215" s="135"/>
      <c r="EMZ215" s="130"/>
      <c r="ENA215" s="130"/>
      <c r="ENB215" s="131"/>
      <c r="ENC215" s="132"/>
      <c r="END215" s="133"/>
      <c r="ENE215" s="134"/>
      <c r="ENF215" s="135"/>
      <c r="ENG215" s="135"/>
      <c r="ENH215" s="130"/>
      <c r="ENI215" s="130"/>
      <c r="ENJ215" s="131"/>
      <c r="ENK215" s="132"/>
      <c r="ENL215" s="133"/>
      <c r="ENM215" s="134"/>
      <c r="ENN215" s="135"/>
      <c r="ENO215" s="135"/>
      <c r="ENP215" s="130"/>
      <c r="ENQ215" s="130"/>
      <c r="ENR215" s="131"/>
      <c r="ENS215" s="132"/>
      <c r="ENT215" s="133"/>
      <c r="ENU215" s="134"/>
      <c r="ENV215" s="135"/>
      <c r="ENW215" s="135"/>
      <c r="ENX215" s="130"/>
      <c r="ENY215" s="130"/>
      <c r="ENZ215" s="131"/>
      <c r="EOA215" s="132"/>
      <c r="EOB215" s="133"/>
      <c r="EOC215" s="134"/>
      <c r="EOD215" s="135"/>
      <c r="EOE215" s="135"/>
      <c r="EOF215" s="130"/>
      <c r="EOG215" s="130"/>
      <c r="EOH215" s="131"/>
      <c r="EOI215" s="132"/>
      <c r="EOJ215" s="133"/>
      <c r="EOK215" s="134"/>
      <c r="EOL215" s="135"/>
      <c r="EOM215" s="135"/>
      <c r="EON215" s="130"/>
      <c r="EOO215" s="130"/>
      <c r="EOP215" s="131"/>
      <c r="EOQ215" s="132"/>
      <c r="EOR215" s="133"/>
      <c r="EOS215" s="134"/>
      <c r="EOT215" s="135"/>
      <c r="EOU215" s="135"/>
      <c r="EOV215" s="130"/>
      <c r="EOW215" s="130"/>
      <c r="EOX215" s="131"/>
      <c r="EOY215" s="132"/>
      <c r="EOZ215" s="133"/>
      <c r="EPA215" s="134"/>
      <c r="EPB215" s="135"/>
      <c r="EPC215" s="135"/>
      <c r="EPD215" s="130"/>
      <c r="EPE215" s="130"/>
      <c r="EPF215" s="131"/>
      <c r="EPG215" s="132"/>
      <c r="EPH215" s="133"/>
      <c r="EPI215" s="134"/>
      <c r="EPJ215" s="135"/>
      <c r="EPK215" s="135"/>
      <c r="EPL215" s="130"/>
      <c r="EPM215" s="130"/>
      <c r="EPN215" s="131"/>
      <c r="EPO215" s="132"/>
      <c r="EPP215" s="133"/>
      <c r="EPQ215" s="134"/>
      <c r="EPR215" s="135"/>
      <c r="EPS215" s="135"/>
      <c r="EPT215" s="130"/>
      <c r="EPU215" s="130"/>
      <c r="EPV215" s="131"/>
      <c r="EPW215" s="132"/>
      <c r="EPX215" s="133"/>
      <c r="EPY215" s="134"/>
      <c r="EPZ215" s="135"/>
      <c r="EQA215" s="135"/>
      <c r="EQB215" s="130"/>
      <c r="EQC215" s="130"/>
      <c r="EQD215" s="131"/>
      <c r="EQE215" s="132"/>
      <c r="EQF215" s="133"/>
      <c r="EQG215" s="134"/>
      <c r="EQH215" s="135"/>
      <c r="EQI215" s="135"/>
      <c r="EQJ215" s="130"/>
      <c r="EQK215" s="130"/>
      <c r="EQL215" s="131"/>
      <c r="EQM215" s="132"/>
      <c r="EQN215" s="133"/>
      <c r="EQO215" s="134"/>
      <c r="EQP215" s="135"/>
      <c r="EQQ215" s="135"/>
      <c r="EQR215" s="130"/>
      <c r="EQS215" s="130"/>
      <c r="EQT215" s="131"/>
      <c r="EQU215" s="132"/>
      <c r="EQV215" s="133"/>
      <c r="EQW215" s="134"/>
      <c r="EQX215" s="135"/>
      <c r="EQY215" s="135"/>
      <c r="EQZ215" s="130"/>
      <c r="ERA215" s="130"/>
      <c r="ERB215" s="131"/>
      <c r="ERC215" s="132"/>
      <c r="ERD215" s="133"/>
      <c r="ERE215" s="134"/>
      <c r="ERF215" s="135"/>
      <c r="ERG215" s="135"/>
      <c r="ERH215" s="130"/>
      <c r="ERI215" s="130"/>
      <c r="ERJ215" s="131"/>
      <c r="ERK215" s="132"/>
      <c r="ERL215" s="133"/>
      <c r="ERM215" s="134"/>
      <c r="ERN215" s="135"/>
      <c r="ERO215" s="135"/>
      <c r="ERP215" s="130"/>
      <c r="ERQ215" s="130"/>
      <c r="ERR215" s="131"/>
      <c r="ERS215" s="132"/>
      <c r="ERT215" s="133"/>
      <c r="ERU215" s="134"/>
      <c r="ERV215" s="135"/>
      <c r="ERW215" s="135"/>
      <c r="ERX215" s="130"/>
      <c r="ERY215" s="130"/>
      <c r="ERZ215" s="131"/>
      <c r="ESA215" s="132"/>
      <c r="ESB215" s="133"/>
      <c r="ESC215" s="134"/>
      <c r="ESD215" s="135"/>
      <c r="ESE215" s="135"/>
      <c r="ESF215" s="130"/>
      <c r="ESG215" s="130"/>
      <c r="ESH215" s="131"/>
      <c r="ESI215" s="132"/>
      <c r="ESJ215" s="133"/>
      <c r="ESK215" s="134"/>
      <c r="ESL215" s="135"/>
      <c r="ESM215" s="135"/>
      <c r="ESN215" s="130"/>
      <c r="ESO215" s="130"/>
      <c r="ESP215" s="131"/>
      <c r="ESQ215" s="132"/>
      <c r="ESR215" s="133"/>
      <c r="ESS215" s="134"/>
      <c r="EST215" s="135"/>
      <c r="ESU215" s="135"/>
      <c r="ESV215" s="130"/>
      <c r="ESW215" s="130"/>
      <c r="ESX215" s="131"/>
      <c r="ESY215" s="132"/>
      <c r="ESZ215" s="133"/>
      <c r="ETA215" s="134"/>
      <c r="ETB215" s="135"/>
      <c r="ETC215" s="135"/>
      <c r="ETD215" s="130"/>
      <c r="ETE215" s="130"/>
      <c r="ETF215" s="131"/>
      <c r="ETG215" s="132"/>
      <c r="ETH215" s="133"/>
      <c r="ETI215" s="134"/>
      <c r="ETJ215" s="135"/>
      <c r="ETK215" s="135"/>
      <c r="ETL215" s="130"/>
      <c r="ETM215" s="130"/>
      <c r="ETN215" s="131"/>
      <c r="ETO215" s="132"/>
      <c r="ETP215" s="133"/>
      <c r="ETQ215" s="134"/>
      <c r="ETR215" s="135"/>
      <c r="ETS215" s="135"/>
      <c r="ETT215" s="130"/>
      <c r="ETU215" s="130"/>
      <c r="ETV215" s="131"/>
      <c r="ETW215" s="132"/>
      <c r="ETX215" s="133"/>
      <c r="ETY215" s="134"/>
      <c r="ETZ215" s="135"/>
      <c r="EUA215" s="135"/>
      <c r="EUB215" s="130"/>
      <c r="EUC215" s="130"/>
      <c r="EUD215" s="131"/>
      <c r="EUE215" s="132"/>
      <c r="EUF215" s="133"/>
      <c r="EUG215" s="134"/>
      <c r="EUH215" s="135"/>
      <c r="EUI215" s="135"/>
      <c r="EUJ215" s="130"/>
      <c r="EUK215" s="130"/>
      <c r="EUL215" s="131"/>
      <c r="EUM215" s="132"/>
      <c r="EUN215" s="133"/>
      <c r="EUO215" s="134"/>
      <c r="EUP215" s="135"/>
      <c r="EUQ215" s="135"/>
      <c r="EUR215" s="130"/>
      <c r="EUS215" s="130"/>
      <c r="EUT215" s="131"/>
      <c r="EUU215" s="132"/>
      <c r="EUV215" s="133"/>
      <c r="EUW215" s="134"/>
      <c r="EUX215" s="135"/>
      <c r="EUY215" s="135"/>
      <c r="EUZ215" s="130"/>
      <c r="EVA215" s="130"/>
      <c r="EVB215" s="131"/>
      <c r="EVC215" s="132"/>
      <c r="EVD215" s="133"/>
      <c r="EVE215" s="134"/>
      <c r="EVF215" s="135"/>
      <c r="EVG215" s="135"/>
      <c r="EVH215" s="130"/>
      <c r="EVI215" s="130"/>
      <c r="EVJ215" s="131"/>
      <c r="EVK215" s="132"/>
      <c r="EVL215" s="133"/>
      <c r="EVM215" s="134"/>
      <c r="EVN215" s="135"/>
      <c r="EVO215" s="135"/>
      <c r="EVP215" s="130"/>
      <c r="EVQ215" s="130"/>
      <c r="EVR215" s="131"/>
      <c r="EVS215" s="132"/>
      <c r="EVT215" s="133"/>
      <c r="EVU215" s="134"/>
      <c r="EVV215" s="135"/>
      <c r="EVW215" s="135"/>
      <c r="EVX215" s="130"/>
      <c r="EVY215" s="130"/>
      <c r="EVZ215" s="131"/>
      <c r="EWA215" s="132"/>
      <c r="EWB215" s="133"/>
      <c r="EWC215" s="134"/>
      <c r="EWD215" s="135"/>
      <c r="EWE215" s="135"/>
      <c r="EWF215" s="130"/>
      <c r="EWG215" s="130"/>
      <c r="EWH215" s="131"/>
      <c r="EWI215" s="132"/>
      <c r="EWJ215" s="133"/>
      <c r="EWK215" s="134"/>
      <c r="EWL215" s="135"/>
      <c r="EWM215" s="135"/>
      <c r="EWN215" s="130"/>
      <c r="EWO215" s="130"/>
      <c r="EWP215" s="131"/>
      <c r="EWQ215" s="132"/>
      <c r="EWR215" s="133"/>
      <c r="EWS215" s="134"/>
      <c r="EWT215" s="135"/>
      <c r="EWU215" s="135"/>
      <c r="EWV215" s="130"/>
      <c r="EWW215" s="130"/>
      <c r="EWX215" s="131"/>
      <c r="EWY215" s="132"/>
      <c r="EWZ215" s="133"/>
      <c r="EXA215" s="134"/>
      <c r="EXB215" s="135"/>
      <c r="EXC215" s="135"/>
      <c r="EXD215" s="130"/>
      <c r="EXE215" s="130"/>
      <c r="EXF215" s="131"/>
      <c r="EXG215" s="132"/>
      <c r="EXH215" s="133"/>
      <c r="EXI215" s="134"/>
      <c r="EXJ215" s="135"/>
      <c r="EXK215" s="135"/>
      <c r="EXL215" s="130"/>
      <c r="EXM215" s="130"/>
      <c r="EXN215" s="131"/>
      <c r="EXO215" s="132"/>
      <c r="EXP215" s="133"/>
      <c r="EXQ215" s="134"/>
      <c r="EXR215" s="135"/>
      <c r="EXS215" s="135"/>
      <c r="EXT215" s="130"/>
      <c r="EXU215" s="130"/>
      <c r="EXV215" s="131"/>
      <c r="EXW215" s="132"/>
      <c r="EXX215" s="133"/>
      <c r="EXY215" s="134"/>
      <c r="EXZ215" s="135"/>
      <c r="EYA215" s="135"/>
      <c r="EYB215" s="130"/>
      <c r="EYC215" s="130"/>
      <c r="EYD215" s="131"/>
      <c r="EYE215" s="132"/>
      <c r="EYF215" s="133"/>
      <c r="EYG215" s="134"/>
      <c r="EYH215" s="135"/>
      <c r="EYI215" s="135"/>
      <c r="EYJ215" s="130"/>
      <c r="EYK215" s="130"/>
      <c r="EYL215" s="131"/>
      <c r="EYM215" s="132"/>
      <c r="EYN215" s="133"/>
      <c r="EYO215" s="134"/>
      <c r="EYP215" s="135"/>
      <c r="EYQ215" s="135"/>
      <c r="EYR215" s="130"/>
      <c r="EYS215" s="130"/>
      <c r="EYT215" s="131"/>
      <c r="EYU215" s="132"/>
      <c r="EYV215" s="133"/>
      <c r="EYW215" s="134"/>
      <c r="EYX215" s="135"/>
      <c r="EYY215" s="135"/>
      <c r="EYZ215" s="130"/>
      <c r="EZA215" s="130"/>
      <c r="EZB215" s="131"/>
      <c r="EZC215" s="132"/>
      <c r="EZD215" s="133"/>
      <c r="EZE215" s="134"/>
      <c r="EZF215" s="135"/>
      <c r="EZG215" s="135"/>
      <c r="EZH215" s="130"/>
      <c r="EZI215" s="130"/>
      <c r="EZJ215" s="131"/>
      <c r="EZK215" s="132"/>
      <c r="EZL215" s="133"/>
      <c r="EZM215" s="134"/>
      <c r="EZN215" s="135"/>
      <c r="EZO215" s="135"/>
      <c r="EZP215" s="130"/>
      <c r="EZQ215" s="130"/>
      <c r="EZR215" s="131"/>
      <c r="EZS215" s="132"/>
      <c r="EZT215" s="133"/>
      <c r="EZU215" s="134"/>
      <c r="EZV215" s="135"/>
      <c r="EZW215" s="135"/>
      <c r="EZX215" s="130"/>
      <c r="EZY215" s="130"/>
      <c r="EZZ215" s="131"/>
      <c r="FAA215" s="132"/>
      <c r="FAB215" s="133"/>
      <c r="FAC215" s="134"/>
      <c r="FAD215" s="135"/>
      <c r="FAE215" s="135"/>
      <c r="FAF215" s="130"/>
      <c r="FAG215" s="130"/>
      <c r="FAH215" s="131"/>
      <c r="FAI215" s="132"/>
      <c r="FAJ215" s="133"/>
      <c r="FAK215" s="134"/>
      <c r="FAL215" s="135"/>
      <c r="FAM215" s="135"/>
      <c r="FAN215" s="130"/>
      <c r="FAO215" s="130"/>
      <c r="FAP215" s="131"/>
      <c r="FAQ215" s="132"/>
      <c r="FAR215" s="133"/>
      <c r="FAS215" s="134"/>
      <c r="FAT215" s="135"/>
      <c r="FAU215" s="135"/>
      <c r="FAV215" s="130"/>
      <c r="FAW215" s="130"/>
      <c r="FAX215" s="131"/>
      <c r="FAY215" s="132"/>
      <c r="FAZ215" s="133"/>
      <c r="FBA215" s="134"/>
      <c r="FBB215" s="135"/>
      <c r="FBC215" s="135"/>
      <c r="FBD215" s="130"/>
      <c r="FBE215" s="130"/>
      <c r="FBF215" s="131"/>
      <c r="FBG215" s="132"/>
      <c r="FBH215" s="133"/>
      <c r="FBI215" s="134"/>
      <c r="FBJ215" s="135"/>
      <c r="FBK215" s="135"/>
      <c r="FBL215" s="130"/>
      <c r="FBM215" s="130"/>
      <c r="FBN215" s="131"/>
      <c r="FBO215" s="132"/>
      <c r="FBP215" s="133"/>
      <c r="FBQ215" s="134"/>
      <c r="FBR215" s="135"/>
      <c r="FBS215" s="135"/>
      <c r="FBT215" s="130"/>
      <c r="FBU215" s="130"/>
      <c r="FBV215" s="131"/>
      <c r="FBW215" s="132"/>
      <c r="FBX215" s="133"/>
      <c r="FBY215" s="134"/>
      <c r="FBZ215" s="135"/>
      <c r="FCA215" s="135"/>
      <c r="FCB215" s="130"/>
      <c r="FCC215" s="130"/>
      <c r="FCD215" s="131"/>
      <c r="FCE215" s="132"/>
      <c r="FCF215" s="133"/>
      <c r="FCG215" s="134"/>
      <c r="FCH215" s="135"/>
      <c r="FCI215" s="135"/>
      <c r="FCJ215" s="130"/>
      <c r="FCK215" s="130"/>
      <c r="FCL215" s="131"/>
      <c r="FCM215" s="132"/>
      <c r="FCN215" s="133"/>
      <c r="FCO215" s="134"/>
      <c r="FCP215" s="135"/>
      <c r="FCQ215" s="135"/>
      <c r="FCR215" s="130"/>
      <c r="FCS215" s="130"/>
      <c r="FCT215" s="131"/>
      <c r="FCU215" s="132"/>
      <c r="FCV215" s="133"/>
      <c r="FCW215" s="134"/>
      <c r="FCX215" s="135"/>
      <c r="FCY215" s="135"/>
      <c r="FCZ215" s="130"/>
      <c r="FDA215" s="130"/>
      <c r="FDB215" s="131"/>
      <c r="FDC215" s="132"/>
      <c r="FDD215" s="133"/>
      <c r="FDE215" s="134"/>
      <c r="FDF215" s="135"/>
      <c r="FDG215" s="135"/>
      <c r="FDH215" s="130"/>
      <c r="FDI215" s="130"/>
      <c r="FDJ215" s="131"/>
      <c r="FDK215" s="132"/>
      <c r="FDL215" s="133"/>
      <c r="FDM215" s="134"/>
      <c r="FDN215" s="135"/>
      <c r="FDO215" s="135"/>
      <c r="FDP215" s="130"/>
      <c r="FDQ215" s="130"/>
      <c r="FDR215" s="131"/>
      <c r="FDS215" s="132"/>
      <c r="FDT215" s="133"/>
      <c r="FDU215" s="134"/>
      <c r="FDV215" s="135"/>
      <c r="FDW215" s="135"/>
      <c r="FDX215" s="130"/>
      <c r="FDY215" s="130"/>
      <c r="FDZ215" s="131"/>
      <c r="FEA215" s="132"/>
      <c r="FEB215" s="133"/>
      <c r="FEC215" s="134"/>
      <c r="FED215" s="135"/>
      <c r="FEE215" s="135"/>
      <c r="FEF215" s="130"/>
      <c r="FEG215" s="130"/>
      <c r="FEH215" s="131"/>
      <c r="FEI215" s="132"/>
      <c r="FEJ215" s="133"/>
      <c r="FEK215" s="134"/>
      <c r="FEL215" s="135"/>
      <c r="FEM215" s="135"/>
      <c r="FEN215" s="130"/>
      <c r="FEO215" s="130"/>
      <c r="FEP215" s="131"/>
      <c r="FEQ215" s="132"/>
      <c r="FER215" s="133"/>
      <c r="FES215" s="134"/>
      <c r="FET215" s="135"/>
      <c r="FEU215" s="135"/>
      <c r="FEV215" s="130"/>
      <c r="FEW215" s="130"/>
      <c r="FEX215" s="131"/>
      <c r="FEY215" s="132"/>
      <c r="FEZ215" s="133"/>
      <c r="FFA215" s="134"/>
      <c r="FFB215" s="135"/>
      <c r="FFC215" s="135"/>
      <c r="FFD215" s="130"/>
      <c r="FFE215" s="130"/>
      <c r="FFF215" s="131"/>
      <c r="FFG215" s="132"/>
      <c r="FFH215" s="133"/>
      <c r="FFI215" s="134"/>
      <c r="FFJ215" s="135"/>
      <c r="FFK215" s="135"/>
      <c r="FFL215" s="130"/>
      <c r="FFM215" s="130"/>
      <c r="FFN215" s="131"/>
      <c r="FFO215" s="132"/>
      <c r="FFP215" s="133"/>
      <c r="FFQ215" s="134"/>
      <c r="FFR215" s="135"/>
      <c r="FFS215" s="135"/>
      <c r="FFT215" s="130"/>
      <c r="FFU215" s="130"/>
      <c r="FFV215" s="131"/>
      <c r="FFW215" s="132"/>
      <c r="FFX215" s="133"/>
      <c r="FFY215" s="134"/>
      <c r="FFZ215" s="135"/>
      <c r="FGA215" s="135"/>
      <c r="FGB215" s="130"/>
      <c r="FGC215" s="130"/>
      <c r="FGD215" s="131"/>
      <c r="FGE215" s="132"/>
      <c r="FGF215" s="133"/>
      <c r="FGG215" s="134"/>
      <c r="FGH215" s="135"/>
      <c r="FGI215" s="135"/>
      <c r="FGJ215" s="130"/>
      <c r="FGK215" s="130"/>
      <c r="FGL215" s="131"/>
      <c r="FGM215" s="132"/>
      <c r="FGN215" s="133"/>
      <c r="FGO215" s="134"/>
      <c r="FGP215" s="135"/>
      <c r="FGQ215" s="135"/>
      <c r="FGR215" s="130"/>
      <c r="FGS215" s="130"/>
      <c r="FGT215" s="131"/>
      <c r="FGU215" s="132"/>
      <c r="FGV215" s="133"/>
      <c r="FGW215" s="134"/>
      <c r="FGX215" s="135"/>
      <c r="FGY215" s="135"/>
      <c r="FGZ215" s="130"/>
      <c r="FHA215" s="130"/>
      <c r="FHB215" s="131"/>
      <c r="FHC215" s="132"/>
      <c r="FHD215" s="133"/>
      <c r="FHE215" s="134"/>
      <c r="FHF215" s="135"/>
      <c r="FHG215" s="135"/>
      <c r="FHH215" s="130"/>
      <c r="FHI215" s="130"/>
      <c r="FHJ215" s="131"/>
      <c r="FHK215" s="132"/>
      <c r="FHL215" s="133"/>
      <c r="FHM215" s="134"/>
      <c r="FHN215" s="135"/>
      <c r="FHO215" s="135"/>
      <c r="FHP215" s="130"/>
      <c r="FHQ215" s="130"/>
      <c r="FHR215" s="131"/>
      <c r="FHS215" s="132"/>
      <c r="FHT215" s="133"/>
      <c r="FHU215" s="134"/>
      <c r="FHV215" s="135"/>
      <c r="FHW215" s="135"/>
      <c r="FHX215" s="130"/>
      <c r="FHY215" s="130"/>
      <c r="FHZ215" s="131"/>
      <c r="FIA215" s="132"/>
      <c r="FIB215" s="133"/>
      <c r="FIC215" s="134"/>
      <c r="FID215" s="135"/>
      <c r="FIE215" s="135"/>
      <c r="FIF215" s="130"/>
      <c r="FIG215" s="130"/>
      <c r="FIH215" s="131"/>
      <c r="FII215" s="132"/>
      <c r="FIJ215" s="133"/>
      <c r="FIK215" s="134"/>
      <c r="FIL215" s="135"/>
      <c r="FIM215" s="135"/>
      <c r="FIN215" s="130"/>
      <c r="FIO215" s="130"/>
      <c r="FIP215" s="131"/>
      <c r="FIQ215" s="132"/>
      <c r="FIR215" s="133"/>
      <c r="FIS215" s="134"/>
      <c r="FIT215" s="135"/>
      <c r="FIU215" s="135"/>
      <c r="FIV215" s="130"/>
      <c r="FIW215" s="130"/>
      <c r="FIX215" s="131"/>
      <c r="FIY215" s="132"/>
      <c r="FIZ215" s="133"/>
      <c r="FJA215" s="134"/>
      <c r="FJB215" s="135"/>
      <c r="FJC215" s="135"/>
      <c r="FJD215" s="130"/>
      <c r="FJE215" s="130"/>
      <c r="FJF215" s="131"/>
      <c r="FJG215" s="132"/>
      <c r="FJH215" s="133"/>
      <c r="FJI215" s="134"/>
      <c r="FJJ215" s="135"/>
      <c r="FJK215" s="135"/>
      <c r="FJL215" s="130"/>
      <c r="FJM215" s="130"/>
      <c r="FJN215" s="131"/>
      <c r="FJO215" s="132"/>
      <c r="FJP215" s="133"/>
      <c r="FJQ215" s="134"/>
      <c r="FJR215" s="135"/>
      <c r="FJS215" s="135"/>
      <c r="FJT215" s="130"/>
      <c r="FJU215" s="130"/>
      <c r="FJV215" s="131"/>
      <c r="FJW215" s="132"/>
      <c r="FJX215" s="133"/>
      <c r="FJY215" s="134"/>
      <c r="FJZ215" s="135"/>
      <c r="FKA215" s="135"/>
      <c r="FKB215" s="130"/>
      <c r="FKC215" s="130"/>
      <c r="FKD215" s="131"/>
      <c r="FKE215" s="132"/>
      <c r="FKF215" s="133"/>
      <c r="FKG215" s="134"/>
      <c r="FKH215" s="135"/>
      <c r="FKI215" s="135"/>
      <c r="FKJ215" s="130"/>
      <c r="FKK215" s="130"/>
      <c r="FKL215" s="131"/>
      <c r="FKM215" s="132"/>
      <c r="FKN215" s="133"/>
      <c r="FKO215" s="134"/>
      <c r="FKP215" s="135"/>
      <c r="FKQ215" s="135"/>
      <c r="FKR215" s="130"/>
      <c r="FKS215" s="130"/>
      <c r="FKT215" s="131"/>
      <c r="FKU215" s="132"/>
      <c r="FKV215" s="133"/>
      <c r="FKW215" s="134"/>
      <c r="FKX215" s="135"/>
      <c r="FKY215" s="135"/>
      <c r="FKZ215" s="130"/>
      <c r="FLA215" s="130"/>
      <c r="FLB215" s="131"/>
      <c r="FLC215" s="132"/>
      <c r="FLD215" s="133"/>
      <c r="FLE215" s="134"/>
      <c r="FLF215" s="135"/>
      <c r="FLG215" s="135"/>
      <c r="FLH215" s="130"/>
      <c r="FLI215" s="130"/>
      <c r="FLJ215" s="131"/>
      <c r="FLK215" s="132"/>
      <c r="FLL215" s="133"/>
      <c r="FLM215" s="134"/>
      <c r="FLN215" s="135"/>
      <c r="FLO215" s="135"/>
      <c r="FLP215" s="130"/>
      <c r="FLQ215" s="130"/>
      <c r="FLR215" s="131"/>
      <c r="FLS215" s="132"/>
      <c r="FLT215" s="133"/>
      <c r="FLU215" s="134"/>
      <c r="FLV215" s="135"/>
      <c r="FLW215" s="135"/>
      <c r="FLX215" s="130"/>
      <c r="FLY215" s="130"/>
      <c r="FLZ215" s="131"/>
      <c r="FMA215" s="132"/>
      <c r="FMB215" s="133"/>
      <c r="FMC215" s="134"/>
      <c r="FMD215" s="135"/>
      <c r="FME215" s="135"/>
      <c r="FMF215" s="130"/>
      <c r="FMG215" s="130"/>
      <c r="FMH215" s="131"/>
      <c r="FMI215" s="132"/>
      <c r="FMJ215" s="133"/>
      <c r="FMK215" s="134"/>
      <c r="FML215" s="135"/>
      <c r="FMM215" s="135"/>
      <c r="FMN215" s="130"/>
      <c r="FMO215" s="130"/>
      <c r="FMP215" s="131"/>
      <c r="FMQ215" s="132"/>
      <c r="FMR215" s="133"/>
      <c r="FMS215" s="134"/>
      <c r="FMT215" s="135"/>
      <c r="FMU215" s="135"/>
      <c r="FMV215" s="130"/>
      <c r="FMW215" s="130"/>
      <c r="FMX215" s="131"/>
      <c r="FMY215" s="132"/>
      <c r="FMZ215" s="133"/>
      <c r="FNA215" s="134"/>
      <c r="FNB215" s="135"/>
      <c r="FNC215" s="135"/>
      <c r="FND215" s="130"/>
      <c r="FNE215" s="130"/>
      <c r="FNF215" s="131"/>
      <c r="FNG215" s="132"/>
      <c r="FNH215" s="133"/>
      <c r="FNI215" s="134"/>
      <c r="FNJ215" s="135"/>
      <c r="FNK215" s="135"/>
      <c r="FNL215" s="130"/>
      <c r="FNM215" s="130"/>
      <c r="FNN215" s="131"/>
      <c r="FNO215" s="132"/>
      <c r="FNP215" s="133"/>
      <c r="FNQ215" s="134"/>
      <c r="FNR215" s="135"/>
      <c r="FNS215" s="135"/>
      <c r="FNT215" s="130"/>
      <c r="FNU215" s="130"/>
      <c r="FNV215" s="131"/>
      <c r="FNW215" s="132"/>
      <c r="FNX215" s="133"/>
      <c r="FNY215" s="134"/>
      <c r="FNZ215" s="135"/>
      <c r="FOA215" s="135"/>
      <c r="FOB215" s="130"/>
      <c r="FOC215" s="130"/>
      <c r="FOD215" s="131"/>
      <c r="FOE215" s="132"/>
      <c r="FOF215" s="133"/>
      <c r="FOG215" s="134"/>
      <c r="FOH215" s="135"/>
      <c r="FOI215" s="135"/>
      <c r="FOJ215" s="130"/>
      <c r="FOK215" s="130"/>
      <c r="FOL215" s="131"/>
      <c r="FOM215" s="132"/>
      <c r="FON215" s="133"/>
      <c r="FOO215" s="134"/>
      <c r="FOP215" s="135"/>
      <c r="FOQ215" s="135"/>
      <c r="FOR215" s="130"/>
      <c r="FOS215" s="130"/>
      <c r="FOT215" s="131"/>
      <c r="FOU215" s="132"/>
      <c r="FOV215" s="133"/>
      <c r="FOW215" s="134"/>
      <c r="FOX215" s="135"/>
      <c r="FOY215" s="135"/>
      <c r="FOZ215" s="130"/>
      <c r="FPA215" s="130"/>
      <c r="FPB215" s="131"/>
      <c r="FPC215" s="132"/>
      <c r="FPD215" s="133"/>
      <c r="FPE215" s="134"/>
      <c r="FPF215" s="135"/>
      <c r="FPG215" s="135"/>
      <c r="FPH215" s="130"/>
      <c r="FPI215" s="130"/>
      <c r="FPJ215" s="131"/>
      <c r="FPK215" s="132"/>
      <c r="FPL215" s="133"/>
      <c r="FPM215" s="134"/>
      <c r="FPN215" s="135"/>
      <c r="FPO215" s="135"/>
      <c r="FPP215" s="130"/>
      <c r="FPQ215" s="130"/>
      <c r="FPR215" s="131"/>
      <c r="FPS215" s="132"/>
      <c r="FPT215" s="133"/>
      <c r="FPU215" s="134"/>
      <c r="FPV215" s="135"/>
      <c r="FPW215" s="135"/>
      <c r="FPX215" s="130"/>
      <c r="FPY215" s="130"/>
      <c r="FPZ215" s="131"/>
      <c r="FQA215" s="132"/>
      <c r="FQB215" s="133"/>
      <c r="FQC215" s="134"/>
      <c r="FQD215" s="135"/>
      <c r="FQE215" s="135"/>
      <c r="FQF215" s="130"/>
      <c r="FQG215" s="130"/>
      <c r="FQH215" s="131"/>
      <c r="FQI215" s="132"/>
      <c r="FQJ215" s="133"/>
      <c r="FQK215" s="134"/>
      <c r="FQL215" s="135"/>
      <c r="FQM215" s="135"/>
      <c r="FQN215" s="130"/>
      <c r="FQO215" s="130"/>
      <c r="FQP215" s="131"/>
      <c r="FQQ215" s="132"/>
      <c r="FQR215" s="133"/>
      <c r="FQS215" s="134"/>
      <c r="FQT215" s="135"/>
      <c r="FQU215" s="135"/>
      <c r="FQV215" s="130"/>
      <c r="FQW215" s="130"/>
      <c r="FQX215" s="131"/>
      <c r="FQY215" s="132"/>
      <c r="FQZ215" s="133"/>
      <c r="FRA215" s="134"/>
      <c r="FRB215" s="135"/>
      <c r="FRC215" s="135"/>
      <c r="FRD215" s="130"/>
      <c r="FRE215" s="130"/>
      <c r="FRF215" s="131"/>
      <c r="FRG215" s="132"/>
      <c r="FRH215" s="133"/>
      <c r="FRI215" s="134"/>
      <c r="FRJ215" s="135"/>
      <c r="FRK215" s="135"/>
      <c r="FRL215" s="130"/>
      <c r="FRM215" s="130"/>
      <c r="FRN215" s="131"/>
      <c r="FRO215" s="132"/>
      <c r="FRP215" s="133"/>
      <c r="FRQ215" s="134"/>
      <c r="FRR215" s="135"/>
      <c r="FRS215" s="135"/>
      <c r="FRT215" s="130"/>
      <c r="FRU215" s="130"/>
      <c r="FRV215" s="131"/>
      <c r="FRW215" s="132"/>
      <c r="FRX215" s="133"/>
      <c r="FRY215" s="134"/>
      <c r="FRZ215" s="135"/>
      <c r="FSA215" s="135"/>
      <c r="FSB215" s="130"/>
      <c r="FSC215" s="130"/>
      <c r="FSD215" s="131"/>
      <c r="FSE215" s="132"/>
      <c r="FSF215" s="133"/>
      <c r="FSG215" s="134"/>
      <c r="FSH215" s="135"/>
      <c r="FSI215" s="135"/>
      <c r="FSJ215" s="130"/>
      <c r="FSK215" s="130"/>
      <c r="FSL215" s="131"/>
      <c r="FSM215" s="132"/>
      <c r="FSN215" s="133"/>
      <c r="FSO215" s="134"/>
      <c r="FSP215" s="135"/>
      <c r="FSQ215" s="135"/>
      <c r="FSR215" s="130"/>
      <c r="FSS215" s="130"/>
      <c r="FST215" s="131"/>
      <c r="FSU215" s="132"/>
      <c r="FSV215" s="133"/>
      <c r="FSW215" s="134"/>
      <c r="FSX215" s="135"/>
      <c r="FSY215" s="135"/>
      <c r="FSZ215" s="130"/>
      <c r="FTA215" s="130"/>
      <c r="FTB215" s="131"/>
      <c r="FTC215" s="132"/>
      <c r="FTD215" s="133"/>
      <c r="FTE215" s="134"/>
      <c r="FTF215" s="135"/>
      <c r="FTG215" s="135"/>
      <c r="FTH215" s="130"/>
      <c r="FTI215" s="130"/>
      <c r="FTJ215" s="131"/>
      <c r="FTK215" s="132"/>
      <c r="FTL215" s="133"/>
      <c r="FTM215" s="134"/>
      <c r="FTN215" s="135"/>
      <c r="FTO215" s="135"/>
      <c r="FTP215" s="130"/>
      <c r="FTQ215" s="130"/>
      <c r="FTR215" s="131"/>
      <c r="FTS215" s="132"/>
      <c r="FTT215" s="133"/>
      <c r="FTU215" s="134"/>
      <c r="FTV215" s="135"/>
      <c r="FTW215" s="135"/>
      <c r="FTX215" s="130"/>
      <c r="FTY215" s="130"/>
      <c r="FTZ215" s="131"/>
      <c r="FUA215" s="132"/>
      <c r="FUB215" s="133"/>
      <c r="FUC215" s="134"/>
      <c r="FUD215" s="135"/>
      <c r="FUE215" s="135"/>
      <c r="FUF215" s="130"/>
      <c r="FUG215" s="130"/>
      <c r="FUH215" s="131"/>
      <c r="FUI215" s="132"/>
      <c r="FUJ215" s="133"/>
      <c r="FUK215" s="134"/>
      <c r="FUL215" s="135"/>
      <c r="FUM215" s="135"/>
      <c r="FUN215" s="130"/>
      <c r="FUO215" s="130"/>
      <c r="FUP215" s="131"/>
      <c r="FUQ215" s="132"/>
      <c r="FUR215" s="133"/>
      <c r="FUS215" s="134"/>
      <c r="FUT215" s="135"/>
      <c r="FUU215" s="135"/>
      <c r="FUV215" s="130"/>
      <c r="FUW215" s="130"/>
      <c r="FUX215" s="131"/>
      <c r="FUY215" s="132"/>
      <c r="FUZ215" s="133"/>
      <c r="FVA215" s="134"/>
      <c r="FVB215" s="135"/>
      <c r="FVC215" s="135"/>
      <c r="FVD215" s="130"/>
      <c r="FVE215" s="130"/>
      <c r="FVF215" s="131"/>
      <c r="FVG215" s="132"/>
      <c r="FVH215" s="133"/>
      <c r="FVI215" s="134"/>
      <c r="FVJ215" s="135"/>
      <c r="FVK215" s="135"/>
      <c r="FVL215" s="130"/>
      <c r="FVM215" s="130"/>
      <c r="FVN215" s="131"/>
      <c r="FVO215" s="132"/>
      <c r="FVP215" s="133"/>
      <c r="FVQ215" s="134"/>
      <c r="FVR215" s="135"/>
      <c r="FVS215" s="135"/>
      <c r="FVT215" s="130"/>
      <c r="FVU215" s="130"/>
      <c r="FVV215" s="131"/>
      <c r="FVW215" s="132"/>
      <c r="FVX215" s="133"/>
      <c r="FVY215" s="134"/>
      <c r="FVZ215" s="135"/>
      <c r="FWA215" s="135"/>
      <c r="FWB215" s="130"/>
      <c r="FWC215" s="130"/>
      <c r="FWD215" s="131"/>
      <c r="FWE215" s="132"/>
      <c r="FWF215" s="133"/>
      <c r="FWG215" s="134"/>
      <c r="FWH215" s="135"/>
      <c r="FWI215" s="135"/>
      <c r="FWJ215" s="130"/>
      <c r="FWK215" s="130"/>
      <c r="FWL215" s="131"/>
      <c r="FWM215" s="132"/>
      <c r="FWN215" s="133"/>
      <c r="FWO215" s="134"/>
      <c r="FWP215" s="135"/>
      <c r="FWQ215" s="135"/>
      <c r="FWR215" s="130"/>
      <c r="FWS215" s="130"/>
      <c r="FWT215" s="131"/>
      <c r="FWU215" s="132"/>
      <c r="FWV215" s="133"/>
      <c r="FWW215" s="134"/>
      <c r="FWX215" s="135"/>
      <c r="FWY215" s="135"/>
      <c r="FWZ215" s="130"/>
      <c r="FXA215" s="130"/>
      <c r="FXB215" s="131"/>
      <c r="FXC215" s="132"/>
      <c r="FXD215" s="133"/>
      <c r="FXE215" s="134"/>
      <c r="FXF215" s="135"/>
      <c r="FXG215" s="135"/>
      <c r="FXH215" s="130"/>
      <c r="FXI215" s="130"/>
      <c r="FXJ215" s="131"/>
      <c r="FXK215" s="132"/>
      <c r="FXL215" s="133"/>
      <c r="FXM215" s="134"/>
      <c r="FXN215" s="135"/>
      <c r="FXO215" s="135"/>
      <c r="FXP215" s="130"/>
      <c r="FXQ215" s="130"/>
      <c r="FXR215" s="131"/>
      <c r="FXS215" s="132"/>
      <c r="FXT215" s="133"/>
      <c r="FXU215" s="134"/>
      <c r="FXV215" s="135"/>
      <c r="FXW215" s="135"/>
      <c r="FXX215" s="130"/>
      <c r="FXY215" s="130"/>
      <c r="FXZ215" s="131"/>
      <c r="FYA215" s="132"/>
      <c r="FYB215" s="133"/>
      <c r="FYC215" s="134"/>
      <c r="FYD215" s="135"/>
      <c r="FYE215" s="135"/>
      <c r="FYF215" s="130"/>
      <c r="FYG215" s="130"/>
      <c r="FYH215" s="131"/>
      <c r="FYI215" s="132"/>
      <c r="FYJ215" s="133"/>
      <c r="FYK215" s="134"/>
      <c r="FYL215" s="135"/>
      <c r="FYM215" s="135"/>
      <c r="FYN215" s="130"/>
      <c r="FYO215" s="130"/>
      <c r="FYP215" s="131"/>
      <c r="FYQ215" s="132"/>
      <c r="FYR215" s="133"/>
      <c r="FYS215" s="134"/>
      <c r="FYT215" s="135"/>
      <c r="FYU215" s="135"/>
      <c r="FYV215" s="130"/>
      <c r="FYW215" s="130"/>
      <c r="FYX215" s="131"/>
      <c r="FYY215" s="132"/>
      <c r="FYZ215" s="133"/>
      <c r="FZA215" s="134"/>
      <c r="FZB215" s="135"/>
      <c r="FZC215" s="135"/>
      <c r="FZD215" s="130"/>
      <c r="FZE215" s="130"/>
      <c r="FZF215" s="131"/>
      <c r="FZG215" s="132"/>
      <c r="FZH215" s="133"/>
      <c r="FZI215" s="134"/>
      <c r="FZJ215" s="135"/>
      <c r="FZK215" s="135"/>
      <c r="FZL215" s="130"/>
      <c r="FZM215" s="130"/>
      <c r="FZN215" s="131"/>
      <c r="FZO215" s="132"/>
      <c r="FZP215" s="133"/>
      <c r="FZQ215" s="134"/>
      <c r="FZR215" s="135"/>
      <c r="FZS215" s="135"/>
      <c r="FZT215" s="130"/>
      <c r="FZU215" s="130"/>
      <c r="FZV215" s="131"/>
      <c r="FZW215" s="132"/>
      <c r="FZX215" s="133"/>
      <c r="FZY215" s="134"/>
      <c r="FZZ215" s="135"/>
      <c r="GAA215" s="135"/>
      <c r="GAB215" s="130"/>
      <c r="GAC215" s="130"/>
      <c r="GAD215" s="131"/>
      <c r="GAE215" s="132"/>
      <c r="GAF215" s="133"/>
      <c r="GAG215" s="134"/>
      <c r="GAH215" s="135"/>
      <c r="GAI215" s="135"/>
      <c r="GAJ215" s="130"/>
      <c r="GAK215" s="130"/>
      <c r="GAL215" s="131"/>
      <c r="GAM215" s="132"/>
      <c r="GAN215" s="133"/>
      <c r="GAO215" s="134"/>
      <c r="GAP215" s="135"/>
      <c r="GAQ215" s="135"/>
      <c r="GAR215" s="130"/>
      <c r="GAS215" s="130"/>
      <c r="GAT215" s="131"/>
      <c r="GAU215" s="132"/>
      <c r="GAV215" s="133"/>
      <c r="GAW215" s="134"/>
      <c r="GAX215" s="135"/>
      <c r="GAY215" s="135"/>
      <c r="GAZ215" s="130"/>
      <c r="GBA215" s="130"/>
      <c r="GBB215" s="131"/>
      <c r="GBC215" s="132"/>
      <c r="GBD215" s="133"/>
      <c r="GBE215" s="134"/>
      <c r="GBF215" s="135"/>
      <c r="GBG215" s="135"/>
      <c r="GBH215" s="130"/>
      <c r="GBI215" s="130"/>
      <c r="GBJ215" s="131"/>
      <c r="GBK215" s="132"/>
      <c r="GBL215" s="133"/>
      <c r="GBM215" s="134"/>
      <c r="GBN215" s="135"/>
      <c r="GBO215" s="135"/>
      <c r="GBP215" s="130"/>
      <c r="GBQ215" s="130"/>
      <c r="GBR215" s="131"/>
      <c r="GBS215" s="132"/>
      <c r="GBT215" s="133"/>
      <c r="GBU215" s="134"/>
      <c r="GBV215" s="135"/>
      <c r="GBW215" s="135"/>
      <c r="GBX215" s="130"/>
      <c r="GBY215" s="130"/>
      <c r="GBZ215" s="131"/>
      <c r="GCA215" s="132"/>
      <c r="GCB215" s="133"/>
      <c r="GCC215" s="134"/>
      <c r="GCD215" s="135"/>
      <c r="GCE215" s="135"/>
      <c r="GCF215" s="130"/>
      <c r="GCG215" s="130"/>
      <c r="GCH215" s="131"/>
      <c r="GCI215" s="132"/>
      <c r="GCJ215" s="133"/>
      <c r="GCK215" s="134"/>
      <c r="GCL215" s="135"/>
      <c r="GCM215" s="135"/>
      <c r="GCN215" s="130"/>
      <c r="GCO215" s="130"/>
      <c r="GCP215" s="131"/>
      <c r="GCQ215" s="132"/>
      <c r="GCR215" s="133"/>
      <c r="GCS215" s="134"/>
      <c r="GCT215" s="135"/>
      <c r="GCU215" s="135"/>
      <c r="GCV215" s="130"/>
      <c r="GCW215" s="130"/>
      <c r="GCX215" s="131"/>
      <c r="GCY215" s="132"/>
      <c r="GCZ215" s="133"/>
      <c r="GDA215" s="134"/>
      <c r="GDB215" s="135"/>
      <c r="GDC215" s="135"/>
      <c r="GDD215" s="130"/>
      <c r="GDE215" s="130"/>
      <c r="GDF215" s="131"/>
      <c r="GDG215" s="132"/>
      <c r="GDH215" s="133"/>
      <c r="GDI215" s="134"/>
      <c r="GDJ215" s="135"/>
      <c r="GDK215" s="135"/>
      <c r="GDL215" s="130"/>
      <c r="GDM215" s="130"/>
      <c r="GDN215" s="131"/>
      <c r="GDO215" s="132"/>
      <c r="GDP215" s="133"/>
      <c r="GDQ215" s="134"/>
      <c r="GDR215" s="135"/>
      <c r="GDS215" s="135"/>
      <c r="GDT215" s="130"/>
      <c r="GDU215" s="130"/>
      <c r="GDV215" s="131"/>
      <c r="GDW215" s="132"/>
      <c r="GDX215" s="133"/>
      <c r="GDY215" s="134"/>
      <c r="GDZ215" s="135"/>
      <c r="GEA215" s="135"/>
      <c r="GEB215" s="130"/>
      <c r="GEC215" s="130"/>
      <c r="GED215" s="131"/>
      <c r="GEE215" s="132"/>
      <c r="GEF215" s="133"/>
      <c r="GEG215" s="134"/>
      <c r="GEH215" s="135"/>
      <c r="GEI215" s="135"/>
      <c r="GEJ215" s="130"/>
      <c r="GEK215" s="130"/>
      <c r="GEL215" s="131"/>
      <c r="GEM215" s="132"/>
      <c r="GEN215" s="133"/>
      <c r="GEO215" s="134"/>
      <c r="GEP215" s="135"/>
      <c r="GEQ215" s="135"/>
      <c r="GER215" s="130"/>
      <c r="GES215" s="130"/>
      <c r="GET215" s="131"/>
      <c r="GEU215" s="132"/>
      <c r="GEV215" s="133"/>
      <c r="GEW215" s="134"/>
      <c r="GEX215" s="135"/>
      <c r="GEY215" s="135"/>
      <c r="GEZ215" s="130"/>
      <c r="GFA215" s="130"/>
      <c r="GFB215" s="131"/>
      <c r="GFC215" s="132"/>
      <c r="GFD215" s="133"/>
      <c r="GFE215" s="134"/>
      <c r="GFF215" s="135"/>
      <c r="GFG215" s="135"/>
      <c r="GFH215" s="130"/>
      <c r="GFI215" s="130"/>
      <c r="GFJ215" s="131"/>
      <c r="GFK215" s="132"/>
      <c r="GFL215" s="133"/>
      <c r="GFM215" s="134"/>
      <c r="GFN215" s="135"/>
      <c r="GFO215" s="135"/>
      <c r="GFP215" s="130"/>
      <c r="GFQ215" s="130"/>
      <c r="GFR215" s="131"/>
      <c r="GFS215" s="132"/>
      <c r="GFT215" s="133"/>
      <c r="GFU215" s="134"/>
      <c r="GFV215" s="135"/>
      <c r="GFW215" s="135"/>
      <c r="GFX215" s="130"/>
      <c r="GFY215" s="130"/>
      <c r="GFZ215" s="131"/>
      <c r="GGA215" s="132"/>
      <c r="GGB215" s="133"/>
      <c r="GGC215" s="134"/>
      <c r="GGD215" s="135"/>
      <c r="GGE215" s="135"/>
      <c r="GGF215" s="130"/>
      <c r="GGG215" s="130"/>
      <c r="GGH215" s="131"/>
      <c r="GGI215" s="132"/>
      <c r="GGJ215" s="133"/>
      <c r="GGK215" s="134"/>
      <c r="GGL215" s="135"/>
      <c r="GGM215" s="135"/>
      <c r="GGN215" s="130"/>
      <c r="GGO215" s="130"/>
      <c r="GGP215" s="131"/>
      <c r="GGQ215" s="132"/>
      <c r="GGR215" s="133"/>
      <c r="GGS215" s="134"/>
      <c r="GGT215" s="135"/>
      <c r="GGU215" s="135"/>
      <c r="GGV215" s="130"/>
      <c r="GGW215" s="130"/>
      <c r="GGX215" s="131"/>
      <c r="GGY215" s="132"/>
      <c r="GGZ215" s="133"/>
      <c r="GHA215" s="134"/>
      <c r="GHB215" s="135"/>
      <c r="GHC215" s="135"/>
      <c r="GHD215" s="130"/>
      <c r="GHE215" s="130"/>
      <c r="GHF215" s="131"/>
      <c r="GHG215" s="132"/>
      <c r="GHH215" s="133"/>
      <c r="GHI215" s="134"/>
      <c r="GHJ215" s="135"/>
      <c r="GHK215" s="135"/>
      <c r="GHL215" s="130"/>
      <c r="GHM215" s="130"/>
      <c r="GHN215" s="131"/>
      <c r="GHO215" s="132"/>
      <c r="GHP215" s="133"/>
      <c r="GHQ215" s="134"/>
      <c r="GHR215" s="135"/>
      <c r="GHS215" s="135"/>
      <c r="GHT215" s="130"/>
      <c r="GHU215" s="130"/>
      <c r="GHV215" s="131"/>
      <c r="GHW215" s="132"/>
      <c r="GHX215" s="133"/>
      <c r="GHY215" s="134"/>
      <c r="GHZ215" s="135"/>
      <c r="GIA215" s="135"/>
      <c r="GIB215" s="130"/>
      <c r="GIC215" s="130"/>
      <c r="GID215" s="131"/>
      <c r="GIE215" s="132"/>
      <c r="GIF215" s="133"/>
      <c r="GIG215" s="134"/>
      <c r="GIH215" s="135"/>
      <c r="GII215" s="135"/>
      <c r="GIJ215" s="130"/>
      <c r="GIK215" s="130"/>
      <c r="GIL215" s="131"/>
      <c r="GIM215" s="132"/>
      <c r="GIN215" s="133"/>
      <c r="GIO215" s="134"/>
      <c r="GIP215" s="135"/>
      <c r="GIQ215" s="135"/>
      <c r="GIR215" s="130"/>
      <c r="GIS215" s="130"/>
      <c r="GIT215" s="131"/>
      <c r="GIU215" s="132"/>
      <c r="GIV215" s="133"/>
      <c r="GIW215" s="134"/>
      <c r="GIX215" s="135"/>
      <c r="GIY215" s="135"/>
      <c r="GIZ215" s="130"/>
      <c r="GJA215" s="130"/>
      <c r="GJB215" s="131"/>
      <c r="GJC215" s="132"/>
      <c r="GJD215" s="133"/>
      <c r="GJE215" s="134"/>
      <c r="GJF215" s="135"/>
      <c r="GJG215" s="135"/>
      <c r="GJH215" s="130"/>
      <c r="GJI215" s="130"/>
      <c r="GJJ215" s="131"/>
      <c r="GJK215" s="132"/>
      <c r="GJL215" s="133"/>
      <c r="GJM215" s="134"/>
      <c r="GJN215" s="135"/>
      <c r="GJO215" s="135"/>
      <c r="GJP215" s="130"/>
      <c r="GJQ215" s="130"/>
      <c r="GJR215" s="131"/>
      <c r="GJS215" s="132"/>
      <c r="GJT215" s="133"/>
      <c r="GJU215" s="134"/>
      <c r="GJV215" s="135"/>
      <c r="GJW215" s="135"/>
      <c r="GJX215" s="130"/>
      <c r="GJY215" s="130"/>
      <c r="GJZ215" s="131"/>
      <c r="GKA215" s="132"/>
      <c r="GKB215" s="133"/>
      <c r="GKC215" s="134"/>
      <c r="GKD215" s="135"/>
      <c r="GKE215" s="135"/>
      <c r="GKF215" s="130"/>
      <c r="GKG215" s="130"/>
      <c r="GKH215" s="131"/>
      <c r="GKI215" s="132"/>
      <c r="GKJ215" s="133"/>
      <c r="GKK215" s="134"/>
      <c r="GKL215" s="135"/>
      <c r="GKM215" s="135"/>
      <c r="GKN215" s="130"/>
      <c r="GKO215" s="130"/>
      <c r="GKP215" s="131"/>
      <c r="GKQ215" s="132"/>
      <c r="GKR215" s="133"/>
      <c r="GKS215" s="134"/>
      <c r="GKT215" s="135"/>
      <c r="GKU215" s="135"/>
      <c r="GKV215" s="130"/>
      <c r="GKW215" s="130"/>
      <c r="GKX215" s="131"/>
      <c r="GKY215" s="132"/>
      <c r="GKZ215" s="133"/>
      <c r="GLA215" s="134"/>
      <c r="GLB215" s="135"/>
      <c r="GLC215" s="135"/>
      <c r="GLD215" s="130"/>
      <c r="GLE215" s="130"/>
      <c r="GLF215" s="131"/>
      <c r="GLG215" s="132"/>
      <c r="GLH215" s="133"/>
      <c r="GLI215" s="134"/>
      <c r="GLJ215" s="135"/>
      <c r="GLK215" s="135"/>
      <c r="GLL215" s="130"/>
      <c r="GLM215" s="130"/>
      <c r="GLN215" s="131"/>
      <c r="GLO215" s="132"/>
      <c r="GLP215" s="133"/>
      <c r="GLQ215" s="134"/>
      <c r="GLR215" s="135"/>
      <c r="GLS215" s="135"/>
      <c r="GLT215" s="130"/>
      <c r="GLU215" s="130"/>
      <c r="GLV215" s="131"/>
      <c r="GLW215" s="132"/>
      <c r="GLX215" s="133"/>
      <c r="GLY215" s="134"/>
      <c r="GLZ215" s="135"/>
      <c r="GMA215" s="135"/>
      <c r="GMB215" s="130"/>
      <c r="GMC215" s="130"/>
      <c r="GMD215" s="131"/>
      <c r="GME215" s="132"/>
      <c r="GMF215" s="133"/>
      <c r="GMG215" s="134"/>
      <c r="GMH215" s="135"/>
      <c r="GMI215" s="135"/>
      <c r="GMJ215" s="130"/>
      <c r="GMK215" s="130"/>
      <c r="GML215" s="131"/>
      <c r="GMM215" s="132"/>
      <c r="GMN215" s="133"/>
      <c r="GMO215" s="134"/>
      <c r="GMP215" s="135"/>
      <c r="GMQ215" s="135"/>
      <c r="GMR215" s="130"/>
      <c r="GMS215" s="130"/>
      <c r="GMT215" s="131"/>
      <c r="GMU215" s="132"/>
      <c r="GMV215" s="133"/>
      <c r="GMW215" s="134"/>
      <c r="GMX215" s="135"/>
      <c r="GMY215" s="135"/>
      <c r="GMZ215" s="130"/>
      <c r="GNA215" s="130"/>
      <c r="GNB215" s="131"/>
      <c r="GNC215" s="132"/>
      <c r="GND215" s="133"/>
      <c r="GNE215" s="134"/>
      <c r="GNF215" s="135"/>
      <c r="GNG215" s="135"/>
      <c r="GNH215" s="130"/>
      <c r="GNI215" s="130"/>
      <c r="GNJ215" s="131"/>
      <c r="GNK215" s="132"/>
      <c r="GNL215" s="133"/>
      <c r="GNM215" s="134"/>
      <c r="GNN215" s="135"/>
      <c r="GNO215" s="135"/>
      <c r="GNP215" s="130"/>
      <c r="GNQ215" s="130"/>
      <c r="GNR215" s="131"/>
      <c r="GNS215" s="132"/>
      <c r="GNT215" s="133"/>
      <c r="GNU215" s="134"/>
      <c r="GNV215" s="135"/>
      <c r="GNW215" s="135"/>
      <c r="GNX215" s="130"/>
      <c r="GNY215" s="130"/>
      <c r="GNZ215" s="131"/>
      <c r="GOA215" s="132"/>
      <c r="GOB215" s="133"/>
      <c r="GOC215" s="134"/>
      <c r="GOD215" s="135"/>
      <c r="GOE215" s="135"/>
      <c r="GOF215" s="130"/>
      <c r="GOG215" s="130"/>
      <c r="GOH215" s="131"/>
      <c r="GOI215" s="132"/>
      <c r="GOJ215" s="133"/>
      <c r="GOK215" s="134"/>
      <c r="GOL215" s="135"/>
      <c r="GOM215" s="135"/>
      <c r="GON215" s="130"/>
      <c r="GOO215" s="130"/>
      <c r="GOP215" s="131"/>
      <c r="GOQ215" s="132"/>
      <c r="GOR215" s="133"/>
      <c r="GOS215" s="134"/>
      <c r="GOT215" s="135"/>
      <c r="GOU215" s="135"/>
      <c r="GOV215" s="130"/>
      <c r="GOW215" s="130"/>
      <c r="GOX215" s="131"/>
      <c r="GOY215" s="132"/>
      <c r="GOZ215" s="133"/>
      <c r="GPA215" s="134"/>
      <c r="GPB215" s="135"/>
      <c r="GPC215" s="135"/>
      <c r="GPD215" s="130"/>
      <c r="GPE215" s="130"/>
      <c r="GPF215" s="131"/>
      <c r="GPG215" s="132"/>
      <c r="GPH215" s="133"/>
      <c r="GPI215" s="134"/>
      <c r="GPJ215" s="135"/>
      <c r="GPK215" s="135"/>
      <c r="GPL215" s="130"/>
      <c r="GPM215" s="130"/>
      <c r="GPN215" s="131"/>
      <c r="GPO215" s="132"/>
      <c r="GPP215" s="133"/>
      <c r="GPQ215" s="134"/>
      <c r="GPR215" s="135"/>
      <c r="GPS215" s="135"/>
      <c r="GPT215" s="130"/>
      <c r="GPU215" s="130"/>
      <c r="GPV215" s="131"/>
      <c r="GPW215" s="132"/>
      <c r="GPX215" s="133"/>
      <c r="GPY215" s="134"/>
      <c r="GPZ215" s="135"/>
      <c r="GQA215" s="135"/>
      <c r="GQB215" s="130"/>
      <c r="GQC215" s="130"/>
      <c r="GQD215" s="131"/>
      <c r="GQE215" s="132"/>
      <c r="GQF215" s="133"/>
      <c r="GQG215" s="134"/>
      <c r="GQH215" s="135"/>
      <c r="GQI215" s="135"/>
      <c r="GQJ215" s="130"/>
      <c r="GQK215" s="130"/>
      <c r="GQL215" s="131"/>
      <c r="GQM215" s="132"/>
      <c r="GQN215" s="133"/>
      <c r="GQO215" s="134"/>
      <c r="GQP215" s="135"/>
      <c r="GQQ215" s="135"/>
      <c r="GQR215" s="130"/>
      <c r="GQS215" s="130"/>
      <c r="GQT215" s="131"/>
      <c r="GQU215" s="132"/>
      <c r="GQV215" s="133"/>
      <c r="GQW215" s="134"/>
      <c r="GQX215" s="135"/>
      <c r="GQY215" s="135"/>
      <c r="GQZ215" s="130"/>
      <c r="GRA215" s="130"/>
      <c r="GRB215" s="131"/>
      <c r="GRC215" s="132"/>
      <c r="GRD215" s="133"/>
      <c r="GRE215" s="134"/>
      <c r="GRF215" s="135"/>
      <c r="GRG215" s="135"/>
      <c r="GRH215" s="130"/>
      <c r="GRI215" s="130"/>
      <c r="GRJ215" s="131"/>
      <c r="GRK215" s="132"/>
      <c r="GRL215" s="133"/>
      <c r="GRM215" s="134"/>
      <c r="GRN215" s="135"/>
      <c r="GRO215" s="135"/>
      <c r="GRP215" s="130"/>
      <c r="GRQ215" s="130"/>
      <c r="GRR215" s="131"/>
      <c r="GRS215" s="132"/>
      <c r="GRT215" s="133"/>
      <c r="GRU215" s="134"/>
      <c r="GRV215" s="135"/>
      <c r="GRW215" s="135"/>
      <c r="GRX215" s="130"/>
      <c r="GRY215" s="130"/>
      <c r="GRZ215" s="131"/>
      <c r="GSA215" s="132"/>
      <c r="GSB215" s="133"/>
      <c r="GSC215" s="134"/>
      <c r="GSD215" s="135"/>
      <c r="GSE215" s="135"/>
      <c r="GSF215" s="130"/>
      <c r="GSG215" s="130"/>
      <c r="GSH215" s="131"/>
      <c r="GSI215" s="132"/>
      <c r="GSJ215" s="133"/>
      <c r="GSK215" s="134"/>
      <c r="GSL215" s="135"/>
      <c r="GSM215" s="135"/>
      <c r="GSN215" s="130"/>
      <c r="GSO215" s="130"/>
      <c r="GSP215" s="131"/>
      <c r="GSQ215" s="132"/>
      <c r="GSR215" s="133"/>
      <c r="GSS215" s="134"/>
      <c r="GST215" s="135"/>
      <c r="GSU215" s="135"/>
      <c r="GSV215" s="130"/>
      <c r="GSW215" s="130"/>
      <c r="GSX215" s="131"/>
      <c r="GSY215" s="132"/>
      <c r="GSZ215" s="133"/>
      <c r="GTA215" s="134"/>
      <c r="GTB215" s="135"/>
      <c r="GTC215" s="135"/>
      <c r="GTD215" s="130"/>
      <c r="GTE215" s="130"/>
      <c r="GTF215" s="131"/>
      <c r="GTG215" s="132"/>
      <c r="GTH215" s="133"/>
      <c r="GTI215" s="134"/>
      <c r="GTJ215" s="135"/>
      <c r="GTK215" s="135"/>
      <c r="GTL215" s="130"/>
      <c r="GTM215" s="130"/>
      <c r="GTN215" s="131"/>
      <c r="GTO215" s="132"/>
      <c r="GTP215" s="133"/>
      <c r="GTQ215" s="134"/>
      <c r="GTR215" s="135"/>
      <c r="GTS215" s="135"/>
      <c r="GTT215" s="130"/>
      <c r="GTU215" s="130"/>
      <c r="GTV215" s="131"/>
      <c r="GTW215" s="132"/>
      <c r="GTX215" s="133"/>
      <c r="GTY215" s="134"/>
      <c r="GTZ215" s="135"/>
      <c r="GUA215" s="135"/>
      <c r="GUB215" s="130"/>
      <c r="GUC215" s="130"/>
      <c r="GUD215" s="131"/>
      <c r="GUE215" s="132"/>
      <c r="GUF215" s="133"/>
      <c r="GUG215" s="134"/>
      <c r="GUH215" s="135"/>
      <c r="GUI215" s="135"/>
      <c r="GUJ215" s="130"/>
      <c r="GUK215" s="130"/>
      <c r="GUL215" s="131"/>
      <c r="GUM215" s="132"/>
      <c r="GUN215" s="133"/>
      <c r="GUO215" s="134"/>
      <c r="GUP215" s="135"/>
      <c r="GUQ215" s="135"/>
      <c r="GUR215" s="130"/>
      <c r="GUS215" s="130"/>
      <c r="GUT215" s="131"/>
      <c r="GUU215" s="132"/>
      <c r="GUV215" s="133"/>
      <c r="GUW215" s="134"/>
      <c r="GUX215" s="135"/>
      <c r="GUY215" s="135"/>
      <c r="GUZ215" s="130"/>
      <c r="GVA215" s="130"/>
      <c r="GVB215" s="131"/>
      <c r="GVC215" s="132"/>
      <c r="GVD215" s="133"/>
      <c r="GVE215" s="134"/>
      <c r="GVF215" s="135"/>
      <c r="GVG215" s="135"/>
      <c r="GVH215" s="130"/>
      <c r="GVI215" s="130"/>
      <c r="GVJ215" s="131"/>
      <c r="GVK215" s="132"/>
      <c r="GVL215" s="133"/>
      <c r="GVM215" s="134"/>
      <c r="GVN215" s="135"/>
      <c r="GVO215" s="135"/>
      <c r="GVP215" s="130"/>
      <c r="GVQ215" s="130"/>
      <c r="GVR215" s="131"/>
      <c r="GVS215" s="132"/>
      <c r="GVT215" s="133"/>
      <c r="GVU215" s="134"/>
      <c r="GVV215" s="135"/>
      <c r="GVW215" s="135"/>
      <c r="GVX215" s="130"/>
      <c r="GVY215" s="130"/>
      <c r="GVZ215" s="131"/>
      <c r="GWA215" s="132"/>
      <c r="GWB215" s="133"/>
      <c r="GWC215" s="134"/>
      <c r="GWD215" s="135"/>
      <c r="GWE215" s="135"/>
      <c r="GWF215" s="130"/>
      <c r="GWG215" s="130"/>
      <c r="GWH215" s="131"/>
      <c r="GWI215" s="132"/>
      <c r="GWJ215" s="133"/>
      <c r="GWK215" s="134"/>
      <c r="GWL215" s="135"/>
      <c r="GWM215" s="135"/>
      <c r="GWN215" s="130"/>
      <c r="GWO215" s="130"/>
      <c r="GWP215" s="131"/>
      <c r="GWQ215" s="132"/>
      <c r="GWR215" s="133"/>
      <c r="GWS215" s="134"/>
      <c r="GWT215" s="135"/>
      <c r="GWU215" s="135"/>
      <c r="GWV215" s="130"/>
      <c r="GWW215" s="130"/>
      <c r="GWX215" s="131"/>
      <c r="GWY215" s="132"/>
      <c r="GWZ215" s="133"/>
      <c r="GXA215" s="134"/>
      <c r="GXB215" s="135"/>
      <c r="GXC215" s="135"/>
      <c r="GXD215" s="130"/>
      <c r="GXE215" s="130"/>
      <c r="GXF215" s="131"/>
      <c r="GXG215" s="132"/>
      <c r="GXH215" s="133"/>
      <c r="GXI215" s="134"/>
      <c r="GXJ215" s="135"/>
      <c r="GXK215" s="135"/>
      <c r="GXL215" s="130"/>
      <c r="GXM215" s="130"/>
      <c r="GXN215" s="131"/>
      <c r="GXO215" s="132"/>
      <c r="GXP215" s="133"/>
      <c r="GXQ215" s="134"/>
      <c r="GXR215" s="135"/>
      <c r="GXS215" s="135"/>
      <c r="GXT215" s="130"/>
      <c r="GXU215" s="130"/>
      <c r="GXV215" s="131"/>
      <c r="GXW215" s="132"/>
      <c r="GXX215" s="133"/>
      <c r="GXY215" s="134"/>
      <c r="GXZ215" s="135"/>
      <c r="GYA215" s="135"/>
      <c r="GYB215" s="130"/>
      <c r="GYC215" s="130"/>
      <c r="GYD215" s="131"/>
      <c r="GYE215" s="132"/>
      <c r="GYF215" s="133"/>
      <c r="GYG215" s="134"/>
      <c r="GYH215" s="135"/>
      <c r="GYI215" s="135"/>
      <c r="GYJ215" s="130"/>
      <c r="GYK215" s="130"/>
      <c r="GYL215" s="131"/>
      <c r="GYM215" s="132"/>
      <c r="GYN215" s="133"/>
      <c r="GYO215" s="134"/>
      <c r="GYP215" s="135"/>
      <c r="GYQ215" s="135"/>
      <c r="GYR215" s="130"/>
      <c r="GYS215" s="130"/>
      <c r="GYT215" s="131"/>
      <c r="GYU215" s="132"/>
      <c r="GYV215" s="133"/>
      <c r="GYW215" s="134"/>
      <c r="GYX215" s="135"/>
      <c r="GYY215" s="135"/>
      <c r="GYZ215" s="130"/>
      <c r="GZA215" s="130"/>
      <c r="GZB215" s="131"/>
      <c r="GZC215" s="132"/>
      <c r="GZD215" s="133"/>
      <c r="GZE215" s="134"/>
      <c r="GZF215" s="135"/>
      <c r="GZG215" s="135"/>
      <c r="GZH215" s="130"/>
      <c r="GZI215" s="130"/>
      <c r="GZJ215" s="131"/>
      <c r="GZK215" s="132"/>
      <c r="GZL215" s="133"/>
      <c r="GZM215" s="134"/>
      <c r="GZN215" s="135"/>
      <c r="GZO215" s="135"/>
      <c r="GZP215" s="130"/>
      <c r="GZQ215" s="130"/>
      <c r="GZR215" s="131"/>
      <c r="GZS215" s="132"/>
      <c r="GZT215" s="133"/>
      <c r="GZU215" s="134"/>
      <c r="GZV215" s="135"/>
      <c r="GZW215" s="135"/>
      <c r="GZX215" s="130"/>
      <c r="GZY215" s="130"/>
      <c r="GZZ215" s="131"/>
      <c r="HAA215" s="132"/>
      <c r="HAB215" s="133"/>
      <c r="HAC215" s="134"/>
      <c r="HAD215" s="135"/>
      <c r="HAE215" s="135"/>
      <c r="HAF215" s="130"/>
      <c r="HAG215" s="130"/>
      <c r="HAH215" s="131"/>
      <c r="HAI215" s="132"/>
      <c r="HAJ215" s="133"/>
      <c r="HAK215" s="134"/>
      <c r="HAL215" s="135"/>
      <c r="HAM215" s="135"/>
      <c r="HAN215" s="130"/>
      <c r="HAO215" s="130"/>
      <c r="HAP215" s="131"/>
      <c r="HAQ215" s="132"/>
      <c r="HAR215" s="133"/>
      <c r="HAS215" s="134"/>
      <c r="HAT215" s="135"/>
      <c r="HAU215" s="135"/>
      <c r="HAV215" s="130"/>
      <c r="HAW215" s="130"/>
      <c r="HAX215" s="131"/>
      <c r="HAY215" s="132"/>
      <c r="HAZ215" s="133"/>
      <c r="HBA215" s="134"/>
      <c r="HBB215" s="135"/>
      <c r="HBC215" s="135"/>
      <c r="HBD215" s="130"/>
      <c r="HBE215" s="130"/>
      <c r="HBF215" s="131"/>
      <c r="HBG215" s="132"/>
      <c r="HBH215" s="133"/>
      <c r="HBI215" s="134"/>
      <c r="HBJ215" s="135"/>
      <c r="HBK215" s="135"/>
      <c r="HBL215" s="130"/>
      <c r="HBM215" s="130"/>
      <c r="HBN215" s="131"/>
      <c r="HBO215" s="132"/>
      <c r="HBP215" s="133"/>
      <c r="HBQ215" s="134"/>
      <c r="HBR215" s="135"/>
      <c r="HBS215" s="135"/>
      <c r="HBT215" s="130"/>
      <c r="HBU215" s="130"/>
      <c r="HBV215" s="131"/>
      <c r="HBW215" s="132"/>
      <c r="HBX215" s="133"/>
      <c r="HBY215" s="134"/>
      <c r="HBZ215" s="135"/>
      <c r="HCA215" s="135"/>
      <c r="HCB215" s="130"/>
      <c r="HCC215" s="130"/>
      <c r="HCD215" s="131"/>
      <c r="HCE215" s="132"/>
      <c r="HCF215" s="133"/>
      <c r="HCG215" s="134"/>
      <c r="HCH215" s="135"/>
      <c r="HCI215" s="135"/>
      <c r="HCJ215" s="130"/>
      <c r="HCK215" s="130"/>
      <c r="HCL215" s="131"/>
      <c r="HCM215" s="132"/>
      <c r="HCN215" s="133"/>
      <c r="HCO215" s="134"/>
      <c r="HCP215" s="135"/>
      <c r="HCQ215" s="135"/>
      <c r="HCR215" s="130"/>
      <c r="HCS215" s="130"/>
      <c r="HCT215" s="131"/>
      <c r="HCU215" s="132"/>
      <c r="HCV215" s="133"/>
      <c r="HCW215" s="134"/>
      <c r="HCX215" s="135"/>
      <c r="HCY215" s="135"/>
      <c r="HCZ215" s="130"/>
      <c r="HDA215" s="130"/>
      <c r="HDB215" s="131"/>
      <c r="HDC215" s="132"/>
      <c r="HDD215" s="133"/>
      <c r="HDE215" s="134"/>
      <c r="HDF215" s="135"/>
      <c r="HDG215" s="135"/>
      <c r="HDH215" s="130"/>
      <c r="HDI215" s="130"/>
      <c r="HDJ215" s="131"/>
      <c r="HDK215" s="132"/>
      <c r="HDL215" s="133"/>
      <c r="HDM215" s="134"/>
      <c r="HDN215" s="135"/>
      <c r="HDO215" s="135"/>
      <c r="HDP215" s="130"/>
      <c r="HDQ215" s="130"/>
      <c r="HDR215" s="131"/>
      <c r="HDS215" s="132"/>
      <c r="HDT215" s="133"/>
      <c r="HDU215" s="134"/>
      <c r="HDV215" s="135"/>
      <c r="HDW215" s="135"/>
      <c r="HDX215" s="130"/>
      <c r="HDY215" s="130"/>
      <c r="HDZ215" s="131"/>
      <c r="HEA215" s="132"/>
      <c r="HEB215" s="133"/>
      <c r="HEC215" s="134"/>
      <c r="HED215" s="135"/>
      <c r="HEE215" s="135"/>
      <c r="HEF215" s="130"/>
      <c r="HEG215" s="130"/>
      <c r="HEH215" s="131"/>
      <c r="HEI215" s="132"/>
      <c r="HEJ215" s="133"/>
      <c r="HEK215" s="134"/>
      <c r="HEL215" s="135"/>
      <c r="HEM215" s="135"/>
      <c r="HEN215" s="130"/>
      <c r="HEO215" s="130"/>
      <c r="HEP215" s="131"/>
      <c r="HEQ215" s="132"/>
      <c r="HER215" s="133"/>
      <c r="HES215" s="134"/>
      <c r="HET215" s="135"/>
      <c r="HEU215" s="135"/>
      <c r="HEV215" s="130"/>
      <c r="HEW215" s="130"/>
      <c r="HEX215" s="131"/>
      <c r="HEY215" s="132"/>
      <c r="HEZ215" s="133"/>
      <c r="HFA215" s="134"/>
      <c r="HFB215" s="135"/>
      <c r="HFC215" s="135"/>
      <c r="HFD215" s="130"/>
      <c r="HFE215" s="130"/>
      <c r="HFF215" s="131"/>
      <c r="HFG215" s="132"/>
      <c r="HFH215" s="133"/>
      <c r="HFI215" s="134"/>
      <c r="HFJ215" s="135"/>
      <c r="HFK215" s="135"/>
      <c r="HFL215" s="130"/>
      <c r="HFM215" s="130"/>
      <c r="HFN215" s="131"/>
      <c r="HFO215" s="132"/>
      <c r="HFP215" s="133"/>
      <c r="HFQ215" s="134"/>
      <c r="HFR215" s="135"/>
      <c r="HFS215" s="135"/>
      <c r="HFT215" s="130"/>
      <c r="HFU215" s="130"/>
      <c r="HFV215" s="131"/>
      <c r="HFW215" s="132"/>
      <c r="HFX215" s="133"/>
      <c r="HFY215" s="134"/>
      <c r="HFZ215" s="135"/>
      <c r="HGA215" s="135"/>
      <c r="HGB215" s="130"/>
      <c r="HGC215" s="130"/>
      <c r="HGD215" s="131"/>
      <c r="HGE215" s="132"/>
      <c r="HGF215" s="133"/>
      <c r="HGG215" s="134"/>
      <c r="HGH215" s="135"/>
      <c r="HGI215" s="135"/>
      <c r="HGJ215" s="130"/>
      <c r="HGK215" s="130"/>
      <c r="HGL215" s="131"/>
      <c r="HGM215" s="132"/>
      <c r="HGN215" s="133"/>
      <c r="HGO215" s="134"/>
      <c r="HGP215" s="135"/>
      <c r="HGQ215" s="135"/>
      <c r="HGR215" s="130"/>
      <c r="HGS215" s="130"/>
      <c r="HGT215" s="131"/>
      <c r="HGU215" s="132"/>
      <c r="HGV215" s="133"/>
      <c r="HGW215" s="134"/>
      <c r="HGX215" s="135"/>
      <c r="HGY215" s="135"/>
      <c r="HGZ215" s="130"/>
      <c r="HHA215" s="130"/>
      <c r="HHB215" s="131"/>
      <c r="HHC215" s="132"/>
      <c r="HHD215" s="133"/>
      <c r="HHE215" s="134"/>
      <c r="HHF215" s="135"/>
      <c r="HHG215" s="135"/>
      <c r="HHH215" s="130"/>
      <c r="HHI215" s="130"/>
      <c r="HHJ215" s="131"/>
      <c r="HHK215" s="132"/>
      <c r="HHL215" s="133"/>
      <c r="HHM215" s="134"/>
      <c r="HHN215" s="135"/>
      <c r="HHO215" s="135"/>
      <c r="HHP215" s="130"/>
      <c r="HHQ215" s="130"/>
      <c r="HHR215" s="131"/>
      <c r="HHS215" s="132"/>
      <c r="HHT215" s="133"/>
      <c r="HHU215" s="134"/>
      <c r="HHV215" s="135"/>
      <c r="HHW215" s="135"/>
      <c r="HHX215" s="130"/>
      <c r="HHY215" s="130"/>
      <c r="HHZ215" s="131"/>
      <c r="HIA215" s="132"/>
      <c r="HIB215" s="133"/>
      <c r="HIC215" s="134"/>
      <c r="HID215" s="135"/>
      <c r="HIE215" s="135"/>
      <c r="HIF215" s="130"/>
      <c r="HIG215" s="130"/>
      <c r="HIH215" s="131"/>
      <c r="HII215" s="132"/>
      <c r="HIJ215" s="133"/>
      <c r="HIK215" s="134"/>
      <c r="HIL215" s="135"/>
      <c r="HIM215" s="135"/>
      <c r="HIN215" s="130"/>
      <c r="HIO215" s="130"/>
      <c r="HIP215" s="131"/>
      <c r="HIQ215" s="132"/>
      <c r="HIR215" s="133"/>
      <c r="HIS215" s="134"/>
      <c r="HIT215" s="135"/>
      <c r="HIU215" s="135"/>
      <c r="HIV215" s="130"/>
      <c r="HIW215" s="130"/>
      <c r="HIX215" s="131"/>
      <c r="HIY215" s="132"/>
      <c r="HIZ215" s="133"/>
      <c r="HJA215" s="134"/>
      <c r="HJB215" s="135"/>
      <c r="HJC215" s="135"/>
      <c r="HJD215" s="130"/>
      <c r="HJE215" s="130"/>
      <c r="HJF215" s="131"/>
      <c r="HJG215" s="132"/>
      <c r="HJH215" s="133"/>
      <c r="HJI215" s="134"/>
      <c r="HJJ215" s="135"/>
      <c r="HJK215" s="135"/>
      <c r="HJL215" s="130"/>
      <c r="HJM215" s="130"/>
      <c r="HJN215" s="131"/>
      <c r="HJO215" s="132"/>
      <c r="HJP215" s="133"/>
      <c r="HJQ215" s="134"/>
      <c r="HJR215" s="135"/>
      <c r="HJS215" s="135"/>
      <c r="HJT215" s="130"/>
      <c r="HJU215" s="130"/>
      <c r="HJV215" s="131"/>
      <c r="HJW215" s="132"/>
      <c r="HJX215" s="133"/>
      <c r="HJY215" s="134"/>
      <c r="HJZ215" s="135"/>
      <c r="HKA215" s="135"/>
      <c r="HKB215" s="130"/>
      <c r="HKC215" s="130"/>
      <c r="HKD215" s="131"/>
      <c r="HKE215" s="132"/>
      <c r="HKF215" s="133"/>
      <c r="HKG215" s="134"/>
      <c r="HKH215" s="135"/>
      <c r="HKI215" s="135"/>
      <c r="HKJ215" s="130"/>
      <c r="HKK215" s="130"/>
      <c r="HKL215" s="131"/>
      <c r="HKM215" s="132"/>
      <c r="HKN215" s="133"/>
      <c r="HKO215" s="134"/>
      <c r="HKP215" s="135"/>
      <c r="HKQ215" s="135"/>
      <c r="HKR215" s="130"/>
      <c r="HKS215" s="130"/>
      <c r="HKT215" s="131"/>
      <c r="HKU215" s="132"/>
      <c r="HKV215" s="133"/>
      <c r="HKW215" s="134"/>
      <c r="HKX215" s="135"/>
      <c r="HKY215" s="135"/>
      <c r="HKZ215" s="130"/>
      <c r="HLA215" s="130"/>
      <c r="HLB215" s="131"/>
      <c r="HLC215" s="132"/>
      <c r="HLD215" s="133"/>
      <c r="HLE215" s="134"/>
      <c r="HLF215" s="135"/>
      <c r="HLG215" s="135"/>
      <c r="HLH215" s="130"/>
      <c r="HLI215" s="130"/>
      <c r="HLJ215" s="131"/>
      <c r="HLK215" s="132"/>
      <c r="HLL215" s="133"/>
      <c r="HLM215" s="134"/>
      <c r="HLN215" s="135"/>
      <c r="HLO215" s="135"/>
      <c r="HLP215" s="130"/>
      <c r="HLQ215" s="130"/>
      <c r="HLR215" s="131"/>
      <c r="HLS215" s="132"/>
      <c r="HLT215" s="133"/>
      <c r="HLU215" s="134"/>
      <c r="HLV215" s="135"/>
      <c r="HLW215" s="135"/>
      <c r="HLX215" s="130"/>
      <c r="HLY215" s="130"/>
      <c r="HLZ215" s="131"/>
      <c r="HMA215" s="132"/>
      <c r="HMB215" s="133"/>
      <c r="HMC215" s="134"/>
      <c r="HMD215" s="135"/>
      <c r="HME215" s="135"/>
      <c r="HMF215" s="130"/>
      <c r="HMG215" s="130"/>
      <c r="HMH215" s="131"/>
      <c r="HMI215" s="132"/>
      <c r="HMJ215" s="133"/>
      <c r="HMK215" s="134"/>
      <c r="HML215" s="135"/>
      <c r="HMM215" s="135"/>
      <c r="HMN215" s="130"/>
      <c r="HMO215" s="130"/>
      <c r="HMP215" s="131"/>
      <c r="HMQ215" s="132"/>
      <c r="HMR215" s="133"/>
      <c r="HMS215" s="134"/>
      <c r="HMT215" s="135"/>
      <c r="HMU215" s="135"/>
      <c r="HMV215" s="130"/>
      <c r="HMW215" s="130"/>
      <c r="HMX215" s="131"/>
      <c r="HMY215" s="132"/>
      <c r="HMZ215" s="133"/>
      <c r="HNA215" s="134"/>
      <c r="HNB215" s="135"/>
      <c r="HNC215" s="135"/>
      <c r="HND215" s="130"/>
      <c r="HNE215" s="130"/>
      <c r="HNF215" s="131"/>
      <c r="HNG215" s="132"/>
      <c r="HNH215" s="133"/>
      <c r="HNI215" s="134"/>
      <c r="HNJ215" s="135"/>
      <c r="HNK215" s="135"/>
      <c r="HNL215" s="130"/>
      <c r="HNM215" s="130"/>
      <c r="HNN215" s="131"/>
      <c r="HNO215" s="132"/>
      <c r="HNP215" s="133"/>
      <c r="HNQ215" s="134"/>
      <c r="HNR215" s="135"/>
      <c r="HNS215" s="135"/>
      <c r="HNT215" s="130"/>
      <c r="HNU215" s="130"/>
      <c r="HNV215" s="131"/>
      <c r="HNW215" s="132"/>
      <c r="HNX215" s="133"/>
      <c r="HNY215" s="134"/>
      <c r="HNZ215" s="135"/>
      <c r="HOA215" s="135"/>
      <c r="HOB215" s="130"/>
      <c r="HOC215" s="130"/>
      <c r="HOD215" s="131"/>
      <c r="HOE215" s="132"/>
      <c r="HOF215" s="133"/>
      <c r="HOG215" s="134"/>
      <c r="HOH215" s="135"/>
      <c r="HOI215" s="135"/>
      <c r="HOJ215" s="130"/>
      <c r="HOK215" s="130"/>
      <c r="HOL215" s="131"/>
      <c r="HOM215" s="132"/>
      <c r="HON215" s="133"/>
      <c r="HOO215" s="134"/>
      <c r="HOP215" s="135"/>
      <c r="HOQ215" s="135"/>
      <c r="HOR215" s="130"/>
      <c r="HOS215" s="130"/>
      <c r="HOT215" s="131"/>
      <c r="HOU215" s="132"/>
      <c r="HOV215" s="133"/>
      <c r="HOW215" s="134"/>
      <c r="HOX215" s="135"/>
      <c r="HOY215" s="135"/>
      <c r="HOZ215" s="130"/>
      <c r="HPA215" s="130"/>
      <c r="HPB215" s="131"/>
      <c r="HPC215" s="132"/>
      <c r="HPD215" s="133"/>
      <c r="HPE215" s="134"/>
      <c r="HPF215" s="135"/>
      <c r="HPG215" s="135"/>
      <c r="HPH215" s="130"/>
      <c r="HPI215" s="130"/>
      <c r="HPJ215" s="131"/>
      <c r="HPK215" s="132"/>
      <c r="HPL215" s="133"/>
      <c r="HPM215" s="134"/>
      <c r="HPN215" s="135"/>
      <c r="HPO215" s="135"/>
      <c r="HPP215" s="130"/>
      <c r="HPQ215" s="130"/>
      <c r="HPR215" s="131"/>
      <c r="HPS215" s="132"/>
      <c r="HPT215" s="133"/>
      <c r="HPU215" s="134"/>
      <c r="HPV215" s="135"/>
      <c r="HPW215" s="135"/>
      <c r="HPX215" s="130"/>
      <c r="HPY215" s="130"/>
      <c r="HPZ215" s="131"/>
      <c r="HQA215" s="132"/>
      <c r="HQB215" s="133"/>
      <c r="HQC215" s="134"/>
      <c r="HQD215" s="135"/>
      <c r="HQE215" s="135"/>
      <c r="HQF215" s="130"/>
      <c r="HQG215" s="130"/>
      <c r="HQH215" s="131"/>
      <c r="HQI215" s="132"/>
      <c r="HQJ215" s="133"/>
      <c r="HQK215" s="134"/>
      <c r="HQL215" s="135"/>
      <c r="HQM215" s="135"/>
      <c r="HQN215" s="130"/>
      <c r="HQO215" s="130"/>
      <c r="HQP215" s="131"/>
      <c r="HQQ215" s="132"/>
      <c r="HQR215" s="133"/>
      <c r="HQS215" s="134"/>
      <c r="HQT215" s="135"/>
      <c r="HQU215" s="135"/>
      <c r="HQV215" s="130"/>
      <c r="HQW215" s="130"/>
      <c r="HQX215" s="131"/>
      <c r="HQY215" s="132"/>
      <c r="HQZ215" s="133"/>
      <c r="HRA215" s="134"/>
      <c r="HRB215" s="135"/>
      <c r="HRC215" s="135"/>
      <c r="HRD215" s="130"/>
      <c r="HRE215" s="130"/>
      <c r="HRF215" s="131"/>
      <c r="HRG215" s="132"/>
      <c r="HRH215" s="133"/>
      <c r="HRI215" s="134"/>
      <c r="HRJ215" s="135"/>
      <c r="HRK215" s="135"/>
      <c r="HRL215" s="130"/>
      <c r="HRM215" s="130"/>
      <c r="HRN215" s="131"/>
      <c r="HRO215" s="132"/>
      <c r="HRP215" s="133"/>
      <c r="HRQ215" s="134"/>
      <c r="HRR215" s="135"/>
      <c r="HRS215" s="135"/>
      <c r="HRT215" s="130"/>
      <c r="HRU215" s="130"/>
      <c r="HRV215" s="131"/>
      <c r="HRW215" s="132"/>
      <c r="HRX215" s="133"/>
      <c r="HRY215" s="134"/>
      <c r="HRZ215" s="135"/>
      <c r="HSA215" s="135"/>
      <c r="HSB215" s="130"/>
      <c r="HSC215" s="130"/>
      <c r="HSD215" s="131"/>
      <c r="HSE215" s="132"/>
      <c r="HSF215" s="133"/>
      <c r="HSG215" s="134"/>
      <c r="HSH215" s="135"/>
      <c r="HSI215" s="135"/>
      <c r="HSJ215" s="130"/>
      <c r="HSK215" s="130"/>
      <c r="HSL215" s="131"/>
      <c r="HSM215" s="132"/>
      <c r="HSN215" s="133"/>
      <c r="HSO215" s="134"/>
      <c r="HSP215" s="135"/>
      <c r="HSQ215" s="135"/>
      <c r="HSR215" s="130"/>
      <c r="HSS215" s="130"/>
      <c r="HST215" s="131"/>
      <c r="HSU215" s="132"/>
      <c r="HSV215" s="133"/>
      <c r="HSW215" s="134"/>
      <c r="HSX215" s="135"/>
      <c r="HSY215" s="135"/>
      <c r="HSZ215" s="130"/>
      <c r="HTA215" s="130"/>
      <c r="HTB215" s="131"/>
      <c r="HTC215" s="132"/>
      <c r="HTD215" s="133"/>
      <c r="HTE215" s="134"/>
      <c r="HTF215" s="135"/>
      <c r="HTG215" s="135"/>
      <c r="HTH215" s="130"/>
      <c r="HTI215" s="130"/>
      <c r="HTJ215" s="131"/>
      <c r="HTK215" s="132"/>
      <c r="HTL215" s="133"/>
      <c r="HTM215" s="134"/>
      <c r="HTN215" s="135"/>
      <c r="HTO215" s="135"/>
      <c r="HTP215" s="130"/>
      <c r="HTQ215" s="130"/>
      <c r="HTR215" s="131"/>
      <c r="HTS215" s="132"/>
      <c r="HTT215" s="133"/>
      <c r="HTU215" s="134"/>
      <c r="HTV215" s="135"/>
      <c r="HTW215" s="135"/>
      <c r="HTX215" s="130"/>
      <c r="HTY215" s="130"/>
      <c r="HTZ215" s="131"/>
      <c r="HUA215" s="132"/>
      <c r="HUB215" s="133"/>
      <c r="HUC215" s="134"/>
      <c r="HUD215" s="135"/>
      <c r="HUE215" s="135"/>
      <c r="HUF215" s="130"/>
      <c r="HUG215" s="130"/>
      <c r="HUH215" s="131"/>
      <c r="HUI215" s="132"/>
      <c r="HUJ215" s="133"/>
      <c r="HUK215" s="134"/>
      <c r="HUL215" s="135"/>
      <c r="HUM215" s="135"/>
      <c r="HUN215" s="130"/>
      <c r="HUO215" s="130"/>
      <c r="HUP215" s="131"/>
      <c r="HUQ215" s="132"/>
      <c r="HUR215" s="133"/>
      <c r="HUS215" s="134"/>
      <c r="HUT215" s="135"/>
      <c r="HUU215" s="135"/>
      <c r="HUV215" s="130"/>
      <c r="HUW215" s="130"/>
      <c r="HUX215" s="131"/>
      <c r="HUY215" s="132"/>
      <c r="HUZ215" s="133"/>
      <c r="HVA215" s="134"/>
      <c r="HVB215" s="135"/>
      <c r="HVC215" s="135"/>
      <c r="HVD215" s="130"/>
      <c r="HVE215" s="130"/>
      <c r="HVF215" s="131"/>
      <c r="HVG215" s="132"/>
      <c r="HVH215" s="133"/>
      <c r="HVI215" s="134"/>
      <c r="HVJ215" s="135"/>
      <c r="HVK215" s="135"/>
      <c r="HVL215" s="130"/>
      <c r="HVM215" s="130"/>
      <c r="HVN215" s="131"/>
      <c r="HVO215" s="132"/>
      <c r="HVP215" s="133"/>
      <c r="HVQ215" s="134"/>
      <c r="HVR215" s="135"/>
      <c r="HVS215" s="135"/>
      <c r="HVT215" s="130"/>
      <c r="HVU215" s="130"/>
      <c r="HVV215" s="131"/>
      <c r="HVW215" s="132"/>
      <c r="HVX215" s="133"/>
      <c r="HVY215" s="134"/>
      <c r="HVZ215" s="135"/>
      <c r="HWA215" s="135"/>
      <c r="HWB215" s="130"/>
      <c r="HWC215" s="130"/>
      <c r="HWD215" s="131"/>
      <c r="HWE215" s="132"/>
      <c r="HWF215" s="133"/>
      <c r="HWG215" s="134"/>
      <c r="HWH215" s="135"/>
      <c r="HWI215" s="135"/>
      <c r="HWJ215" s="130"/>
      <c r="HWK215" s="130"/>
      <c r="HWL215" s="131"/>
      <c r="HWM215" s="132"/>
      <c r="HWN215" s="133"/>
      <c r="HWO215" s="134"/>
      <c r="HWP215" s="135"/>
      <c r="HWQ215" s="135"/>
      <c r="HWR215" s="130"/>
      <c r="HWS215" s="130"/>
      <c r="HWT215" s="131"/>
      <c r="HWU215" s="132"/>
      <c r="HWV215" s="133"/>
      <c r="HWW215" s="134"/>
      <c r="HWX215" s="135"/>
      <c r="HWY215" s="135"/>
      <c r="HWZ215" s="130"/>
      <c r="HXA215" s="130"/>
      <c r="HXB215" s="131"/>
      <c r="HXC215" s="132"/>
      <c r="HXD215" s="133"/>
      <c r="HXE215" s="134"/>
      <c r="HXF215" s="135"/>
      <c r="HXG215" s="135"/>
      <c r="HXH215" s="130"/>
      <c r="HXI215" s="130"/>
      <c r="HXJ215" s="131"/>
      <c r="HXK215" s="132"/>
      <c r="HXL215" s="133"/>
      <c r="HXM215" s="134"/>
      <c r="HXN215" s="135"/>
      <c r="HXO215" s="135"/>
      <c r="HXP215" s="130"/>
      <c r="HXQ215" s="130"/>
      <c r="HXR215" s="131"/>
      <c r="HXS215" s="132"/>
      <c r="HXT215" s="133"/>
      <c r="HXU215" s="134"/>
      <c r="HXV215" s="135"/>
      <c r="HXW215" s="135"/>
      <c r="HXX215" s="130"/>
      <c r="HXY215" s="130"/>
      <c r="HXZ215" s="131"/>
      <c r="HYA215" s="132"/>
      <c r="HYB215" s="133"/>
      <c r="HYC215" s="134"/>
      <c r="HYD215" s="135"/>
      <c r="HYE215" s="135"/>
      <c r="HYF215" s="130"/>
      <c r="HYG215" s="130"/>
      <c r="HYH215" s="131"/>
      <c r="HYI215" s="132"/>
      <c r="HYJ215" s="133"/>
      <c r="HYK215" s="134"/>
      <c r="HYL215" s="135"/>
      <c r="HYM215" s="135"/>
      <c r="HYN215" s="130"/>
      <c r="HYO215" s="130"/>
      <c r="HYP215" s="131"/>
      <c r="HYQ215" s="132"/>
      <c r="HYR215" s="133"/>
      <c r="HYS215" s="134"/>
      <c r="HYT215" s="135"/>
      <c r="HYU215" s="135"/>
      <c r="HYV215" s="130"/>
      <c r="HYW215" s="130"/>
      <c r="HYX215" s="131"/>
      <c r="HYY215" s="132"/>
      <c r="HYZ215" s="133"/>
      <c r="HZA215" s="134"/>
      <c r="HZB215" s="135"/>
      <c r="HZC215" s="135"/>
      <c r="HZD215" s="130"/>
      <c r="HZE215" s="130"/>
      <c r="HZF215" s="131"/>
      <c r="HZG215" s="132"/>
      <c r="HZH215" s="133"/>
      <c r="HZI215" s="134"/>
      <c r="HZJ215" s="135"/>
      <c r="HZK215" s="135"/>
      <c r="HZL215" s="130"/>
      <c r="HZM215" s="130"/>
      <c r="HZN215" s="131"/>
      <c r="HZO215" s="132"/>
      <c r="HZP215" s="133"/>
      <c r="HZQ215" s="134"/>
      <c r="HZR215" s="135"/>
      <c r="HZS215" s="135"/>
      <c r="HZT215" s="130"/>
      <c r="HZU215" s="130"/>
      <c r="HZV215" s="131"/>
      <c r="HZW215" s="132"/>
      <c r="HZX215" s="133"/>
      <c r="HZY215" s="134"/>
      <c r="HZZ215" s="135"/>
      <c r="IAA215" s="135"/>
      <c r="IAB215" s="130"/>
      <c r="IAC215" s="130"/>
      <c r="IAD215" s="131"/>
      <c r="IAE215" s="132"/>
      <c r="IAF215" s="133"/>
      <c r="IAG215" s="134"/>
      <c r="IAH215" s="135"/>
      <c r="IAI215" s="135"/>
      <c r="IAJ215" s="130"/>
      <c r="IAK215" s="130"/>
      <c r="IAL215" s="131"/>
      <c r="IAM215" s="132"/>
      <c r="IAN215" s="133"/>
      <c r="IAO215" s="134"/>
      <c r="IAP215" s="135"/>
      <c r="IAQ215" s="135"/>
      <c r="IAR215" s="130"/>
      <c r="IAS215" s="130"/>
      <c r="IAT215" s="131"/>
      <c r="IAU215" s="132"/>
      <c r="IAV215" s="133"/>
      <c r="IAW215" s="134"/>
      <c r="IAX215" s="135"/>
      <c r="IAY215" s="135"/>
      <c r="IAZ215" s="130"/>
      <c r="IBA215" s="130"/>
      <c r="IBB215" s="131"/>
      <c r="IBC215" s="132"/>
      <c r="IBD215" s="133"/>
      <c r="IBE215" s="134"/>
      <c r="IBF215" s="135"/>
      <c r="IBG215" s="135"/>
      <c r="IBH215" s="130"/>
      <c r="IBI215" s="130"/>
      <c r="IBJ215" s="131"/>
      <c r="IBK215" s="132"/>
      <c r="IBL215" s="133"/>
      <c r="IBM215" s="134"/>
      <c r="IBN215" s="135"/>
      <c r="IBO215" s="135"/>
      <c r="IBP215" s="130"/>
      <c r="IBQ215" s="130"/>
      <c r="IBR215" s="131"/>
      <c r="IBS215" s="132"/>
      <c r="IBT215" s="133"/>
      <c r="IBU215" s="134"/>
      <c r="IBV215" s="135"/>
      <c r="IBW215" s="135"/>
      <c r="IBX215" s="130"/>
      <c r="IBY215" s="130"/>
      <c r="IBZ215" s="131"/>
      <c r="ICA215" s="132"/>
      <c r="ICB215" s="133"/>
      <c r="ICC215" s="134"/>
      <c r="ICD215" s="135"/>
      <c r="ICE215" s="135"/>
      <c r="ICF215" s="130"/>
      <c r="ICG215" s="130"/>
      <c r="ICH215" s="131"/>
      <c r="ICI215" s="132"/>
      <c r="ICJ215" s="133"/>
      <c r="ICK215" s="134"/>
      <c r="ICL215" s="135"/>
      <c r="ICM215" s="135"/>
      <c r="ICN215" s="130"/>
      <c r="ICO215" s="130"/>
      <c r="ICP215" s="131"/>
      <c r="ICQ215" s="132"/>
      <c r="ICR215" s="133"/>
      <c r="ICS215" s="134"/>
      <c r="ICT215" s="135"/>
      <c r="ICU215" s="135"/>
      <c r="ICV215" s="130"/>
      <c r="ICW215" s="130"/>
      <c r="ICX215" s="131"/>
      <c r="ICY215" s="132"/>
      <c r="ICZ215" s="133"/>
      <c r="IDA215" s="134"/>
      <c r="IDB215" s="135"/>
      <c r="IDC215" s="135"/>
      <c r="IDD215" s="130"/>
      <c r="IDE215" s="130"/>
      <c r="IDF215" s="131"/>
      <c r="IDG215" s="132"/>
      <c r="IDH215" s="133"/>
      <c r="IDI215" s="134"/>
      <c r="IDJ215" s="135"/>
      <c r="IDK215" s="135"/>
      <c r="IDL215" s="130"/>
      <c r="IDM215" s="130"/>
      <c r="IDN215" s="131"/>
      <c r="IDO215" s="132"/>
      <c r="IDP215" s="133"/>
      <c r="IDQ215" s="134"/>
      <c r="IDR215" s="135"/>
      <c r="IDS215" s="135"/>
      <c r="IDT215" s="130"/>
      <c r="IDU215" s="130"/>
      <c r="IDV215" s="131"/>
      <c r="IDW215" s="132"/>
      <c r="IDX215" s="133"/>
      <c r="IDY215" s="134"/>
      <c r="IDZ215" s="135"/>
      <c r="IEA215" s="135"/>
      <c r="IEB215" s="130"/>
      <c r="IEC215" s="130"/>
      <c r="IED215" s="131"/>
      <c r="IEE215" s="132"/>
      <c r="IEF215" s="133"/>
      <c r="IEG215" s="134"/>
      <c r="IEH215" s="135"/>
      <c r="IEI215" s="135"/>
      <c r="IEJ215" s="130"/>
      <c r="IEK215" s="130"/>
      <c r="IEL215" s="131"/>
      <c r="IEM215" s="132"/>
      <c r="IEN215" s="133"/>
      <c r="IEO215" s="134"/>
      <c r="IEP215" s="135"/>
      <c r="IEQ215" s="135"/>
      <c r="IER215" s="130"/>
      <c r="IES215" s="130"/>
      <c r="IET215" s="131"/>
      <c r="IEU215" s="132"/>
      <c r="IEV215" s="133"/>
      <c r="IEW215" s="134"/>
      <c r="IEX215" s="135"/>
      <c r="IEY215" s="135"/>
      <c r="IEZ215" s="130"/>
      <c r="IFA215" s="130"/>
      <c r="IFB215" s="131"/>
      <c r="IFC215" s="132"/>
      <c r="IFD215" s="133"/>
      <c r="IFE215" s="134"/>
      <c r="IFF215" s="135"/>
      <c r="IFG215" s="135"/>
      <c r="IFH215" s="130"/>
      <c r="IFI215" s="130"/>
      <c r="IFJ215" s="131"/>
      <c r="IFK215" s="132"/>
      <c r="IFL215" s="133"/>
      <c r="IFM215" s="134"/>
      <c r="IFN215" s="135"/>
      <c r="IFO215" s="135"/>
      <c r="IFP215" s="130"/>
      <c r="IFQ215" s="130"/>
      <c r="IFR215" s="131"/>
      <c r="IFS215" s="132"/>
      <c r="IFT215" s="133"/>
      <c r="IFU215" s="134"/>
      <c r="IFV215" s="135"/>
      <c r="IFW215" s="135"/>
      <c r="IFX215" s="130"/>
      <c r="IFY215" s="130"/>
      <c r="IFZ215" s="131"/>
      <c r="IGA215" s="132"/>
      <c r="IGB215" s="133"/>
      <c r="IGC215" s="134"/>
      <c r="IGD215" s="135"/>
      <c r="IGE215" s="135"/>
      <c r="IGF215" s="130"/>
      <c r="IGG215" s="130"/>
      <c r="IGH215" s="131"/>
      <c r="IGI215" s="132"/>
      <c r="IGJ215" s="133"/>
      <c r="IGK215" s="134"/>
      <c r="IGL215" s="135"/>
      <c r="IGM215" s="135"/>
      <c r="IGN215" s="130"/>
      <c r="IGO215" s="130"/>
      <c r="IGP215" s="131"/>
      <c r="IGQ215" s="132"/>
      <c r="IGR215" s="133"/>
      <c r="IGS215" s="134"/>
      <c r="IGT215" s="135"/>
      <c r="IGU215" s="135"/>
      <c r="IGV215" s="130"/>
      <c r="IGW215" s="130"/>
      <c r="IGX215" s="131"/>
      <c r="IGY215" s="132"/>
      <c r="IGZ215" s="133"/>
      <c r="IHA215" s="134"/>
      <c r="IHB215" s="135"/>
      <c r="IHC215" s="135"/>
      <c r="IHD215" s="130"/>
      <c r="IHE215" s="130"/>
      <c r="IHF215" s="131"/>
      <c r="IHG215" s="132"/>
      <c r="IHH215" s="133"/>
      <c r="IHI215" s="134"/>
      <c r="IHJ215" s="135"/>
      <c r="IHK215" s="135"/>
      <c r="IHL215" s="130"/>
      <c r="IHM215" s="130"/>
      <c r="IHN215" s="131"/>
      <c r="IHO215" s="132"/>
      <c r="IHP215" s="133"/>
      <c r="IHQ215" s="134"/>
      <c r="IHR215" s="135"/>
      <c r="IHS215" s="135"/>
      <c r="IHT215" s="130"/>
      <c r="IHU215" s="130"/>
      <c r="IHV215" s="131"/>
      <c r="IHW215" s="132"/>
      <c r="IHX215" s="133"/>
      <c r="IHY215" s="134"/>
      <c r="IHZ215" s="135"/>
      <c r="IIA215" s="135"/>
      <c r="IIB215" s="130"/>
      <c r="IIC215" s="130"/>
      <c r="IID215" s="131"/>
      <c r="IIE215" s="132"/>
      <c r="IIF215" s="133"/>
      <c r="IIG215" s="134"/>
      <c r="IIH215" s="135"/>
      <c r="III215" s="135"/>
      <c r="IIJ215" s="130"/>
      <c r="IIK215" s="130"/>
      <c r="IIL215" s="131"/>
      <c r="IIM215" s="132"/>
      <c r="IIN215" s="133"/>
      <c r="IIO215" s="134"/>
      <c r="IIP215" s="135"/>
      <c r="IIQ215" s="135"/>
      <c r="IIR215" s="130"/>
      <c r="IIS215" s="130"/>
      <c r="IIT215" s="131"/>
      <c r="IIU215" s="132"/>
      <c r="IIV215" s="133"/>
      <c r="IIW215" s="134"/>
      <c r="IIX215" s="135"/>
      <c r="IIY215" s="135"/>
      <c r="IIZ215" s="130"/>
      <c r="IJA215" s="130"/>
      <c r="IJB215" s="131"/>
      <c r="IJC215" s="132"/>
      <c r="IJD215" s="133"/>
      <c r="IJE215" s="134"/>
      <c r="IJF215" s="135"/>
      <c r="IJG215" s="135"/>
      <c r="IJH215" s="130"/>
      <c r="IJI215" s="130"/>
      <c r="IJJ215" s="131"/>
      <c r="IJK215" s="132"/>
      <c r="IJL215" s="133"/>
      <c r="IJM215" s="134"/>
      <c r="IJN215" s="135"/>
      <c r="IJO215" s="135"/>
      <c r="IJP215" s="130"/>
      <c r="IJQ215" s="130"/>
      <c r="IJR215" s="131"/>
      <c r="IJS215" s="132"/>
      <c r="IJT215" s="133"/>
      <c r="IJU215" s="134"/>
      <c r="IJV215" s="135"/>
      <c r="IJW215" s="135"/>
      <c r="IJX215" s="130"/>
      <c r="IJY215" s="130"/>
      <c r="IJZ215" s="131"/>
      <c r="IKA215" s="132"/>
      <c r="IKB215" s="133"/>
      <c r="IKC215" s="134"/>
      <c r="IKD215" s="135"/>
      <c r="IKE215" s="135"/>
      <c r="IKF215" s="130"/>
      <c r="IKG215" s="130"/>
      <c r="IKH215" s="131"/>
      <c r="IKI215" s="132"/>
      <c r="IKJ215" s="133"/>
      <c r="IKK215" s="134"/>
      <c r="IKL215" s="135"/>
      <c r="IKM215" s="135"/>
      <c r="IKN215" s="130"/>
      <c r="IKO215" s="130"/>
      <c r="IKP215" s="131"/>
      <c r="IKQ215" s="132"/>
      <c r="IKR215" s="133"/>
      <c r="IKS215" s="134"/>
      <c r="IKT215" s="135"/>
      <c r="IKU215" s="135"/>
      <c r="IKV215" s="130"/>
      <c r="IKW215" s="130"/>
      <c r="IKX215" s="131"/>
      <c r="IKY215" s="132"/>
      <c r="IKZ215" s="133"/>
      <c r="ILA215" s="134"/>
      <c r="ILB215" s="135"/>
      <c r="ILC215" s="135"/>
      <c r="ILD215" s="130"/>
      <c r="ILE215" s="130"/>
      <c r="ILF215" s="131"/>
      <c r="ILG215" s="132"/>
      <c r="ILH215" s="133"/>
      <c r="ILI215" s="134"/>
      <c r="ILJ215" s="135"/>
      <c r="ILK215" s="135"/>
      <c r="ILL215" s="130"/>
      <c r="ILM215" s="130"/>
      <c r="ILN215" s="131"/>
      <c r="ILO215" s="132"/>
      <c r="ILP215" s="133"/>
      <c r="ILQ215" s="134"/>
      <c r="ILR215" s="135"/>
      <c r="ILS215" s="135"/>
      <c r="ILT215" s="130"/>
      <c r="ILU215" s="130"/>
      <c r="ILV215" s="131"/>
      <c r="ILW215" s="132"/>
      <c r="ILX215" s="133"/>
      <c r="ILY215" s="134"/>
      <c r="ILZ215" s="135"/>
      <c r="IMA215" s="135"/>
      <c r="IMB215" s="130"/>
      <c r="IMC215" s="130"/>
      <c r="IMD215" s="131"/>
      <c r="IME215" s="132"/>
      <c r="IMF215" s="133"/>
      <c r="IMG215" s="134"/>
      <c r="IMH215" s="135"/>
      <c r="IMI215" s="135"/>
      <c r="IMJ215" s="130"/>
      <c r="IMK215" s="130"/>
      <c r="IML215" s="131"/>
      <c r="IMM215" s="132"/>
      <c r="IMN215" s="133"/>
      <c r="IMO215" s="134"/>
      <c r="IMP215" s="135"/>
      <c r="IMQ215" s="135"/>
      <c r="IMR215" s="130"/>
      <c r="IMS215" s="130"/>
      <c r="IMT215" s="131"/>
      <c r="IMU215" s="132"/>
      <c r="IMV215" s="133"/>
      <c r="IMW215" s="134"/>
      <c r="IMX215" s="135"/>
      <c r="IMY215" s="135"/>
      <c r="IMZ215" s="130"/>
      <c r="INA215" s="130"/>
      <c r="INB215" s="131"/>
      <c r="INC215" s="132"/>
      <c r="IND215" s="133"/>
      <c r="INE215" s="134"/>
      <c r="INF215" s="135"/>
      <c r="ING215" s="135"/>
      <c r="INH215" s="130"/>
      <c r="INI215" s="130"/>
      <c r="INJ215" s="131"/>
      <c r="INK215" s="132"/>
      <c r="INL215" s="133"/>
      <c r="INM215" s="134"/>
      <c r="INN215" s="135"/>
      <c r="INO215" s="135"/>
      <c r="INP215" s="130"/>
      <c r="INQ215" s="130"/>
      <c r="INR215" s="131"/>
      <c r="INS215" s="132"/>
      <c r="INT215" s="133"/>
      <c r="INU215" s="134"/>
      <c r="INV215" s="135"/>
      <c r="INW215" s="135"/>
      <c r="INX215" s="130"/>
      <c r="INY215" s="130"/>
      <c r="INZ215" s="131"/>
      <c r="IOA215" s="132"/>
      <c r="IOB215" s="133"/>
      <c r="IOC215" s="134"/>
      <c r="IOD215" s="135"/>
      <c r="IOE215" s="135"/>
      <c r="IOF215" s="130"/>
      <c r="IOG215" s="130"/>
      <c r="IOH215" s="131"/>
      <c r="IOI215" s="132"/>
      <c r="IOJ215" s="133"/>
      <c r="IOK215" s="134"/>
      <c r="IOL215" s="135"/>
      <c r="IOM215" s="135"/>
      <c r="ION215" s="130"/>
      <c r="IOO215" s="130"/>
      <c r="IOP215" s="131"/>
      <c r="IOQ215" s="132"/>
      <c r="IOR215" s="133"/>
      <c r="IOS215" s="134"/>
      <c r="IOT215" s="135"/>
      <c r="IOU215" s="135"/>
      <c r="IOV215" s="130"/>
      <c r="IOW215" s="130"/>
      <c r="IOX215" s="131"/>
      <c r="IOY215" s="132"/>
      <c r="IOZ215" s="133"/>
      <c r="IPA215" s="134"/>
      <c r="IPB215" s="135"/>
      <c r="IPC215" s="135"/>
      <c r="IPD215" s="130"/>
      <c r="IPE215" s="130"/>
      <c r="IPF215" s="131"/>
      <c r="IPG215" s="132"/>
      <c r="IPH215" s="133"/>
      <c r="IPI215" s="134"/>
      <c r="IPJ215" s="135"/>
      <c r="IPK215" s="135"/>
      <c r="IPL215" s="130"/>
      <c r="IPM215" s="130"/>
      <c r="IPN215" s="131"/>
      <c r="IPO215" s="132"/>
      <c r="IPP215" s="133"/>
      <c r="IPQ215" s="134"/>
      <c r="IPR215" s="135"/>
      <c r="IPS215" s="135"/>
      <c r="IPT215" s="130"/>
      <c r="IPU215" s="130"/>
      <c r="IPV215" s="131"/>
      <c r="IPW215" s="132"/>
      <c r="IPX215" s="133"/>
      <c r="IPY215" s="134"/>
      <c r="IPZ215" s="135"/>
      <c r="IQA215" s="135"/>
      <c r="IQB215" s="130"/>
      <c r="IQC215" s="130"/>
      <c r="IQD215" s="131"/>
      <c r="IQE215" s="132"/>
      <c r="IQF215" s="133"/>
      <c r="IQG215" s="134"/>
      <c r="IQH215" s="135"/>
      <c r="IQI215" s="135"/>
      <c r="IQJ215" s="130"/>
      <c r="IQK215" s="130"/>
      <c r="IQL215" s="131"/>
      <c r="IQM215" s="132"/>
      <c r="IQN215" s="133"/>
      <c r="IQO215" s="134"/>
      <c r="IQP215" s="135"/>
      <c r="IQQ215" s="135"/>
      <c r="IQR215" s="130"/>
      <c r="IQS215" s="130"/>
      <c r="IQT215" s="131"/>
      <c r="IQU215" s="132"/>
      <c r="IQV215" s="133"/>
      <c r="IQW215" s="134"/>
      <c r="IQX215" s="135"/>
      <c r="IQY215" s="135"/>
      <c r="IQZ215" s="130"/>
      <c r="IRA215" s="130"/>
      <c r="IRB215" s="131"/>
      <c r="IRC215" s="132"/>
      <c r="IRD215" s="133"/>
      <c r="IRE215" s="134"/>
      <c r="IRF215" s="135"/>
      <c r="IRG215" s="135"/>
      <c r="IRH215" s="130"/>
      <c r="IRI215" s="130"/>
      <c r="IRJ215" s="131"/>
      <c r="IRK215" s="132"/>
      <c r="IRL215" s="133"/>
      <c r="IRM215" s="134"/>
      <c r="IRN215" s="135"/>
      <c r="IRO215" s="135"/>
      <c r="IRP215" s="130"/>
      <c r="IRQ215" s="130"/>
      <c r="IRR215" s="131"/>
      <c r="IRS215" s="132"/>
      <c r="IRT215" s="133"/>
      <c r="IRU215" s="134"/>
      <c r="IRV215" s="135"/>
      <c r="IRW215" s="135"/>
      <c r="IRX215" s="130"/>
      <c r="IRY215" s="130"/>
      <c r="IRZ215" s="131"/>
      <c r="ISA215" s="132"/>
      <c r="ISB215" s="133"/>
      <c r="ISC215" s="134"/>
      <c r="ISD215" s="135"/>
      <c r="ISE215" s="135"/>
      <c r="ISF215" s="130"/>
      <c r="ISG215" s="130"/>
      <c r="ISH215" s="131"/>
      <c r="ISI215" s="132"/>
      <c r="ISJ215" s="133"/>
      <c r="ISK215" s="134"/>
      <c r="ISL215" s="135"/>
      <c r="ISM215" s="135"/>
      <c r="ISN215" s="130"/>
      <c r="ISO215" s="130"/>
      <c r="ISP215" s="131"/>
      <c r="ISQ215" s="132"/>
      <c r="ISR215" s="133"/>
      <c r="ISS215" s="134"/>
      <c r="IST215" s="135"/>
      <c r="ISU215" s="135"/>
      <c r="ISV215" s="130"/>
      <c r="ISW215" s="130"/>
      <c r="ISX215" s="131"/>
      <c r="ISY215" s="132"/>
      <c r="ISZ215" s="133"/>
      <c r="ITA215" s="134"/>
      <c r="ITB215" s="135"/>
      <c r="ITC215" s="135"/>
      <c r="ITD215" s="130"/>
      <c r="ITE215" s="130"/>
      <c r="ITF215" s="131"/>
      <c r="ITG215" s="132"/>
      <c r="ITH215" s="133"/>
      <c r="ITI215" s="134"/>
      <c r="ITJ215" s="135"/>
      <c r="ITK215" s="135"/>
      <c r="ITL215" s="130"/>
      <c r="ITM215" s="130"/>
      <c r="ITN215" s="131"/>
      <c r="ITO215" s="132"/>
      <c r="ITP215" s="133"/>
      <c r="ITQ215" s="134"/>
      <c r="ITR215" s="135"/>
      <c r="ITS215" s="135"/>
      <c r="ITT215" s="130"/>
      <c r="ITU215" s="130"/>
      <c r="ITV215" s="131"/>
      <c r="ITW215" s="132"/>
      <c r="ITX215" s="133"/>
      <c r="ITY215" s="134"/>
      <c r="ITZ215" s="135"/>
      <c r="IUA215" s="135"/>
      <c r="IUB215" s="130"/>
      <c r="IUC215" s="130"/>
      <c r="IUD215" s="131"/>
      <c r="IUE215" s="132"/>
      <c r="IUF215" s="133"/>
      <c r="IUG215" s="134"/>
      <c r="IUH215" s="135"/>
      <c r="IUI215" s="135"/>
      <c r="IUJ215" s="130"/>
      <c r="IUK215" s="130"/>
      <c r="IUL215" s="131"/>
      <c r="IUM215" s="132"/>
      <c r="IUN215" s="133"/>
      <c r="IUO215" s="134"/>
      <c r="IUP215" s="135"/>
      <c r="IUQ215" s="135"/>
      <c r="IUR215" s="130"/>
      <c r="IUS215" s="130"/>
      <c r="IUT215" s="131"/>
      <c r="IUU215" s="132"/>
      <c r="IUV215" s="133"/>
      <c r="IUW215" s="134"/>
      <c r="IUX215" s="135"/>
      <c r="IUY215" s="135"/>
      <c r="IUZ215" s="130"/>
      <c r="IVA215" s="130"/>
      <c r="IVB215" s="131"/>
      <c r="IVC215" s="132"/>
      <c r="IVD215" s="133"/>
      <c r="IVE215" s="134"/>
      <c r="IVF215" s="135"/>
      <c r="IVG215" s="135"/>
      <c r="IVH215" s="130"/>
      <c r="IVI215" s="130"/>
      <c r="IVJ215" s="131"/>
      <c r="IVK215" s="132"/>
      <c r="IVL215" s="133"/>
      <c r="IVM215" s="134"/>
      <c r="IVN215" s="135"/>
      <c r="IVO215" s="135"/>
      <c r="IVP215" s="130"/>
      <c r="IVQ215" s="130"/>
      <c r="IVR215" s="131"/>
      <c r="IVS215" s="132"/>
      <c r="IVT215" s="133"/>
      <c r="IVU215" s="134"/>
      <c r="IVV215" s="135"/>
      <c r="IVW215" s="135"/>
      <c r="IVX215" s="130"/>
      <c r="IVY215" s="130"/>
      <c r="IVZ215" s="131"/>
      <c r="IWA215" s="132"/>
      <c r="IWB215" s="133"/>
      <c r="IWC215" s="134"/>
      <c r="IWD215" s="135"/>
      <c r="IWE215" s="135"/>
      <c r="IWF215" s="130"/>
      <c r="IWG215" s="130"/>
      <c r="IWH215" s="131"/>
      <c r="IWI215" s="132"/>
      <c r="IWJ215" s="133"/>
      <c r="IWK215" s="134"/>
      <c r="IWL215" s="135"/>
      <c r="IWM215" s="135"/>
      <c r="IWN215" s="130"/>
      <c r="IWO215" s="130"/>
      <c r="IWP215" s="131"/>
      <c r="IWQ215" s="132"/>
      <c r="IWR215" s="133"/>
      <c r="IWS215" s="134"/>
      <c r="IWT215" s="135"/>
      <c r="IWU215" s="135"/>
      <c r="IWV215" s="130"/>
      <c r="IWW215" s="130"/>
      <c r="IWX215" s="131"/>
      <c r="IWY215" s="132"/>
      <c r="IWZ215" s="133"/>
      <c r="IXA215" s="134"/>
      <c r="IXB215" s="135"/>
      <c r="IXC215" s="135"/>
      <c r="IXD215" s="130"/>
      <c r="IXE215" s="130"/>
      <c r="IXF215" s="131"/>
      <c r="IXG215" s="132"/>
      <c r="IXH215" s="133"/>
      <c r="IXI215" s="134"/>
      <c r="IXJ215" s="135"/>
      <c r="IXK215" s="135"/>
      <c r="IXL215" s="130"/>
      <c r="IXM215" s="130"/>
      <c r="IXN215" s="131"/>
      <c r="IXO215" s="132"/>
      <c r="IXP215" s="133"/>
      <c r="IXQ215" s="134"/>
      <c r="IXR215" s="135"/>
      <c r="IXS215" s="135"/>
      <c r="IXT215" s="130"/>
      <c r="IXU215" s="130"/>
      <c r="IXV215" s="131"/>
      <c r="IXW215" s="132"/>
      <c r="IXX215" s="133"/>
      <c r="IXY215" s="134"/>
      <c r="IXZ215" s="135"/>
      <c r="IYA215" s="135"/>
      <c r="IYB215" s="130"/>
      <c r="IYC215" s="130"/>
      <c r="IYD215" s="131"/>
      <c r="IYE215" s="132"/>
      <c r="IYF215" s="133"/>
      <c r="IYG215" s="134"/>
      <c r="IYH215" s="135"/>
      <c r="IYI215" s="135"/>
      <c r="IYJ215" s="130"/>
      <c r="IYK215" s="130"/>
      <c r="IYL215" s="131"/>
      <c r="IYM215" s="132"/>
      <c r="IYN215" s="133"/>
      <c r="IYO215" s="134"/>
      <c r="IYP215" s="135"/>
      <c r="IYQ215" s="135"/>
      <c r="IYR215" s="130"/>
      <c r="IYS215" s="130"/>
      <c r="IYT215" s="131"/>
      <c r="IYU215" s="132"/>
      <c r="IYV215" s="133"/>
      <c r="IYW215" s="134"/>
      <c r="IYX215" s="135"/>
      <c r="IYY215" s="135"/>
      <c r="IYZ215" s="130"/>
      <c r="IZA215" s="130"/>
      <c r="IZB215" s="131"/>
      <c r="IZC215" s="132"/>
      <c r="IZD215" s="133"/>
      <c r="IZE215" s="134"/>
      <c r="IZF215" s="135"/>
      <c r="IZG215" s="135"/>
      <c r="IZH215" s="130"/>
      <c r="IZI215" s="130"/>
      <c r="IZJ215" s="131"/>
      <c r="IZK215" s="132"/>
      <c r="IZL215" s="133"/>
      <c r="IZM215" s="134"/>
      <c r="IZN215" s="135"/>
      <c r="IZO215" s="135"/>
      <c r="IZP215" s="130"/>
      <c r="IZQ215" s="130"/>
      <c r="IZR215" s="131"/>
      <c r="IZS215" s="132"/>
      <c r="IZT215" s="133"/>
      <c r="IZU215" s="134"/>
      <c r="IZV215" s="135"/>
      <c r="IZW215" s="135"/>
      <c r="IZX215" s="130"/>
      <c r="IZY215" s="130"/>
      <c r="IZZ215" s="131"/>
      <c r="JAA215" s="132"/>
      <c r="JAB215" s="133"/>
      <c r="JAC215" s="134"/>
      <c r="JAD215" s="135"/>
      <c r="JAE215" s="135"/>
      <c r="JAF215" s="130"/>
      <c r="JAG215" s="130"/>
      <c r="JAH215" s="131"/>
      <c r="JAI215" s="132"/>
      <c r="JAJ215" s="133"/>
      <c r="JAK215" s="134"/>
      <c r="JAL215" s="135"/>
      <c r="JAM215" s="135"/>
      <c r="JAN215" s="130"/>
      <c r="JAO215" s="130"/>
      <c r="JAP215" s="131"/>
      <c r="JAQ215" s="132"/>
      <c r="JAR215" s="133"/>
      <c r="JAS215" s="134"/>
      <c r="JAT215" s="135"/>
      <c r="JAU215" s="135"/>
      <c r="JAV215" s="130"/>
      <c r="JAW215" s="130"/>
      <c r="JAX215" s="131"/>
      <c r="JAY215" s="132"/>
      <c r="JAZ215" s="133"/>
      <c r="JBA215" s="134"/>
      <c r="JBB215" s="135"/>
      <c r="JBC215" s="135"/>
      <c r="JBD215" s="130"/>
      <c r="JBE215" s="130"/>
      <c r="JBF215" s="131"/>
      <c r="JBG215" s="132"/>
      <c r="JBH215" s="133"/>
      <c r="JBI215" s="134"/>
      <c r="JBJ215" s="135"/>
      <c r="JBK215" s="135"/>
      <c r="JBL215" s="130"/>
      <c r="JBM215" s="130"/>
      <c r="JBN215" s="131"/>
      <c r="JBO215" s="132"/>
      <c r="JBP215" s="133"/>
      <c r="JBQ215" s="134"/>
      <c r="JBR215" s="135"/>
      <c r="JBS215" s="135"/>
      <c r="JBT215" s="130"/>
      <c r="JBU215" s="130"/>
      <c r="JBV215" s="131"/>
      <c r="JBW215" s="132"/>
      <c r="JBX215" s="133"/>
      <c r="JBY215" s="134"/>
      <c r="JBZ215" s="135"/>
      <c r="JCA215" s="135"/>
      <c r="JCB215" s="130"/>
      <c r="JCC215" s="130"/>
      <c r="JCD215" s="131"/>
      <c r="JCE215" s="132"/>
      <c r="JCF215" s="133"/>
      <c r="JCG215" s="134"/>
      <c r="JCH215" s="135"/>
      <c r="JCI215" s="135"/>
      <c r="JCJ215" s="130"/>
      <c r="JCK215" s="130"/>
      <c r="JCL215" s="131"/>
      <c r="JCM215" s="132"/>
      <c r="JCN215" s="133"/>
      <c r="JCO215" s="134"/>
      <c r="JCP215" s="135"/>
      <c r="JCQ215" s="135"/>
      <c r="JCR215" s="130"/>
      <c r="JCS215" s="130"/>
      <c r="JCT215" s="131"/>
      <c r="JCU215" s="132"/>
      <c r="JCV215" s="133"/>
      <c r="JCW215" s="134"/>
      <c r="JCX215" s="135"/>
      <c r="JCY215" s="135"/>
      <c r="JCZ215" s="130"/>
      <c r="JDA215" s="130"/>
      <c r="JDB215" s="131"/>
      <c r="JDC215" s="132"/>
      <c r="JDD215" s="133"/>
      <c r="JDE215" s="134"/>
      <c r="JDF215" s="135"/>
      <c r="JDG215" s="135"/>
      <c r="JDH215" s="130"/>
      <c r="JDI215" s="130"/>
      <c r="JDJ215" s="131"/>
      <c r="JDK215" s="132"/>
      <c r="JDL215" s="133"/>
      <c r="JDM215" s="134"/>
      <c r="JDN215" s="135"/>
      <c r="JDO215" s="135"/>
      <c r="JDP215" s="130"/>
      <c r="JDQ215" s="130"/>
      <c r="JDR215" s="131"/>
      <c r="JDS215" s="132"/>
      <c r="JDT215" s="133"/>
      <c r="JDU215" s="134"/>
      <c r="JDV215" s="135"/>
      <c r="JDW215" s="135"/>
      <c r="JDX215" s="130"/>
      <c r="JDY215" s="130"/>
      <c r="JDZ215" s="131"/>
      <c r="JEA215" s="132"/>
      <c r="JEB215" s="133"/>
      <c r="JEC215" s="134"/>
      <c r="JED215" s="135"/>
      <c r="JEE215" s="135"/>
      <c r="JEF215" s="130"/>
      <c r="JEG215" s="130"/>
      <c r="JEH215" s="131"/>
      <c r="JEI215" s="132"/>
      <c r="JEJ215" s="133"/>
      <c r="JEK215" s="134"/>
      <c r="JEL215" s="135"/>
      <c r="JEM215" s="135"/>
      <c r="JEN215" s="130"/>
      <c r="JEO215" s="130"/>
      <c r="JEP215" s="131"/>
      <c r="JEQ215" s="132"/>
      <c r="JER215" s="133"/>
      <c r="JES215" s="134"/>
      <c r="JET215" s="135"/>
      <c r="JEU215" s="135"/>
      <c r="JEV215" s="130"/>
      <c r="JEW215" s="130"/>
      <c r="JEX215" s="131"/>
      <c r="JEY215" s="132"/>
      <c r="JEZ215" s="133"/>
      <c r="JFA215" s="134"/>
      <c r="JFB215" s="135"/>
      <c r="JFC215" s="135"/>
      <c r="JFD215" s="130"/>
      <c r="JFE215" s="130"/>
      <c r="JFF215" s="131"/>
      <c r="JFG215" s="132"/>
      <c r="JFH215" s="133"/>
      <c r="JFI215" s="134"/>
      <c r="JFJ215" s="135"/>
      <c r="JFK215" s="135"/>
      <c r="JFL215" s="130"/>
      <c r="JFM215" s="130"/>
      <c r="JFN215" s="131"/>
      <c r="JFO215" s="132"/>
      <c r="JFP215" s="133"/>
      <c r="JFQ215" s="134"/>
      <c r="JFR215" s="135"/>
      <c r="JFS215" s="135"/>
      <c r="JFT215" s="130"/>
      <c r="JFU215" s="130"/>
      <c r="JFV215" s="131"/>
      <c r="JFW215" s="132"/>
      <c r="JFX215" s="133"/>
      <c r="JFY215" s="134"/>
      <c r="JFZ215" s="135"/>
      <c r="JGA215" s="135"/>
      <c r="JGB215" s="130"/>
      <c r="JGC215" s="130"/>
      <c r="JGD215" s="131"/>
      <c r="JGE215" s="132"/>
      <c r="JGF215" s="133"/>
      <c r="JGG215" s="134"/>
      <c r="JGH215" s="135"/>
      <c r="JGI215" s="135"/>
      <c r="JGJ215" s="130"/>
      <c r="JGK215" s="130"/>
      <c r="JGL215" s="131"/>
      <c r="JGM215" s="132"/>
      <c r="JGN215" s="133"/>
      <c r="JGO215" s="134"/>
      <c r="JGP215" s="135"/>
      <c r="JGQ215" s="135"/>
      <c r="JGR215" s="130"/>
      <c r="JGS215" s="130"/>
      <c r="JGT215" s="131"/>
      <c r="JGU215" s="132"/>
      <c r="JGV215" s="133"/>
      <c r="JGW215" s="134"/>
      <c r="JGX215" s="135"/>
      <c r="JGY215" s="135"/>
      <c r="JGZ215" s="130"/>
      <c r="JHA215" s="130"/>
      <c r="JHB215" s="131"/>
      <c r="JHC215" s="132"/>
      <c r="JHD215" s="133"/>
      <c r="JHE215" s="134"/>
      <c r="JHF215" s="135"/>
      <c r="JHG215" s="135"/>
      <c r="JHH215" s="130"/>
      <c r="JHI215" s="130"/>
      <c r="JHJ215" s="131"/>
      <c r="JHK215" s="132"/>
      <c r="JHL215" s="133"/>
      <c r="JHM215" s="134"/>
      <c r="JHN215" s="135"/>
      <c r="JHO215" s="135"/>
      <c r="JHP215" s="130"/>
      <c r="JHQ215" s="130"/>
      <c r="JHR215" s="131"/>
      <c r="JHS215" s="132"/>
      <c r="JHT215" s="133"/>
      <c r="JHU215" s="134"/>
      <c r="JHV215" s="135"/>
      <c r="JHW215" s="135"/>
      <c r="JHX215" s="130"/>
      <c r="JHY215" s="130"/>
      <c r="JHZ215" s="131"/>
      <c r="JIA215" s="132"/>
      <c r="JIB215" s="133"/>
      <c r="JIC215" s="134"/>
      <c r="JID215" s="135"/>
      <c r="JIE215" s="135"/>
      <c r="JIF215" s="130"/>
      <c r="JIG215" s="130"/>
      <c r="JIH215" s="131"/>
      <c r="JII215" s="132"/>
      <c r="JIJ215" s="133"/>
      <c r="JIK215" s="134"/>
      <c r="JIL215" s="135"/>
      <c r="JIM215" s="135"/>
      <c r="JIN215" s="130"/>
      <c r="JIO215" s="130"/>
      <c r="JIP215" s="131"/>
      <c r="JIQ215" s="132"/>
      <c r="JIR215" s="133"/>
      <c r="JIS215" s="134"/>
      <c r="JIT215" s="135"/>
      <c r="JIU215" s="135"/>
      <c r="JIV215" s="130"/>
      <c r="JIW215" s="130"/>
      <c r="JIX215" s="131"/>
      <c r="JIY215" s="132"/>
      <c r="JIZ215" s="133"/>
      <c r="JJA215" s="134"/>
      <c r="JJB215" s="135"/>
      <c r="JJC215" s="135"/>
      <c r="JJD215" s="130"/>
      <c r="JJE215" s="130"/>
      <c r="JJF215" s="131"/>
      <c r="JJG215" s="132"/>
      <c r="JJH215" s="133"/>
      <c r="JJI215" s="134"/>
      <c r="JJJ215" s="135"/>
      <c r="JJK215" s="135"/>
      <c r="JJL215" s="130"/>
      <c r="JJM215" s="130"/>
      <c r="JJN215" s="131"/>
      <c r="JJO215" s="132"/>
      <c r="JJP215" s="133"/>
      <c r="JJQ215" s="134"/>
      <c r="JJR215" s="135"/>
      <c r="JJS215" s="135"/>
      <c r="JJT215" s="130"/>
      <c r="JJU215" s="130"/>
      <c r="JJV215" s="131"/>
      <c r="JJW215" s="132"/>
      <c r="JJX215" s="133"/>
      <c r="JJY215" s="134"/>
      <c r="JJZ215" s="135"/>
      <c r="JKA215" s="135"/>
      <c r="JKB215" s="130"/>
      <c r="JKC215" s="130"/>
      <c r="JKD215" s="131"/>
      <c r="JKE215" s="132"/>
      <c r="JKF215" s="133"/>
      <c r="JKG215" s="134"/>
      <c r="JKH215" s="135"/>
      <c r="JKI215" s="135"/>
      <c r="JKJ215" s="130"/>
      <c r="JKK215" s="130"/>
      <c r="JKL215" s="131"/>
      <c r="JKM215" s="132"/>
      <c r="JKN215" s="133"/>
      <c r="JKO215" s="134"/>
      <c r="JKP215" s="135"/>
      <c r="JKQ215" s="135"/>
      <c r="JKR215" s="130"/>
      <c r="JKS215" s="130"/>
      <c r="JKT215" s="131"/>
      <c r="JKU215" s="132"/>
      <c r="JKV215" s="133"/>
      <c r="JKW215" s="134"/>
      <c r="JKX215" s="135"/>
      <c r="JKY215" s="135"/>
      <c r="JKZ215" s="130"/>
      <c r="JLA215" s="130"/>
      <c r="JLB215" s="131"/>
      <c r="JLC215" s="132"/>
      <c r="JLD215" s="133"/>
      <c r="JLE215" s="134"/>
      <c r="JLF215" s="135"/>
      <c r="JLG215" s="135"/>
      <c r="JLH215" s="130"/>
      <c r="JLI215" s="130"/>
      <c r="JLJ215" s="131"/>
      <c r="JLK215" s="132"/>
      <c r="JLL215" s="133"/>
      <c r="JLM215" s="134"/>
      <c r="JLN215" s="135"/>
      <c r="JLO215" s="135"/>
      <c r="JLP215" s="130"/>
      <c r="JLQ215" s="130"/>
      <c r="JLR215" s="131"/>
      <c r="JLS215" s="132"/>
      <c r="JLT215" s="133"/>
      <c r="JLU215" s="134"/>
      <c r="JLV215" s="135"/>
      <c r="JLW215" s="135"/>
      <c r="JLX215" s="130"/>
      <c r="JLY215" s="130"/>
      <c r="JLZ215" s="131"/>
      <c r="JMA215" s="132"/>
      <c r="JMB215" s="133"/>
      <c r="JMC215" s="134"/>
      <c r="JMD215" s="135"/>
      <c r="JME215" s="135"/>
      <c r="JMF215" s="130"/>
      <c r="JMG215" s="130"/>
      <c r="JMH215" s="131"/>
      <c r="JMI215" s="132"/>
      <c r="JMJ215" s="133"/>
      <c r="JMK215" s="134"/>
      <c r="JML215" s="135"/>
      <c r="JMM215" s="135"/>
      <c r="JMN215" s="130"/>
      <c r="JMO215" s="130"/>
      <c r="JMP215" s="131"/>
      <c r="JMQ215" s="132"/>
      <c r="JMR215" s="133"/>
      <c r="JMS215" s="134"/>
      <c r="JMT215" s="135"/>
      <c r="JMU215" s="135"/>
      <c r="JMV215" s="130"/>
      <c r="JMW215" s="130"/>
      <c r="JMX215" s="131"/>
      <c r="JMY215" s="132"/>
      <c r="JMZ215" s="133"/>
      <c r="JNA215" s="134"/>
      <c r="JNB215" s="135"/>
      <c r="JNC215" s="135"/>
      <c r="JND215" s="130"/>
      <c r="JNE215" s="130"/>
      <c r="JNF215" s="131"/>
      <c r="JNG215" s="132"/>
      <c r="JNH215" s="133"/>
      <c r="JNI215" s="134"/>
      <c r="JNJ215" s="135"/>
      <c r="JNK215" s="135"/>
      <c r="JNL215" s="130"/>
      <c r="JNM215" s="130"/>
      <c r="JNN215" s="131"/>
      <c r="JNO215" s="132"/>
      <c r="JNP215" s="133"/>
      <c r="JNQ215" s="134"/>
      <c r="JNR215" s="135"/>
      <c r="JNS215" s="135"/>
      <c r="JNT215" s="130"/>
      <c r="JNU215" s="130"/>
      <c r="JNV215" s="131"/>
      <c r="JNW215" s="132"/>
      <c r="JNX215" s="133"/>
      <c r="JNY215" s="134"/>
      <c r="JNZ215" s="135"/>
      <c r="JOA215" s="135"/>
      <c r="JOB215" s="130"/>
      <c r="JOC215" s="130"/>
      <c r="JOD215" s="131"/>
      <c r="JOE215" s="132"/>
      <c r="JOF215" s="133"/>
      <c r="JOG215" s="134"/>
      <c r="JOH215" s="135"/>
      <c r="JOI215" s="135"/>
      <c r="JOJ215" s="130"/>
      <c r="JOK215" s="130"/>
      <c r="JOL215" s="131"/>
      <c r="JOM215" s="132"/>
      <c r="JON215" s="133"/>
      <c r="JOO215" s="134"/>
      <c r="JOP215" s="135"/>
      <c r="JOQ215" s="135"/>
      <c r="JOR215" s="130"/>
      <c r="JOS215" s="130"/>
      <c r="JOT215" s="131"/>
      <c r="JOU215" s="132"/>
      <c r="JOV215" s="133"/>
      <c r="JOW215" s="134"/>
      <c r="JOX215" s="135"/>
      <c r="JOY215" s="135"/>
      <c r="JOZ215" s="130"/>
      <c r="JPA215" s="130"/>
      <c r="JPB215" s="131"/>
      <c r="JPC215" s="132"/>
      <c r="JPD215" s="133"/>
      <c r="JPE215" s="134"/>
      <c r="JPF215" s="135"/>
      <c r="JPG215" s="135"/>
      <c r="JPH215" s="130"/>
      <c r="JPI215" s="130"/>
      <c r="JPJ215" s="131"/>
      <c r="JPK215" s="132"/>
      <c r="JPL215" s="133"/>
      <c r="JPM215" s="134"/>
      <c r="JPN215" s="135"/>
      <c r="JPO215" s="135"/>
      <c r="JPP215" s="130"/>
      <c r="JPQ215" s="130"/>
      <c r="JPR215" s="131"/>
      <c r="JPS215" s="132"/>
      <c r="JPT215" s="133"/>
      <c r="JPU215" s="134"/>
      <c r="JPV215" s="135"/>
      <c r="JPW215" s="135"/>
      <c r="JPX215" s="130"/>
      <c r="JPY215" s="130"/>
      <c r="JPZ215" s="131"/>
      <c r="JQA215" s="132"/>
      <c r="JQB215" s="133"/>
      <c r="JQC215" s="134"/>
      <c r="JQD215" s="135"/>
      <c r="JQE215" s="135"/>
      <c r="JQF215" s="130"/>
      <c r="JQG215" s="130"/>
      <c r="JQH215" s="131"/>
      <c r="JQI215" s="132"/>
      <c r="JQJ215" s="133"/>
      <c r="JQK215" s="134"/>
      <c r="JQL215" s="135"/>
      <c r="JQM215" s="135"/>
      <c r="JQN215" s="130"/>
      <c r="JQO215" s="130"/>
      <c r="JQP215" s="131"/>
      <c r="JQQ215" s="132"/>
      <c r="JQR215" s="133"/>
      <c r="JQS215" s="134"/>
      <c r="JQT215" s="135"/>
      <c r="JQU215" s="135"/>
      <c r="JQV215" s="130"/>
      <c r="JQW215" s="130"/>
      <c r="JQX215" s="131"/>
      <c r="JQY215" s="132"/>
      <c r="JQZ215" s="133"/>
      <c r="JRA215" s="134"/>
      <c r="JRB215" s="135"/>
      <c r="JRC215" s="135"/>
      <c r="JRD215" s="130"/>
      <c r="JRE215" s="130"/>
      <c r="JRF215" s="131"/>
      <c r="JRG215" s="132"/>
      <c r="JRH215" s="133"/>
      <c r="JRI215" s="134"/>
      <c r="JRJ215" s="135"/>
      <c r="JRK215" s="135"/>
      <c r="JRL215" s="130"/>
      <c r="JRM215" s="130"/>
      <c r="JRN215" s="131"/>
      <c r="JRO215" s="132"/>
      <c r="JRP215" s="133"/>
      <c r="JRQ215" s="134"/>
      <c r="JRR215" s="135"/>
      <c r="JRS215" s="135"/>
      <c r="JRT215" s="130"/>
      <c r="JRU215" s="130"/>
      <c r="JRV215" s="131"/>
      <c r="JRW215" s="132"/>
      <c r="JRX215" s="133"/>
      <c r="JRY215" s="134"/>
      <c r="JRZ215" s="135"/>
      <c r="JSA215" s="135"/>
      <c r="JSB215" s="130"/>
      <c r="JSC215" s="130"/>
      <c r="JSD215" s="131"/>
      <c r="JSE215" s="132"/>
      <c r="JSF215" s="133"/>
      <c r="JSG215" s="134"/>
      <c r="JSH215" s="135"/>
      <c r="JSI215" s="135"/>
      <c r="JSJ215" s="130"/>
      <c r="JSK215" s="130"/>
      <c r="JSL215" s="131"/>
      <c r="JSM215" s="132"/>
      <c r="JSN215" s="133"/>
      <c r="JSO215" s="134"/>
      <c r="JSP215" s="135"/>
      <c r="JSQ215" s="135"/>
      <c r="JSR215" s="130"/>
      <c r="JSS215" s="130"/>
      <c r="JST215" s="131"/>
      <c r="JSU215" s="132"/>
      <c r="JSV215" s="133"/>
      <c r="JSW215" s="134"/>
      <c r="JSX215" s="135"/>
      <c r="JSY215" s="135"/>
      <c r="JSZ215" s="130"/>
      <c r="JTA215" s="130"/>
      <c r="JTB215" s="131"/>
      <c r="JTC215" s="132"/>
      <c r="JTD215" s="133"/>
      <c r="JTE215" s="134"/>
      <c r="JTF215" s="135"/>
      <c r="JTG215" s="135"/>
      <c r="JTH215" s="130"/>
      <c r="JTI215" s="130"/>
      <c r="JTJ215" s="131"/>
      <c r="JTK215" s="132"/>
      <c r="JTL215" s="133"/>
      <c r="JTM215" s="134"/>
      <c r="JTN215" s="135"/>
      <c r="JTO215" s="135"/>
      <c r="JTP215" s="130"/>
      <c r="JTQ215" s="130"/>
      <c r="JTR215" s="131"/>
      <c r="JTS215" s="132"/>
      <c r="JTT215" s="133"/>
      <c r="JTU215" s="134"/>
      <c r="JTV215" s="135"/>
      <c r="JTW215" s="135"/>
      <c r="JTX215" s="130"/>
      <c r="JTY215" s="130"/>
      <c r="JTZ215" s="131"/>
      <c r="JUA215" s="132"/>
      <c r="JUB215" s="133"/>
      <c r="JUC215" s="134"/>
      <c r="JUD215" s="135"/>
      <c r="JUE215" s="135"/>
      <c r="JUF215" s="130"/>
      <c r="JUG215" s="130"/>
      <c r="JUH215" s="131"/>
      <c r="JUI215" s="132"/>
      <c r="JUJ215" s="133"/>
      <c r="JUK215" s="134"/>
      <c r="JUL215" s="135"/>
      <c r="JUM215" s="135"/>
      <c r="JUN215" s="130"/>
      <c r="JUO215" s="130"/>
      <c r="JUP215" s="131"/>
      <c r="JUQ215" s="132"/>
      <c r="JUR215" s="133"/>
      <c r="JUS215" s="134"/>
      <c r="JUT215" s="135"/>
      <c r="JUU215" s="135"/>
      <c r="JUV215" s="130"/>
      <c r="JUW215" s="130"/>
      <c r="JUX215" s="131"/>
      <c r="JUY215" s="132"/>
      <c r="JUZ215" s="133"/>
      <c r="JVA215" s="134"/>
      <c r="JVB215" s="135"/>
      <c r="JVC215" s="135"/>
      <c r="JVD215" s="130"/>
      <c r="JVE215" s="130"/>
      <c r="JVF215" s="131"/>
      <c r="JVG215" s="132"/>
      <c r="JVH215" s="133"/>
      <c r="JVI215" s="134"/>
      <c r="JVJ215" s="135"/>
      <c r="JVK215" s="135"/>
      <c r="JVL215" s="130"/>
      <c r="JVM215" s="130"/>
      <c r="JVN215" s="131"/>
      <c r="JVO215" s="132"/>
      <c r="JVP215" s="133"/>
      <c r="JVQ215" s="134"/>
      <c r="JVR215" s="135"/>
      <c r="JVS215" s="135"/>
      <c r="JVT215" s="130"/>
      <c r="JVU215" s="130"/>
      <c r="JVV215" s="131"/>
      <c r="JVW215" s="132"/>
      <c r="JVX215" s="133"/>
      <c r="JVY215" s="134"/>
      <c r="JVZ215" s="135"/>
      <c r="JWA215" s="135"/>
      <c r="JWB215" s="130"/>
      <c r="JWC215" s="130"/>
      <c r="JWD215" s="131"/>
      <c r="JWE215" s="132"/>
      <c r="JWF215" s="133"/>
      <c r="JWG215" s="134"/>
      <c r="JWH215" s="135"/>
      <c r="JWI215" s="135"/>
      <c r="JWJ215" s="130"/>
      <c r="JWK215" s="130"/>
      <c r="JWL215" s="131"/>
      <c r="JWM215" s="132"/>
      <c r="JWN215" s="133"/>
      <c r="JWO215" s="134"/>
      <c r="JWP215" s="135"/>
      <c r="JWQ215" s="135"/>
      <c r="JWR215" s="130"/>
      <c r="JWS215" s="130"/>
      <c r="JWT215" s="131"/>
      <c r="JWU215" s="132"/>
      <c r="JWV215" s="133"/>
      <c r="JWW215" s="134"/>
      <c r="JWX215" s="135"/>
      <c r="JWY215" s="135"/>
      <c r="JWZ215" s="130"/>
      <c r="JXA215" s="130"/>
      <c r="JXB215" s="131"/>
      <c r="JXC215" s="132"/>
      <c r="JXD215" s="133"/>
      <c r="JXE215" s="134"/>
      <c r="JXF215" s="135"/>
      <c r="JXG215" s="135"/>
      <c r="JXH215" s="130"/>
      <c r="JXI215" s="130"/>
      <c r="JXJ215" s="131"/>
      <c r="JXK215" s="132"/>
      <c r="JXL215" s="133"/>
      <c r="JXM215" s="134"/>
      <c r="JXN215" s="135"/>
      <c r="JXO215" s="135"/>
      <c r="JXP215" s="130"/>
      <c r="JXQ215" s="130"/>
      <c r="JXR215" s="131"/>
      <c r="JXS215" s="132"/>
      <c r="JXT215" s="133"/>
      <c r="JXU215" s="134"/>
      <c r="JXV215" s="135"/>
      <c r="JXW215" s="135"/>
      <c r="JXX215" s="130"/>
      <c r="JXY215" s="130"/>
      <c r="JXZ215" s="131"/>
      <c r="JYA215" s="132"/>
      <c r="JYB215" s="133"/>
      <c r="JYC215" s="134"/>
      <c r="JYD215" s="135"/>
      <c r="JYE215" s="135"/>
      <c r="JYF215" s="130"/>
      <c r="JYG215" s="130"/>
      <c r="JYH215" s="131"/>
      <c r="JYI215" s="132"/>
      <c r="JYJ215" s="133"/>
      <c r="JYK215" s="134"/>
      <c r="JYL215" s="135"/>
      <c r="JYM215" s="135"/>
      <c r="JYN215" s="130"/>
      <c r="JYO215" s="130"/>
      <c r="JYP215" s="131"/>
      <c r="JYQ215" s="132"/>
      <c r="JYR215" s="133"/>
      <c r="JYS215" s="134"/>
      <c r="JYT215" s="135"/>
      <c r="JYU215" s="135"/>
      <c r="JYV215" s="130"/>
      <c r="JYW215" s="130"/>
      <c r="JYX215" s="131"/>
      <c r="JYY215" s="132"/>
      <c r="JYZ215" s="133"/>
      <c r="JZA215" s="134"/>
      <c r="JZB215" s="135"/>
      <c r="JZC215" s="135"/>
      <c r="JZD215" s="130"/>
      <c r="JZE215" s="130"/>
      <c r="JZF215" s="131"/>
      <c r="JZG215" s="132"/>
      <c r="JZH215" s="133"/>
      <c r="JZI215" s="134"/>
      <c r="JZJ215" s="135"/>
      <c r="JZK215" s="135"/>
      <c r="JZL215" s="130"/>
      <c r="JZM215" s="130"/>
      <c r="JZN215" s="131"/>
      <c r="JZO215" s="132"/>
      <c r="JZP215" s="133"/>
      <c r="JZQ215" s="134"/>
      <c r="JZR215" s="135"/>
      <c r="JZS215" s="135"/>
      <c r="JZT215" s="130"/>
      <c r="JZU215" s="130"/>
      <c r="JZV215" s="131"/>
      <c r="JZW215" s="132"/>
      <c r="JZX215" s="133"/>
      <c r="JZY215" s="134"/>
      <c r="JZZ215" s="135"/>
      <c r="KAA215" s="135"/>
      <c r="KAB215" s="130"/>
      <c r="KAC215" s="130"/>
      <c r="KAD215" s="131"/>
      <c r="KAE215" s="132"/>
      <c r="KAF215" s="133"/>
      <c r="KAG215" s="134"/>
      <c r="KAH215" s="135"/>
      <c r="KAI215" s="135"/>
      <c r="KAJ215" s="130"/>
      <c r="KAK215" s="130"/>
      <c r="KAL215" s="131"/>
      <c r="KAM215" s="132"/>
      <c r="KAN215" s="133"/>
      <c r="KAO215" s="134"/>
      <c r="KAP215" s="135"/>
      <c r="KAQ215" s="135"/>
      <c r="KAR215" s="130"/>
      <c r="KAS215" s="130"/>
      <c r="KAT215" s="131"/>
      <c r="KAU215" s="132"/>
      <c r="KAV215" s="133"/>
      <c r="KAW215" s="134"/>
      <c r="KAX215" s="135"/>
      <c r="KAY215" s="135"/>
      <c r="KAZ215" s="130"/>
      <c r="KBA215" s="130"/>
      <c r="KBB215" s="131"/>
      <c r="KBC215" s="132"/>
      <c r="KBD215" s="133"/>
      <c r="KBE215" s="134"/>
      <c r="KBF215" s="135"/>
      <c r="KBG215" s="135"/>
      <c r="KBH215" s="130"/>
      <c r="KBI215" s="130"/>
      <c r="KBJ215" s="131"/>
      <c r="KBK215" s="132"/>
      <c r="KBL215" s="133"/>
      <c r="KBM215" s="134"/>
      <c r="KBN215" s="135"/>
      <c r="KBO215" s="135"/>
      <c r="KBP215" s="130"/>
      <c r="KBQ215" s="130"/>
      <c r="KBR215" s="131"/>
      <c r="KBS215" s="132"/>
      <c r="KBT215" s="133"/>
      <c r="KBU215" s="134"/>
      <c r="KBV215" s="135"/>
      <c r="KBW215" s="135"/>
      <c r="KBX215" s="130"/>
      <c r="KBY215" s="130"/>
      <c r="KBZ215" s="131"/>
      <c r="KCA215" s="132"/>
      <c r="KCB215" s="133"/>
      <c r="KCC215" s="134"/>
      <c r="KCD215" s="135"/>
      <c r="KCE215" s="135"/>
      <c r="KCF215" s="130"/>
      <c r="KCG215" s="130"/>
      <c r="KCH215" s="131"/>
      <c r="KCI215" s="132"/>
      <c r="KCJ215" s="133"/>
      <c r="KCK215" s="134"/>
      <c r="KCL215" s="135"/>
      <c r="KCM215" s="135"/>
      <c r="KCN215" s="130"/>
      <c r="KCO215" s="130"/>
      <c r="KCP215" s="131"/>
      <c r="KCQ215" s="132"/>
      <c r="KCR215" s="133"/>
      <c r="KCS215" s="134"/>
      <c r="KCT215" s="135"/>
      <c r="KCU215" s="135"/>
      <c r="KCV215" s="130"/>
      <c r="KCW215" s="130"/>
      <c r="KCX215" s="131"/>
      <c r="KCY215" s="132"/>
      <c r="KCZ215" s="133"/>
      <c r="KDA215" s="134"/>
      <c r="KDB215" s="135"/>
      <c r="KDC215" s="135"/>
      <c r="KDD215" s="130"/>
      <c r="KDE215" s="130"/>
      <c r="KDF215" s="131"/>
      <c r="KDG215" s="132"/>
      <c r="KDH215" s="133"/>
      <c r="KDI215" s="134"/>
      <c r="KDJ215" s="135"/>
      <c r="KDK215" s="135"/>
      <c r="KDL215" s="130"/>
      <c r="KDM215" s="130"/>
      <c r="KDN215" s="131"/>
      <c r="KDO215" s="132"/>
      <c r="KDP215" s="133"/>
      <c r="KDQ215" s="134"/>
      <c r="KDR215" s="135"/>
      <c r="KDS215" s="135"/>
      <c r="KDT215" s="130"/>
      <c r="KDU215" s="130"/>
      <c r="KDV215" s="131"/>
      <c r="KDW215" s="132"/>
      <c r="KDX215" s="133"/>
      <c r="KDY215" s="134"/>
      <c r="KDZ215" s="135"/>
      <c r="KEA215" s="135"/>
      <c r="KEB215" s="130"/>
      <c r="KEC215" s="130"/>
      <c r="KED215" s="131"/>
      <c r="KEE215" s="132"/>
      <c r="KEF215" s="133"/>
      <c r="KEG215" s="134"/>
      <c r="KEH215" s="135"/>
      <c r="KEI215" s="135"/>
      <c r="KEJ215" s="130"/>
      <c r="KEK215" s="130"/>
      <c r="KEL215" s="131"/>
      <c r="KEM215" s="132"/>
      <c r="KEN215" s="133"/>
      <c r="KEO215" s="134"/>
      <c r="KEP215" s="135"/>
      <c r="KEQ215" s="135"/>
      <c r="KER215" s="130"/>
      <c r="KES215" s="130"/>
      <c r="KET215" s="131"/>
      <c r="KEU215" s="132"/>
      <c r="KEV215" s="133"/>
      <c r="KEW215" s="134"/>
      <c r="KEX215" s="135"/>
      <c r="KEY215" s="135"/>
      <c r="KEZ215" s="130"/>
      <c r="KFA215" s="130"/>
      <c r="KFB215" s="131"/>
      <c r="KFC215" s="132"/>
      <c r="KFD215" s="133"/>
      <c r="KFE215" s="134"/>
      <c r="KFF215" s="135"/>
      <c r="KFG215" s="135"/>
      <c r="KFH215" s="130"/>
      <c r="KFI215" s="130"/>
      <c r="KFJ215" s="131"/>
      <c r="KFK215" s="132"/>
      <c r="KFL215" s="133"/>
      <c r="KFM215" s="134"/>
      <c r="KFN215" s="135"/>
      <c r="KFO215" s="135"/>
      <c r="KFP215" s="130"/>
      <c r="KFQ215" s="130"/>
      <c r="KFR215" s="131"/>
      <c r="KFS215" s="132"/>
      <c r="KFT215" s="133"/>
      <c r="KFU215" s="134"/>
      <c r="KFV215" s="135"/>
      <c r="KFW215" s="135"/>
      <c r="KFX215" s="130"/>
      <c r="KFY215" s="130"/>
      <c r="KFZ215" s="131"/>
      <c r="KGA215" s="132"/>
      <c r="KGB215" s="133"/>
      <c r="KGC215" s="134"/>
      <c r="KGD215" s="135"/>
      <c r="KGE215" s="135"/>
      <c r="KGF215" s="130"/>
      <c r="KGG215" s="130"/>
      <c r="KGH215" s="131"/>
      <c r="KGI215" s="132"/>
      <c r="KGJ215" s="133"/>
      <c r="KGK215" s="134"/>
      <c r="KGL215" s="135"/>
      <c r="KGM215" s="135"/>
      <c r="KGN215" s="130"/>
      <c r="KGO215" s="130"/>
      <c r="KGP215" s="131"/>
      <c r="KGQ215" s="132"/>
      <c r="KGR215" s="133"/>
      <c r="KGS215" s="134"/>
      <c r="KGT215" s="135"/>
      <c r="KGU215" s="135"/>
      <c r="KGV215" s="130"/>
      <c r="KGW215" s="130"/>
      <c r="KGX215" s="131"/>
      <c r="KGY215" s="132"/>
      <c r="KGZ215" s="133"/>
      <c r="KHA215" s="134"/>
      <c r="KHB215" s="135"/>
      <c r="KHC215" s="135"/>
      <c r="KHD215" s="130"/>
      <c r="KHE215" s="130"/>
      <c r="KHF215" s="131"/>
      <c r="KHG215" s="132"/>
      <c r="KHH215" s="133"/>
      <c r="KHI215" s="134"/>
      <c r="KHJ215" s="135"/>
      <c r="KHK215" s="135"/>
      <c r="KHL215" s="130"/>
      <c r="KHM215" s="130"/>
      <c r="KHN215" s="131"/>
      <c r="KHO215" s="132"/>
      <c r="KHP215" s="133"/>
      <c r="KHQ215" s="134"/>
      <c r="KHR215" s="135"/>
      <c r="KHS215" s="135"/>
      <c r="KHT215" s="130"/>
      <c r="KHU215" s="130"/>
      <c r="KHV215" s="131"/>
      <c r="KHW215" s="132"/>
      <c r="KHX215" s="133"/>
      <c r="KHY215" s="134"/>
      <c r="KHZ215" s="135"/>
      <c r="KIA215" s="135"/>
      <c r="KIB215" s="130"/>
      <c r="KIC215" s="130"/>
      <c r="KID215" s="131"/>
      <c r="KIE215" s="132"/>
      <c r="KIF215" s="133"/>
      <c r="KIG215" s="134"/>
      <c r="KIH215" s="135"/>
      <c r="KII215" s="135"/>
      <c r="KIJ215" s="130"/>
      <c r="KIK215" s="130"/>
      <c r="KIL215" s="131"/>
      <c r="KIM215" s="132"/>
      <c r="KIN215" s="133"/>
      <c r="KIO215" s="134"/>
      <c r="KIP215" s="135"/>
      <c r="KIQ215" s="135"/>
      <c r="KIR215" s="130"/>
      <c r="KIS215" s="130"/>
      <c r="KIT215" s="131"/>
      <c r="KIU215" s="132"/>
      <c r="KIV215" s="133"/>
      <c r="KIW215" s="134"/>
      <c r="KIX215" s="135"/>
      <c r="KIY215" s="135"/>
      <c r="KIZ215" s="130"/>
      <c r="KJA215" s="130"/>
      <c r="KJB215" s="131"/>
      <c r="KJC215" s="132"/>
      <c r="KJD215" s="133"/>
      <c r="KJE215" s="134"/>
      <c r="KJF215" s="135"/>
      <c r="KJG215" s="135"/>
      <c r="KJH215" s="130"/>
      <c r="KJI215" s="130"/>
      <c r="KJJ215" s="131"/>
      <c r="KJK215" s="132"/>
      <c r="KJL215" s="133"/>
      <c r="KJM215" s="134"/>
      <c r="KJN215" s="135"/>
      <c r="KJO215" s="135"/>
      <c r="KJP215" s="130"/>
      <c r="KJQ215" s="130"/>
      <c r="KJR215" s="131"/>
      <c r="KJS215" s="132"/>
      <c r="KJT215" s="133"/>
      <c r="KJU215" s="134"/>
      <c r="KJV215" s="135"/>
      <c r="KJW215" s="135"/>
      <c r="KJX215" s="130"/>
      <c r="KJY215" s="130"/>
      <c r="KJZ215" s="131"/>
      <c r="KKA215" s="132"/>
      <c r="KKB215" s="133"/>
      <c r="KKC215" s="134"/>
      <c r="KKD215" s="135"/>
      <c r="KKE215" s="135"/>
      <c r="KKF215" s="130"/>
      <c r="KKG215" s="130"/>
      <c r="KKH215" s="131"/>
      <c r="KKI215" s="132"/>
      <c r="KKJ215" s="133"/>
      <c r="KKK215" s="134"/>
      <c r="KKL215" s="135"/>
      <c r="KKM215" s="135"/>
      <c r="KKN215" s="130"/>
      <c r="KKO215" s="130"/>
      <c r="KKP215" s="131"/>
      <c r="KKQ215" s="132"/>
      <c r="KKR215" s="133"/>
      <c r="KKS215" s="134"/>
      <c r="KKT215" s="135"/>
      <c r="KKU215" s="135"/>
      <c r="KKV215" s="130"/>
      <c r="KKW215" s="130"/>
      <c r="KKX215" s="131"/>
      <c r="KKY215" s="132"/>
      <c r="KKZ215" s="133"/>
      <c r="KLA215" s="134"/>
      <c r="KLB215" s="135"/>
      <c r="KLC215" s="135"/>
      <c r="KLD215" s="130"/>
      <c r="KLE215" s="130"/>
      <c r="KLF215" s="131"/>
      <c r="KLG215" s="132"/>
      <c r="KLH215" s="133"/>
      <c r="KLI215" s="134"/>
      <c r="KLJ215" s="135"/>
      <c r="KLK215" s="135"/>
      <c r="KLL215" s="130"/>
      <c r="KLM215" s="130"/>
      <c r="KLN215" s="131"/>
      <c r="KLO215" s="132"/>
      <c r="KLP215" s="133"/>
      <c r="KLQ215" s="134"/>
      <c r="KLR215" s="135"/>
      <c r="KLS215" s="135"/>
      <c r="KLT215" s="130"/>
      <c r="KLU215" s="130"/>
      <c r="KLV215" s="131"/>
      <c r="KLW215" s="132"/>
      <c r="KLX215" s="133"/>
      <c r="KLY215" s="134"/>
      <c r="KLZ215" s="135"/>
      <c r="KMA215" s="135"/>
      <c r="KMB215" s="130"/>
      <c r="KMC215" s="130"/>
      <c r="KMD215" s="131"/>
      <c r="KME215" s="132"/>
      <c r="KMF215" s="133"/>
      <c r="KMG215" s="134"/>
      <c r="KMH215" s="135"/>
      <c r="KMI215" s="135"/>
      <c r="KMJ215" s="130"/>
      <c r="KMK215" s="130"/>
      <c r="KML215" s="131"/>
      <c r="KMM215" s="132"/>
      <c r="KMN215" s="133"/>
      <c r="KMO215" s="134"/>
      <c r="KMP215" s="135"/>
      <c r="KMQ215" s="135"/>
      <c r="KMR215" s="130"/>
      <c r="KMS215" s="130"/>
      <c r="KMT215" s="131"/>
      <c r="KMU215" s="132"/>
      <c r="KMV215" s="133"/>
      <c r="KMW215" s="134"/>
      <c r="KMX215" s="135"/>
      <c r="KMY215" s="135"/>
      <c r="KMZ215" s="130"/>
      <c r="KNA215" s="130"/>
      <c r="KNB215" s="131"/>
      <c r="KNC215" s="132"/>
      <c r="KND215" s="133"/>
      <c r="KNE215" s="134"/>
      <c r="KNF215" s="135"/>
      <c r="KNG215" s="135"/>
      <c r="KNH215" s="130"/>
      <c r="KNI215" s="130"/>
      <c r="KNJ215" s="131"/>
      <c r="KNK215" s="132"/>
      <c r="KNL215" s="133"/>
      <c r="KNM215" s="134"/>
      <c r="KNN215" s="135"/>
      <c r="KNO215" s="135"/>
      <c r="KNP215" s="130"/>
      <c r="KNQ215" s="130"/>
      <c r="KNR215" s="131"/>
      <c r="KNS215" s="132"/>
      <c r="KNT215" s="133"/>
      <c r="KNU215" s="134"/>
      <c r="KNV215" s="135"/>
      <c r="KNW215" s="135"/>
      <c r="KNX215" s="130"/>
      <c r="KNY215" s="130"/>
      <c r="KNZ215" s="131"/>
      <c r="KOA215" s="132"/>
      <c r="KOB215" s="133"/>
      <c r="KOC215" s="134"/>
      <c r="KOD215" s="135"/>
      <c r="KOE215" s="135"/>
      <c r="KOF215" s="130"/>
      <c r="KOG215" s="130"/>
      <c r="KOH215" s="131"/>
      <c r="KOI215" s="132"/>
      <c r="KOJ215" s="133"/>
      <c r="KOK215" s="134"/>
      <c r="KOL215" s="135"/>
      <c r="KOM215" s="135"/>
      <c r="KON215" s="130"/>
      <c r="KOO215" s="130"/>
      <c r="KOP215" s="131"/>
      <c r="KOQ215" s="132"/>
      <c r="KOR215" s="133"/>
      <c r="KOS215" s="134"/>
      <c r="KOT215" s="135"/>
      <c r="KOU215" s="135"/>
      <c r="KOV215" s="130"/>
      <c r="KOW215" s="130"/>
      <c r="KOX215" s="131"/>
      <c r="KOY215" s="132"/>
      <c r="KOZ215" s="133"/>
      <c r="KPA215" s="134"/>
      <c r="KPB215" s="135"/>
      <c r="KPC215" s="135"/>
      <c r="KPD215" s="130"/>
      <c r="KPE215" s="130"/>
      <c r="KPF215" s="131"/>
      <c r="KPG215" s="132"/>
      <c r="KPH215" s="133"/>
      <c r="KPI215" s="134"/>
      <c r="KPJ215" s="135"/>
      <c r="KPK215" s="135"/>
      <c r="KPL215" s="130"/>
      <c r="KPM215" s="130"/>
      <c r="KPN215" s="131"/>
      <c r="KPO215" s="132"/>
      <c r="KPP215" s="133"/>
      <c r="KPQ215" s="134"/>
      <c r="KPR215" s="135"/>
      <c r="KPS215" s="135"/>
      <c r="KPT215" s="130"/>
      <c r="KPU215" s="130"/>
      <c r="KPV215" s="131"/>
      <c r="KPW215" s="132"/>
      <c r="KPX215" s="133"/>
      <c r="KPY215" s="134"/>
      <c r="KPZ215" s="135"/>
      <c r="KQA215" s="135"/>
      <c r="KQB215" s="130"/>
      <c r="KQC215" s="130"/>
      <c r="KQD215" s="131"/>
      <c r="KQE215" s="132"/>
      <c r="KQF215" s="133"/>
      <c r="KQG215" s="134"/>
      <c r="KQH215" s="135"/>
      <c r="KQI215" s="135"/>
      <c r="KQJ215" s="130"/>
      <c r="KQK215" s="130"/>
      <c r="KQL215" s="131"/>
      <c r="KQM215" s="132"/>
      <c r="KQN215" s="133"/>
      <c r="KQO215" s="134"/>
      <c r="KQP215" s="135"/>
      <c r="KQQ215" s="135"/>
      <c r="KQR215" s="130"/>
      <c r="KQS215" s="130"/>
      <c r="KQT215" s="131"/>
      <c r="KQU215" s="132"/>
      <c r="KQV215" s="133"/>
      <c r="KQW215" s="134"/>
      <c r="KQX215" s="135"/>
      <c r="KQY215" s="135"/>
      <c r="KQZ215" s="130"/>
      <c r="KRA215" s="130"/>
      <c r="KRB215" s="131"/>
      <c r="KRC215" s="132"/>
      <c r="KRD215" s="133"/>
      <c r="KRE215" s="134"/>
      <c r="KRF215" s="135"/>
      <c r="KRG215" s="135"/>
      <c r="KRH215" s="130"/>
      <c r="KRI215" s="130"/>
      <c r="KRJ215" s="131"/>
      <c r="KRK215" s="132"/>
      <c r="KRL215" s="133"/>
      <c r="KRM215" s="134"/>
      <c r="KRN215" s="135"/>
      <c r="KRO215" s="135"/>
      <c r="KRP215" s="130"/>
      <c r="KRQ215" s="130"/>
      <c r="KRR215" s="131"/>
      <c r="KRS215" s="132"/>
      <c r="KRT215" s="133"/>
      <c r="KRU215" s="134"/>
      <c r="KRV215" s="135"/>
      <c r="KRW215" s="135"/>
      <c r="KRX215" s="130"/>
      <c r="KRY215" s="130"/>
      <c r="KRZ215" s="131"/>
      <c r="KSA215" s="132"/>
      <c r="KSB215" s="133"/>
      <c r="KSC215" s="134"/>
      <c r="KSD215" s="135"/>
      <c r="KSE215" s="135"/>
      <c r="KSF215" s="130"/>
      <c r="KSG215" s="130"/>
      <c r="KSH215" s="131"/>
      <c r="KSI215" s="132"/>
      <c r="KSJ215" s="133"/>
      <c r="KSK215" s="134"/>
      <c r="KSL215" s="135"/>
      <c r="KSM215" s="135"/>
      <c r="KSN215" s="130"/>
      <c r="KSO215" s="130"/>
      <c r="KSP215" s="131"/>
      <c r="KSQ215" s="132"/>
      <c r="KSR215" s="133"/>
      <c r="KSS215" s="134"/>
      <c r="KST215" s="135"/>
      <c r="KSU215" s="135"/>
      <c r="KSV215" s="130"/>
      <c r="KSW215" s="130"/>
      <c r="KSX215" s="131"/>
      <c r="KSY215" s="132"/>
      <c r="KSZ215" s="133"/>
      <c r="KTA215" s="134"/>
      <c r="KTB215" s="135"/>
      <c r="KTC215" s="135"/>
      <c r="KTD215" s="130"/>
      <c r="KTE215" s="130"/>
      <c r="KTF215" s="131"/>
      <c r="KTG215" s="132"/>
      <c r="KTH215" s="133"/>
      <c r="KTI215" s="134"/>
      <c r="KTJ215" s="135"/>
      <c r="KTK215" s="135"/>
      <c r="KTL215" s="130"/>
      <c r="KTM215" s="130"/>
      <c r="KTN215" s="131"/>
      <c r="KTO215" s="132"/>
      <c r="KTP215" s="133"/>
      <c r="KTQ215" s="134"/>
      <c r="KTR215" s="135"/>
      <c r="KTS215" s="135"/>
      <c r="KTT215" s="130"/>
      <c r="KTU215" s="130"/>
      <c r="KTV215" s="131"/>
      <c r="KTW215" s="132"/>
      <c r="KTX215" s="133"/>
      <c r="KTY215" s="134"/>
      <c r="KTZ215" s="135"/>
      <c r="KUA215" s="135"/>
      <c r="KUB215" s="130"/>
      <c r="KUC215" s="130"/>
      <c r="KUD215" s="131"/>
      <c r="KUE215" s="132"/>
      <c r="KUF215" s="133"/>
      <c r="KUG215" s="134"/>
      <c r="KUH215" s="135"/>
      <c r="KUI215" s="135"/>
      <c r="KUJ215" s="130"/>
      <c r="KUK215" s="130"/>
      <c r="KUL215" s="131"/>
      <c r="KUM215" s="132"/>
      <c r="KUN215" s="133"/>
      <c r="KUO215" s="134"/>
      <c r="KUP215" s="135"/>
      <c r="KUQ215" s="135"/>
      <c r="KUR215" s="130"/>
      <c r="KUS215" s="130"/>
      <c r="KUT215" s="131"/>
      <c r="KUU215" s="132"/>
      <c r="KUV215" s="133"/>
      <c r="KUW215" s="134"/>
      <c r="KUX215" s="135"/>
      <c r="KUY215" s="135"/>
      <c r="KUZ215" s="130"/>
      <c r="KVA215" s="130"/>
      <c r="KVB215" s="131"/>
      <c r="KVC215" s="132"/>
      <c r="KVD215" s="133"/>
      <c r="KVE215" s="134"/>
      <c r="KVF215" s="135"/>
      <c r="KVG215" s="135"/>
      <c r="KVH215" s="130"/>
      <c r="KVI215" s="130"/>
      <c r="KVJ215" s="131"/>
      <c r="KVK215" s="132"/>
      <c r="KVL215" s="133"/>
      <c r="KVM215" s="134"/>
      <c r="KVN215" s="135"/>
      <c r="KVO215" s="135"/>
      <c r="KVP215" s="130"/>
      <c r="KVQ215" s="130"/>
      <c r="KVR215" s="131"/>
      <c r="KVS215" s="132"/>
      <c r="KVT215" s="133"/>
      <c r="KVU215" s="134"/>
      <c r="KVV215" s="135"/>
      <c r="KVW215" s="135"/>
      <c r="KVX215" s="130"/>
      <c r="KVY215" s="130"/>
      <c r="KVZ215" s="131"/>
      <c r="KWA215" s="132"/>
      <c r="KWB215" s="133"/>
      <c r="KWC215" s="134"/>
      <c r="KWD215" s="135"/>
      <c r="KWE215" s="135"/>
      <c r="KWF215" s="130"/>
      <c r="KWG215" s="130"/>
      <c r="KWH215" s="131"/>
      <c r="KWI215" s="132"/>
      <c r="KWJ215" s="133"/>
      <c r="KWK215" s="134"/>
      <c r="KWL215" s="135"/>
      <c r="KWM215" s="135"/>
      <c r="KWN215" s="130"/>
      <c r="KWO215" s="130"/>
      <c r="KWP215" s="131"/>
      <c r="KWQ215" s="132"/>
      <c r="KWR215" s="133"/>
      <c r="KWS215" s="134"/>
      <c r="KWT215" s="135"/>
      <c r="KWU215" s="135"/>
      <c r="KWV215" s="130"/>
      <c r="KWW215" s="130"/>
      <c r="KWX215" s="131"/>
      <c r="KWY215" s="132"/>
      <c r="KWZ215" s="133"/>
      <c r="KXA215" s="134"/>
      <c r="KXB215" s="135"/>
      <c r="KXC215" s="135"/>
      <c r="KXD215" s="130"/>
      <c r="KXE215" s="130"/>
      <c r="KXF215" s="131"/>
      <c r="KXG215" s="132"/>
      <c r="KXH215" s="133"/>
      <c r="KXI215" s="134"/>
      <c r="KXJ215" s="135"/>
      <c r="KXK215" s="135"/>
      <c r="KXL215" s="130"/>
      <c r="KXM215" s="130"/>
      <c r="KXN215" s="131"/>
      <c r="KXO215" s="132"/>
      <c r="KXP215" s="133"/>
      <c r="KXQ215" s="134"/>
      <c r="KXR215" s="135"/>
      <c r="KXS215" s="135"/>
      <c r="KXT215" s="130"/>
      <c r="KXU215" s="130"/>
      <c r="KXV215" s="131"/>
      <c r="KXW215" s="132"/>
      <c r="KXX215" s="133"/>
      <c r="KXY215" s="134"/>
      <c r="KXZ215" s="135"/>
      <c r="KYA215" s="135"/>
      <c r="KYB215" s="130"/>
      <c r="KYC215" s="130"/>
      <c r="KYD215" s="131"/>
      <c r="KYE215" s="132"/>
      <c r="KYF215" s="133"/>
      <c r="KYG215" s="134"/>
      <c r="KYH215" s="135"/>
      <c r="KYI215" s="135"/>
      <c r="KYJ215" s="130"/>
      <c r="KYK215" s="130"/>
      <c r="KYL215" s="131"/>
      <c r="KYM215" s="132"/>
      <c r="KYN215" s="133"/>
      <c r="KYO215" s="134"/>
      <c r="KYP215" s="135"/>
      <c r="KYQ215" s="135"/>
      <c r="KYR215" s="130"/>
      <c r="KYS215" s="130"/>
      <c r="KYT215" s="131"/>
      <c r="KYU215" s="132"/>
      <c r="KYV215" s="133"/>
      <c r="KYW215" s="134"/>
      <c r="KYX215" s="135"/>
      <c r="KYY215" s="135"/>
      <c r="KYZ215" s="130"/>
      <c r="KZA215" s="130"/>
      <c r="KZB215" s="131"/>
      <c r="KZC215" s="132"/>
      <c r="KZD215" s="133"/>
      <c r="KZE215" s="134"/>
      <c r="KZF215" s="135"/>
      <c r="KZG215" s="135"/>
      <c r="KZH215" s="130"/>
      <c r="KZI215" s="130"/>
      <c r="KZJ215" s="131"/>
      <c r="KZK215" s="132"/>
      <c r="KZL215" s="133"/>
      <c r="KZM215" s="134"/>
      <c r="KZN215" s="135"/>
      <c r="KZO215" s="135"/>
      <c r="KZP215" s="130"/>
      <c r="KZQ215" s="130"/>
      <c r="KZR215" s="131"/>
      <c r="KZS215" s="132"/>
      <c r="KZT215" s="133"/>
      <c r="KZU215" s="134"/>
      <c r="KZV215" s="135"/>
      <c r="KZW215" s="135"/>
      <c r="KZX215" s="130"/>
      <c r="KZY215" s="130"/>
      <c r="KZZ215" s="131"/>
      <c r="LAA215" s="132"/>
      <c r="LAB215" s="133"/>
      <c r="LAC215" s="134"/>
      <c r="LAD215" s="135"/>
      <c r="LAE215" s="135"/>
      <c r="LAF215" s="130"/>
      <c r="LAG215" s="130"/>
      <c r="LAH215" s="131"/>
      <c r="LAI215" s="132"/>
      <c r="LAJ215" s="133"/>
      <c r="LAK215" s="134"/>
      <c r="LAL215" s="135"/>
      <c r="LAM215" s="135"/>
      <c r="LAN215" s="130"/>
      <c r="LAO215" s="130"/>
      <c r="LAP215" s="131"/>
      <c r="LAQ215" s="132"/>
      <c r="LAR215" s="133"/>
      <c r="LAS215" s="134"/>
      <c r="LAT215" s="135"/>
      <c r="LAU215" s="135"/>
      <c r="LAV215" s="130"/>
      <c r="LAW215" s="130"/>
      <c r="LAX215" s="131"/>
      <c r="LAY215" s="132"/>
      <c r="LAZ215" s="133"/>
      <c r="LBA215" s="134"/>
      <c r="LBB215" s="135"/>
      <c r="LBC215" s="135"/>
      <c r="LBD215" s="130"/>
      <c r="LBE215" s="130"/>
      <c r="LBF215" s="131"/>
      <c r="LBG215" s="132"/>
      <c r="LBH215" s="133"/>
      <c r="LBI215" s="134"/>
      <c r="LBJ215" s="135"/>
      <c r="LBK215" s="135"/>
      <c r="LBL215" s="130"/>
      <c r="LBM215" s="130"/>
      <c r="LBN215" s="131"/>
      <c r="LBO215" s="132"/>
      <c r="LBP215" s="133"/>
      <c r="LBQ215" s="134"/>
      <c r="LBR215" s="135"/>
      <c r="LBS215" s="135"/>
      <c r="LBT215" s="130"/>
      <c r="LBU215" s="130"/>
      <c r="LBV215" s="131"/>
      <c r="LBW215" s="132"/>
      <c r="LBX215" s="133"/>
      <c r="LBY215" s="134"/>
      <c r="LBZ215" s="135"/>
      <c r="LCA215" s="135"/>
      <c r="LCB215" s="130"/>
      <c r="LCC215" s="130"/>
      <c r="LCD215" s="131"/>
      <c r="LCE215" s="132"/>
      <c r="LCF215" s="133"/>
      <c r="LCG215" s="134"/>
      <c r="LCH215" s="135"/>
      <c r="LCI215" s="135"/>
      <c r="LCJ215" s="130"/>
      <c r="LCK215" s="130"/>
      <c r="LCL215" s="131"/>
      <c r="LCM215" s="132"/>
      <c r="LCN215" s="133"/>
      <c r="LCO215" s="134"/>
      <c r="LCP215" s="135"/>
      <c r="LCQ215" s="135"/>
      <c r="LCR215" s="130"/>
      <c r="LCS215" s="130"/>
      <c r="LCT215" s="131"/>
      <c r="LCU215" s="132"/>
      <c r="LCV215" s="133"/>
      <c r="LCW215" s="134"/>
      <c r="LCX215" s="135"/>
      <c r="LCY215" s="135"/>
      <c r="LCZ215" s="130"/>
      <c r="LDA215" s="130"/>
      <c r="LDB215" s="131"/>
      <c r="LDC215" s="132"/>
      <c r="LDD215" s="133"/>
      <c r="LDE215" s="134"/>
      <c r="LDF215" s="135"/>
      <c r="LDG215" s="135"/>
      <c r="LDH215" s="130"/>
      <c r="LDI215" s="130"/>
      <c r="LDJ215" s="131"/>
      <c r="LDK215" s="132"/>
      <c r="LDL215" s="133"/>
      <c r="LDM215" s="134"/>
      <c r="LDN215" s="135"/>
      <c r="LDO215" s="135"/>
      <c r="LDP215" s="130"/>
      <c r="LDQ215" s="130"/>
      <c r="LDR215" s="131"/>
      <c r="LDS215" s="132"/>
      <c r="LDT215" s="133"/>
      <c r="LDU215" s="134"/>
      <c r="LDV215" s="135"/>
      <c r="LDW215" s="135"/>
      <c r="LDX215" s="130"/>
      <c r="LDY215" s="130"/>
      <c r="LDZ215" s="131"/>
      <c r="LEA215" s="132"/>
      <c r="LEB215" s="133"/>
      <c r="LEC215" s="134"/>
      <c r="LED215" s="135"/>
      <c r="LEE215" s="135"/>
      <c r="LEF215" s="130"/>
      <c r="LEG215" s="130"/>
      <c r="LEH215" s="131"/>
      <c r="LEI215" s="132"/>
      <c r="LEJ215" s="133"/>
      <c r="LEK215" s="134"/>
      <c r="LEL215" s="135"/>
      <c r="LEM215" s="135"/>
      <c r="LEN215" s="130"/>
      <c r="LEO215" s="130"/>
      <c r="LEP215" s="131"/>
      <c r="LEQ215" s="132"/>
      <c r="LER215" s="133"/>
      <c r="LES215" s="134"/>
      <c r="LET215" s="135"/>
      <c r="LEU215" s="135"/>
      <c r="LEV215" s="130"/>
      <c r="LEW215" s="130"/>
      <c r="LEX215" s="131"/>
      <c r="LEY215" s="132"/>
      <c r="LEZ215" s="133"/>
      <c r="LFA215" s="134"/>
      <c r="LFB215" s="135"/>
      <c r="LFC215" s="135"/>
      <c r="LFD215" s="130"/>
      <c r="LFE215" s="130"/>
      <c r="LFF215" s="131"/>
      <c r="LFG215" s="132"/>
      <c r="LFH215" s="133"/>
      <c r="LFI215" s="134"/>
      <c r="LFJ215" s="135"/>
      <c r="LFK215" s="135"/>
      <c r="LFL215" s="130"/>
      <c r="LFM215" s="130"/>
      <c r="LFN215" s="131"/>
      <c r="LFO215" s="132"/>
      <c r="LFP215" s="133"/>
      <c r="LFQ215" s="134"/>
      <c r="LFR215" s="135"/>
      <c r="LFS215" s="135"/>
      <c r="LFT215" s="130"/>
      <c r="LFU215" s="130"/>
      <c r="LFV215" s="131"/>
      <c r="LFW215" s="132"/>
      <c r="LFX215" s="133"/>
      <c r="LFY215" s="134"/>
      <c r="LFZ215" s="135"/>
      <c r="LGA215" s="135"/>
      <c r="LGB215" s="130"/>
      <c r="LGC215" s="130"/>
      <c r="LGD215" s="131"/>
      <c r="LGE215" s="132"/>
      <c r="LGF215" s="133"/>
      <c r="LGG215" s="134"/>
      <c r="LGH215" s="135"/>
      <c r="LGI215" s="135"/>
      <c r="LGJ215" s="130"/>
      <c r="LGK215" s="130"/>
      <c r="LGL215" s="131"/>
      <c r="LGM215" s="132"/>
      <c r="LGN215" s="133"/>
      <c r="LGO215" s="134"/>
      <c r="LGP215" s="135"/>
      <c r="LGQ215" s="135"/>
      <c r="LGR215" s="130"/>
      <c r="LGS215" s="130"/>
      <c r="LGT215" s="131"/>
      <c r="LGU215" s="132"/>
      <c r="LGV215" s="133"/>
      <c r="LGW215" s="134"/>
      <c r="LGX215" s="135"/>
      <c r="LGY215" s="135"/>
      <c r="LGZ215" s="130"/>
      <c r="LHA215" s="130"/>
      <c r="LHB215" s="131"/>
      <c r="LHC215" s="132"/>
      <c r="LHD215" s="133"/>
      <c r="LHE215" s="134"/>
      <c r="LHF215" s="135"/>
      <c r="LHG215" s="135"/>
      <c r="LHH215" s="130"/>
      <c r="LHI215" s="130"/>
      <c r="LHJ215" s="131"/>
      <c r="LHK215" s="132"/>
      <c r="LHL215" s="133"/>
      <c r="LHM215" s="134"/>
      <c r="LHN215" s="135"/>
      <c r="LHO215" s="135"/>
      <c r="LHP215" s="130"/>
      <c r="LHQ215" s="130"/>
      <c r="LHR215" s="131"/>
      <c r="LHS215" s="132"/>
      <c r="LHT215" s="133"/>
      <c r="LHU215" s="134"/>
      <c r="LHV215" s="135"/>
      <c r="LHW215" s="135"/>
      <c r="LHX215" s="130"/>
      <c r="LHY215" s="130"/>
      <c r="LHZ215" s="131"/>
      <c r="LIA215" s="132"/>
      <c r="LIB215" s="133"/>
      <c r="LIC215" s="134"/>
      <c r="LID215" s="135"/>
      <c r="LIE215" s="135"/>
      <c r="LIF215" s="130"/>
      <c r="LIG215" s="130"/>
      <c r="LIH215" s="131"/>
      <c r="LII215" s="132"/>
      <c r="LIJ215" s="133"/>
      <c r="LIK215" s="134"/>
      <c r="LIL215" s="135"/>
      <c r="LIM215" s="135"/>
      <c r="LIN215" s="130"/>
      <c r="LIO215" s="130"/>
      <c r="LIP215" s="131"/>
      <c r="LIQ215" s="132"/>
      <c r="LIR215" s="133"/>
      <c r="LIS215" s="134"/>
      <c r="LIT215" s="135"/>
      <c r="LIU215" s="135"/>
      <c r="LIV215" s="130"/>
      <c r="LIW215" s="130"/>
      <c r="LIX215" s="131"/>
      <c r="LIY215" s="132"/>
      <c r="LIZ215" s="133"/>
      <c r="LJA215" s="134"/>
      <c r="LJB215" s="135"/>
      <c r="LJC215" s="135"/>
      <c r="LJD215" s="130"/>
      <c r="LJE215" s="130"/>
      <c r="LJF215" s="131"/>
      <c r="LJG215" s="132"/>
      <c r="LJH215" s="133"/>
      <c r="LJI215" s="134"/>
      <c r="LJJ215" s="135"/>
      <c r="LJK215" s="135"/>
      <c r="LJL215" s="130"/>
      <c r="LJM215" s="130"/>
      <c r="LJN215" s="131"/>
      <c r="LJO215" s="132"/>
      <c r="LJP215" s="133"/>
      <c r="LJQ215" s="134"/>
      <c r="LJR215" s="135"/>
      <c r="LJS215" s="135"/>
      <c r="LJT215" s="130"/>
      <c r="LJU215" s="130"/>
      <c r="LJV215" s="131"/>
      <c r="LJW215" s="132"/>
      <c r="LJX215" s="133"/>
      <c r="LJY215" s="134"/>
      <c r="LJZ215" s="135"/>
      <c r="LKA215" s="135"/>
      <c r="LKB215" s="130"/>
      <c r="LKC215" s="130"/>
      <c r="LKD215" s="131"/>
      <c r="LKE215" s="132"/>
      <c r="LKF215" s="133"/>
      <c r="LKG215" s="134"/>
      <c r="LKH215" s="135"/>
      <c r="LKI215" s="135"/>
      <c r="LKJ215" s="130"/>
      <c r="LKK215" s="130"/>
      <c r="LKL215" s="131"/>
      <c r="LKM215" s="132"/>
      <c r="LKN215" s="133"/>
      <c r="LKO215" s="134"/>
      <c r="LKP215" s="135"/>
      <c r="LKQ215" s="135"/>
      <c r="LKR215" s="130"/>
      <c r="LKS215" s="130"/>
      <c r="LKT215" s="131"/>
      <c r="LKU215" s="132"/>
      <c r="LKV215" s="133"/>
      <c r="LKW215" s="134"/>
      <c r="LKX215" s="135"/>
      <c r="LKY215" s="135"/>
      <c r="LKZ215" s="130"/>
      <c r="LLA215" s="130"/>
      <c r="LLB215" s="131"/>
      <c r="LLC215" s="132"/>
      <c r="LLD215" s="133"/>
      <c r="LLE215" s="134"/>
      <c r="LLF215" s="135"/>
      <c r="LLG215" s="135"/>
      <c r="LLH215" s="130"/>
      <c r="LLI215" s="130"/>
      <c r="LLJ215" s="131"/>
      <c r="LLK215" s="132"/>
      <c r="LLL215" s="133"/>
      <c r="LLM215" s="134"/>
      <c r="LLN215" s="135"/>
      <c r="LLO215" s="135"/>
      <c r="LLP215" s="130"/>
      <c r="LLQ215" s="130"/>
      <c r="LLR215" s="131"/>
      <c r="LLS215" s="132"/>
      <c r="LLT215" s="133"/>
      <c r="LLU215" s="134"/>
      <c r="LLV215" s="135"/>
      <c r="LLW215" s="135"/>
      <c r="LLX215" s="130"/>
      <c r="LLY215" s="130"/>
      <c r="LLZ215" s="131"/>
      <c r="LMA215" s="132"/>
      <c r="LMB215" s="133"/>
      <c r="LMC215" s="134"/>
      <c r="LMD215" s="135"/>
      <c r="LME215" s="135"/>
      <c r="LMF215" s="130"/>
      <c r="LMG215" s="130"/>
      <c r="LMH215" s="131"/>
      <c r="LMI215" s="132"/>
      <c r="LMJ215" s="133"/>
      <c r="LMK215" s="134"/>
      <c r="LML215" s="135"/>
      <c r="LMM215" s="135"/>
      <c r="LMN215" s="130"/>
      <c r="LMO215" s="130"/>
      <c r="LMP215" s="131"/>
      <c r="LMQ215" s="132"/>
      <c r="LMR215" s="133"/>
      <c r="LMS215" s="134"/>
      <c r="LMT215" s="135"/>
      <c r="LMU215" s="135"/>
      <c r="LMV215" s="130"/>
      <c r="LMW215" s="130"/>
      <c r="LMX215" s="131"/>
      <c r="LMY215" s="132"/>
      <c r="LMZ215" s="133"/>
      <c r="LNA215" s="134"/>
      <c r="LNB215" s="135"/>
      <c r="LNC215" s="135"/>
      <c r="LND215" s="130"/>
      <c r="LNE215" s="130"/>
      <c r="LNF215" s="131"/>
      <c r="LNG215" s="132"/>
      <c r="LNH215" s="133"/>
      <c r="LNI215" s="134"/>
      <c r="LNJ215" s="135"/>
      <c r="LNK215" s="135"/>
      <c r="LNL215" s="130"/>
      <c r="LNM215" s="130"/>
      <c r="LNN215" s="131"/>
      <c r="LNO215" s="132"/>
      <c r="LNP215" s="133"/>
      <c r="LNQ215" s="134"/>
      <c r="LNR215" s="135"/>
      <c r="LNS215" s="135"/>
      <c r="LNT215" s="130"/>
      <c r="LNU215" s="130"/>
      <c r="LNV215" s="131"/>
      <c r="LNW215" s="132"/>
      <c r="LNX215" s="133"/>
      <c r="LNY215" s="134"/>
      <c r="LNZ215" s="135"/>
      <c r="LOA215" s="135"/>
      <c r="LOB215" s="130"/>
      <c r="LOC215" s="130"/>
      <c r="LOD215" s="131"/>
      <c r="LOE215" s="132"/>
      <c r="LOF215" s="133"/>
      <c r="LOG215" s="134"/>
      <c r="LOH215" s="135"/>
      <c r="LOI215" s="135"/>
      <c r="LOJ215" s="130"/>
      <c r="LOK215" s="130"/>
      <c r="LOL215" s="131"/>
      <c r="LOM215" s="132"/>
      <c r="LON215" s="133"/>
      <c r="LOO215" s="134"/>
      <c r="LOP215" s="135"/>
      <c r="LOQ215" s="135"/>
      <c r="LOR215" s="130"/>
      <c r="LOS215" s="130"/>
      <c r="LOT215" s="131"/>
      <c r="LOU215" s="132"/>
      <c r="LOV215" s="133"/>
      <c r="LOW215" s="134"/>
      <c r="LOX215" s="135"/>
      <c r="LOY215" s="135"/>
      <c r="LOZ215" s="130"/>
      <c r="LPA215" s="130"/>
      <c r="LPB215" s="131"/>
      <c r="LPC215" s="132"/>
      <c r="LPD215" s="133"/>
      <c r="LPE215" s="134"/>
      <c r="LPF215" s="135"/>
      <c r="LPG215" s="135"/>
      <c r="LPH215" s="130"/>
      <c r="LPI215" s="130"/>
      <c r="LPJ215" s="131"/>
      <c r="LPK215" s="132"/>
      <c r="LPL215" s="133"/>
      <c r="LPM215" s="134"/>
      <c r="LPN215" s="135"/>
      <c r="LPO215" s="135"/>
      <c r="LPP215" s="130"/>
      <c r="LPQ215" s="130"/>
      <c r="LPR215" s="131"/>
      <c r="LPS215" s="132"/>
      <c r="LPT215" s="133"/>
      <c r="LPU215" s="134"/>
      <c r="LPV215" s="135"/>
      <c r="LPW215" s="135"/>
      <c r="LPX215" s="130"/>
      <c r="LPY215" s="130"/>
      <c r="LPZ215" s="131"/>
      <c r="LQA215" s="132"/>
      <c r="LQB215" s="133"/>
      <c r="LQC215" s="134"/>
      <c r="LQD215" s="135"/>
      <c r="LQE215" s="135"/>
      <c r="LQF215" s="130"/>
      <c r="LQG215" s="130"/>
      <c r="LQH215" s="131"/>
      <c r="LQI215" s="132"/>
      <c r="LQJ215" s="133"/>
      <c r="LQK215" s="134"/>
      <c r="LQL215" s="135"/>
      <c r="LQM215" s="135"/>
      <c r="LQN215" s="130"/>
      <c r="LQO215" s="130"/>
      <c r="LQP215" s="131"/>
      <c r="LQQ215" s="132"/>
      <c r="LQR215" s="133"/>
      <c r="LQS215" s="134"/>
      <c r="LQT215" s="135"/>
      <c r="LQU215" s="135"/>
      <c r="LQV215" s="130"/>
      <c r="LQW215" s="130"/>
      <c r="LQX215" s="131"/>
      <c r="LQY215" s="132"/>
      <c r="LQZ215" s="133"/>
      <c r="LRA215" s="134"/>
      <c r="LRB215" s="135"/>
      <c r="LRC215" s="135"/>
      <c r="LRD215" s="130"/>
      <c r="LRE215" s="130"/>
      <c r="LRF215" s="131"/>
      <c r="LRG215" s="132"/>
      <c r="LRH215" s="133"/>
      <c r="LRI215" s="134"/>
      <c r="LRJ215" s="135"/>
      <c r="LRK215" s="135"/>
      <c r="LRL215" s="130"/>
      <c r="LRM215" s="130"/>
      <c r="LRN215" s="131"/>
      <c r="LRO215" s="132"/>
      <c r="LRP215" s="133"/>
      <c r="LRQ215" s="134"/>
      <c r="LRR215" s="135"/>
      <c r="LRS215" s="135"/>
      <c r="LRT215" s="130"/>
      <c r="LRU215" s="130"/>
      <c r="LRV215" s="131"/>
      <c r="LRW215" s="132"/>
      <c r="LRX215" s="133"/>
      <c r="LRY215" s="134"/>
      <c r="LRZ215" s="135"/>
      <c r="LSA215" s="135"/>
      <c r="LSB215" s="130"/>
      <c r="LSC215" s="130"/>
      <c r="LSD215" s="131"/>
      <c r="LSE215" s="132"/>
      <c r="LSF215" s="133"/>
      <c r="LSG215" s="134"/>
      <c r="LSH215" s="135"/>
      <c r="LSI215" s="135"/>
      <c r="LSJ215" s="130"/>
      <c r="LSK215" s="130"/>
      <c r="LSL215" s="131"/>
      <c r="LSM215" s="132"/>
      <c r="LSN215" s="133"/>
      <c r="LSO215" s="134"/>
      <c r="LSP215" s="135"/>
      <c r="LSQ215" s="135"/>
      <c r="LSR215" s="130"/>
      <c r="LSS215" s="130"/>
      <c r="LST215" s="131"/>
      <c r="LSU215" s="132"/>
      <c r="LSV215" s="133"/>
      <c r="LSW215" s="134"/>
      <c r="LSX215" s="135"/>
      <c r="LSY215" s="135"/>
      <c r="LSZ215" s="130"/>
      <c r="LTA215" s="130"/>
      <c r="LTB215" s="131"/>
      <c r="LTC215" s="132"/>
      <c r="LTD215" s="133"/>
      <c r="LTE215" s="134"/>
      <c r="LTF215" s="135"/>
      <c r="LTG215" s="135"/>
      <c r="LTH215" s="130"/>
      <c r="LTI215" s="130"/>
      <c r="LTJ215" s="131"/>
      <c r="LTK215" s="132"/>
      <c r="LTL215" s="133"/>
      <c r="LTM215" s="134"/>
      <c r="LTN215" s="135"/>
      <c r="LTO215" s="135"/>
      <c r="LTP215" s="130"/>
      <c r="LTQ215" s="130"/>
      <c r="LTR215" s="131"/>
      <c r="LTS215" s="132"/>
      <c r="LTT215" s="133"/>
      <c r="LTU215" s="134"/>
      <c r="LTV215" s="135"/>
      <c r="LTW215" s="135"/>
      <c r="LTX215" s="130"/>
      <c r="LTY215" s="130"/>
      <c r="LTZ215" s="131"/>
      <c r="LUA215" s="132"/>
      <c r="LUB215" s="133"/>
      <c r="LUC215" s="134"/>
      <c r="LUD215" s="135"/>
      <c r="LUE215" s="135"/>
      <c r="LUF215" s="130"/>
      <c r="LUG215" s="130"/>
      <c r="LUH215" s="131"/>
      <c r="LUI215" s="132"/>
      <c r="LUJ215" s="133"/>
      <c r="LUK215" s="134"/>
      <c r="LUL215" s="135"/>
      <c r="LUM215" s="135"/>
      <c r="LUN215" s="130"/>
      <c r="LUO215" s="130"/>
      <c r="LUP215" s="131"/>
      <c r="LUQ215" s="132"/>
      <c r="LUR215" s="133"/>
      <c r="LUS215" s="134"/>
      <c r="LUT215" s="135"/>
      <c r="LUU215" s="135"/>
      <c r="LUV215" s="130"/>
      <c r="LUW215" s="130"/>
      <c r="LUX215" s="131"/>
      <c r="LUY215" s="132"/>
      <c r="LUZ215" s="133"/>
      <c r="LVA215" s="134"/>
      <c r="LVB215" s="135"/>
      <c r="LVC215" s="135"/>
      <c r="LVD215" s="130"/>
      <c r="LVE215" s="130"/>
      <c r="LVF215" s="131"/>
      <c r="LVG215" s="132"/>
      <c r="LVH215" s="133"/>
      <c r="LVI215" s="134"/>
      <c r="LVJ215" s="135"/>
      <c r="LVK215" s="135"/>
      <c r="LVL215" s="130"/>
      <c r="LVM215" s="130"/>
      <c r="LVN215" s="131"/>
      <c r="LVO215" s="132"/>
      <c r="LVP215" s="133"/>
      <c r="LVQ215" s="134"/>
      <c r="LVR215" s="135"/>
      <c r="LVS215" s="135"/>
      <c r="LVT215" s="130"/>
      <c r="LVU215" s="130"/>
      <c r="LVV215" s="131"/>
      <c r="LVW215" s="132"/>
      <c r="LVX215" s="133"/>
      <c r="LVY215" s="134"/>
      <c r="LVZ215" s="135"/>
      <c r="LWA215" s="135"/>
      <c r="LWB215" s="130"/>
      <c r="LWC215" s="130"/>
      <c r="LWD215" s="131"/>
      <c r="LWE215" s="132"/>
      <c r="LWF215" s="133"/>
      <c r="LWG215" s="134"/>
      <c r="LWH215" s="135"/>
      <c r="LWI215" s="135"/>
      <c r="LWJ215" s="130"/>
      <c r="LWK215" s="130"/>
      <c r="LWL215" s="131"/>
      <c r="LWM215" s="132"/>
      <c r="LWN215" s="133"/>
      <c r="LWO215" s="134"/>
      <c r="LWP215" s="135"/>
      <c r="LWQ215" s="135"/>
      <c r="LWR215" s="130"/>
      <c r="LWS215" s="130"/>
      <c r="LWT215" s="131"/>
      <c r="LWU215" s="132"/>
      <c r="LWV215" s="133"/>
      <c r="LWW215" s="134"/>
      <c r="LWX215" s="135"/>
      <c r="LWY215" s="135"/>
      <c r="LWZ215" s="130"/>
      <c r="LXA215" s="130"/>
      <c r="LXB215" s="131"/>
      <c r="LXC215" s="132"/>
      <c r="LXD215" s="133"/>
      <c r="LXE215" s="134"/>
      <c r="LXF215" s="135"/>
      <c r="LXG215" s="135"/>
      <c r="LXH215" s="130"/>
      <c r="LXI215" s="130"/>
      <c r="LXJ215" s="131"/>
      <c r="LXK215" s="132"/>
      <c r="LXL215" s="133"/>
      <c r="LXM215" s="134"/>
      <c r="LXN215" s="135"/>
      <c r="LXO215" s="135"/>
      <c r="LXP215" s="130"/>
      <c r="LXQ215" s="130"/>
      <c r="LXR215" s="131"/>
      <c r="LXS215" s="132"/>
      <c r="LXT215" s="133"/>
      <c r="LXU215" s="134"/>
      <c r="LXV215" s="135"/>
      <c r="LXW215" s="135"/>
      <c r="LXX215" s="130"/>
      <c r="LXY215" s="130"/>
      <c r="LXZ215" s="131"/>
      <c r="LYA215" s="132"/>
      <c r="LYB215" s="133"/>
      <c r="LYC215" s="134"/>
      <c r="LYD215" s="135"/>
      <c r="LYE215" s="135"/>
      <c r="LYF215" s="130"/>
      <c r="LYG215" s="130"/>
      <c r="LYH215" s="131"/>
      <c r="LYI215" s="132"/>
      <c r="LYJ215" s="133"/>
      <c r="LYK215" s="134"/>
      <c r="LYL215" s="135"/>
      <c r="LYM215" s="135"/>
      <c r="LYN215" s="130"/>
      <c r="LYO215" s="130"/>
      <c r="LYP215" s="131"/>
      <c r="LYQ215" s="132"/>
      <c r="LYR215" s="133"/>
      <c r="LYS215" s="134"/>
      <c r="LYT215" s="135"/>
      <c r="LYU215" s="135"/>
      <c r="LYV215" s="130"/>
      <c r="LYW215" s="130"/>
      <c r="LYX215" s="131"/>
      <c r="LYY215" s="132"/>
      <c r="LYZ215" s="133"/>
      <c r="LZA215" s="134"/>
      <c r="LZB215" s="135"/>
      <c r="LZC215" s="135"/>
      <c r="LZD215" s="130"/>
      <c r="LZE215" s="130"/>
      <c r="LZF215" s="131"/>
      <c r="LZG215" s="132"/>
      <c r="LZH215" s="133"/>
      <c r="LZI215" s="134"/>
      <c r="LZJ215" s="135"/>
      <c r="LZK215" s="135"/>
      <c r="LZL215" s="130"/>
      <c r="LZM215" s="130"/>
      <c r="LZN215" s="131"/>
      <c r="LZO215" s="132"/>
      <c r="LZP215" s="133"/>
      <c r="LZQ215" s="134"/>
      <c r="LZR215" s="135"/>
      <c r="LZS215" s="135"/>
      <c r="LZT215" s="130"/>
      <c r="LZU215" s="130"/>
      <c r="LZV215" s="131"/>
      <c r="LZW215" s="132"/>
      <c r="LZX215" s="133"/>
      <c r="LZY215" s="134"/>
      <c r="LZZ215" s="135"/>
      <c r="MAA215" s="135"/>
      <c r="MAB215" s="130"/>
      <c r="MAC215" s="130"/>
      <c r="MAD215" s="131"/>
      <c r="MAE215" s="132"/>
      <c r="MAF215" s="133"/>
      <c r="MAG215" s="134"/>
      <c r="MAH215" s="135"/>
      <c r="MAI215" s="135"/>
      <c r="MAJ215" s="130"/>
      <c r="MAK215" s="130"/>
      <c r="MAL215" s="131"/>
      <c r="MAM215" s="132"/>
      <c r="MAN215" s="133"/>
      <c r="MAO215" s="134"/>
      <c r="MAP215" s="135"/>
      <c r="MAQ215" s="135"/>
      <c r="MAR215" s="130"/>
      <c r="MAS215" s="130"/>
      <c r="MAT215" s="131"/>
      <c r="MAU215" s="132"/>
      <c r="MAV215" s="133"/>
      <c r="MAW215" s="134"/>
      <c r="MAX215" s="135"/>
      <c r="MAY215" s="135"/>
      <c r="MAZ215" s="130"/>
      <c r="MBA215" s="130"/>
      <c r="MBB215" s="131"/>
      <c r="MBC215" s="132"/>
      <c r="MBD215" s="133"/>
      <c r="MBE215" s="134"/>
      <c r="MBF215" s="135"/>
      <c r="MBG215" s="135"/>
      <c r="MBH215" s="130"/>
      <c r="MBI215" s="130"/>
      <c r="MBJ215" s="131"/>
      <c r="MBK215" s="132"/>
      <c r="MBL215" s="133"/>
      <c r="MBM215" s="134"/>
      <c r="MBN215" s="135"/>
      <c r="MBO215" s="135"/>
      <c r="MBP215" s="130"/>
      <c r="MBQ215" s="130"/>
      <c r="MBR215" s="131"/>
      <c r="MBS215" s="132"/>
      <c r="MBT215" s="133"/>
      <c r="MBU215" s="134"/>
      <c r="MBV215" s="135"/>
      <c r="MBW215" s="135"/>
      <c r="MBX215" s="130"/>
      <c r="MBY215" s="130"/>
      <c r="MBZ215" s="131"/>
      <c r="MCA215" s="132"/>
      <c r="MCB215" s="133"/>
      <c r="MCC215" s="134"/>
      <c r="MCD215" s="135"/>
      <c r="MCE215" s="135"/>
      <c r="MCF215" s="130"/>
      <c r="MCG215" s="130"/>
      <c r="MCH215" s="131"/>
      <c r="MCI215" s="132"/>
      <c r="MCJ215" s="133"/>
      <c r="MCK215" s="134"/>
      <c r="MCL215" s="135"/>
      <c r="MCM215" s="135"/>
      <c r="MCN215" s="130"/>
      <c r="MCO215" s="130"/>
      <c r="MCP215" s="131"/>
      <c r="MCQ215" s="132"/>
      <c r="MCR215" s="133"/>
      <c r="MCS215" s="134"/>
      <c r="MCT215" s="135"/>
      <c r="MCU215" s="135"/>
      <c r="MCV215" s="130"/>
      <c r="MCW215" s="130"/>
      <c r="MCX215" s="131"/>
      <c r="MCY215" s="132"/>
      <c r="MCZ215" s="133"/>
      <c r="MDA215" s="134"/>
      <c r="MDB215" s="135"/>
      <c r="MDC215" s="135"/>
      <c r="MDD215" s="130"/>
      <c r="MDE215" s="130"/>
      <c r="MDF215" s="131"/>
      <c r="MDG215" s="132"/>
      <c r="MDH215" s="133"/>
      <c r="MDI215" s="134"/>
      <c r="MDJ215" s="135"/>
      <c r="MDK215" s="135"/>
      <c r="MDL215" s="130"/>
      <c r="MDM215" s="130"/>
      <c r="MDN215" s="131"/>
      <c r="MDO215" s="132"/>
      <c r="MDP215" s="133"/>
      <c r="MDQ215" s="134"/>
      <c r="MDR215" s="135"/>
      <c r="MDS215" s="135"/>
      <c r="MDT215" s="130"/>
      <c r="MDU215" s="130"/>
      <c r="MDV215" s="131"/>
      <c r="MDW215" s="132"/>
      <c r="MDX215" s="133"/>
      <c r="MDY215" s="134"/>
      <c r="MDZ215" s="135"/>
      <c r="MEA215" s="135"/>
      <c r="MEB215" s="130"/>
      <c r="MEC215" s="130"/>
      <c r="MED215" s="131"/>
      <c r="MEE215" s="132"/>
      <c r="MEF215" s="133"/>
      <c r="MEG215" s="134"/>
      <c r="MEH215" s="135"/>
      <c r="MEI215" s="135"/>
      <c r="MEJ215" s="130"/>
      <c r="MEK215" s="130"/>
      <c r="MEL215" s="131"/>
      <c r="MEM215" s="132"/>
      <c r="MEN215" s="133"/>
      <c r="MEO215" s="134"/>
      <c r="MEP215" s="135"/>
      <c r="MEQ215" s="135"/>
      <c r="MER215" s="130"/>
      <c r="MES215" s="130"/>
      <c r="MET215" s="131"/>
      <c r="MEU215" s="132"/>
      <c r="MEV215" s="133"/>
      <c r="MEW215" s="134"/>
      <c r="MEX215" s="135"/>
      <c r="MEY215" s="135"/>
      <c r="MEZ215" s="130"/>
      <c r="MFA215" s="130"/>
      <c r="MFB215" s="131"/>
      <c r="MFC215" s="132"/>
      <c r="MFD215" s="133"/>
      <c r="MFE215" s="134"/>
      <c r="MFF215" s="135"/>
      <c r="MFG215" s="135"/>
      <c r="MFH215" s="130"/>
      <c r="MFI215" s="130"/>
      <c r="MFJ215" s="131"/>
      <c r="MFK215" s="132"/>
      <c r="MFL215" s="133"/>
      <c r="MFM215" s="134"/>
      <c r="MFN215" s="135"/>
      <c r="MFO215" s="135"/>
      <c r="MFP215" s="130"/>
      <c r="MFQ215" s="130"/>
      <c r="MFR215" s="131"/>
      <c r="MFS215" s="132"/>
      <c r="MFT215" s="133"/>
      <c r="MFU215" s="134"/>
      <c r="MFV215" s="135"/>
      <c r="MFW215" s="135"/>
      <c r="MFX215" s="130"/>
      <c r="MFY215" s="130"/>
      <c r="MFZ215" s="131"/>
      <c r="MGA215" s="132"/>
      <c r="MGB215" s="133"/>
      <c r="MGC215" s="134"/>
      <c r="MGD215" s="135"/>
      <c r="MGE215" s="135"/>
      <c r="MGF215" s="130"/>
      <c r="MGG215" s="130"/>
      <c r="MGH215" s="131"/>
      <c r="MGI215" s="132"/>
      <c r="MGJ215" s="133"/>
      <c r="MGK215" s="134"/>
      <c r="MGL215" s="135"/>
      <c r="MGM215" s="135"/>
      <c r="MGN215" s="130"/>
      <c r="MGO215" s="130"/>
      <c r="MGP215" s="131"/>
      <c r="MGQ215" s="132"/>
      <c r="MGR215" s="133"/>
      <c r="MGS215" s="134"/>
      <c r="MGT215" s="135"/>
      <c r="MGU215" s="135"/>
      <c r="MGV215" s="130"/>
      <c r="MGW215" s="130"/>
      <c r="MGX215" s="131"/>
      <c r="MGY215" s="132"/>
      <c r="MGZ215" s="133"/>
      <c r="MHA215" s="134"/>
      <c r="MHB215" s="135"/>
      <c r="MHC215" s="135"/>
      <c r="MHD215" s="130"/>
      <c r="MHE215" s="130"/>
      <c r="MHF215" s="131"/>
      <c r="MHG215" s="132"/>
      <c r="MHH215" s="133"/>
      <c r="MHI215" s="134"/>
      <c r="MHJ215" s="135"/>
      <c r="MHK215" s="135"/>
      <c r="MHL215" s="130"/>
      <c r="MHM215" s="130"/>
      <c r="MHN215" s="131"/>
      <c r="MHO215" s="132"/>
      <c r="MHP215" s="133"/>
      <c r="MHQ215" s="134"/>
      <c r="MHR215" s="135"/>
      <c r="MHS215" s="135"/>
      <c r="MHT215" s="130"/>
      <c r="MHU215" s="130"/>
      <c r="MHV215" s="131"/>
      <c r="MHW215" s="132"/>
      <c r="MHX215" s="133"/>
      <c r="MHY215" s="134"/>
      <c r="MHZ215" s="135"/>
      <c r="MIA215" s="135"/>
      <c r="MIB215" s="130"/>
      <c r="MIC215" s="130"/>
      <c r="MID215" s="131"/>
      <c r="MIE215" s="132"/>
      <c r="MIF215" s="133"/>
      <c r="MIG215" s="134"/>
      <c r="MIH215" s="135"/>
      <c r="MII215" s="135"/>
      <c r="MIJ215" s="130"/>
      <c r="MIK215" s="130"/>
      <c r="MIL215" s="131"/>
      <c r="MIM215" s="132"/>
      <c r="MIN215" s="133"/>
      <c r="MIO215" s="134"/>
      <c r="MIP215" s="135"/>
      <c r="MIQ215" s="135"/>
      <c r="MIR215" s="130"/>
      <c r="MIS215" s="130"/>
      <c r="MIT215" s="131"/>
      <c r="MIU215" s="132"/>
      <c r="MIV215" s="133"/>
      <c r="MIW215" s="134"/>
      <c r="MIX215" s="135"/>
      <c r="MIY215" s="135"/>
      <c r="MIZ215" s="130"/>
      <c r="MJA215" s="130"/>
      <c r="MJB215" s="131"/>
      <c r="MJC215" s="132"/>
      <c r="MJD215" s="133"/>
      <c r="MJE215" s="134"/>
      <c r="MJF215" s="135"/>
      <c r="MJG215" s="135"/>
      <c r="MJH215" s="130"/>
      <c r="MJI215" s="130"/>
      <c r="MJJ215" s="131"/>
      <c r="MJK215" s="132"/>
      <c r="MJL215" s="133"/>
      <c r="MJM215" s="134"/>
      <c r="MJN215" s="135"/>
      <c r="MJO215" s="135"/>
      <c r="MJP215" s="130"/>
      <c r="MJQ215" s="130"/>
      <c r="MJR215" s="131"/>
      <c r="MJS215" s="132"/>
      <c r="MJT215" s="133"/>
      <c r="MJU215" s="134"/>
      <c r="MJV215" s="135"/>
      <c r="MJW215" s="135"/>
      <c r="MJX215" s="130"/>
      <c r="MJY215" s="130"/>
      <c r="MJZ215" s="131"/>
      <c r="MKA215" s="132"/>
      <c r="MKB215" s="133"/>
      <c r="MKC215" s="134"/>
      <c r="MKD215" s="135"/>
      <c r="MKE215" s="135"/>
      <c r="MKF215" s="130"/>
      <c r="MKG215" s="130"/>
      <c r="MKH215" s="131"/>
      <c r="MKI215" s="132"/>
      <c r="MKJ215" s="133"/>
      <c r="MKK215" s="134"/>
      <c r="MKL215" s="135"/>
      <c r="MKM215" s="135"/>
      <c r="MKN215" s="130"/>
      <c r="MKO215" s="130"/>
      <c r="MKP215" s="131"/>
      <c r="MKQ215" s="132"/>
      <c r="MKR215" s="133"/>
      <c r="MKS215" s="134"/>
      <c r="MKT215" s="135"/>
      <c r="MKU215" s="135"/>
      <c r="MKV215" s="130"/>
      <c r="MKW215" s="130"/>
      <c r="MKX215" s="131"/>
      <c r="MKY215" s="132"/>
      <c r="MKZ215" s="133"/>
      <c r="MLA215" s="134"/>
      <c r="MLB215" s="135"/>
      <c r="MLC215" s="135"/>
      <c r="MLD215" s="130"/>
      <c r="MLE215" s="130"/>
      <c r="MLF215" s="131"/>
      <c r="MLG215" s="132"/>
      <c r="MLH215" s="133"/>
      <c r="MLI215" s="134"/>
      <c r="MLJ215" s="135"/>
      <c r="MLK215" s="135"/>
      <c r="MLL215" s="130"/>
      <c r="MLM215" s="130"/>
      <c r="MLN215" s="131"/>
      <c r="MLO215" s="132"/>
      <c r="MLP215" s="133"/>
      <c r="MLQ215" s="134"/>
      <c r="MLR215" s="135"/>
      <c r="MLS215" s="135"/>
      <c r="MLT215" s="130"/>
      <c r="MLU215" s="130"/>
      <c r="MLV215" s="131"/>
      <c r="MLW215" s="132"/>
      <c r="MLX215" s="133"/>
      <c r="MLY215" s="134"/>
      <c r="MLZ215" s="135"/>
      <c r="MMA215" s="135"/>
      <c r="MMB215" s="130"/>
      <c r="MMC215" s="130"/>
      <c r="MMD215" s="131"/>
      <c r="MME215" s="132"/>
      <c r="MMF215" s="133"/>
      <c r="MMG215" s="134"/>
      <c r="MMH215" s="135"/>
      <c r="MMI215" s="135"/>
      <c r="MMJ215" s="130"/>
      <c r="MMK215" s="130"/>
      <c r="MML215" s="131"/>
      <c r="MMM215" s="132"/>
      <c r="MMN215" s="133"/>
      <c r="MMO215" s="134"/>
      <c r="MMP215" s="135"/>
      <c r="MMQ215" s="135"/>
      <c r="MMR215" s="130"/>
      <c r="MMS215" s="130"/>
      <c r="MMT215" s="131"/>
      <c r="MMU215" s="132"/>
      <c r="MMV215" s="133"/>
      <c r="MMW215" s="134"/>
      <c r="MMX215" s="135"/>
      <c r="MMY215" s="135"/>
      <c r="MMZ215" s="130"/>
      <c r="MNA215" s="130"/>
      <c r="MNB215" s="131"/>
      <c r="MNC215" s="132"/>
      <c r="MND215" s="133"/>
      <c r="MNE215" s="134"/>
      <c r="MNF215" s="135"/>
      <c r="MNG215" s="135"/>
      <c r="MNH215" s="130"/>
      <c r="MNI215" s="130"/>
      <c r="MNJ215" s="131"/>
      <c r="MNK215" s="132"/>
      <c r="MNL215" s="133"/>
      <c r="MNM215" s="134"/>
      <c r="MNN215" s="135"/>
      <c r="MNO215" s="135"/>
      <c r="MNP215" s="130"/>
      <c r="MNQ215" s="130"/>
      <c r="MNR215" s="131"/>
      <c r="MNS215" s="132"/>
      <c r="MNT215" s="133"/>
      <c r="MNU215" s="134"/>
      <c r="MNV215" s="135"/>
      <c r="MNW215" s="135"/>
      <c r="MNX215" s="130"/>
      <c r="MNY215" s="130"/>
      <c r="MNZ215" s="131"/>
      <c r="MOA215" s="132"/>
      <c r="MOB215" s="133"/>
      <c r="MOC215" s="134"/>
      <c r="MOD215" s="135"/>
      <c r="MOE215" s="135"/>
      <c r="MOF215" s="130"/>
      <c r="MOG215" s="130"/>
      <c r="MOH215" s="131"/>
      <c r="MOI215" s="132"/>
      <c r="MOJ215" s="133"/>
      <c r="MOK215" s="134"/>
      <c r="MOL215" s="135"/>
      <c r="MOM215" s="135"/>
      <c r="MON215" s="130"/>
      <c r="MOO215" s="130"/>
      <c r="MOP215" s="131"/>
      <c r="MOQ215" s="132"/>
      <c r="MOR215" s="133"/>
      <c r="MOS215" s="134"/>
      <c r="MOT215" s="135"/>
      <c r="MOU215" s="135"/>
      <c r="MOV215" s="130"/>
      <c r="MOW215" s="130"/>
      <c r="MOX215" s="131"/>
      <c r="MOY215" s="132"/>
      <c r="MOZ215" s="133"/>
      <c r="MPA215" s="134"/>
      <c r="MPB215" s="135"/>
      <c r="MPC215" s="135"/>
      <c r="MPD215" s="130"/>
      <c r="MPE215" s="130"/>
      <c r="MPF215" s="131"/>
      <c r="MPG215" s="132"/>
      <c r="MPH215" s="133"/>
      <c r="MPI215" s="134"/>
      <c r="MPJ215" s="135"/>
      <c r="MPK215" s="135"/>
      <c r="MPL215" s="130"/>
      <c r="MPM215" s="130"/>
      <c r="MPN215" s="131"/>
      <c r="MPO215" s="132"/>
      <c r="MPP215" s="133"/>
      <c r="MPQ215" s="134"/>
      <c r="MPR215" s="135"/>
      <c r="MPS215" s="135"/>
      <c r="MPT215" s="130"/>
      <c r="MPU215" s="130"/>
      <c r="MPV215" s="131"/>
      <c r="MPW215" s="132"/>
      <c r="MPX215" s="133"/>
      <c r="MPY215" s="134"/>
      <c r="MPZ215" s="135"/>
      <c r="MQA215" s="135"/>
      <c r="MQB215" s="130"/>
      <c r="MQC215" s="130"/>
      <c r="MQD215" s="131"/>
      <c r="MQE215" s="132"/>
      <c r="MQF215" s="133"/>
      <c r="MQG215" s="134"/>
      <c r="MQH215" s="135"/>
      <c r="MQI215" s="135"/>
      <c r="MQJ215" s="130"/>
      <c r="MQK215" s="130"/>
      <c r="MQL215" s="131"/>
      <c r="MQM215" s="132"/>
      <c r="MQN215" s="133"/>
      <c r="MQO215" s="134"/>
      <c r="MQP215" s="135"/>
      <c r="MQQ215" s="135"/>
      <c r="MQR215" s="130"/>
      <c r="MQS215" s="130"/>
      <c r="MQT215" s="131"/>
      <c r="MQU215" s="132"/>
      <c r="MQV215" s="133"/>
      <c r="MQW215" s="134"/>
      <c r="MQX215" s="135"/>
      <c r="MQY215" s="135"/>
      <c r="MQZ215" s="130"/>
      <c r="MRA215" s="130"/>
      <c r="MRB215" s="131"/>
      <c r="MRC215" s="132"/>
      <c r="MRD215" s="133"/>
      <c r="MRE215" s="134"/>
      <c r="MRF215" s="135"/>
      <c r="MRG215" s="135"/>
      <c r="MRH215" s="130"/>
      <c r="MRI215" s="130"/>
      <c r="MRJ215" s="131"/>
      <c r="MRK215" s="132"/>
      <c r="MRL215" s="133"/>
      <c r="MRM215" s="134"/>
      <c r="MRN215" s="135"/>
      <c r="MRO215" s="135"/>
      <c r="MRP215" s="130"/>
      <c r="MRQ215" s="130"/>
      <c r="MRR215" s="131"/>
      <c r="MRS215" s="132"/>
      <c r="MRT215" s="133"/>
      <c r="MRU215" s="134"/>
      <c r="MRV215" s="135"/>
      <c r="MRW215" s="135"/>
      <c r="MRX215" s="130"/>
      <c r="MRY215" s="130"/>
      <c r="MRZ215" s="131"/>
      <c r="MSA215" s="132"/>
      <c r="MSB215" s="133"/>
      <c r="MSC215" s="134"/>
      <c r="MSD215" s="135"/>
      <c r="MSE215" s="135"/>
      <c r="MSF215" s="130"/>
      <c r="MSG215" s="130"/>
      <c r="MSH215" s="131"/>
      <c r="MSI215" s="132"/>
      <c r="MSJ215" s="133"/>
      <c r="MSK215" s="134"/>
      <c r="MSL215" s="135"/>
      <c r="MSM215" s="135"/>
      <c r="MSN215" s="130"/>
      <c r="MSO215" s="130"/>
      <c r="MSP215" s="131"/>
      <c r="MSQ215" s="132"/>
      <c r="MSR215" s="133"/>
      <c r="MSS215" s="134"/>
      <c r="MST215" s="135"/>
      <c r="MSU215" s="135"/>
      <c r="MSV215" s="130"/>
      <c r="MSW215" s="130"/>
      <c r="MSX215" s="131"/>
      <c r="MSY215" s="132"/>
      <c r="MSZ215" s="133"/>
      <c r="MTA215" s="134"/>
      <c r="MTB215" s="135"/>
      <c r="MTC215" s="135"/>
      <c r="MTD215" s="130"/>
      <c r="MTE215" s="130"/>
      <c r="MTF215" s="131"/>
      <c r="MTG215" s="132"/>
      <c r="MTH215" s="133"/>
      <c r="MTI215" s="134"/>
      <c r="MTJ215" s="135"/>
      <c r="MTK215" s="135"/>
      <c r="MTL215" s="130"/>
      <c r="MTM215" s="130"/>
      <c r="MTN215" s="131"/>
      <c r="MTO215" s="132"/>
      <c r="MTP215" s="133"/>
      <c r="MTQ215" s="134"/>
      <c r="MTR215" s="135"/>
      <c r="MTS215" s="135"/>
      <c r="MTT215" s="130"/>
      <c r="MTU215" s="130"/>
      <c r="MTV215" s="131"/>
      <c r="MTW215" s="132"/>
      <c r="MTX215" s="133"/>
      <c r="MTY215" s="134"/>
      <c r="MTZ215" s="135"/>
      <c r="MUA215" s="135"/>
      <c r="MUB215" s="130"/>
      <c r="MUC215" s="130"/>
      <c r="MUD215" s="131"/>
      <c r="MUE215" s="132"/>
      <c r="MUF215" s="133"/>
      <c r="MUG215" s="134"/>
      <c r="MUH215" s="135"/>
      <c r="MUI215" s="135"/>
      <c r="MUJ215" s="130"/>
      <c r="MUK215" s="130"/>
      <c r="MUL215" s="131"/>
      <c r="MUM215" s="132"/>
      <c r="MUN215" s="133"/>
      <c r="MUO215" s="134"/>
      <c r="MUP215" s="135"/>
      <c r="MUQ215" s="135"/>
      <c r="MUR215" s="130"/>
      <c r="MUS215" s="130"/>
      <c r="MUT215" s="131"/>
      <c r="MUU215" s="132"/>
      <c r="MUV215" s="133"/>
      <c r="MUW215" s="134"/>
      <c r="MUX215" s="135"/>
      <c r="MUY215" s="135"/>
      <c r="MUZ215" s="130"/>
      <c r="MVA215" s="130"/>
      <c r="MVB215" s="131"/>
      <c r="MVC215" s="132"/>
      <c r="MVD215" s="133"/>
      <c r="MVE215" s="134"/>
      <c r="MVF215" s="135"/>
      <c r="MVG215" s="135"/>
      <c r="MVH215" s="130"/>
      <c r="MVI215" s="130"/>
      <c r="MVJ215" s="131"/>
      <c r="MVK215" s="132"/>
      <c r="MVL215" s="133"/>
      <c r="MVM215" s="134"/>
      <c r="MVN215" s="135"/>
      <c r="MVO215" s="135"/>
      <c r="MVP215" s="130"/>
      <c r="MVQ215" s="130"/>
      <c r="MVR215" s="131"/>
      <c r="MVS215" s="132"/>
      <c r="MVT215" s="133"/>
      <c r="MVU215" s="134"/>
      <c r="MVV215" s="135"/>
      <c r="MVW215" s="135"/>
      <c r="MVX215" s="130"/>
      <c r="MVY215" s="130"/>
      <c r="MVZ215" s="131"/>
      <c r="MWA215" s="132"/>
      <c r="MWB215" s="133"/>
      <c r="MWC215" s="134"/>
      <c r="MWD215" s="135"/>
      <c r="MWE215" s="135"/>
      <c r="MWF215" s="130"/>
      <c r="MWG215" s="130"/>
      <c r="MWH215" s="131"/>
      <c r="MWI215" s="132"/>
      <c r="MWJ215" s="133"/>
      <c r="MWK215" s="134"/>
      <c r="MWL215" s="135"/>
      <c r="MWM215" s="135"/>
      <c r="MWN215" s="130"/>
      <c r="MWO215" s="130"/>
      <c r="MWP215" s="131"/>
      <c r="MWQ215" s="132"/>
      <c r="MWR215" s="133"/>
      <c r="MWS215" s="134"/>
      <c r="MWT215" s="135"/>
      <c r="MWU215" s="135"/>
      <c r="MWV215" s="130"/>
      <c r="MWW215" s="130"/>
      <c r="MWX215" s="131"/>
      <c r="MWY215" s="132"/>
      <c r="MWZ215" s="133"/>
      <c r="MXA215" s="134"/>
      <c r="MXB215" s="135"/>
      <c r="MXC215" s="135"/>
      <c r="MXD215" s="130"/>
      <c r="MXE215" s="130"/>
      <c r="MXF215" s="131"/>
      <c r="MXG215" s="132"/>
      <c r="MXH215" s="133"/>
      <c r="MXI215" s="134"/>
      <c r="MXJ215" s="135"/>
      <c r="MXK215" s="135"/>
      <c r="MXL215" s="130"/>
      <c r="MXM215" s="130"/>
      <c r="MXN215" s="131"/>
      <c r="MXO215" s="132"/>
      <c r="MXP215" s="133"/>
      <c r="MXQ215" s="134"/>
      <c r="MXR215" s="135"/>
      <c r="MXS215" s="135"/>
      <c r="MXT215" s="130"/>
      <c r="MXU215" s="130"/>
      <c r="MXV215" s="131"/>
      <c r="MXW215" s="132"/>
      <c r="MXX215" s="133"/>
      <c r="MXY215" s="134"/>
      <c r="MXZ215" s="135"/>
      <c r="MYA215" s="135"/>
      <c r="MYB215" s="130"/>
      <c r="MYC215" s="130"/>
      <c r="MYD215" s="131"/>
      <c r="MYE215" s="132"/>
      <c r="MYF215" s="133"/>
      <c r="MYG215" s="134"/>
      <c r="MYH215" s="135"/>
      <c r="MYI215" s="135"/>
      <c r="MYJ215" s="130"/>
      <c r="MYK215" s="130"/>
      <c r="MYL215" s="131"/>
      <c r="MYM215" s="132"/>
      <c r="MYN215" s="133"/>
      <c r="MYO215" s="134"/>
      <c r="MYP215" s="135"/>
      <c r="MYQ215" s="135"/>
      <c r="MYR215" s="130"/>
      <c r="MYS215" s="130"/>
      <c r="MYT215" s="131"/>
      <c r="MYU215" s="132"/>
      <c r="MYV215" s="133"/>
      <c r="MYW215" s="134"/>
      <c r="MYX215" s="135"/>
      <c r="MYY215" s="135"/>
      <c r="MYZ215" s="130"/>
      <c r="MZA215" s="130"/>
      <c r="MZB215" s="131"/>
      <c r="MZC215" s="132"/>
      <c r="MZD215" s="133"/>
      <c r="MZE215" s="134"/>
      <c r="MZF215" s="135"/>
      <c r="MZG215" s="135"/>
      <c r="MZH215" s="130"/>
      <c r="MZI215" s="130"/>
      <c r="MZJ215" s="131"/>
      <c r="MZK215" s="132"/>
      <c r="MZL215" s="133"/>
      <c r="MZM215" s="134"/>
      <c r="MZN215" s="135"/>
      <c r="MZO215" s="135"/>
      <c r="MZP215" s="130"/>
      <c r="MZQ215" s="130"/>
      <c r="MZR215" s="131"/>
      <c r="MZS215" s="132"/>
      <c r="MZT215" s="133"/>
      <c r="MZU215" s="134"/>
      <c r="MZV215" s="135"/>
      <c r="MZW215" s="135"/>
      <c r="MZX215" s="130"/>
      <c r="MZY215" s="130"/>
      <c r="MZZ215" s="131"/>
      <c r="NAA215" s="132"/>
      <c r="NAB215" s="133"/>
      <c r="NAC215" s="134"/>
      <c r="NAD215" s="135"/>
      <c r="NAE215" s="135"/>
      <c r="NAF215" s="130"/>
      <c r="NAG215" s="130"/>
      <c r="NAH215" s="131"/>
      <c r="NAI215" s="132"/>
      <c r="NAJ215" s="133"/>
      <c r="NAK215" s="134"/>
      <c r="NAL215" s="135"/>
      <c r="NAM215" s="135"/>
      <c r="NAN215" s="130"/>
      <c r="NAO215" s="130"/>
      <c r="NAP215" s="131"/>
      <c r="NAQ215" s="132"/>
      <c r="NAR215" s="133"/>
      <c r="NAS215" s="134"/>
      <c r="NAT215" s="135"/>
      <c r="NAU215" s="135"/>
      <c r="NAV215" s="130"/>
      <c r="NAW215" s="130"/>
      <c r="NAX215" s="131"/>
      <c r="NAY215" s="132"/>
      <c r="NAZ215" s="133"/>
      <c r="NBA215" s="134"/>
      <c r="NBB215" s="135"/>
      <c r="NBC215" s="135"/>
      <c r="NBD215" s="130"/>
      <c r="NBE215" s="130"/>
      <c r="NBF215" s="131"/>
      <c r="NBG215" s="132"/>
      <c r="NBH215" s="133"/>
      <c r="NBI215" s="134"/>
      <c r="NBJ215" s="135"/>
      <c r="NBK215" s="135"/>
      <c r="NBL215" s="130"/>
      <c r="NBM215" s="130"/>
      <c r="NBN215" s="131"/>
      <c r="NBO215" s="132"/>
      <c r="NBP215" s="133"/>
      <c r="NBQ215" s="134"/>
      <c r="NBR215" s="135"/>
      <c r="NBS215" s="135"/>
      <c r="NBT215" s="130"/>
      <c r="NBU215" s="130"/>
      <c r="NBV215" s="131"/>
      <c r="NBW215" s="132"/>
      <c r="NBX215" s="133"/>
      <c r="NBY215" s="134"/>
      <c r="NBZ215" s="135"/>
      <c r="NCA215" s="135"/>
      <c r="NCB215" s="130"/>
      <c r="NCC215" s="130"/>
      <c r="NCD215" s="131"/>
      <c r="NCE215" s="132"/>
      <c r="NCF215" s="133"/>
      <c r="NCG215" s="134"/>
      <c r="NCH215" s="135"/>
      <c r="NCI215" s="135"/>
      <c r="NCJ215" s="130"/>
      <c r="NCK215" s="130"/>
      <c r="NCL215" s="131"/>
      <c r="NCM215" s="132"/>
      <c r="NCN215" s="133"/>
      <c r="NCO215" s="134"/>
      <c r="NCP215" s="135"/>
      <c r="NCQ215" s="135"/>
      <c r="NCR215" s="130"/>
      <c r="NCS215" s="130"/>
      <c r="NCT215" s="131"/>
      <c r="NCU215" s="132"/>
      <c r="NCV215" s="133"/>
      <c r="NCW215" s="134"/>
      <c r="NCX215" s="135"/>
      <c r="NCY215" s="135"/>
      <c r="NCZ215" s="130"/>
      <c r="NDA215" s="130"/>
      <c r="NDB215" s="131"/>
      <c r="NDC215" s="132"/>
      <c r="NDD215" s="133"/>
      <c r="NDE215" s="134"/>
      <c r="NDF215" s="135"/>
      <c r="NDG215" s="135"/>
      <c r="NDH215" s="130"/>
      <c r="NDI215" s="130"/>
      <c r="NDJ215" s="131"/>
      <c r="NDK215" s="132"/>
      <c r="NDL215" s="133"/>
      <c r="NDM215" s="134"/>
      <c r="NDN215" s="135"/>
      <c r="NDO215" s="135"/>
      <c r="NDP215" s="130"/>
      <c r="NDQ215" s="130"/>
      <c r="NDR215" s="131"/>
      <c r="NDS215" s="132"/>
      <c r="NDT215" s="133"/>
      <c r="NDU215" s="134"/>
      <c r="NDV215" s="135"/>
      <c r="NDW215" s="135"/>
      <c r="NDX215" s="130"/>
      <c r="NDY215" s="130"/>
      <c r="NDZ215" s="131"/>
      <c r="NEA215" s="132"/>
      <c r="NEB215" s="133"/>
      <c r="NEC215" s="134"/>
      <c r="NED215" s="135"/>
      <c r="NEE215" s="135"/>
      <c r="NEF215" s="130"/>
      <c r="NEG215" s="130"/>
      <c r="NEH215" s="131"/>
      <c r="NEI215" s="132"/>
      <c r="NEJ215" s="133"/>
      <c r="NEK215" s="134"/>
      <c r="NEL215" s="135"/>
      <c r="NEM215" s="135"/>
      <c r="NEN215" s="130"/>
      <c r="NEO215" s="130"/>
      <c r="NEP215" s="131"/>
      <c r="NEQ215" s="132"/>
      <c r="NER215" s="133"/>
      <c r="NES215" s="134"/>
      <c r="NET215" s="135"/>
      <c r="NEU215" s="135"/>
      <c r="NEV215" s="130"/>
      <c r="NEW215" s="130"/>
      <c r="NEX215" s="131"/>
      <c r="NEY215" s="132"/>
      <c r="NEZ215" s="133"/>
      <c r="NFA215" s="134"/>
      <c r="NFB215" s="135"/>
      <c r="NFC215" s="135"/>
      <c r="NFD215" s="130"/>
      <c r="NFE215" s="130"/>
      <c r="NFF215" s="131"/>
      <c r="NFG215" s="132"/>
      <c r="NFH215" s="133"/>
      <c r="NFI215" s="134"/>
      <c r="NFJ215" s="135"/>
      <c r="NFK215" s="135"/>
      <c r="NFL215" s="130"/>
      <c r="NFM215" s="130"/>
      <c r="NFN215" s="131"/>
      <c r="NFO215" s="132"/>
      <c r="NFP215" s="133"/>
      <c r="NFQ215" s="134"/>
      <c r="NFR215" s="135"/>
      <c r="NFS215" s="135"/>
      <c r="NFT215" s="130"/>
      <c r="NFU215" s="130"/>
      <c r="NFV215" s="131"/>
      <c r="NFW215" s="132"/>
      <c r="NFX215" s="133"/>
      <c r="NFY215" s="134"/>
      <c r="NFZ215" s="135"/>
      <c r="NGA215" s="135"/>
      <c r="NGB215" s="130"/>
      <c r="NGC215" s="130"/>
      <c r="NGD215" s="131"/>
      <c r="NGE215" s="132"/>
      <c r="NGF215" s="133"/>
      <c r="NGG215" s="134"/>
      <c r="NGH215" s="135"/>
      <c r="NGI215" s="135"/>
      <c r="NGJ215" s="130"/>
      <c r="NGK215" s="130"/>
      <c r="NGL215" s="131"/>
      <c r="NGM215" s="132"/>
      <c r="NGN215" s="133"/>
      <c r="NGO215" s="134"/>
      <c r="NGP215" s="135"/>
      <c r="NGQ215" s="135"/>
      <c r="NGR215" s="130"/>
      <c r="NGS215" s="130"/>
      <c r="NGT215" s="131"/>
      <c r="NGU215" s="132"/>
      <c r="NGV215" s="133"/>
      <c r="NGW215" s="134"/>
      <c r="NGX215" s="135"/>
      <c r="NGY215" s="135"/>
      <c r="NGZ215" s="130"/>
      <c r="NHA215" s="130"/>
      <c r="NHB215" s="131"/>
      <c r="NHC215" s="132"/>
      <c r="NHD215" s="133"/>
      <c r="NHE215" s="134"/>
      <c r="NHF215" s="135"/>
      <c r="NHG215" s="135"/>
      <c r="NHH215" s="130"/>
      <c r="NHI215" s="130"/>
      <c r="NHJ215" s="131"/>
      <c r="NHK215" s="132"/>
      <c r="NHL215" s="133"/>
      <c r="NHM215" s="134"/>
      <c r="NHN215" s="135"/>
      <c r="NHO215" s="135"/>
      <c r="NHP215" s="130"/>
      <c r="NHQ215" s="130"/>
      <c r="NHR215" s="131"/>
      <c r="NHS215" s="132"/>
      <c r="NHT215" s="133"/>
      <c r="NHU215" s="134"/>
      <c r="NHV215" s="135"/>
      <c r="NHW215" s="135"/>
      <c r="NHX215" s="130"/>
      <c r="NHY215" s="130"/>
      <c r="NHZ215" s="131"/>
      <c r="NIA215" s="132"/>
      <c r="NIB215" s="133"/>
      <c r="NIC215" s="134"/>
      <c r="NID215" s="135"/>
      <c r="NIE215" s="135"/>
      <c r="NIF215" s="130"/>
      <c r="NIG215" s="130"/>
      <c r="NIH215" s="131"/>
      <c r="NII215" s="132"/>
      <c r="NIJ215" s="133"/>
      <c r="NIK215" s="134"/>
      <c r="NIL215" s="135"/>
      <c r="NIM215" s="135"/>
      <c r="NIN215" s="130"/>
      <c r="NIO215" s="130"/>
      <c r="NIP215" s="131"/>
      <c r="NIQ215" s="132"/>
      <c r="NIR215" s="133"/>
      <c r="NIS215" s="134"/>
      <c r="NIT215" s="135"/>
      <c r="NIU215" s="135"/>
      <c r="NIV215" s="130"/>
      <c r="NIW215" s="130"/>
      <c r="NIX215" s="131"/>
      <c r="NIY215" s="132"/>
      <c r="NIZ215" s="133"/>
      <c r="NJA215" s="134"/>
      <c r="NJB215" s="135"/>
      <c r="NJC215" s="135"/>
      <c r="NJD215" s="130"/>
      <c r="NJE215" s="130"/>
      <c r="NJF215" s="131"/>
      <c r="NJG215" s="132"/>
      <c r="NJH215" s="133"/>
      <c r="NJI215" s="134"/>
      <c r="NJJ215" s="135"/>
      <c r="NJK215" s="135"/>
      <c r="NJL215" s="130"/>
      <c r="NJM215" s="130"/>
      <c r="NJN215" s="131"/>
      <c r="NJO215" s="132"/>
      <c r="NJP215" s="133"/>
      <c r="NJQ215" s="134"/>
      <c r="NJR215" s="135"/>
      <c r="NJS215" s="135"/>
      <c r="NJT215" s="130"/>
      <c r="NJU215" s="130"/>
      <c r="NJV215" s="131"/>
      <c r="NJW215" s="132"/>
      <c r="NJX215" s="133"/>
      <c r="NJY215" s="134"/>
      <c r="NJZ215" s="135"/>
      <c r="NKA215" s="135"/>
      <c r="NKB215" s="130"/>
      <c r="NKC215" s="130"/>
      <c r="NKD215" s="131"/>
      <c r="NKE215" s="132"/>
      <c r="NKF215" s="133"/>
      <c r="NKG215" s="134"/>
      <c r="NKH215" s="135"/>
      <c r="NKI215" s="135"/>
      <c r="NKJ215" s="130"/>
      <c r="NKK215" s="130"/>
      <c r="NKL215" s="131"/>
      <c r="NKM215" s="132"/>
      <c r="NKN215" s="133"/>
      <c r="NKO215" s="134"/>
      <c r="NKP215" s="135"/>
      <c r="NKQ215" s="135"/>
      <c r="NKR215" s="130"/>
      <c r="NKS215" s="130"/>
      <c r="NKT215" s="131"/>
      <c r="NKU215" s="132"/>
      <c r="NKV215" s="133"/>
      <c r="NKW215" s="134"/>
      <c r="NKX215" s="135"/>
      <c r="NKY215" s="135"/>
      <c r="NKZ215" s="130"/>
      <c r="NLA215" s="130"/>
      <c r="NLB215" s="131"/>
      <c r="NLC215" s="132"/>
      <c r="NLD215" s="133"/>
      <c r="NLE215" s="134"/>
      <c r="NLF215" s="135"/>
      <c r="NLG215" s="135"/>
      <c r="NLH215" s="130"/>
      <c r="NLI215" s="130"/>
      <c r="NLJ215" s="131"/>
      <c r="NLK215" s="132"/>
      <c r="NLL215" s="133"/>
      <c r="NLM215" s="134"/>
      <c r="NLN215" s="135"/>
      <c r="NLO215" s="135"/>
      <c r="NLP215" s="130"/>
      <c r="NLQ215" s="130"/>
      <c r="NLR215" s="131"/>
      <c r="NLS215" s="132"/>
      <c r="NLT215" s="133"/>
      <c r="NLU215" s="134"/>
      <c r="NLV215" s="135"/>
      <c r="NLW215" s="135"/>
      <c r="NLX215" s="130"/>
      <c r="NLY215" s="130"/>
      <c r="NLZ215" s="131"/>
      <c r="NMA215" s="132"/>
      <c r="NMB215" s="133"/>
      <c r="NMC215" s="134"/>
      <c r="NMD215" s="135"/>
      <c r="NME215" s="135"/>
      <c r="NMF215" s="130"/>
      <c r="NMG215" s="130"/>
      <c r="NMH215" s="131"/>
      <c r="NMI215" s="132"/>
      <c r="NMJ215" s="133"/>
      <c r="NMK215" s="134"/>
      <c r="NML215" s="135"/>
      <c r="NMM215" s="135"/>
      <c r="NMN215" s="130"/>
      <c r="NMO215" s="130"/>
      <c r="NMP215" s="131"/>
      <c r="NMQ215" s="132"/>
      <c r="NMR215" s="133"/>
      <c r="NMS215" s="134"/>
      <c r="NMT215" s="135"/>
      <c r="NMU215" s="135"/>
      <c r="NMV215" s="130"/>
      <c r="NMW215" s="130"/>
      <c r="NMX215" s="131"/>
      <c r="NMY215" s="132"/>
      <c r="NMZ215" s="133"/>
      <c r="NNA215" s="134"/>
      <c r="NNB215" s="135"/>
      <c r="NNC215" s="135"/>
      <c r="NND215" s="130"/>
      <c r="NNE215" s="130"/>
      <c r="NNF215" s="131"/>
      <c r="NNG215" s="132"/>
      <c r="NNH215" s="133"/>
      <c r="NNI215" s="134"/>
      <c r="NNJ215" s="135"/>
      <c r="NNK215" s="135"/>
      <c r="NNL215" s="130"/>
      <c r="NNM215" s="130"/>
      <c r="NNN215" s="131"/>
      <c r="NNO215" s="132"/>
      <c r="NNP215" s="133"/>
      <c r="NNQ215" s="134"/>
      <c r="NNR215" s="135"/>
      <c r="NNS215" s="135"/>
      <c r="NNT215" s="130"/>
      <c r="NNU215" s="130"/>
      <c r="NNV215" s="131"/>
      <c r="NNW215" s="132"/>
      <c r="NNX215" s="133"/>
      <c r="NNY215" s="134"/>
      <c r="NNZ215" s="135"/>
      <c r="NOA215" s="135"/>
      <c r="NOB215" s="130"/>
      <c r="NOC215" s="130"/>
      <c r="NOD215" s="131"/>
      <c r="NOE215" s="132"/>
      <c r="NOF215" s="133"/>
      <c r="NOG215" s="134"/>
      <c r="NOH215" s="135"/>
      <c r="NOI215" s="135"/>
      <c r="NOJ215" s="130"/>
      <c r="NOK215" s="130"/>
      <c r="NOL215" s="131"/>
      <c r="NOM215" s="132"/>
      <c r="NON215" s="133"/>
      <c r="NOO215" s="134"/>
      <c r="NOP215" s="135"/>
      <c r="NOQ215" s="135"/>
      <c r="NOR215" s="130"/>
      <c r="NOS215" s="130"/>
      <c r="NOT215" s="131"/>
      <c r="NOU215" s="132"/>
      <c r="NOV215" s="133"/>
      <c r="NOW215" s="134"/>
      <c r="NOX215" s="135"/>
      <c r="NOY215" s="135"/>
      <c r="NOZ215" s="130"/>
      <c r="NPA215" s="130"/>
      <c r="NPB215" s="131"/>
      <c r="NPC215" s="132"/>
      <c r="NPD215" s="133"/>
      <c r="NPE215" s="134"/>
      <c r="NPF215" s="135"/>
      <c r="NPG215" s="135"/>
      <c r="NPH215" s="130"/>
      <c r="NPI215" s="130"/>
      <c r="NPJ215" s="131"/>
      <c r="NPK215" s="132"/>
      <c r="NPL215" s="133"/>
      <c r="NPM215" s="134"/>
      <c r="NPN215" s="135"/>
      <c r="NPO215" s="135"/>
      <c r="NPP215" s="130"/>
      <c r="NPQ215" s="130"/>
      <c r="NPR215" s="131"/>
      <c r="NPS215" s="132"/>
      <c r="NPT215" s="133"/>
      <c r="NPU215" s="134"/>
      <c r="NPV215" s="135"/>
      <c r="NPW215" s="135"/>
      <c r="NPX215" s="130"/>
      <c r="NPY215" s="130"/>
      <c r="NPZ215" s="131"/>
      <c r="NQA215" s="132"/>
      <c r="NQB215" s="133"/>
      <c r="NQC215" s="134"/>
      <c r="NQD215" s="135"/>
      <c r="NQE215" s="135"/>
      <c r="NQF215" s="130"/>
      <c r="NQG215" s="130"/>
      <c r="NQH215" s="131"/>
      <c r="NQI215" s="132"/>
      <c r="NQJ215" s="133"/>
      <c r="NQK215" s="134"/>
      <c r="NQL215" s="135"/>
      <c r="NQM215" s="135"/>
      <c r="NQN215" s="130"/>
      <c r="NQO215" s="130"/>
      <c r="NQP215" s="131"/>
      <c r="NQQ215" s="132"/>
      <c r="NQR215" s="133"/>
      <c r="NQS215" s="134"/>
      <c r="NQT215" s="135"/>
      <c r="NQU215" s="135"/>
      <c r="NQV215" s="130"/>
      <c r="NQW215" s="130"/>
      <c r="NQX215" s="131"/>
      <c r="NQY215" s="132"/>
      <c r="NQZ215" s="133"/>
      <c r="NRA215" s="134"/>
      <c r="NRB215" s="135"/>
      <c r="NRC215" s="135"/>
      <c r="NRD215" s="130"/>
      <c r="NRE215" s="130"/>
      <c r="NRF215" s="131"/>
      <c r="NRG215" s="132"/>
      <c r="NRH215" s="133"/>
      <c r="NRI215" s="134"/>
      <c r="NRJ215" s="135"/>
      <c r="NRK215" s="135"/>
      <c r="NRL215" s="130"/>
      <c r="NRM215" s="130"/>
      <c r="NRN215" s="131"/>
      <c r="NRO215" s="132"/>
      <c r="NRP215" s="133"/>
      <c r="NRQ215" s="134"/>
      <c r="NRR215" s="135"/>
      <c r="NRS215" s="135"/>
      <c r="NRT215" s="130"/>
      <c r="NRU215" s="130"/>
      <c r="NRV215" s="131"/>
      <c r="NRW215" s="132"/>
      <c r="NRX215" s="133"/>
      <c r="NRY215" s="134"/>
      <c r="NRZ215" s="135"/>
      <c r="NSA215" s="135"/>
      <c r="NSB215" s="130"/>
      <c r="NSC215" s="130"/>
      <c r="NSD215" s="131"/>
      <c r="NSE215" s="132"/>
      <c r="NSF215" s="133"/>
      <c r="NSG215" s="134"/>
      <c r="NSH215" s="135"/>
      <c r="NSI215" s="135"/>
      <c r="NSJ215" s="130"/>
      <c r="NSK215" s="130"/>
      <c r="NSL215" s="131"/>
      <c r="NSM215" s="132"/>
      <c r="NSN215" s="133"/>
      <c r="NSO215" s="134"/>
      <c r="NSP215" s="135"/>
      <c r="NSQ215" s="135"/>
      <c r="NSR215" s="130"/>
      <c r="NSS215" s="130"/>
      <c r="NST215" s="131"/>
      <c r="NSU215" s="132"/>
      <c r="NSV215" s="133"/>
      <c r="NSW215" s="134"/>
      <c r="NSX215" s="135"/>
      <c r="NSY215" s="135"/>
      <c r="NSZ215" s="130"/>
      <c r="NTA215" s="130"/>
      <c r="NTB215" s="131"/>
      <c r="NTC215" s="132"/>
      <c r="NTD215" s="133"/>
      <c r="NTE215" s="134"/>
      <c r="NTF215" s="135"/>
      <c r="NTG215" s="135"/>
      <c r="NTH215" s="130"/>
      <c r="NTI215" s="130"/>
      <c r="NTJ215" s="131"/>
      <c r="NTK215" s="132"/>
      <c r="NTL215" s="133"/>
      <c r="NTM215" s="134"/>
      <c r="NTN215" s="135"/>
      <c r="NTO215" s="135"/>
      <c r="NTP215" s="130"/>
      <c r="NTQ215" s="130"/>
      <c r="NTR215" s="131"/>
      <c r="NTS215" s="132"/>
      <c r="NTT215" s="133"/>
      <c r="NTU215" s="134"/>
      <c r="NTV215" s="135"/>
      <c r="NTW215" s="135"/>
      <c r="NTX215" s="130"/>
      <c r="NTY215" s="130"/>
      <c r="NTZ215" s="131"/>
      <c r="NUA215" s="132"/>
      <c r="NUB215" s="133"/>
      <c r="NUC215" s="134"/>
      <c r="NUD215" s="135"/>
      <c r="NUE215" s="135"/>
      <c r="NUF215" s="130"/>
      <c r="NUG215" s="130"/>
      <c r="NUH215" s="131"/>
      <c r="NUI215" s="132"/>
      <c r="NUJ215" s="133"/>
      <c r="NUK215" s="134"/>
      <c r="NUL215" s="135"/>
      <c r="NUM215" s="135"/>
      <c r="NUN215" s="130"/>
      <c r="NUO215" s="130"/>
      <c r="NUP215" s="131"/>
      <c r="NUQ215" s="132"/>
      <c r="NUR215" s="133"/>
      <c r="NUS215" s="134"/>
      <c r="NUT215" s="135"/>
      <c r="NUU215" s="135"/>
      <c r="NUV215" s="130"/>
      <c r="NUW215" s="130"/>
      <c r="NUX215" s="131"/>
      <c r="NUY215" s="132"/>
      <c r="NUZ215" s="133"/>
      <c r="NVA215" s="134"/>
      <c r="NVB215" s="135"/>
      <c r="NVC215" s="135"/>
      <c r="NVD215" s="130"/>
      <c r="NVE215" s="130"/>
      <c r="NVF215" s="131"/>
      <c r="NVG215" s="132"/>
      <c r="NVH215" s="133"/>
      <c r="NVI215" s="134"/>
      <c r="NVJ215" s="135"/>
      <c r="NVK215" s="135"/>
      <c r="NVL215" s="130"/>
      <c r="NVM215" s="130"/>
      <c r="NVN215" s="131"/>
      <c r="NVO215" s="132"/>
      <c r="NVP215" s="133"/>
      <c r="NVQ215" s="134"/>
      <c r="NVR215" s="135"/>
      <c r="NVS215" s="135"/>
      <c r="NVT215" s="130"/>
      <c r="NVU215" s="130"/>
      <c r="NVV215" s="131"/>
      <c r="NVW215" s="132"/>
      <c r="NVX215" s="133"/>
      <c r="NVY215" s="134"/>
      <c r="NVZ215" s="135"/>
      <c r="NWA215" s="135"/>
      <c r="NWB215" s="130"/>
      <c r="NWC215" s="130"/>
      <c r="NWD215" s="131"/>
      <c r="NWE215" s="132"/>
      <c r="NWF215" s="133"/>
      <c r="NWG215" s="134"/>
      <c r="NWH215" s="135"/>
      <c r="NWI215" s="135"/>
      <c r="NWJ215" s="130"/>
      <c r="NWK215" s="130"/>
      <c r="NWL215" s="131"/>
      <c r="NWM215" s="132"/>
      <c r="NWN215" s="133"/>
      <c r="NWO215" s="134"/>
      <c r="NWP215" s="135"/>
      <c r="NWQ215" s="135"/>
      <c r="NWR215" s="130"/>
      <c r="NWS215" s="130"/>
      <c r="NWT215" s="131"/>
      <c r="NWU215" s="132"/>
      <c r="NWV215" s="133"/>
      <c r="NWW215" s="134"/>
      <c r="NWX215" s="135"/>
      <c r="NWY215" s="135"/>
      <c r="NWZ215" s="130"/>
      <c r="NXA215" s="130"/>
      <c r="NXB215" s="131"/>
      <c r="NXC215" s="132"/>
      <c r="NXD215" s="133"/>
      <c r="NXE215" s="134"/>
      <c r="NXF215" s="135"/>
      <c r="NXG215" s="135"/>
      <c r="NXH215" s="130"/>
      <c r="NXI215" s="130"/>
      <c r="NXJ215" s="131"/>
      <c r="NXK215" s="132"/>
      <c r="NXL215" s="133"/>
      <c r="NXM215" s="134"/>
      <c r="NXN215" s="135"/>
      <c r="NXO215" s="135"/>
      <c r="NXP215" s="130"/>
      <c r="NXQ215" s="130"/>
      <c r="NXR215" s="131"/>
      <c r="NXS215" s="132"/>
      <c r="NXT215" s="133"/>
      <c r="NXU215" s="134"/>
      <c r="NXV215" s="135"/>
      <c r="NXW215" s="135"/>
      <c r="NXX215" s="130"/>
      <c r="NXY215" s="130"/>
      <c r="NXZ215" s="131"/>
      <c r="NYA215" s="132"/>
      <c r="NYB215" s="133"/>
      <c r="NYC215" s="134"/>
      <c r="NYD215" s="135"/>
      <c r="NYE215" s="135"/>
      <c r="NYF215" s="130"/>
      <c r="NYG215" s="130"/>
      <c r="NYH215" s="131"/>
      <c r="NYI215" s="132"/>
      <c r="NYJ215" s="133"/>
      <c r="NYK215" s="134"/>
      <c r="NYL215" s="135"/>
      <c r="NYM215" s="135"/>
      <c r="NYN215" s="130"/>
      <c r="NYO215" s="130"/>
      <c r="NYP215" s="131"/>
      <c r="NYQ215" s="132"/>
      <c r="NYR215" s="133"/>
      <c r="NYS215" s="134"/>
      <c r="NYT215" s="135"/>
      <c r="NYU215" s="135"/>
      <c r="NYV215" s="130"/>
      <c r="NYW215" s="130"/>
      <c r="NYX215" s="131"/>
      <c r="NYY215" s="132"/>
      <c r="NYZ215" s="133"/>
      <c r="NZA215" s="134"/>
      <c r="NZB215" s="135"/>
      <c r="NZC215" s="135"/>
      <c r="NZD215" s="130"/>
      <c r="NZE215" s="130"/>
      <c r="NZF215" s="131"/>
      <c r="NZG215" s="132"/>
      <c r="NZH215" s="133"/>
      <c r="NZI215" s="134"/>
      <c r="NZJ215" s="135"/>
      <c r="NZK215" s="135"/>
      <c r="NZL215" s="130"/>
      <c r="NZM215" s="130"/>
      <c r="NZN215" s="131"/>
      <c r="NZO215" s="132"/>
      <c r="NZP215" s="133"/>
      <c r="NZQ215" s="134"/>
      <c r="NZR215" s="135"/>
      <c r="NZS215" s="135"/>
      <c r="NZT215" s="130"/>
      <c r="NZU215" s="130"/>
      <c r="NZV215" s="131"/>
      <c r="NZW215" s="132"/>
      <c r="NZX215" s="133"/>
      <c r="NZY215" s="134"/>
      <c r="NZZ215" s="135"/>
      <c r="OAA215" s="135"/>
      <c r="OAB215" s="130"/>
      <c r="OAC215" s="130"/>
      <c r="OAD215" s="131"/>
      <c r="OAE215" s="132"/>
      <c r="OAF215" s="133"/>
      <c r="OAG215" s="134"/>
      <c r="OAH215" s="135"/>
      <c r="OAI215" s="135"/>
      <c r="OAJ215" s="130"/>
      <c r="OAK215" s="130"/>
      <c r="OAL215" s="131"/>
      <c r="OAM215" s="132"/>
      <c r="OAN215" s="133"/>
      <c r="OAO215" s="134"/>
      <c r="OAP215" s="135"/>
      <c r="OAQ215" s="135"/>
      <c r="OAR215" s="130"/>
      <c r="OAS215" s="130"/>
      <c r="OAT215" s="131"/>
      <c r="OAU215" s="132"/>
      <c r="OAV215" s="133"/>
      <c r="OAW215" s="134"/>
      <c r="OAX215" s="135"/>
      <c r="OAY215" s="135"/>
      <c r="OAZ215" s="130"/>
      <c r="OBA215" s="130"/>
      <c r="OBB215" s="131"/>
      <c r="OBC215" s="132"/>
      <c r="OBD215" s="133"/>
      <c r="OBE215" s="134"/>
      <c r="OBF215" s="135"/>
      <c r="OBG215" s="135"/>
      <c r="OBH215" s="130"/>
      <c r="OBI215" s="130"/>
      <c r="OBJ215" s="131"/>
      <c r="OBK215" s="132"/>
      <c r="OBL215" s="133"/>
      <c r="OBM215" s="134"/>
      <c r="OBN215" s="135"/>
      <c r="OBO215" s="135"/>
      <c r="OBP215" s="130"/>
      <c r="OBQ215" s="130"/>
      <c r="OBR215" s="131"/>
      <c r="OBS215" s="132"/>
      <c r="OBT215" s="133"/>
      <c r="OBU215" s="134"/>
      <c r="OBV215" s="135"/>
      <c r="OBW215" s="135"/>
      <c r="OBX215" s="130"/>
      <c r="OBY215" s="130"/>
      <c r="OBZ215" s="131"/>
      <c r="OCA215" s="132"/>
      <c r="OCB215" s="133"/>
      <c r="OCC215" s="134"/>
      <c r="OCD215" s="135"/>
      <c r="OCE215" s="135"/>
      <c r="OCF215" s="130"/>
      <c r="OCG215" s="130"/>
      <c r="OCH215" s="131"/>
      <c r="OCI215" s="132"/>
      <c r="OCJ215" s="133"/>
      <c r="OCK215" s="134"/>
      <c r="OCL215" s="135"/>
      <c r="OCM215" s="135"/>
      <c r="OCN215" s="130"/>
      <c r="OCO215" s="130"/>
      <c r="OCP215" s="131"/>
      <c r="OCQ215" s="132"/>
      <c r="OCR215" s="133"/>
      <c r="OCS215" s="134"/>
      <c r="OCT215" s="135"/>
      <c r="OCU215" s="135"/>
      <c r="OCV215" s="130"/>
      <c r="OCW215" s="130"/>
      <c r="OCX215" s="131"/>
      <c r="OCY215" s="132"/>
      <c r="OCZ215" s="133"/>
      <c r="ODA215" s="134"/>
      <c r="ODB215" s="135"/>
      <c r="ODC215" s="135"/>
      <c r="ODD215" s="130"/>
      <c r="ODE215" s="130"/>
      <c r="ODF215" s="131"/>
      <c r="ODG215" s="132"/>
      <c r="ODH215" s="133"/>
      <c r="ODI215" s="134"/>
      <c r="ODJ215" s="135"/>
      <c r="ODK215" s="135"/>
      <c r="ODL215" s="130"/>
      <c r="ODM215" s="130"/>
      <c r="ODN215" s="131"/>
      <c r="ODO215" s="132"/>
      <c r="ODP215" s="133"/>
      <c r="ODQ215" s="134"/>
      <c r="ODR215" s="135"/>
      <c r="ODS215" s="135"/>
      <c r="ODT215" s="130"/>
      <c r="ODU215" s="130"/>
      <c r="ODV215" s="131"/>
      <c r="ODW215" s="132"/>
      <c r="ODX215" s="133"/>
      <c r="ODY215" s="134"/>
      <c r="ODZ215" s="135"/>
      <c r="OEA215" s="135"/>
      <c r="OEB215" s="130"/>
      <c r="OEC215" s="130"/>
      <c r="OED215" s="131"/>
      <c r="OEE215" s="132"/>
      <c r="OEF215" s="133"/>
      <c r="OEG215" s="134"/>
      <c r="OEH215" s="135"/>
      <c r="OEI215" s="135"/>
      <c r="OEJ215" s="130"/>
      <c r="OEK215" s="130"/>
      <c r="OEL215" s="131"/>
      <c r="OEM215" s="132"/>
      <c r="OEN215" s="133"/>
      <c r="OEO215" s="134"/>
      <c r="OEP215" s="135"/>
      <c r="OEQ215" s="135"/>
      <c r="OER215" s="130"/>
      <c r="OES215" s="130"/>
      <c r="OET215" s="131"/>
      <c r="OEU215" s="132"/>
      <c r="OEV215" s="133"/>
      <c r="OEW215" s="134"/>
      <c r="OEX215" s="135"/>
      <c r="OEY215" s="135"/>
      <c r="OEZ215" s="130"/>
      <c r="OFA215" s="130"/>
      <c r="OFB215" s="131"/>
      <c r="OFC215" s="132"/>
      <c r="OFD215" s="133"/>
      <c r="OFE215" s="134"/>
      <c r="OFF215" s="135"/>
      <c r="OFG215" s="135"/>
      <c r="OFH215" s="130"/>
      <c r="OFI215" s="130"/>
      <c r="OFJ215" s="131"/>
      <c r="OFK215" s="132"/>
      <c r="OFL215" s="133"/>
      <c r="OFM215" s="134"/>
      <c r="OFN215" s="135"/>
      <c r="OFO215" s="135"/>
      <c r="OFP215" s="130"/>
      <c r="OFQ215" s="130"/>
      <c r="OFR215" s="131"/>
      <c r="OFS215" s="132"/>
      <c r="OFT215" s="133"/>
      <c r="OFU215" s="134"/>
      <c r="OFV215" s="135"/>
      <c r="OFW215" s="135"/>
      <c r="OFX215" s="130"/>
      <c r="OFY215" s="130"/>
      <c r="OFZ215" s="131"/>
      <c r="OGA215" s="132"/>
      <c r="OGB215" s="133"/>
      <c r="OGC215" s="134"/>
      <c r="OGD215" s="135"/>
      <c r="OGE215" s="135"/>
      <c r="OGF215" s="130"/>
      <c r="OGG215" s="130"/>
      <c r="OGH215" s="131"/>
      <c r="OGI215" s="132"/>
      <c r="OGJ215" s="133"/>
      <c r="OGK215" s="134"/>
      <c r="OGL215" s="135"/>
      <c r="OGM215" s="135"/>
      <c r="OGN215" s="130"/>
      <c r="OGO215" s="130"/>
      <c r="OGP215" s="131"/>
      <c r="OGQ215" s="132"/>
      <c r="OGR215" s="133"/>
      <c r="OGS215" s="134"/>
      <c r="OGT215" s="135"/>
      <c r="OGU215" s="135"/>
      <c r="OGV215" s="130"/>
      <c r="OGW215" s="130"/>
      <c r="OGX215" s="131"/>
      <c r="OGY215" s="132"/>
      <c r="OGZ215" s="133"/>
      <c r="OHA215" s="134"/>
      <c r="OHB215" s="135"/>
      <c r="OHC215" s="135"/>
      <c r="OHD215" s="130"/>
      <c r="OHE215" s="130"/>
      <c r="OHF215" s="131"/>
      <c r="OHG215" s="132"/>
      <c r="OHH215" s="133"/>
      <c r="OHI215" s="134"/>
      <c r="OHJ215" s="135"/>
      <c r="OHK215" s="135"/>
      <c r="OHL215" s="130"/>
      <c r="OHM215" s="130"/>
      <c r="OHN215" s="131"/>
      <c r="OHO215" s="132"/>
      <c r="OHP215" s="133"/>
      <c r="OHQ215" s="134"/>
      <c r="OHR215" s="135"/>
      <c r="OHS215" s="135"/>
      <c r="OHT215" s="130"/>
      <c r="OHU215" s="130"/>
      <c r="OHV215" s="131"/>
      <c r="OHW215" s="132"/>
      <c r="OHX215" s="133"/>
      <c r="OHY215" s="134"/>
      <c r="OHZ215" s="135"/>
      <c r="OIA215" s="135"/>
      <c r="OIB215" s="130"/>
      <c r="OIC215" s="130"/>
      <c r="OID215" s="131"/>
      <c r="OIE215" s="132"/>
      <c r="OIF215" s="133"/>
      <c r="OIG215" s="134"/>
      <c r="OIH215" s="135"/>
      <c r="OII215" s="135"/>
      <c r="OIJ215" s="130"/>
      <c r="OIK215" s="130"/>
      <c r="OIL215" s="131"/>
      <c r="OIM215" s="132"/>
      <c r="OIN215" s="133"/>
      <c r="OIO215" s="134"/>
      <c r="OIP215" s="135"/>
      <c r="OIQ215" s="135"/>
      <c r="OIR215" s="130"/>
      <c r="OIS215" s="130"/>
      <c r="OIT215" s="131"/>
      <c r="OIU215" s="132"/>
      <c r="OIV215" s="133"/>
      <c r="OIW215" s="134"/>
      <c r="OIX215" s="135"/>
      <c r="OIY215" s="135"/>
      <c r="OIZ215" s="130"/>
      <c r="OJA215" s="130"/>
      <c r="OJB215" s="131"/>
      <c r="OJC215" s="132"/>
      <c r="OJD215" s="133"/>
      <c r="OJE215" s="134"/>
      <c r="OJF215" s="135"/>
      <c r="OJG215" s="135"/>
      <c r="OJH215" s="130"/>
      <c r="OJI215" s="130"/>
      <c r="OJJ215" s="131"/>
      <c r="OJK215" s="132"/>
      <c r="OJL215" s="133"/>
      <c r="OJM215" s="134"/>
      <c r="OJN215" s="135"/>
      <c r="OJO215" s="135"/>
      <c r="OJP215" s="130"/>
      <c r="OJQ215" s="130"/>
      <c r="OJR215" s="131"/>
      <c r="OJS215" s="132"/>
      <c r="OJT215" s="133"/>
      <c r="OJU215" s="134"/>
      <c r="OJV215" s="135"/>
      <c r="OJW215" s="135"/>
      <c r="OJX215" s="130"/>
      <c r="OJY215" s="130"/>
      <c r="OJZ215" s="131"/>
      <c r="OKA215" s="132"/>
      <c r="OKB215" s="133"/>
      <c r="OKC215" s="134"/>
      <c r="OKD215" s="135"/>
      <c r="OKE215" s="135"/>
      <c r="OKF215" s="130"/>
      <c r="OKG215" s="130"/>
      <c r="OKH215" s="131"/>
      <c r="OKI215" s="132"/>
      <c r="OKJ215" s="133"/>
      <c r="OKK215" s="134"/>
      <c r="OKL215" s="135"/>
      <c r="OKM215" s="135"/>
      <c r="OKN215" s="130"/>
      <c r="OKO215" s="130"/>
      <c r="OKP215" s="131"/>
      <c r="OKQ215" s="132"/>
      <c r="OKR215" s="133"/>
      <c r="OKS215" s="134"/>
      <c r="OKT215" s="135"/>
      <c r="OKU215" s="135"/>
      <c r="OKV215" s="130"/>
      <c r="OKW215" s="130"/>
      <c r="OKX215" s="131"/>
      <c r="OKY215" s="132"/>
      <c r="OKZ215" s="133"/>
      <c r="OLA215" s="134"/>
      <c r="OLB215" s="135"/>
      <c r="OLC215" s="135"/>
      <c r="OLD215" s="130"/>
      <c r="OLE215" s="130"/>
      <c r="OLF215" s="131"/>
      <c r="OLG215" s="132"/>
      <c r="OLH215" s="133"/>
      <c r="OLI215" s="134"/>
      <c r="OLJ215" s="135"/>
      <c r="OLK215" s="135"/>
      <c r="OLL215" s="130"/>
      <c r="OLM215" s="130"/>
      <c r="OLN215" s="131"/>
      <c r="OLO215" s="132"/>
      <c r="OLP215" s="133"/>
      <c r="OLQ215" s="134"/>
      <c r="OLR215" s="135"/>
      <c r="OLS215" s="135"/>
      <c r="OLT215" s="130"/>
      <c r="OLU215" s="130"/>
      <c r="OLV215" s="131"/>
      <c r="OLW215" s="132"/>
      <c r="OLX215" s="133"/>
      <c r="OLY215" s="134"/>
      <c r="OLZ215" s="135"/>
      <c r="OMA215" s="135"/>
      <c r="OMB215" s="130"/>
      <c r="OMC215" s="130"/>
      <c r="OMD215" s="131"/>
      <c r="OME215" s="132"/>
      <c r="OMF215" s="133"/>
      <c r="OMG215" s="134"/>
      <c r="OMH215" s="135"/>
      <c r="OMI215" s="135"/>
      <c r="OMJ215" s="130"/>
      <c r="OMK215" s="130"/>
      <c r="OML215" s="131"/>
      <c r="OMM215" s="132"/>
      <c r="OMN215" s="133"/>
      <c r="OMO215" s="134"/>
      <c r="OMP215" s="135"/>
      <c r="OMQ215" s="135"/>
      <c r="OMR215" s="130"/>
      <c r="OMS215" s="130"/>
      <c r="OMT215" s="131"/>
      <c r="OMU215" s="132"/>
      <c r="OMV215" s="133"/>
      <c r="OMW215" s="134"/>
      <c r="OMX215" s="135"/>
      <c r="OMY215" s="135"/>
      <c r="OMZ215" s="130"/>
      <c r="ONA215" s="130"/>
      <c r="ONB215" s="131"/>
      <c r="ONC215" s="132"/>
      <c r="OND215" s="133"/>
      <c r="ONE215" s="134"/>
      <c r="ONF215" s="135"/>
      <c r="ONG215" s="135"/>
      <c r="ONH215" s="130"/>
      <c r="ONI215" s="130"/>
      <c r="ONJ215" s="131"/>
      <c r="ONK215" s="132"/>
      <c r="ONL215" s="133"/>
      <c r="ONM215" s="134"/>
      <c r="ONN215" s="135"/>
      <c r="ONO215" s="135"/>
      <c r="ONP215" s="130"/>
      <c r="ONQ215" s="130"/>
      <c r="ONR215" s="131"/>
      <c r="ONS215" s="132"/>
      <c r="ONT215" s="133"/>
      <c r="ONU215" s="134"/>
      <c r="ONV215" s="135"/>
      <c r="ONW215" s="135"/>
      <c r="ONX215" s="130"/>
      <c r="ONY215" s="130"/>
      <c r="ONZ215" s="131"/>
      <c r="OOA215" s="132"/>
      <c r="OOB215" s="133"/>
      <c r="OOC215" s="134"/>
      <c r="OOD215" s="135"/>
      <c r="OOE215" s="135"/>
      <c r="OOF215" s="130"/>
      <c r="OOG215" s="130"/>
      <c r="OOH215" s="131"/>
      <c r="OOI215" s="132"/>
      <c r="OOJ215" s="133"/>
      <c r="OOK215" s="134"/>
      <c r="OOL215" s="135"/>
      <c r="OOM215" s="135"/>
      <c r="OON215" s="130"/>
      <c r="OOO215" s="130"/>
      <c r="OOP215" s="131"/>
      <c r="OOQ215" s="132"/>
      <c r="OOR215" s="133"/>
      <c r="OOS215" s="134"/>
      <c r="OOT215" s="135"/>
      <c r="OOU215" s="135"/>
      <c r="OOV215" s="130"/>
      <c r="OOW215" s="130"/>
      <c r="OOX215" s="131"/>
      <c r="OOY215" s="132"/>
      <c r="OOZ215" s="133"/>
      <c r="OPA215" s="134"/>
      <c r="OPB215" s="135"/>
      <c r="OPC215" s="135"/>
      <c r="OPD215" s="130"/>
      <c r="OPE215" s="130"/>
      <c r="OPF215" s="131"/>
      <c r="OPG215" s="132"/>
      <c r="OPH215" s="133"/>
      <c r="OPI215" s="134"/>
      <c r="OPJ215" s="135"/>
      <c r="OPK215" s="135"/>
      <c r="OPL215" s="130"/>
      <c r="OPM215" s="130"/>
      <c r="OPN215" s="131"/>
      <c r="OPO215" s="132"/>
      <c r="OPP215" s="133"/>
      <c r="OPQ215" s="134"/>
      <c r="OPR215" s="135"/>
      <c r="OPS215" s="135"/>
      <c r="OPT215" s="130"/>
      <c r="OPU215" s="130"/>
      <c r="OPV215" s="131"/>
      <c r="OPW215" s="132"/>
      <c r="OPX215" s="133"/>
      <c r="OPY215" s="134"/>
      <c r="OPZ215" s="135"/>
      <c r="OQA215" s="135"/>
      <c r="OQB215" s="130"/>
      <c r="OQC215" s="130"/>
      <c r="OQD215" s="131"/>
      <c r="OQE215" s="132"/>
      <c r="OQF215" s="133"/>
      <c r="OQG215" s="134"/>
      <c r="OQH215" s="135"/>
      <c r="OQI215" s="135"/>
      <c r="OQJ215" s="130"/>
      <c r="OQK215" s="130"/>
      <c r="OQL215" s="131"/>
      <c r="OQM215" s="132"/>
      <c r="OQN215" s="133"/>
      <c r="OQO215" s="134"/>
      <c r="OQP215" s="135"/>
      <c r="OQQ215" s="135"/>
      <c r="OQR215" s="130"/>
      <c r="OQS215" s="130"/>
      <c r="OQT215" s="131"/>
      <c r="OQU215" s="132"/>
      <c r="OQV215" s="133"/>
      <c r="OQW215" s="134"/>
      <c r="OQX215" s="135"/>
      <c r="OQY215" s="135"/>
      <c r="OQZ215" s="130"/>
      <c r="ORA215" s="130"/>
      <c r="ORB215" s="131"/>
      <c r="ORC215" s="132"/>
      <c r="ORD215" s="133"/>
      <c r="ORE215" s="134"/>
      <c r="ORF215" s="135"/>
      <c r="ORG215" s="135"/>
      <c r="ORH215" s="130"/>
      <c r="ORI215" s="130"/>
      <c r="ORJ215" s="131"/>
      <c r="ORK215" s="132"/>
      <c r="ORL215" s="133"/>
      <c r="ORM215" s="134"/>
      <c r="ORN215" s="135"/>
      <c r="ORO215" s="135"/>
      <c r="ORP215" s="130"/>
      <c r="ORQ215" s="130"/>
      <c r="ORR215" s="131"/>
      <c r="ORS215" s="132"/>
      <c r="ORT215" s="133"/>
      <c r="ORU215" s="134"/>
      <c r="ORV215" s="135"/>
      <c r="ORW215" s="135"/>
      <c r="ORX215" s="130"/>
      <c r="ORY215" s="130"/>
      <c r="ORZ215" s="131"/>
      <c r="OSA215" s="132"/>
      <c r="OSB215" s="133"/>
      <c r="OSC215" s="134"/>
      <c r="OSD215" s="135"/>
      <c r="OSE215" s="135"/>
      <c r="OSF215" s="130"/>
      <c r="OSG215" s="130"/>
      <c r="OSH215" s="131"/>
      <c r="OSI215" s="132"/>
      <c r="OSJ215" s="133"/>
      <c r="OSK215" s="134"/>
      <c r="OSL215" s="135"/>
      <c r="OSM215" s="135"/>
      <c r="OSN215" s="130"/>
      <c r="OSO215" s="130"/>
      <c r="OSP215" s="131"/>
      <c r="OSQ215" s="132"/>
      <c r="OSR215" s="133"/>
      <c r="OSS215" s="134"/>
      <c r="OST215" s="135"/>
      <c r="OSU215" s="135"/>
      <c r="OSV215" s="130"/>
      <c r="OSW215" s="130"/>
      <c r="OSX215" s="131"/>
      <c r="OSY215" s="132"/>
      <c r="OSZ215" s="133"/>
      <c r="OTA215" s="134"/>
      <c r="OTB215" s="135"/>
      <c r="OTC215" s="135"/>
      <c r="OTD215" s="130"/>
      <c r="OTE215" s="130"/>
      <c r="OTF215" s="131"/>
      <c r="OTG215" s="132"/>
      <c r="OTH215" s="133"/>
      <c r="OTI215" s="134"/>
      <c r="OTJ215" s="135"/>
      <c r="OTK215" s="135"/>
      <c r="OTL215" s="130"/>
      <c r="OTM215" s="130"/>
      <c r="OTN215" s="131"/>
      <c r="OTO215" s="132"/>
      <c r="OTP215" s="133"/>
      <c r="OTQ215" s="134"/>
      <c r="OTR215" s="135"/>
      <c r="OTS215" s="135"/>
      <c r="OTT215" s="130"/>
      <c r="OTU215" s="130"/>
      <c r="OTV215" s="131"/>
      <c r="OTW215" s="132"/>
      <c r="OTX215" s="133"/>
      <c r="OTY215" s="134"/>
      <c r="OTZ215" s="135"/>
      <c r="OUA215" s="135"/>
      <c r="OUB215" s="130"/>
      <c r="OUC215" s="130"/>
      <c r="OUD215" s="131"/>
      <c r="OUE215" s="132"/>
      <c r="OUF215" s="133"/>
      <c r="OUG215" s="134"/>
      <c r="OUH215" s="135"/>
      <c r="OUI215" s="135"/>
      <c r="OUJ215" s="130"/>
      <c r="OUK215" s="130"/>
      <c r="OUL215" s="131"/>
      <c r="OUM215" s="132"/>
      <c r="OUN215" s="133"/>
      <c r="OUO215" s="134"/>
      <c r="OUP215" s="135"/>
      <c r="OUQ215" s="135"/>
      <c r="OUR215" s="130"/>
      <c r="OUS215" s="130"/>
      <c r="OUT215" s="131"/>
      <c r="OUU215" s="132"/>
      <c r="OUV215" s="133"/>
      <c r="OUW215" s="134"/>
      <c r="OUX215" s="135"/>
      <c r="OUY215" s="135"/>
      <c r="OUZ215" s="130"/>
      <c r="OVA215" s="130"/>
      <c r="OVB215" s="131"/>
      <c r="OVC215" s="132"/>
      <c r="OVD215" s="133"/>
      <c r="OVE215" s="134"/>
      <c r="OVF215" s="135"/>
      <c r="OVG215" s="135"/>
      <c r="OVH215" s="130"/>
      <c r="OVI215" s="130"/>
      <c r="OVJ215" s="131"/>
      <c r="OVK215" s="132"/>
      <c r="OVL215" s="133"/>
      <c r="OVM215" s="134"/>
      <c r="OVN215" s="135"/>
      <c r="OVO215" s="135"/>
      <c r="OVP215" s="130"/>
      <c r="OVQ215" s="130"/>
      <c r="OVR215" s="131"/>
      <c r="OVS215" s="132"/>
      <c r="OVT215" s="133"/>
      <c r="OVU215" s="134"/>
      <c r="OVV215" s="135"/>
      <c r="OVW215" s="135"/>
      <c r="OVX215" s="130"/>
      <c r="OVY215" s="130"/>
      <c r="OVZ215" s="131"/>
      <c r="OWA215" s="132"/>
      <c r="OWB215" s="133"/>
      <c r="OWC215" s="134"/>
      <c r="OWD215" s="135"/>
      <c r="OWE215" s="135"/>
      <c r="OWF215" s="130"/>
      <c r="OWG215" s="130"/>
      <c r="OWH215" s="131"/>
      <c r="OWI215" s="132"/>
      <c r="OWJ215" s="133"/>
      <c r="OWK215" s="134"/>
      <c r="OWL215" s="135"/>
      <c r="OWM215" s="135"/>
      <c r="OWN215" s="130"/>
      <c r="OWO215" s="130"/>
      <c r="OWP215" s="131"/>
      <c r="OWQ215" s="132"/>
      <c r="OWR215" s="133"/>
      <c r="OWS215" s="134"/>
      <c r="OWT215" s="135"/>
      <c r="OWU215" s="135"/>
      <c r="OWV215" s="130"/>
      <c r="OWW215" s="130"/>
      <c r="OWX215" s="131"/>
      <c r="OWY215" s="132"/>
      <c r="OWZ215" s="133"/>
      <c r="OXA215" s="134"/>
      <c r="OXB215" s="135"/>
      <c r="OXC215" s="135"/>
      <c r="OXD215" s="130"/>
      <c r="OXE215" s="130"/>
      <c r="OXF215" s="131"/>
      <c r="OXG215" s="132"/>
      <c r="OXH215" s="133"/>
      <c r="OXI215" s="134"/>
      <c r="OXJ215" s="135"/>
      <c r="OXK215" s="135"/>
      <c r="OXL215" s="130"/>
      <c r="OXM215" s="130"/>
      <c r="OXN215" s="131"/>
      <c r="OXO215" s="132"/>
      <c r="OXP215" s="133"/>
      <c r="OXQ215" s="134"/>
      <c r="OXR215" s="135"/>
      <c r="OXS215" s="135"/>
      <c r="OXT215" s="130"/>
      <c r="OXU215" s="130"/>
      <c r="OXV215" s="131"/>
      <c r="OXW215" s="132"/>
      <c r="OXX215" s="133"/>
      <c r="OXY215" s="134"/>
      <c r="OXZ215" s="135"/>
      <c r="OYA215" s="135"/>
      <c r="OYB215" s="130"/>
      <c r="OYC215" s="130"/>
      <c r="OYD215" s="131"/>
      <c r="OYE215" s="132"/>
      <c r="OYF215" s="133"/>
      <c r="OYG215" s="134"/>
      <c r="OYH215" s="135"/>
      <c r="OYI215" s="135"/>
      <c r="OYJ215" s="130"/>
      <c r="OYK215" s="130"/>
      <c r="OYL215" s="131"/>
      <c r="OYM215" s="132"/>
      <c r="OYN215" s="133"/>
      <c r="OYO215" s="134"/>
      <c r="OYP215" s="135"/>
      <c r="OYQ215" s="135"/>
      <c r="OYR215" s="130"/>
      <c r="OYS215" s="130"/>
      <c r="OYT215" s="131"/>
      <c r="OYU215" s="132"/>
      <c r="OYV215" s="133"/>
      <c r="OYW215" s="134"/>
      <c r="OYX215" s="135"/>
      <c r="OYY215" s="135"/>
      <c r="OYZ215" s="130"/>
      <c r="OZA215" s="130"/>
      <c r="OZB215" s="131"/>
      <c r="OZC215" s="132"/>
      <c r="OZD215" s="133"/>
      <c r="OZE215" s="134"/>
      <c r="OZF215" s="135"/>
      <c r="OZG215" s="135"/>
      <c r="OZH215" s="130"/>
      <c r="OZI215" s="130"/>
      <c r="OZJ215" s="131"/>
      <c r="OZK215" s="132"/>
      <c r="OZL215" s="133"/>
      <c r="OZM215" s="134"/>
      <c r="OZN215" s="135"/>
      <c r="OZO215" s="135"/>
      <c r="OZP215" s="130"/>
      <c r="OZQ215" s="130"/>
      <c r="OZR215" s="131"/>
      <c r="OZS215" s="132"/>
      <c r="OZT215" s="133"/>
      <c r="OZU215" s="134"/>
      <c r="OZV215" s="135"/>
      <c r="OZW215" s="135"/>
      <c r="OZX215" s="130"/>
      <c r="OZY215" s="130"/>
      <c r="OZZ215" s="131"/>
      <c r="PAA215" s="132"/>
      <c r="PAB215" s="133"/>
      <c r="PAC215" s="134"/>
      <c r="PAD215" s="135"/>
      <c r="PAE215" s="135"/>
      <c r="PAF215" s="130"/>
      <c r="PAG215" s="130"/>
      <c r="PAH215" s="131"/>
      <c r="PAI215" s="132"/>
      <c r="PAJ215" s="133"/>
      <c r="PAK215" s="134"/>
      <c r="PAL215" s="135"/>
      <c r="PAM215" s="135"/>
      <c r="PAN215" s="130"/>
      <c r="PAO215" s="130"/>
      <c r="PAP215" s="131"/>
      <c r="PAQ215" s="132"/>
      <c r="PAR215" s="133"/>
      <c r="PAS215" s="134"/>
      <c r="PAT215" s="135"/>
      <c r="PAU215" s="135"/>
      <c r="PAV215" s="130"/>
      <c r="PAW215" s="130"/>
      <c r="PAX215" s="131"/>
      <c r="PAY215" s="132"/>
      <c r="PAZ215" s="133"/>
      <c r="PBA215" s="134"/>
      <c r="PBB215" s="135"/>
      <c r="PBC215" s="135"/>
      <c r="PBD215" s="130"/>
      <c r="PBE215" s="130"/>
      <c r="PBF215" s="131"/>
      <c r="PBG215" s="132"/>
      <c r="PBH215" s="133"/>
      <c r="PBI215" s="134"/>
      <c r="PBJ215" s="135"/>
      <c r="PBK215" s="135"/>
      <c r="PBL215" s="130"/>
      <c r="PBM215" s="130"/>
      <c r="PBN215" s="131"/>
      <c r="PBO215" s="132"/>
      <c r="PBP215" s="133"/>
      <c r="PBQ215" s="134"/>
      <c r="PBR215" s="135"/>
      <c r="PBS215" s="135"/>
      <c r="PBT215" s="130"/>
      <c r="PBU215" s="130"/>
      <c r="PBV215" s="131"/>
      <c r="PBW215" s="132"/>
      <c r="PBX215" s="133"/>
      <c r="PBY215" s="134"/>
      <c r="PBZ215" s="135"/>
      <c r="PCA215" s="135"/>
      <c r="PCB215" s="130"/>
      <c r="PCC215" s="130"/>
      <c r="PCD215" s="131"/>
      <c r="PCE215" s="132"/>
      <c r="PCF215" s="133"/>
      <c r="PCG215" s="134"/>
      <c r="PCH215" s="135"/>
      <c r="PCI215" s="135"/>
      <c r="PCJ215" s="130"/>
      <c r="PCK215" s="130"/>
      <c r="PCL215" s="131"/>
      <c r="PCM215" s="132"/>
      <c r="PCN215" s="133"/>
      <c r="PCO215" s="134"/>
      <c r="PCP215" s="135"/>
      <c r="PCQ215" s="135"/>
      <c r="PCR215" s="130"/>
      <c r="PCS215" s="130"/>
      <c r="PCT215" s="131"/>
      <c r="PCU215" s="132"/>
      <c r="PCV215" s="133"/>
      <c r="PCW215" s="134"/>
      <c r="PCX215" s="135"/>
      <c r="PCY215" s="135"/>
      <c r="PCZ215" s="130"/>
      <c r="PDA215" s="130"/>
      <c r="PDB215" s="131"/>
      <c r="PDC215" s="132"/>
      <c r="PDD215" s="133"/>
      <c r="PDE215" s="134"/>
      <c r="PDF215" s="135"/>
      <c r="PDG215" s="135"/>
      <c r="PDH215" s="130"/>
      <c r="PDI215" s="130"/>
      <c r="PDJ215" s="131"/>
      <c r="PDK215" s="132"/>
      <c r="PDL215" s="133"/>
      <c r="PDM215" s="134"/>
      <c r="PDN215" s="135"/>
      <c r="PDO215" s="135"/>
      <c r="PDP215" s="130"/>
      <c r="PDQ215" s="130"/>
      <c r="PDR215" s="131"/>
      <c r="PDS215" s="132"/>
      <c r="PDT215" s="133"/>
      <c r="PDU215" s="134"/>
      <c r="PDV215" s="135"/>
      <c r="PDW215" s="135"/>
      <c r="PDX215" s="130"/>
      <c r="PDY215" s="130"/>
      <c r="PDZ215" s="131"/>
      <c r="PEA215" s="132"/>
      <c r="PEB215" s="133"/>
      <c r="PEC215" s="134"/>
      <c r="PED215" s="135"/>
      <c r="PEE215" s="135"/>
      <c r="PEF215" s="130"/>
      <c r="PEG215" s="130"/>
      <c r="PEH215" s="131"/>
      <c r="PEI215" s="132"/>
      <c r="PEJ215" s="133"/>
      <c r="PEK215" s="134"/>
      <c r="PEL215" s="135"/>
      <c r="PEM215" s="135"/>
      <c r="PEN215" s="130"/>
      <c r="PEO215" s="130"/>
      <c r="PEP215" s="131"/>
      <c r="PEQ215" s="132"/>
      <c r="PER215" s="133"/>
      <c r="PES215" s="134"/>
      <c r="PET215" s="135"/>
      <c r="PEU215" s="135"/>
      <c r="PEV215" s="130"/>
      <c r="PEW215" s="130"/>
      <c r="PEX215" s="131"/>
      <c r="PEY215" s="132"/>
      <c r="PEZ215" s="133"/>
      <c r="PFA215" s="134"/>
      <c r="PFB215" s="135"/>
      <c r="PFC215" s="135"/>
      <c r="PFD215" s="130"/>
      <c r="PFE215" s="130"/>
      <c r="PFF215" s="131"/>
      <c r="PFG215" s="132"/>
      <c r="PFH215" s="133"/>
      <c r="PFI215" s="134"/>
      <c r="PFJ215" s="135"/>
      <c r="PFK215" s="135"/>
      <c r="PFL215" s="130"/>
      <c r="PFM215" s="130"/>
      <c r="PFN215" s="131"/>
      <c r="PFO215" s="132"/>
      <c r="PFP215" s="133"/>
      <c r="PFQ215" s="134"/>
      <c r="PFR215" s="135"/>
      <c r="PFS215" s="135"/>
      <c r="PFT215" s="130"/>
      <c r="PFU215" s="130"/>
      <c r="PFV215" s="131"/>
      <c r="PFW215" s="132"/>
      <c r="PFX215" s="133"/>
      <c r="PFY215" s="134"/>
      <c r="PFZ215" s="135"/>
      <c r="PGA215" s="135"/>
      <c r="PGB215" s="130"/>
      <c r="PGC215" s="130"/>
      <c r="PGD215" s="131"/>
      <c r="PGE215" s="132"/>
      <c r="PGF215" s="133"/>
      <c r="PGG215" s="134"/>
      <c r="PGH215" s="135"/>
      <c r="PGI215" s="135"/>
      <c r="PGJ215" s="130"/>
      <c r="PGK215" s="130"/>
      <c r="PGL215" s="131"/>
      <c r="PGM215" s="132"/>
      <c r="PGN215" s="133"/>
      <c r="PGO215" s="134"/>
      <c r="PGP215" s="135"/>
      <c r="PGQ215" s="135"/>
      <c r="PGR215" s="130"/>
      <c r="PGS215" s="130"/>
      <c r="PGT215" s="131"/>
      <c r="PGU215" s="132"/>
      <c r="PGV215" s="133"/>
      <c r="PGW215" s="134"/>
      <c r="PGX215" s="135"/>
      <c r="PGY215" s="135"/>
      <c r="PGZ215" s="130"/>
      <c r="PHA215" s="130"/>
      <c r="PHB215" s="131"/>
      <c r="PHC215" s="132"/>
      <c r="PHD215" s="133"/>
      <c r="PHE215" s="134"/>
      <c r="PHF215" s="135"/>
      <c r="PHG215" s="135"/>
      <c r="PHH215" s="130"/>
      <c r="PHI215" s="130"/>
      <c r="PHJ215" s="131"/>
      <c r="PHK215" s="132"/>
      <c r="PHL215" s="133"/>
      <c r="PHM215" s="134"/>
      <c r="PHN215" s="135"/>
      <c r="PHO215" s="135"/>
      <c r="PHP215" s="130"/>
      <c r="PHQ215" s="130"/>
      <c r="PHR215" s="131"/>
      <c r="PHS215" s="132"/>
      <c r="PHT215" s="133"/>
      <c r="PHU215" s="134"/>
      <c r="PHV215" s="135"/>
      <c r="PHW215" s="135"/>
      <c r="PHX215" s="130"/>
      <c r="PHY215" s="130"/>
      <c r="PHZ215" s="131"/>
      <c r="PIA215" s="132"/>
      <c r="PIB215" s="133"/>
      <c r="PIC215" s="134"/>
      <c r="PID215" s="135"/>
      <c r="PIE215" s="135"/>
      <c r="PIF215" s="130"/>
      <c r="PIG215" s="130"/>
      <c r="PIH215" s="131"/>
      <c r="PII215" s="132"/>
      <c r="PIJ215" s="133"/>
      <c r="PIK215" s="134"/>
      <c r="PIL215" s="135"/>
      <c r="PIM215" s="135"/>
      <c r="PIN215" s="130"/>
      <c r="PIO215" s="130"/>
      <c r="PIP215" s="131"/>
      <c r="PIQ215" s="132"/>
      <c r="PIR215" s="133"/>
      <c r="PIS215" s="134"/>
      <c r="PIT215" s="135"/>
      <c r="PIU215" s="135"/>
      <c r="PIV215" s="130"/>
      <c r="PIW215" s="130"/>
      <c r="PIX215" s="131"/>
      <c r="PIY215" s="132"/>
      <c r="PIZ215" s="133"/>
      <c r="PJA215" s="134"/>
      <c r="PJB215" s="135"/>
      <c r="PJC215" s="135"/>
      <c r="PJD215" s="130"/>
      <c r="PJE215" s="130"/>
      <c r="PJF215" s="131"/>
      <c r="PJG215" s="132"/>
      <c r="PJH215" s="133"/>
      <c r="PJI215" s="134"/>
      <c r="PJJ215" s="135"/>
      <c r="PJK215" s="135"/>
      <c r="PJL215" s="130"/>
      <c r="PJM215" s="130"/>
      <c r="PJN215" s="131"/>
      <c r="PJO215" s="132"/>
      <c r="PJP215" s="133"/>
      <c r="PJQ215" s="134"/>
      <c r="PJR215" s="135"/>
      <c r="PJS215" s="135"/>
      <c r="PJT215" s="130"/>
      <c r="PJU215" s="130"/>
      <c r="PJV215" s="131"/>
      <c r="PJW215" s="132"/>
      <c r="PJX215" s="133"/>
      <c r="PJY215" s="134"/>
      <c r="PJZ215" s="135"/>
      <c r="PKA215" s="135"/>
      <c r="PKB215" s="130"/>
      <c r="PKC215" s="130"/>
      <c r="PKD215" s="131"/>
      <c r="PKE215" s="132"/>
      <c r="PKF215" s="133"/>
      <c r="PKG215" s="134"/>
      <c r="PKH215" s="135"/>
      <c r="PKI215" s="135"/>
      <c r="PKJ215" s="130"/>
      <c r="PKK215" s="130"/>
      <c r="PKL215" s="131"/>
      <c r="PKM215" s="132"/>
      <c r="PKN215" s="133"/>
      <c r="PKO215" s="134"/>
      <c r="PKP215" s="135"/>
      <c r="PKQ215" s="135"/>
      <c r="PKR215" s="130"/>
      <c r="PKS215" s="130"/>
      <c r="PKT215" s="131"/>
      <c r="PKU215" s="132"/>
      <c r="PKV215" s="133"/>
      <c r="PKW215" s="134"/>
      <c r="PKX215" s="135"/>
      <c r="PKY215" s="135"/>
      <c r="PKZ215" s="130"/>
      <c r="PLA215" s="130"/>
      <c r="PLB215" s="131"/>
      <c r="PLC215" s="132"/>
      <c r="PLD215" s="133"/>
      <c r="PLE215" s="134"/>
      <c r="PLF215" s="135"/>
      <c r="PLG215" s="135"/>
      <c r="PLH215" s="130"/>
      <c r="PLI215" s="130"/>
      <c r="PLJ215" s="131"/>
      <c r="PLK215" s="132"/>
      <c r="PLL215" s="133"/>
      <c r="PLM215" s="134"/>
      <c r="PLN215" s="135"/>
      <c r="PLO215" s="135"/>
      <c r="PLP215" s="130"/>
      <c r="PLQ215" s="130"/>
      <c r="PLR215" s="131"/>
      <c r="PLS215" s="132"/>
      <c r="PLT215" s="133"/>
      <c r="PLU215" s="134"/>
      <c r="PLV215" s="135"/>
      <c r="PLW215" s="135"/>
      <c r="PLX215" s="130"/>
      <c r="PLY215" s="130"/>
      <c r="PLZ215" s="131"/>
      <c r="PMA215" s="132"/>
      <c r="PMB215" s="133"/>
      <c r="PMC215" s="134"/>
      <c r="PMD215" s="135"/>
      <c r="PME215" s="135"/>
      <c r="PMF215" s="130"/>
      <c r="PMG215" s="130"/>
      <c r="PMH215" s="131"/>
      <c r="PMI215" s="132"/>
      <c r="PMJ215" s="133"/>
      <c r="PMK215" s="134"/>
      <c r="PML215" s="135"/>
      <c r="PMM215" s="135"/>
      <c r="PMN215" s="130"/>
      <c r="PMO215" s="130"/>
      <c r="PMP215" s="131"/>
      <c r="PMQ215" s="132"/>
      <c r="PMR215" s="133"/>
      <c r="PMS215" s="134"/>
      <c r="PMT215" s="135"/>
      <c r="PMU215" s="135"/>
      <c r="PMV215" s="130"/>
      <c r="PMW215" s="130"/>
      <c r="PMX215" s="131"/>
      <c r="PMY215" s="132"/>
      <c r="PMZ215" s="133"/>
      <c r="PNA215" s="134"/>
      <c r="PNB215" s="135"/>
      <c r="PNC215" s="135"/>
      <c r="PND215" s="130"/>
      <c r="PNE215" s="130"/>
      <c r="PNF215" s="131"/>
      <c r="PNG215" s="132"/>
      <c r="PNH215" s="133"/>
      <c r="PNI215" s="134"/>
      <c r="PNJ215" s="135"/>
      <c r="PNK215" s="135"/>
      <c r="PNL215" s="130"/>
      <c r="PNM215" s="130"/>
      <c r="PNN215" s="131"/>
      <c r="PNO215" s="132"/>
      <c r="PNP215" s="133"/>
      <c r="PNQ215" s="134"/>
      <c r="PNR215" s="135"/>
      <c r="PNS215" s="135"/>
      <c r="PNT215" s="130"/>
      <c r="PNU215" s="130"/>
      <c r="PNV215" s="131"/>
      <c r="PNW215" s="132"/>
      <c r="PNX215" s="133"/>
      <c r="PNY215" s="134"/>
      <c r="PNZ215" s="135"/>
      <c r="POA215" s="135"/>
      <c r="POB215" s="130"/>
      <c r="POC215" s="130"/>
      <c r="POD215" s="131"/>
      <c r="POE215" s="132"/>
      <c r="POF215" s="133"/>
      <c r="POG215" s="134"/>
      <c r="POH215" s="135"/>
      <c r="POI215" s="135"/>
      <c r="POJ215" s="130"/>
      <c r="POK215" s="130"/>
      <c r="POL215" s="131"/>
      <c r="POM215" s="132"/>
      <c r="PON215" s="133"/>
      <c r="POO215" s="134"/>
      <c r="POP215" s="135"/>
      <c r="POQ215" s="135"/>
      <c r="POR215" s="130"/>
      <c r="POS215" s="130"/>
      <c r="POT215" s="131"/>
      <c r="POU215" s="132"/>
      <c r="POV215" s="133"/>
      <c r="POW215" s="134"/>
      <c r="POX215" s="135"/>
      <c r="POY215" s="135"/>
      <c r="POZ215" s="130"/>
      <c r="PPA215" s="130"/>
      <c r="PPB215" s="131"/>
      <c r="PPC215" s="132"/>
      <c r="PPD215" s="133"/>
      <c r="PPE215" s="134"/>
      <c r="PPF215" s="135"/>
      <c r="PPG215" s="135"/>
      <c r="PPH215" s="130"/>
      <c r="PPI215" s="130"/>
      <c r="PPJ215" s="131"/>
      <c r="PPK215" s="132"/>
      <c r="PPL215" s="133"/>
      <c r="PPM215" s="134"/>
      <c r="PPN215" s="135"/>
      <c r="PPO215" s="135"/>
      <c r="PPP215" s="130"/>
      <c r="PPQ215" s="130"/>
      <c r="PPR215" s="131"/>
      <c r="PPS215" s="132"/>
      <c r="PPT215" s="133"/>
      <c r="PPU215" s="134"/>
      <c r="PPV215" s="135"/>
      <c r="PPW215" s="135"/>
      <c r="PPX215" s="130"/>
      <c r="PPY215" s="130"/>
      <c r="PPZ215" s="131"/>
      <c r="PQA215" s="132"/>
      <c r="PQB215" s="133"/>
      <c r="PQC215" s="134"/>
      <c r="PQD215" s="135"/>
      <c r="PQE215" s="135"/>
      <c r="PQF215" s="130"/>
      <c r="PQG215" s="130"/>
      <c r="PQH215" s="131"/>
      <c r="PQI215" s="132"/>
      <c r="PQJ215" s="133"/>
      <c r="PQK215" s="134"/>
      <c r="PQL215" s="135"/>
      <c r="PQM215" s="135"/>
      <c r="PQN215" s="130"/>
      <c r="PQO215" s="130"/>
      <c r="PQP215" s="131"/>
      <c r="PQQ215" s="132"/>
      <c r="PQR215" s="133"/>
      <c r="PQS215" s="134"/>
      <c r="PQT215" s="135"/>
      <c r="PQU215" s="135"/>
      <c r="PQV215" s="130"/>
      <c r="PQW215" s="130"/>
      <c r="PQX215" s="131"/>
      <c r="PQY215" s="132"/>
      <c r="PQZ215" s="133"/>
      <c r="PRA215" s="134"/>
      <c r="PRB215" s="135"/>
      <c r="PRC215" s="135"/>
      <c r="PRD215" s="130"/>
      <c r="PRE215" s="130"/>
      <c r="PRF215" s="131"/>
      <c r="PRG215" s="132"/>
      <c r="PRH215" s="133"/>
      <c r="PRI215" s="134"/>
      <c r="PRJ215" s="135"/>
      <c r="PRK215" s="135"/>
      <c r="PRL215" s="130"/>
      <c r="PRM215" s="130"/>
      <c r="PRN215" s="131"/>
      <c r="PRO215" s="132"/>
      <c r="PRP215" s="133"/>
      <c r="PRQ215" s="134"/>
      <c r="PRR215" s="135"/>
      <c r="PRS215" s="135"/>
      <c r="PRT215" s="130"/>
      <c r="PRU215" s="130"/>
      <c r="PRV215" s="131"/>
      <c r="PRW215" s="132"/>
      <c r="PRX215" s="133"/>
      <c r="PRY215" s="134"/>
      <c r="PRZ215" s="135"/>
      <c r="PSA215" s="135"/>
      <c r="PSB215" s="130"/>
      <c r="PSC215" s="130"/>
      <c r="PSD215" s="131"/>
      <c r="PSE215" s="132"/>
      <c r="PSF215" s="133"/>
      <c r="PSG215" s="134"/>
      <c r="PSH215" s="135"/>
      <c r="PSI215" s="135"/>
      <c r="PSJ215" s="130"/>
      <c r="PSK215" s="130"/>
      <c r="PSL215" s="131"/>
      <c r="PSM215" s="132"/>
      <c r="PSN215" s="133"/>
      <c r="PSO215" s="134"/>
      <c r="PSP215" s="135"/>
      <c r="PSQ215" s="135"/>
      <c r="PSR215" s="130"/>
      <c r="PSS215" s="130"/>
      <c r="PST215" s="131"/>
      <c r="PSU215" s="132"/>
      <c r="PSV215" s="133"/>
      <c r="PSW215" s="134"/>
      <c r="PSX215" s="135"/>
      <c r="PSY215" s="135"/>
      <c r="PSZ215" s="130"/>
      <c r="PTA215" s="130"/>
      <c r="PTB215" s="131"/>
      <c r="PTC215" s="132"/>
      <c r="PTD215" s="133"/>
      <c r="PTE215" s="134"/>
      <c r="PTF215" s="135"/>
      <c r="PTG215" s="135"/>
      <c r="PTH215" s="130"/>
      <c r="PTI215" s="130"/>
      <c r="PTJ215" s="131"/>
      <c r="PTK215" s="132"/>
      <c r="PTL215" s="133"/>
      <c r="PTM215" s="134"/>
      <c r="PTN215" s="135"/>
      <c r="PTO215" s="135"/>
      <c r="PTP215" s="130"/>
      <c r="PTQ215" s="130"/>
      <c r="PTR215" s="131"/>
      <c r="PTS215" s="132"/>
      <c r="PTT215" s="133"/>
      <c r="PTU215" s="134"/>
      <c r="PTV215" s="135"/>
      <c r="PTW215" s="135"/>
      <c r="PTX215" s="130"/>
      <c r="PTY215" s="130"/>
      <c r="PTZ215" s="131"/>
      <c r="PUA215" s="132"/>
      <c r="PUB215" s="133"/>
      <c r="PUC215" s="134"/>
      <c r="PUD215" s="135"/>
      <c r="PUE215" s="135"/>
      <c r="PUF215" s="130"/>
      <c r="PUG215" s="130"/>
      <c r="PUH215" s="131"/>
      <c r="PUI215" s="132"/>
      <c r="PUJ215" s="133"/>
      <c r="PUK215" s="134"/>
      <c r="PUL215" s="135"/>
      <c r="PUM215" s="135"/>
      <c r="PUN215" s="130"/>
      <c r="PUO215" s="130"/>
      <c r="PUP215" s="131"/>
      <c r="PUQ215" s="132"/>
      <c r="PUR215" s="133"/>
      <c r="PUS215" s="134"/>
      <c r="PUT215" s="135"/>
      <c r="PUU215" s="135"/>
      <c r="PUV215" s="130"/>
      <c r="PUW215" s="130"/>
      <c r="PUX215" s="131"/>
      <c r="PUY215" s="132"/>
      <c r="PUZ215" s="133"/>
      <c r="PVA215" s="134"/>
      <c r="PVB215" s="135"/>
      <c r="PVC215" s="135"/>
      <c r="PVD215" s="130"/>
      <c r="PVE215" s="130"/>
      <c r="PVF215" s="131"/>
      <c r="PVG215" s="132"/>
      <c r="PVH215" s="133"/>
      <c r="PVI215" s="134"/>
      <c r="PVJ215" s="135"/>
      <c r="PVK215" s="135"/>
      <c r="PVL215" s="130"/>
      <c r="PVM215" s="130"/>
      <c r="PVN215" s="131"/>
      <c r="PVO215" s="132"/>
      <c r="PVP215" s="133"/>
      <c r="PVQ215" s="134"/>
      <c r="PVR215" s="135"/>
      <c r="PVS215" s="135"/>
      <c r="PVT215" s="130"/>
      <c r="PVU215" s="130"/>
      <c r="PVV215" s="131"/>
      <c r="PVW215" s="132"/>
      <c r="PVX215" s="133"/>
      <c r="PVY215" s="134"/>
      <c r="PVZ215" s="135"/>
      <c r="PWA215" s="135"/>
      <c r="PWB215" s="130"/>
      <c r="PWC215" s="130"/>
      <c r="PWD215" s="131"/>
      <c r="PWE215" s="132"/>
      <c r="PWF215" s="133"/>
      <c r="PWG215" s="134"/>
      <c r="PWH215" s="135"/>
      <c r="PWI215" s="135"/>
      <c r="PWJ215" s="130"/>
      <c r="PWK215" s="130"/>
      <c r="PWL215" s="131"/>
      <c r="PWM215" s="132"/>
      <c r="PWN215" s="133"/>
      <c r="PWO215" s="134"/>
      <c r="PWP215" s="135"/>
      <c r="PWQ215" s="135"/>
      <c r="PWR215" s="130"/>
      <c r="PWS215" s="130"/>
      <c r="PWT215" s="131"/>
      <c r="PWU215" s="132"/>
      <c r="PWV215" s="133"/>
      <c r="PWW215" s="134"/>
      <c r="PWX215" s="135"/>
      <c r="PWY215" s="135"/>
      <c r="PWZ215" s="130"/>
      <c r="PXA215" s="130"/>
      <c r="PXB215" s="131"/>
      <c r="PXC215" s="132"/>
      <c r="PXD215" s="133"/>
      <c r="PXE215" s="134"/>
      <c r="PXF215" s="135"/>
      <c r="PXG215" s="135"/>
      <c r="PXH215" s="130"/>
      <c r="PXI215" s="130"/>
      <c r="PXJ215" s="131"/>
      <c r="PXK215" s="132"/>
      <c r="PXL215" s="133"/>
      <c r="PXM215" s="134"/>
      <c r="PXN215" s="135"/>
      <c r="PXO215" s="135"/>
      <c r="PXP215" s="130"/>
      <c r="PXQ215" s="130"/>
      <c r="PXR215" s="131"/>
      <c r="PXS215" s="132"/>
      <c r="PXT215" s="133"/>
      <c r="PXU215" s="134"/>
      <c r="PXV215" s="135"/>
      <c r="PXW215" s="135"/>
      <c r="PXX215" s="130"/>
      <c r="PXY215" s="130"/>
      <c r="PXZ215" s="131"/>
      <c r="PYA215" s="132"/>
      <c r="PYB215" s="133"/>
      <c r="PYC215" s="134"/>
      <c r="PYD215" s="135"/>
      <c r="PYE215" s="135"/>
      <c r="PYF215" s="130"/>
      <c r="PYG215" s="130"/>
      <c r="PYH215" s="131"/>
      <c r="PYI215" s="132"/>
      <c r="PYJ215" s="133"/>
      <c r="PYK215" s="134"/>
      <c r="PYL215" s="135"/>
      <c r="PYM215" s="135"/>
      <c r="PYN215" s="130"/>
      <c r="PYO215" s="130"/>
      <c r="PYP215" s="131"/>
      <c r="PYQ215" s="132"/>
      <c r="PYR215" s="133"/>
      <c r="PYS215" s="134"/>
      <c r="PYT215" s="135"/>
      <c r="PYU215" s="135"/>
      <c r="PYV215" s="130"/>
      <c r="PYW215" s="130"/>
      <c r="PYX215" s="131"/>
      <c r="PYY215" s="132"/>
      <c r="PYZ215" s="133"/>
      <c r="PZA215" s="134"/>
      <c r="PZB215" s="135"/>
      <c r="PZC215" s="135"/>
      <c r="PZD215" s="130"/>
      <c r="PZE215" s="130"/>
      <c r="PZF215" s="131"/>
      <c r="PZG215" s="132"/>
      <c r="PZH215" s="133"/>
      <c r="PZI215" s="134"/>
      <c r="PZJ215" s="135"/>
      <c r="PZK215" s="135"/>
      <c r="PZL215" s="130"/>
      <c r="PZM215" s="130"/>
      <c r="PZN215" s="131"/>
      <c r="PZO215" s="132"/>
      <c r="PZP215" s="133"/>
      <c r="PZQ215" s="134"/>
      <c r="PZR215" s="135"/>
      <c r="PZS215" s="135"/>
      <c r="PZT215" s="130"/>
      <c r="PZU215" s="130"/>
      <c r="PZV215" s="131"/>
      <c r="PZW215" s="132"/>
      <c r="PZX215" s="133"/>
      <c r="PZY215" s="134"/>
      <c r="PZZ215" s="135"/>
      <c r="QAA215" s="135"/>
      <c r="QAB215" s="130"/>
      <c r="QAC215" s="130"/>
      <c r="QAD215" s="131"/>
      <c r="QAE215" s="132"/>
      <c r="QAF215" s="133"/>
      <c r="QAG215" s="134"/>
      <c r="QAH215" s="135"/>
      <c r="QAI215" s="135"/>
      <c r="QAJ215" s="130"/>
      <c r="QAK215" s="130"/>
      <c r="QAL215" s="131"/>
      <c r="QAM215" s="132"/>
      <c r="QAN215" s="133"/>
      <c r="QAO215" s="134"/>
      <c r="QAP215" s="135"/>
      <c r="QAQ215" s="135"/>
      <c r="QAR215" s="130"/>
      <c r="QAS215" s="130"/>
      <c r="QAT215" s="131"/>
      <c r="QAU215" s="132"/>
      <c r="QAV215" s="133"/>
      <c r="QAW215" s="134"/>
      <c r="QAX215" s="135"/>
      <c r="QAY215" s="135"/>
      <c r="QAZ215" s="130"/>
      <c r="QBA215" s="130"/>
      <c r="QBB215" s="131"/>
      <c r="QBC215" s="132"/>
      <c r="QBD215" s="133"/>
      <c r="QBE215" s="134"/>
      <c r="QBF215" s="135"/>
      <c r="QBG215" s="135"/>
      <c r="QBH215" s="130"/>
      <c r="QBI215" s="130"/>
      <c r="QBJ215" s="131"/>
      <c r="QBK215" s="132"/>
      <c r="QBL215" s="133"/>
      <c r="QBM215" s="134"/>
      <c r="QBN215" s="135"/>
      <c r="QBO215" s="135"/>
      <c r="QBP215" s="130"/>
      <c r="QBQ215" s="130"/>
      <c r="QBR215" s="131"/>
      <c r="QBS215" s="132"/>
      <c r="QBT215" s="133"/>
      <c r="QBU215" s="134"/>
      <c r="QBV215" s="135"/>
      <c r="QBW215" s="135"/>
      <c r="QBX215" s="130"/>
      <c r="QBY215" s="130"/>
      <c r="QBZ215" s="131"/>
      <c r="QCA215" s="132"/>
      <c r="QCB215" s="133"/>
      <c r="QCC215" s="134"/>
      <c r="QCD215" s="135"/>
      <c r="QCE215" s="135"/>
      <c r="QCF215" s="130"/>
      <c r="QCG215" s="130"/>
      <c r="QCH215" s="131"/>
      <c r="QCI215" s="132"/>
      <c r="QCJ215" s="133"/>
      <c r="QCK215" s="134"/>
      <c r="QCL215" s="135"/>
      <c r="QCM215" s="135"/>
      <c r="QCN215" s="130"/>
      <c r="QCO215" s="130"/>
      <c r="QCP215" s="131"/>
      <c r="QCQ215" s="132"/>
      <c r="QCR215" s="133"/>
      <c r="QCS215" s="134"/>
      <c r="QCT215" s="135"/>
      <c r="QCU215" s="135"/>
      <c r="QCV215" s="130"/>
      <c r="QCW215" s="130"/>
      <c r="QCX215" s="131"/>
      <c r="QCY215" s="132"/>
      <c r="QCZ215" s="133"/>
      <c r="QDA215" s="134"/>
      <c r="QDB215" s="135"/>
      <c r="QDC215" s="135"/>
      <c r="QDD215" s="130"/>
      <c r="QDE215" s="130"/>
      <c r="QDF215" s="131"/>
      <c r="QDG215" s="132"/>
      <c r="QDH215" s="133"/>
      <c r="QDI215" s="134"/>
      <c r="QDJ215" s="135"/>
      <c r="QDK215" s="135"/>
      <c r="QDL215" s="130"/>
      <c r="QDM215" s="130"/>
      <c r="QDN215" s="131"/>
      <c r="QDO215" s="132"/>
      <c r="QDP215" s="133"/>
      <c r="QDQ215" s="134"/>
      <c r="QDR215" s="135"/>
      <c r="QDS215" s="135"/>
      <c r="QDT215" s="130"/>
      <c r="QDU215" s="130"/>
      <c r="QDV215" s="131"/>
      <c r="QDW215" s="132"/>
      <c r="QDX215" s="133"/>
      <c r="QDY215" s="134"/>
      <c r="QDZ215" s="135"/>
      <c r="QEA215" s="135"/>
      <c r="QEB215" s="130"/>
      <c r="QEC215" s="130"/>
      <c r="QED215" s="131"/>
      <c r="QEE215" s="132"/>
      <c r="QEF215" s="133"/>
      <c r="QEG215" s="134"/>
      <c r="QEH215" s="135"/>
      <c r="QEI215" s="135"/>
      <c r="QEJ215" s="130"/>
      <c r="QEK215" s="130"/>
      <c r="QEL215" s="131"/>
      <c r="QEM215" s="132"/>
      <c r="QEN215" s="133"/>
      <c r="QEO215" s="134"/>
      <c r="QEP215" s="135"/>
      <c r="QEQ215" s="135"/>
      <c r="QER215" s="130"/>
      <c r="QES215" s="130"/>
      <c r="QET215" s="131"/>
      <c r="QEU215" s="132"/>
      <c r="QEV215" s="133"/>
      <c r="QEW215" s="134"/>
      <c r="QEX215" s="135"/>
      <c r="QEY215" s="135"/>
      <c r="QEZ215" s="130"/>
      <c r="QFA215" s="130"/>
      <c r="QFB215" s="131"/>
      <c r="QFC215" s="132"/>
      <c r="QFD215" s="133"/>
      <c r="QFE215" s="134"/>
      <c r="QFF215" s="135"/>
      <c r="QFG215" s="135"/>
      <c r="QFH215" s="130"/>
      <c r="QFI215" s="130"/>
      <c r="QFJ215" s="131"/>
      <c r="QFK215" s="132"/>
      <c r="QFL215" s="133"/>
      <c r="QFM215" s="134"/>
      <c r="QFN215" s="135"/>
      <c r="QFO215" s="135"/>
      <c r="QFP215" s="130"/>
      <c r="QFQ215" s="130"/>
      <c r="QFR215" s="131"/>
      <c r="QFS215" s="132"/>
      <c r="QFT215" s="133"/>
      <c r="QFU215" s="134"/>
      <c r="QFV215" s="135"/>
      <c r="QFW215" s="135"/>
      <c r="QFX215" s="130"/>
      <c r="QFY215" s="130"/>
      <c r="QFZ215" s="131"/>
      <c r="QGA215" s="132"/>
      <c r="QGB215" s="133"/>
      <c r="QGC215" s="134"/>
      <c r="QGD215" s="135"/>
      <c r="QGE215" s="135"/>
      <c r="QGF215" s="130"/>
      <c r="QGG215" s="130"/>
      <c r="QGH215" s="131"/>
      <c r="QGI215" s="132"/>
      <c r="QGJ215" s="133"/>
      <c r="QGK215" s="134"/>
      <c r="QGL215" s="135"/>
      <c r="QGM215" s="135"/>
      <c r="QGN215" s="130"/>
      <c r="QGO215" s="130"/>
      <c r="QGP215" s="131"/>
      <c r="QGQ215" s="132"/>
      <c r="QGR215" s="133"/>
      <c r="QGS215" s="134"/>
      <c r="QGT215" s="135"/>
      <c r="QGU215" s="135"/>
      <c r="QGV215" s="130"/>
      <c r="QGW215" s="130"/>
      <c r="QGX215" s="131"/>
      <c r="QGY215" s="132"/>
      <c r="QGZ215" s="133"/>
      <c r="QHA215" s="134"/>
      <c r="QHB215" s="135"/>
      <c r="QHC215" s="135"/>
      <c r="QHD215" s="130"/>
      <c r="QHE215" s="130"/>
      <c r="QHF215" s="131"/>
      <c r="QHG215" s="132"/>
      <c r="QHH215" s="133"/>
      <c r="QHI215" s="134"/>
      <c r="QHJ215" s="135"/>
      <c r="QHK215" s="135"/>
      <c r="QHL215" s="130"/>
      <c r="QHM215" s="130"/>
      <c r="QHN215" s="131"/>
      <c r="QHO215" s="132"/>
      <c r="QHP215" s="133"/>
      <c r="QHQ215" s="134"/>
      <c r="QHR215" s="135"/>
      <c r="QHS215" s="135"/>
      <c r="QHT215" s="130"/>
      <c r="QHU215" s="130"/>
      <c r="QHV215" s="131"/>
      <c r="QHW215" s="132"/>
      <c r="QHX215" s="133"/>
      <c r="QHY215" s="134"/>
      <c r="QHZ215" s="135"/>
      <c r="QIA215" s="135"/>
      <c r="QIB215" s="130"/>
      <c r="QIC215" s="130"/>
      <c r="QID215" s="131"/>
      <c r="QIE215" s="132"/>
      <c r="QIF215" s="133"/>
      <c r="QIG215" s="134"/>
      <c r="QIH215" s="135"/>
      <c r="QII215" s="135"/>
      <c r="QIJ215" s="130"/>
      <c r="QIK215" s="130"/>
      <c r="QIL215" s="131"/>
      <c r="QIM215" s="132"/>
      <c r="QIN215" s="133"/>
      <c r="QIO215" s="134"/>
      <c r="QIP215" s="135"/>
      <c r="QIQ215" s="135"/>
      <c r="QIR215" s="130"/>
      <c r="QIS215" s="130"/>
      <c r="QIT215" s="131"/>
      <c r="QIU215" s="132"/>
      <c r="QIV215" s="133"/>
      <c r="QIW215" s="134"/>
      <c r="QIX215" s="135"/>
      <c r="QIY215" s="135"/>
      <c r="QIZ215" s="130"/>
      <c r="QJA215" s="130"/>
      <c r="QJB215" s="131"/>
      <c r="QJC215" s="132"/>
      <c r="QJD215" s="133"/>
      <c r="QJE215" s="134"/>
      <c r="QJF215" s="135"/>
      <c r="QJG215" s="135"/>
      <c r="QJH215" s="130"/>
      <c r="QJI215" s="130"/>
      <c r="QJJ215" s="131"/>
      <c r="QJK215" s="132"/>
      <c r="QJL215" s="133"/>
      <c r="QJM215" s="134"/>
      <c r="QJN215" s="135"/>
      <c r="QJO215" s="135"/>
      <c r="QJP215" s="130"/>
      <c r="QJQ215" s="130"/>
      <c r="QJR215" s="131"/>
      <c r="QJS215" s="132"/>
      <c r="QJT215" s="133"/>
      <c r="QJU215" s="134"/>
      <c r="QJV215" s="135"/>
      <c r="QJW215" s="135"/>
      <c r="QJX215" s="130"/>
      <c r="QJY215" s="130"/>
      <c r="QJZ215" s="131"/>
      <c r="QKA215" s="132"/>
      <c r="QKB215" s="133"/>
      <c r="QKC215" s="134"/>
      <c r="QKD215" s="135"/>
      <c r="QKE215" s="135"/>
      <c r="QKF215" s="130"/>
      <c r="QKG215" s="130"/>
      <c r="QKH215" s="131"/>
      <c r="QKI215" s="132"/>
      <c r="QKJ215" s="133"/>
      <c r="QKK215" s="134"/>
      <c r="QKL215" s="135"/>
      <c r="QKM215" s="135"/>
      <c r="QKN215" s="130"/>
      <c r="QKO215" s="130"/>
      <c r="QKP215" s="131"/>
      <c r="QKQ215" s="132"/>
      <c r="QKR215" s="133"/>
      <c r="QKS215" s="134"/>
      <c r="QKT215" s="135"/>
      <c r="QKU215" s="135"/>
      <c r="QKV215" s="130"/>
      <c r="QKW215" s="130"/>
      <c r="QKX215" s="131"/>
      <c r="QKY215" s="132"/>
      <c r="QKZ215" s="133"/>
      <c r="QLA215" s="134"/>
      <c r="QLB215" s="135"/>
      <c r="QLC215" s="135"/>
      <c r="QLD215" s="130"/>
      <c r="QLE215" s="130"/>
      <c r="QLF215" s="131"/>
      <c r="QLG215" s="132"/>
      <c r="QLH215" s="133"/>
      <c r="QLI215" s="134"/>
      <c r="QLJ215" s="135"/>
      <c r="QLK215" s="135"/>
      <c r="QLL215" s="130"/>
      <c r="QLM215" s="130"/>
      <c r="QLN215" s="131"/>
      <c r="QLO215" s="132"/>
      <c r="QLP215" s="133"/>
      <c r="QLQ215" s="134"/>
      <c r="QLR215" s="135"/>
      <c r="QLS215" s="135"/>
      <c r="QLT215" s="130"/>
      <c r="QLU215" s="130"/>
      <c r="QLV215" s="131"/>
      <c r="QLW215" s="132"/>
      <c r="QLX215" s="133"/>
      <c r="QLY215" s="134"/>
      <c r="QLZ215" s="135"/>
      <c r="QMA215" s="135"/>
      <c r="QMB215" s="130"/>
      <c r="QMC215" s="130"/>
      <c r="QMD215" s="131"/>
      <c r="QME215" s="132"/>
      <c r="QMF215" s="133"/>
      <c r="QMG215" s="134"/>
      <c r="QMH215" s="135"/>
      <c r="QMI215" s="135"/>
      <c r="QMJ215" s="130"/>
      <c r="QMK215" s="130"/>
      <c r="QML215" s="131"/>
      <c r="QMM215" s="132"/>
      <c r="QMN215" s="133"/>
      <c r="QMO215" s="134"/>
      <c r="QMP215" s="135"/>
      <c r="QMQ215" s="135"/>
      <c r="QMR215" s="130"/>
      <c r="QMS215" s="130"/>
      <c r="QMT215" s="131"/>
      <c r="QMU215" s="132"/>
      <c r="QMV215" s="133"/>
      <c r="QMW215" s="134"/>
      <c r="QMX215" s="135"/>
      <c r="QMY215" s="135"/>
      <c r="QMZ215" s="130"/>
      <c r="QNA215" s="130"/>
      <c r="QNB215" s="131"/>
      <c r="QNC215" s="132"/>
      <c r="QND215" s="133"/>
      <c r="QNE215" s="134"/>
      <c r="QNF215" s="135"/>
      <c r="QNG215" s="135"/>
      <c r="QNH215" s="130"/>
      <c r="QNI215" s="130"/>
      <c r="QNJ215" s="131"/>
      <c r="QNK215" s="132"/>
      <c r="QNL215" s="133"/>
      <c r="QNM215" s="134"/>
      <c r="QNN215" s="135"/>
      <c r="QNO215" s="135"/>
      <c r="QNP215" s="130"/>
      <c r="QNQ215" s="130"/>
      <c r="QNR215" s="131"/>
      <c r="QNS215" s="132"/>
      <c r="QNT215" s="133"/>
      <c r="QNU215" s="134"/>
      <c r="QNV215" s="135"/>
      <c r="QNW215" s="135"/>
      <c r="QNX215" s="130"/>
      <c r="QNY215" s="130"/>
      <c r="QNZ215" s="131"/>
      <c r="QOA215" s="132"/>
      <c r="QOB215" s="133"/>
      <c r="QOC215" s="134"/>
      <c r="QOD215" s="135"/>
      <c r="QOE215" s="135"/>
      <c r="QOF215" s="130"/>
      <c r="QOG215" s="130"/>
      <c r="QOH215" s="131"/>
      <c r="QOI215" s="132"/>
      <c r="QOJ215" s="133"/>
      <c r="QOK215" s="134"/>
      <c r="QOL215" s="135"/>
      <c r="QOM215" s="135"/>
      <c r="QON215" s="130"/>
      <c r="QOO215" s="130"/>
      <c r="QOP215" s="131"/>
      <c r="QOQ215" s="132"/>
      <c r="QOR215" s="133"/>
      <c r="QOS215" s="134"/>
      <c r="QOT215" s="135"/>
      <c r="QOU215" s="135"/>
      <c r="QOV215" s="130"/>
      <c r="QOW215" s="130"/>
      <c r="QOX215" s="131"/>
      <c r="QOY215" s="132"/>
      <c r="QOZ215" s="133"/>
      <c r="QPA215" s="134"/>
      <c r="QPB215" s="135"/>
      <c r="QPC215" s="135"/>
      <c r="QPD215" s="130"/>
      <c r="QPE215" s="130"/>
      <c r="QPF215" s="131"/>
      <c r="QPG215" s="132"/>
      <c r="QPH215" s="133"/>
      <c r="QPI215" s="134"/>
      <c r="QPJ215" s="135"/>
      <c r="QPK215" s="135"/>
      <c r="QPL215" s="130"/>
      <c r="QPM215" s="130"/>
      <c r="QPN215" s="131"/>
      <c r="QPO215" s="132"/>
      <c r="QPP215" s="133"/>
      <c r="QPQ215" s="134"/>
      <c r="QPR215" s="135"/>
      <c r="QPS215" s="135"/>
      <c r="QPT215" s="130"/>
      <c r="QPU215" s="130"/>
      <c r="QPV215" s="131"/>
      <c r="QPW215" s="132"/>
      <c r="QPX215" s="133"/>
      <c r="QPY215" s="134"/>
      <c r="QPZ215" s="135"/>
      <c r="QQA215" s="135"/>
      <c r="QQB215" s="130"/>
      <c r="QQC215" s="130"/>
      <c r="QQD215" s="131"/>
      <c r="QQE215" s="132"/>
      <c r="QQF215" s="133"/>
      <c r="QQG215" s="134"/>
      <c r="QQH215" s="135"/>
      <c r="QQI215" s="135"/>
      <c r="QQJ215" s="130"/>
      <c r="QQK215" s="130"/>
      <c r="QQL215" s="131"/>
      <c r="QQM215" s="132"/>
      <c r="QQN215" s="133"/>
      <c r="QQO215" s="134"/>
      <c r="QQP215" s="135"/>
      <c r="QQQ215" s="135"/>
      <c r="QQR215" s="130"/>
      <c r="QQS215" s="130"/>
      <c r="QQT215" s="131"/>
      <c r="QQU215" s="132"/>
      <c r="QQV215" s="133"/>
      <c r="QQW215" s="134"/>
      <c r="QQX215" s="135"/>
      <c r="QQY215" s="135"/>
      <c r="QQZ215" s="130"/>
      <c r="QRA215" s="130"/>
      <c r="QRB215" s="131"/>
      <c r="QRC215" s="132"/>
      <c r="QRD215" s="133"/>
      <c r="QRE215" s="134"/>
      <c r="QRF215" s="135"/>
      <c r="QRG215" s="135"/>
      <c r="QRH215" s="130"/>
      <c r="QRI215" s="130"/>
      <c r="QRJ215" s="131"/>
      <c r="QRK215" s="132"/>
      <c r="QRL215" s="133"/>
      <c r="QRM215" s="134"/>
      <c r="QRN215" s="135"/>
      <c r="QRO215" s="135"/>
      <c r="QRP215" s="130"/>
      <c r="QRQ215" s="130"/>
      <c r="QRR215" s="131"/>
      <c r="QRS215" s="132"/>
      <c r="QRT215" s="133"/>
      <c r="QRU215" s="134"/>
      <c r="QRV215" s="135"/>
      <c r="QRW215" s="135"/>
      <c r="QRX215" s="130"/>
      <c r="QRY215" s="130"/>
      <c r="QRZ215" s="131"/>
      <c r="QSA215" s="132"/>
      <c r="QSB215" s="133"/>
      <c r="QSC215" s="134"/>
      <c r="QSD215" s="135"/>
      <c r="QSE215" s="135"/>
      <c r="QSF215" s="130"/>
      <c r="QSG215" s="130"/>
      <c r="QSH215" s="131"/>
      <c r="QSI215" s="132"/>
      <c r="QSJ215" s="133"/>
      <c r="QSK215" s="134"/>
      <c r="QSL215" s="135"/>
      <c r="QSM215" s="135"/>
      <c r="QSN215" s="130"/>
      <c r="QSO215" s="130"/>
      <c r="QSP215" s="131"/>
      <c r="QSQ215" s="132"/>
      <c r="QSR215" s="133"/>
      <c r="QSS215" s="134"/>
      <c r="QST215" s="135"/>
      <c r="QSU215" s="135"/>
      <c r="QSV215" s="130"/>
      <c r="QSW215" s="130"/>
      <c r="QSX215" s="131"/>
      <c r="QSY215" s="132"/>
      <c r="QSZ215" s="133"/>
      <c r="QTA215" s="134"/>
      <c r="QTB215" s="135"/>
      <c r="QTC215" s="135"/>
      <c r="QTD215" s="130"/>
      <c r="QTE215" s="130"/>
      <c r="QTF215" s="131"/>
      <c r="QTG215" s="132"/>
      <c r="QTH215" s="133"/>
      <c r="QTI215" s="134"/>
      <c r="QTJ215" s="135"/>
      <c r="QTK215" s="135"/>
      <c r="QTL215" s="130"/>
      <c r="QTM215" s="130"/>
      <c r="QTN215" s="131"/>
      <c r="QTO215" s="132"/>
      <c r="QTP215" s="133"/>
      <c r="QTQ215" s="134"/>
      <c r="QTR215" s="135"/>
      <c r="QTS215" s="135"/>
      <c r="QTT215" s="130"/>
      <c r="QTU215" s="130"/>
      <c r="QTV215" s="131"/>
      <c r="QTW215" s="132"/>
      <c r="QTX215" s="133"/>
      <c r="QTY215" s="134"/>
      <c r="QTZ215" s="135"/>
      <c r="QUA215" s="135"/>
      <c r="QUB215" s="130"/>
      <c r="QUC215" s="130"/>
      <c r="QUD215" s="131"/>
      <c r="QUE215" s="132"/>
      <c r="QUF215" s="133"/>
      <c r="QUG215" s="134"/>
      <c r="QUH215" s="135"/>
      <c r="QUI215" s="135"/>
      <c r="QUJ215" s="130"/>
      <c r="QUK215" s="130"/>
      <c r="QUL215" s="131"/>
      <c r="QUM215" s="132"/>
      <c r="QUN215" s="133"/>
      <c r="QUO215" s="134"/>
      <c r="QUP215" s="135"/>
      <c r="QUQ215" s="135"/>
      <c r="QUR215" s="130"/>
      <c r="QUS215" s="130"/>
      <c r="QUT215" s="131"/>
      <c r="QUU215" s="132"/>
      <c r="QUV215" s="133"/>
      <c r="QUW215" s="134"/>
      <c r="QUX215" s="135"/>
      <c r="QUY215" s="135"/>
      <c r="QUZ215" s="130"/>
      <c r="QVA215" s="130"/>
      <c r="QVB215" s="131"/>
      <c r="QVC215" s="132"/>
      <c r="QVD215" s="133"/>
      <c r="QVE215" s="134"/>
      <c r="QVF215" s="135"/>
      <c r="QVG215" s="135"/>
      <c r="QVH215" s="130"/>
      <c r="QVI215" s="130"/>
      <c r="QVJ215" s="131"/>
      <c r="QVK215" s="132"/>
      <c r="QVL215" s="133"/>
      <c r="QVM215" s="134"/>
      <c r="QVN215" s="135"/>
      <c r="QVO215" s="135"/>
      <c r="QVP215" s="130"/>
      <c r="QVQ215" s="130"/>
      <c r="QVR215" s="131"/>
      <c r="QVS215" s="132"/>
      <c r="QVT215" s="133"/>
      <c r="QVU215" s="134"/>
      <c r="QVV215" s="135"/>
      <c r="QVW215" s="135"/>
      <c r="QVX215" s="130"/>
      <c r="QVY215" s="130"/>
      <c r="QVZ215" s="131"/>
      <c r="QWA215" s="132"/>
      <c r="QWB215" s="133"/>
      <c r="QWC215" s="134"/>
      <c r="QWD215" s="135"/>
      <c r="QWE215" s="135"/>
      <c r="QWF215" s="130"/>
      <c r="QWG215" s="130"/>
      <c r="QWH215" s="131"/>
      <c r="QWI215" s="132"/>
      <c r="QWJ215" s="133"/>
      <c r="QWK215" s="134"/>
      <c r="QWL215" s="135"/>
      <c r="QWM215" s="135"/>
      <c r="QWN215" s="130"/>
      <c r="QWO215" s="130"/>
      <c r="QWP215" s="131"/>
      <c r="QWQ215" s="132"/>
      <c r="QWR215" s="133"/>
      <c r="QWS215" s="134"/>
      <c r="QWT215" s="135"/>
      <c r="QWU215" s="135"/>
      <c r="QWV215" s="130"/>
      <c r="QWW215" s="130"/>
      <c r="QWX215" s="131"/>
      <c r="QWY215" s="132"/>
      <c r="QWZ215" s="133"/>
      <c r="QXA215" s="134"/>
      <c r="QXB215" s="135"/>
      <c r="QXC215" s="135"/>
      <c r="QXD215" s="130"/>
      <c r="QXE215" s="130"/>
      <c r="QXF215" s="131"/>
      <c r="QXG215" s="132"/>
      <c r="QXH215" s="133"/>
      <c r="QXI215" s="134"/>
      <c r="QXJ215" s="135"/>
      <c r="QXK215" s="135"/>
      <c r="QXL215" s="130"/>
      <c r="QXM215" s="130"/>
      <c r="QXN215" s="131"/>
      <c r="QXO215" s="132"/>
      <c r="QXP215" s="133"/>
      <c r="QXQ215" s="134"/>
      <c r="QXR215" s="135"/>
      <c r="QXS215" s="135"/>
      <c r="QXT215" s="130"/>
      <c r="QXU215" s="130"/>
      <c r="QXV215" s="131"/>
      <c r="QXW215" s="132"/>
      <c r="QXX215" s="133"/>
      <c r="QXY215" s="134"/>
      <c r="QXZ215" s="135"/>
      <c r="QYA215" s="135"/>
      <c r="QYB215" s="130"/>
      <c r="QYC215" s="130"/>
      <c r="QYD215" s="131"/>
      <c r="QYE215" s="132"/>
      <c r="QYF215" s="133"/>
      <c r="QYG215" s="134"/>
      <c r="QYH215" s="135"/>
      <c r="QYI215" s="135"/>
      <c r="QYJ215" s="130"/>
      <c r="QYK215" s="130"/>
      <c r="QYL215" s="131"/>
      <c r="QYM215" s="132"/>
      <c r="QYN215" s="133"/>
      <c r="QYO215" s="134"/>
      <c r="QYP215" s="135"/>
      <c r="QYQ215" s="135"/>
      <c r="QYR215" s="130"/>
      <c r="QYS215" s="130"/>
      <c r="QYT215" s="131"/>
      <c r="QYU215" s="132"/>
      <c r="QYV215" s="133"/>
      <c r="QYW215" s="134"/>
      <c r="QYX215" s="135"/>
      <c r="QYY215" s="135"/>
      <c r="QYZ215" s="130"/>
      <c r="QZA215" s="130"/>
      <c r="QZB215" s="131"/>
      <c r="QZC215" s="132"/>
      <c r="QZD215" s="133"/>
      <c r="QZE215" s="134"/>
      <c r="QZF215" s="135"/>
      <c r="QZG215" s="135"/>
      <c r="QZH215" s="130"/>
      <c r="QZI215" s="130"/>
      <c r="QZJ215" s="131"/>
      <c r="QZK215" s="132"/>
      <c r="QZL215" s="133"/>
      <c r="QZM215" s="134"/>
      <c r="QZN215" s="135"/>
      <c r="QZO215" s="135"/>
      <c r="QZP215" s="130"/>
      <c r="QZQ215" s="130"/>
      <c r="QZR215" s="131"/>
      <c r="QZS215" s="132"/>
      <c r="QZT215" s="133"/>
      <c r="QZU215" s="134"/>
      <c r="QZV215" s="135"/>
      <c r="QZW215" s="135"/>
      <c r="QZX215" s="130"/>
      <c r="QZY215" s="130"/>
      <c r="QZZ215" s="131"/>
      <c r="RAA215" s="132"/>
      <c r="RAB215" s="133"/>
      <c r="RAC215" s="134"/>
      <c r="RAD215" s="135"/>
      <c r="RAE215" s="135"/>
      <c r="RAF215" s="130"/>
      <c r="RAG215" s="130"/>
      <c r="RAH215" s="131"/>
      <c r="RAI215" s="132"/>
      <c r="RAJ215" s="133"/>
      <c r="RAK215" s="134"/>
      <c r="RAL215" s="135"/>
      <c r="RAM215" s="135"/>
      <c r="RAN215" s="130"/>
      <c r="RAO215" s="130"/>
      <c r="RAP215" s="131"/>
      <c r="RAQ215" s="132"/>
      <c r="RAR215" s="133"/>
      <c r="RAS215" s="134"/>
      <c r="RAT215" s="135"/>
      <c r="RAU215" s="135"/>
      <c r="RAV215" s="130"/>
      <c r="RAW215" s="130"/>
      <c r="RAX215" s="131"/>
      <c r="RAY215" s="132"/>
      <c r="RAZ215" s="133"/>
      <c r="RBA215" s="134"/>
      <c r="RBB215" s="135"/>
      <c r="RBC215" s="135"/>
      <c r="RBD215" s="130"/>
      <c r="RBE215" s="130"/>
      <c r="RBF215" s="131"/>
      <c r="RBG215" s="132"/>
      <c r="RBH215" s="133"/>
      <c r="RBI215" s="134"/>
      <c r="RBJ215" s="135"/>
      <c r="RBK215" s="135"/>
      <c r="RBL215" s="130"/>
      <c r="RBM215" s="130"/>
      <c r="RBN215" s="131"/>
      <c r="RBO215" s="132"/>
      <c r="RBP215" s="133"/>
      <c r="RBQ215" s="134"/>
      <c r="RBR215" s="135"/>
      <c r="RBS215" s="135"/>
      <c r="RBT215" s="130"/>
      <c r="RBU215" s="130"/>
      <c r="RBV215" s="131"/>
      <c r="RBW215" s="132"/>
      <c r="RBX215" s="133"/>
      <c r="RBY215" s="134"/>
      <c r="RBZ215" s="135"/>
      <c r="RCA215" s="135"/>
      <c r="RCB215" s="130"/>
      <c r="RCC215" s="130"/>
      <c r="RCD215" s="131"/>
      <c r="RCE215" s="132"/>
      <c r="RCF215" s="133"/>
      <c r="RCG215" s="134"/>
      <c r="RCH215" s="135"/>
      <c r="RCI215" s="135"/>
      <c r="RCJ215" s="130"/>
      <c r="RCK215" s="130"/>
      <c r="RCL215" s="131"/>
      <c r="RCM215" s="132"/>
      <c r="RCN215" s="133"/>
      <c r="RCO215" s="134"/>
      <c r="RCP215" s="135"/>
      <c r="RCQ215" s="135"/>
      <c r="RCR215" s="130"/>
      <c r="RCS215" s="130"/>
      <c r="RCT215" s="131"/>
      <c r="RCU215" s="132"/>
      <c r="RCV215" s="133"/>
      <c r="RCW215" s="134"/>
      <c r="RCX215" s="135"/>
      <c r="RCY215" s="135"/>
      <c r="RCZ215" s="130"/>
      <c r="RDA215" s="130"/>
      <c r="RDB215" s="131"/>
      <c r="RDC215" s="132"/>
      <c r="RDD215" s="133"/>
      <c r="RDE215" s="134"/>
      <c r="RDF215" s="135"/>
      <c r="RDG215" s="135"/>
      <c r="RDH215" s="130"/>
      <c r="RDI215" s="130"/>
      <c r="RDJ215" s="131"/>
      <c r="RDK215" s="132"/>
      <c r="RDL215" s="133"/>
      <c r="RDM215" s="134"/>
      <c r="RDN215" s="135"/>
      <c r="RDO215" s="135"/>
      <c r="RDP215" s="130"/>
      <c r="RDQ215" s="130"/>
      <c r="RDR215" s="131"/>
      <c r="RDS215" s="132"/>
      <c r="RDT215" s="133"/>
      <c r="RDU215" s="134"/>
      <c r="RDV215" s="135"/>
      <c r="RDW215" s="135"/>
      <c r="RDX215" s="130"/>
      <c r="RDY215" s="130"/>
      <c r="RDZ215" s="131"/>
      <c r="REA215" s="132"/>
      <c r="REB215" s="133"/>
      <c r="REC215" s="134"/>
      <c r="RED215" s="135"/>
      <c r="REE215" s="135"/>
      <c r="REF215" s="130"/>
      <c r="REG215" s="130"/>
      <c r="REH215" s="131"/>
      <c r="REI215" s="132"/>
      <c r="REJ215" s="133"/>
      <c r="REK215" s="134"/>
      <c r="REL215" s="135"/>
      <c r="REM215" s="135"/>
      <c r="REN215" s="130"/>
      <c r="REO215" s="130"/>
      <c r="REP215" s="131"/>
      <c r="REQ215" s="132"/>
      <c r="RER215" s="133"/>
      <c r="RES215" s="134"/>
      <c r="RET215" s="135"/>
      <c r="REU215" s="135"/>
      <c r="REV215" s="130"/>
      <c r="REW215" s="130"/>
      <c r="REX215" s="131"/>
      <c r="REY215" s="132"/>
      <c r="REZ215" s="133"/>
      <c r="RFA215" s="134"/>
      <c r="RFB215" s="135"/>
      <c r="RFC215" s="135"/>
      <c r="RFD215" s="130"/>
      <c r="RFE215" s="130"/>
      <c r="RFF215" s="131"/>
      <c r="RFG215" s="132"/>
      <c r="RFH215" s="133"/>
      <c r="RFI215" s="134"/>
      <c r="RFJ215" s="135"/>
      <c r="RFK215" s="135"/>
      <c r="RFL215" s="130"/>
      <c r="RFM215" s="130"/>
      <c r="RFN215" s="131"/>
      <c r="RFO215" s="132"/>
      <c r="RFP215" s="133"/>
      <c r="RFQ215" s="134"/>
      <c r="RFR215" s="135"/>
      <c r="RFS215" s="135"/>
      <c r="RFT215" s="130"/>
      <c r="RFU215" s="130"/>
      <c r="RFV215" s="131"/>
      <c r="RFW215" s="132"/>
      <c r="RFX215" s="133"/>
      <c r="RFY215" s="134"/>
      <c r="RFZ215" s="135"/>
      <c r="RGA215" s="135"/>
      <c r="RGB215" s="130"/>
      <c r="RGC215" s="130"/>
      <c r="RGD215" s="131"/>
      <c r="RGE215" s="132"/>
      <c r="RGF215" s="133"/>
      <c r="RGG215" s="134"/>
      <c r="RGH215" s="135"/>
      <c r="RGI215" s="135"/>
      <c r="RGJ215" s="130"/>
      <c r="RGK215" s="130"/>
      <c r="RGL215" s="131"/>
      <c r="RGM215" s="132"/>
      <c r="RGN215" s="133"/>
      <c r="RGO215" s="134"/>
      <c r="RGP215" s="135"/>
      <c r="RGQ215" s="135"/>
      <c r="RGR215" s="130"/>
      <c r="RGS215" s="130"/>
      <c r="RGT215" s="131"/>
      <c r="RGU215" s="132"/>
      <c r="RGV215" s="133"/>
      <c r="RGW215" s="134"/>
      <c r="RGX215" s="135"/>
      <c r="RGY215" s="135"/>
      <c r="RGZ215" s="130"/>
      <c r="RHA215" s="130"/>
      <c r="RHB215" s="131"/>
      <c r="RHC215" s="132"/>
      <c r="RHD215" s="133"/>
      <c r="RHE215" s="134"/>
      <c r="RHF215" s="135"/>
      <c r="RHG215" s="135"/>
      <c r="RHH215" s="130"/>
      <c r="RHI215" s="130"/>
      <c r="RHJ215" s="131"/>
      <c r="RHK215" s="132"/>
      <c r="RHL215" s="133"/>
      <c r="RHM215" s="134"/>
      <c r="RHN215" s="135"/>
      <c r="RHO215" s="135"/>
      <c r="RHP215" s="130"/>
      <c r="RHQ215" s="130"/>
      <c r="RHR215" s="131"/>
      <c r="RHS215" s="132"/>
      <c r="RHT215" s="133"/>
      <c r="RHU215" s="134"/>
      <c r="RHV215" s="135"/>
      <c r="RHW215" s="135"/>
      <c r="RHX215" s="130"/>
      <c r="RHY215" s="130"/>
      <c r="RHZ215" s="131"/>
      <c r="RIA215" s="132"/>
      <c r="RIB215" s="133"/>
      <c r="RIC215" s="134"/>
      <c r="RID215" s="135"/>
      <c r="RIE215" s="135"/>
      <c r="RIF215" s="130"/>
      <c r="RIG215" s="130"/>
      <c r="RIH215" s="131"/>
      <c r="RII215" s="132"/>
      <c r="RIJ215" s="133"/>
      <c r="RIK215" s="134"/>
      <c r="RIL215" s="135"/>
      <c r="RIM215" s="135"/>
      <c r="RIN215" s="130"/>
      <c r="RIO215" s="130"/>
      <c r="RIP215" s="131"/>
      <c r="RIQ215" s="132"/>
      <c r="RIR215" s="133"/>
      <c r="RIS215" s="134"/>
      <c r="RIT215" s="135"/>
      <c r="RIU215" s="135"/>
      <c r="RIV215" s="130"/>
      <c r="RIW215" s="130"/>
      <c r="RIX215" s="131"/>
      <c r="RIY215" s="132"/>
      <c r="RIZ215" s="133"/>
      <c r="RJA215" s="134"/>
      <c r="RJB215" s="135"/>
      <c r="RJC215" s="135"/>
      <c r="RJD215" s="130"/>
      <c r="RJE215" s="130"/>
      <c r="RJF215" s="131"/>
      <c r="RJG215" s="132"/>
      <c r="RJH215" s="133"/>
      <c r="RJI215" s="134"/>
      <c r="RJJ215" s="135"/>
      <c r="RJK215" s="135"/>
      <c r="RJL215" s="130"/>
      <c r="RJM215" s="130"/>
      <c r="RJN215" s="131"/>
      <c r="RJO215" s="132"/>
      <c r="RJP215" s="133"/>
      <c r="RJQ215" s="134"/>
      <c r="RJR215" s="135"/>
      <c r="RJS215" s="135"/>
      <c r="RJT215" s="130"/>
      <c r="RJU215" s="130"/>
      <c r="RJV215" s="131"/>
      <c r="RJW215" s="132"/>
      <c r="RJX215" s="133"/>
      <c r="RJY215" s="134"/>
      <c r="RJZ215" s="135"/>
      <c r="RKA215" s="135"/>
      <c r="RKB215" s="130"/>
      <c r="RKC215" s="130"/>
      <c r="RKD215" s="131"/>
      <c r="RKE215" s="132"/>
      <c r="RKF215" s="133"/>
      <c r="RKG215" s="134"/>
      <c r="RKH215" s="135"/>
      <c r="RKI215" s="135"/>
      <c r="RKJ215" s="130"/>
      <c r="RKK215" s="130"/>
      <c r="RKL215" s="131"/>
      <c r="RKM215" s="132"/>
      <c r="RKN215" s="133"/>
      <c r="RKO215" s="134"/>
      <c r="RKP215" s="135"/>
      <c r="RKQ215" s="135"/>
      <c r="RKR215" s="130"/>
      <c r="RKS215" s="130"/>
      <c r="RKT215" s="131"/>
      <c r="RKU215" s="132"/>
      <c r="RKV215" s="133"/>
      <c r="RKW215" s="134"/>
      <c r="RKX215" s="135"/>
      <c r="RKY215" s="135"/>
      <c r="RKZ215" s="130"/>
      <c r="RLA215" s="130"/>
      <c r="RLB215" s="131"/>
      <c r="RLC215" s="132"/>
      <c r="RLD215" s="133"/>
      <c r="RLE215" s="134"/>
      <c r="RLF215" s="135"/>
      <c r="RLG215" s="135"/>
      <c r="RLH215" s="130"/>
      <c r="RLI215" s="130"/>
      <c r="RLJ215" s="131"/>
      <c r="RLK215" s="132"/>
      <c r="RLL215" s="133"/>
      <c r="RLM215" s="134"/>
      <c r="RLN215" s="135"/>
      <c r="RLO215" s="135"/>
      <c r="RLP215" s="130"/>
      <c r="RLQ215" s="130"/>
      <c r="RLR215" s="131"/>
      <c r="RLS215" s="132"/>
      <c r="RLT215" s="133"/>
      <c r="RLU215" s="134"/>
      <c r="RLV215" s="135"/>
      <c r="RLW215" s="135"/>
      <c r="RLX215" s="130"/>
      <c r="RLY215" s="130"/>
      <c r="RLZ215" s="131"/>
      <c r="RMA215" s="132"/>
      <c r="RMB215" s="133"/>
      <c r="RMC215" s="134"/>
      <c r="RMD215" s="135"/>
      <c r="RME215" s="135"/>
      <c r="RMF215" s="130"/>
      <c r="RMG215" s="130"/>
      <c r="RMH215" s="131"/>
      <c r="RMI215" s="132"/>
      <c r="RMJ215" s="133"/>
      <c r="RMK215" s="134"/>
      <c r="RML215" s="135"/>
      <c r="RMM215" s="135"/>
      <c r="RMN215" s="130"/>
      <c r="RMO215" s="130"/>
      <c r="RMP215" s="131"/>
      <c r="RMQ215" s="132"/>
      <c r="RMR215" s="133"/>
      <c r="RMS215" s="134"/>
      <c r="RMT215" s="135"/>
      <c r="RMU215" s="135"/>
      <c r="RMV215" s="130"/>
      <c r="RMW215" s="130"/>
      <c r="RMX215" s="131"/>
      <c r="RMY215" s="132"/>
      <c r="RMZ215" s="133"/>
      <c r="RNA215" s="134"/>
      <c r="RNB215" s="135"/>
      <c r="RNC215" s="135"/>
      <c r="RND215" s="130"/>
      <c r="RNE215" s="130"/>
      <c r="RNF215" s="131"/>
      <c r="RNG215" s="132"/>
      <c r="RNH215" s="133"/>
      <c r="RNI215" s="134"/>
      <c r="RNJ215" s="135"/>
      <c r="RNK215" s="135"/>
      <c r="RNL215" s="130"/>
      <c r="RNM215" s="130"/>
      <c r="RNN215" s="131"/>
      <c r="RNO215" s="132"/>
      <c r="RNP215" s="133"/>
      <c r="RNQ215" s="134"/>
      <c r="RNR215" s="135"/>
      <c r="RNS215" s="135"/>
      <c r="RNT215" s="130"/>
      <c r="RNU215" s="130"/>
      <c r="RNV215" s="131"/>
      <c r="RNW215" s="132"/>
      <c r="RNX215" s="133"/>
      <c r="RNY215" s="134"/>
      <c r="RNZ215" s="135"/>
      <c r="ROA215" s="135"/>
      <c r="ROB215" s="130"/>
      <c r="ROC215" s="130"/>
      <c r="ROD215" s="131"/>
      <c r="ROE215" s="132"/>
      <c r="ROF215" s="133"/>
      <c r="ROG215" s="134"/>
      <c r="ROH215" s="135"/>
      <c r="ROI215" s="135"/>
      <c r="ROJ215" s="130"/>
      <c r="ROK215" s="130"/>
      <c r="ROL215" s="131"/>
      <c r="ROM215" s="132"/>
      <c r="RON215" s="133"/>
      <c r="ROO215" s="134"/>
      <c r="ROP215" s="135"/>
      <c r="ROQ215" s="135"/>
      <c r="ROR215" s="130"/>
      <c r="ROS215" s="130"/>
      <c r="ROT215" s="131"/>
      <c r="ROU215" s="132"/>
      <c r="ROV215" s="133"/>
      <c r="ROW215" s="134"/>
      <c r="ROX215" s="135"/>
      <c r="ROY215" s="135"/>
      <c r="ROZ215" s="130"/>
      <c r="RPA215" s="130"/>
      <c r="RPB215" s="131"/>
      <c r="RPC215" s="132"/>
      <c r="RPD215" s="133"/>
      <c r="RPE215" s="134"/>
      <c r="RPF215" s="135"/>
      <c r="RPG215" s="135"/>
      <c r="RPH215" s="130"/>
      <c r="RPI215" s="130"/>
      <c r="RPJ215" s="131"/>
      <c r="RPK215" s="132"/>
      <c r="RPL215" s="133"/>
      <c r="RPM215" s="134"/>
      <c r="RPN215" s="135"/>
      <c r="RPO215" s="135"/>
      <c r="RPP215" s="130"/>
      <c r="RPQ215" s="130"/>
      <c r="RPR215" s="131"/>
      <c r="RPS215" s="132"/>
      <c r="RPT215" s="133"/>
      <c r="RPU215" s="134"/>
      <c r="RPV215" s="135"/>
      <c r="RPW215" s="135"/>
      <c r="RPX215" s="130"/>
      <c r="RPY215" s="130"/>
      <c r="RPZ215" s="131"/>
      <c r="RQA215" s="132"/>
      <c r="RQB215" s="133"/>
      <c r="RQC215" s="134"/>
      <c r="RQD215" s="135"/>
      <c r="RQE215" s="135"/>
      <c r="RQF215" s="130"/>
      <c r="RQG215" s="130"/>
      <c r="RQH215" s="131"/>
      <c r="RQI215" s="132"/>
      <c r="RQJ215" s="133"/>
      <c r="RQK215" s="134"/>
      <c r="RQL215" s="135"/>
      <c r="RQM215" s="135"/>
      <c r="RQN215" s="130"/>
      <c r="RQO215" s="130"/>
      <c r="RQP215" s="131"/>
      <c r="RQQ215" s="132"/>
      <c r="RQR215" s="133"/>
      <c r="RQS215" s="134"/>
      <c r="RQT215" s="135"/>
      <c r="RQU215" s="135"/>
      <c r="RQV215" s="130"/>
      <c r="RQW215" s="130"/>
      <c r="RQX215" s="131"/>
      <c r="RQY215" s="132"/>
      <c r="RQZ215" s="133"/>
      <c r="RRA215" s="134"/>
      <c r="RRB215" s="135"/>
      <c r="RRC215" s="135"/>
      <c r="RRD215" s="130"/>
      <c r="RRE215" s="130"/>
      <c r="RRF215" s="131"/>
      <c r="RRG215" s="132"/>
      <c r="RRH215" s="133"/>
      <c r="RRI215" s="134"/>
      <c r="RRJ215" s="135"/>
      <c r="RRK215" s="135"/>
      <c r="RRL215" s="130"/>
      <c r="RRM215" s="130"/>
      <c r="RRN215" s="131"/>
      <c r="RRO215" s="132"/>
      <c r="RRP215" s="133"/>
      <c r="RRQ215" s="134"/>
      <c r="RRR215" s="135"/>
      <c r="RRS215" s="135"/>
      <c r="RRT215" s="130"/>
      <c r="RRU215" s="130"/>
      <c r="RRV215" s="131"/>
      <c r="RRW215" s="132"/>
      <c r="RRX215" s="133"/>
      <c r="RRY215" s="134"/>
      <c r="RRZ215" s="135"/>
      <c r="RSA215" s="135"/>
      <c r="RSB215" s="130"/>
      <c r="RSC215" s="130"/>
      <c r="RSD215" s="131"/>
      <c r="RSE215" s="132"/>
      <c r="RSF215" s="133"/>
      <c r="RSG215" s="134"/>
      <c r="RSH215" s="135"/>
      <c r="RSI215" s="135"/>
      <c r="RSJ215" s="130"/>
      <c r="RSK215" s="130"/>
      <c r="RSL215" s="131"/>
      <c r="RSM215" s="132"/>
      <c r="RSN215" s="133"/>
      <c r="RSO215" s="134"/>
      <c r="RSP215" s="135"/>
      <c r="RSQ215" s="135"/>
      <c r="RSR215" s="130"/>
      <c r="RSS215" s="130"/>
      <c r="RST215" s="131"/>
      <c r="RSU215" s="132"/>
      <c r="RSV215" s="133"/>
      <c r="RSW215" s="134"/>
      <c r="RSX215" s="135"/>
      <c r="RSY215" s="135"/>
      <c r="RSZ215" s="130"/>
      <c r="RTA215" s="130"/>
      <c r="RTB215" s="131"/>
      <c r="RTC215" s="132"/>
      <c r="RTD215" s="133"/>
      <c r="RTE215" s="134"/>
      <c r="RTF215" s="135"/>
      <c r="RTG215" s="135"/>
      <c r="RTH215" s="130"/>
      <c r="RTI215" s="130"/>
      <c r="RTJ215" s="131"/>
      <c r="RTK215" s="132"/>
      <c r="RTL215" s="133"/>
      <c r="RTM215" s="134"/>
      <c r="RTN215" s="135"/>
      <c r="RTO215" s="135"/>
      <c r="RTP215" s="130"/>
      <c r="RTQ215" s="130"/>
      <c r="RTR215" s="131"/>
      <c r="RTS215" s="132"/>
      <c r="RTT215" s="133"/>
      <c r="RTU215" s="134"/>
      <c r="RTV215" s="135"/>
      <c r="RTW215" s="135"/>
      <c r="RTX215" s="130"/>
      <c r="RTY215" s="130"/>
      <c r="RTZ215" s="131"/>
      <c r="RUA215" s="132"/>
      <c r="RUB215" s="133"/>
      <c r="RUC215" s="134"/>
      <c r="RUD215" s="135"/>
      <c r="RUE215" s="135"/>
      <c r="RUF215" s="130"/>
      <c r="RUG215" s="130"/>
      <c r="RUH215" s="131"/>
      <c r="RUI215" s="132"/>
      <c r="RUJ215" s="133"/>
      <c r="RUK215" s="134"/>
      <c r="RUL215" s="135"/>
      <c r="RUM215" s="135"/>
      <c r="RUN215" s="130"/>
      <c r="RUO215" s="130"/>
      <c r="RUP215" s="131"/>
      <c r="RUQ215" s="132"/>
      <c r="RUR215" s="133"/>
      <c r="RUS215" s="134"/>
      <c r="RUT215" s="135"/>
      <c r="RUU215" s="135"/>
      <c r="RUV215" s="130"/>
      <c r="RUW215" s="130"/>
      <c r="RUX215" s="131"/>
      <c r="RUY215" s="132"/>
      <c r="RUZ215" s="133"/>
      <c r="RVA215" s="134"/>
      <c r="RVB215" s="135"/>
      <c r="RVC215" s="135"/>
      <c r="RVD215" s="130"/>
      <c r="RVE215" s="130"/>
      <c r="RVF215" s="131"/>
      <c r="RVG215" s="132"/>
      <c r="RVH215" s="133"/>
      <c r="RVI215" s="134"/>
      <c r="RVJ215" s="135"/>
      <c r="RVK215" s="135"/>
      <c r="RVL215" s="130"/>
      <c r="RVM215" s="130"/>
      <c r="RVN215" s="131"/>
      <c r="RVO215" s="132"/>
      <c r="RVP215" s="133"/>
      <c r="RVQ215" s="134"/>
      <c r="RVR215" s="135"/>
      <c r="RVS215" s="135"/>
      <c r="RVT215" s="130"/>
      <c r="RVU215" s="130"/>
      <c r="RVV215" s="131"/>
      <c r="RVW215" s="132"/>
      <c r="RVX215" s="133"/>
      <c r="RVY215" s="134"/>
      <c r="RVZ215" s="135"/>
      <c r="RWA215" s="135"/>
      <c r="RWB215" s="130"/>
      <c r="RWC215" s="130"/>
      <c r="RWD215" s="131"/>
      <c r="RWE215" s="132"/>
      <c r="RWF215" s="133"/>
      <c r="RWG215" s="134"/>
      <c r="RWH215" s="135"/>
      <c r="RWI215" s="135"/>
      <c r="RWJ215" s="130"/>
      <c r="RWK215" s="130"/>
      <c r="RWL215" s="131"/>
      <c r="RWM215" s="132"/>
      <c r="RWN215" s="133"/>
      <c r="RWO215" s="134"/>
      <c r="RWP215" s="135"/>
      <c r="RWQ215" s="135"/>
      <c r="RWR215" s="130"/>
      <c r="RWS215" s="130"/>
      <c r="RWT215" s="131"/>
      <c r="RWU215" s="132"/>
      <c r="RWV215" s="133"/>
      <c r="RWW215" s="134"/>
      <c r="RWX215" s="135"/>
      <c r="RWY215" s="135"/>
      <c r="RWZ215" s="130"/>
      <c r="RXA215" s="130"/>
      <c r="RXB215" s="131"/>
      <c r="RXC215" s="132"/>
      <c r="RXD215" s="133"/>
      <c r="RXE215" s="134"/>
      <c r="RXF215" s="135"/>
      <c r="RXG215" s="135"/>
      <c r="RXH215" s="130"/>
      <c r="RXI215" s="130"/>
      <c r="RXJ215" s="131"/>
      <c r="RXK215" s="132"/>
      <c r="RXL215" s="133"/>
      <c r="RXM215" s="134"/>
      <c r="RXN215" s="135"/>
      <c r="RXO215" s="135"/>
      <c r="RXP215" s="130"/>
      <c r="RXQ215" s="130"/>
      <c r="RXR215" s="131"/>
      <c r="RXS215" s="132"/>
      <c r="RXT215" s="133"/>
      <c r="RXU215" s="134"/>
      <c r="RXV215" s="135"/>
      <c r="RXW215" s="135"/>
      <c r="RXX215" s="130"/>
      <c r="RXY215" s="130"/>
      <c r="RXZ215" s="131"/>
      <c r="RYA215" s="132"/>
      <c r="RYB215" s="133"/>
      <c r="RYC215" s="134"/>
      <c r="RYD215" s="135"/>
      <c r="RYE215" s="135"/>
      <c r="RYF215" s="130"/>
      <c r="RYG215" s="130"/>
      <c r="RYH215" s="131"/>
      <c r="RYI215" s="132"/>
      <c r="RYJ215" s="133"/>
      <c r="RYK215" s="134"/>
      <c r="RYL215" s="135"/>
      <c r="RYM215" s="135"/>
      <c r="RYN215" s="130"/>
      <c r="RYO215" s="130"/>
      <c r="RYP215" s="131"/>
      <c r="RYQ215" s="132"/>
      <c r="RYR215" s="133"/>
      <c r="RYS215" s="134"/>
      <c r="RYT215" s="135"/>
      <c r="RYU215" s="135"/>
      <c r="RYV215" s="130"/>
      <c r="RYW215" s="130"/>
      <c r="RYX215" s="131"/>
      <c r="RYY215" s="132"/>
      <c r="RYZ215" s="133"/>
      <c r="RZA215" s="134"/>
      <c r="RZB215" s="135"/>
      <c r="RZC215" s="135"/>
      <c r="RZD215" s="130"/>
      <c r="RZE215" s="130"/>
      <c r="RZF215" s="131"/>
      <c r="RZG215" s="132"/>
      <c r="RZH215" s="133"/>
      <c r="RZI215" s="134"/>
      <c r="RZJ215" s="135"/>
      <c r="RZK215" s="135"/>
      <c r="RZL215" s="130"/>
      <c r="RZM215" s="130"/>
      <c r="RZN215" s="131"/>
      <c r="RZO215" s="132"/>
      <c r="RZP215" s="133"/>
      <c r="RZQ215" s="134"/>
      <c r="RZR215" s="135"/>
      <c r="RZS215" s="135"/>
      <c r="RZT215" s="130"/>
      <c r="RZU215" s="130"/>
      <c r="RZV215" s="131"/>
      <c r="RZW215" s="132"/>
      <c r="RZX215" s="133"/>
      <c r="RZY215" s="134"/>
      <c r="RZZ215" s="135"/>
      <c r="SAA215" s="135"/>
      <c r="SAB215" s="130"/>
      <c r="SAC215" s="130"/>
      <c r="SAD215" s="131"/>
      <c r="SAE215" s="132"/>
      <c r="SAF215" s="133"/>
      <c r="SAG215" s="134"/>
      <c r="SAH215" s="135"/>
      <c r="SAI215" s="135"/>
      <c r="SAJ215" s="130"/>
      <c r="SAK215" s="130"/>
      <c r="SAL215" s="131"/>
      <c r="SAM215" s="132"/>
      <c r="SAN215" s="133"/>
      <c r="SAO215" s="134"/>
      <c r="SAP215" s="135"/>
      <c r="SAQ215" s="135"/>
      <c r="SAR215" s="130"/>
      <c r="SAS215" s="130"/>
      <c r="SAT215" s="131"/>
      <c r="SAU215" s="132"/>
      <c r="SAV215" s="133"/>
      <c r="SAW215" s="134"/>
      <c r="SAX215" s="135"/>
      <c r="SAY215" s="135"/>
      <c r="SAZ215" s="130"/>
      <c r="SBA215" s="130"/>
      <c r="SBB215" s="131"/>
      <c r="SBC215" s="132"/>
      <c r="SBD215" s="133"/>
      <c r="SBE215" s="134"/>
      <c r="SBF215" s="135"/>
      <c r="SBG215" s="135"/>
      <c r="SBH215" s="130"/>
      <c r="SBI215" s="130"/>
      <c r="SBJ215" s="131"/>
      <c r="SBK215" s="132"/>
      <c r="SBL215" s="133"/>
      <c r="SBM215" s="134"/>
      <c r="SBN215" s="135"/>
      <c r="SBO215" s="135"/>
      <c r="SBP215" s="130"/>
      <c r="SBQ215" s="130"/>
      <c r="SBR215" s="131"/>
      <c r="SBS215" s="132"/>
      <c r="SBT215" s="133"/>
      <c r="SBU215" s="134"/>
      <c r="SBV215" s="135"/>
      <c r="SBW215" s="135"/>
      <c r="SBX215" s="130"/>
      <c r="SBY215" s="130"/>
      <c r="SBZ215" s="131"/>
      <c r="SCA215" s="132"/>
      <c r="SCB215" s="133"/>
      <c r="SCC215" s="134"/>
      <c r="SCD215" s="135"/>
      <c r="SCE215" s="135"/>
      <c r="SCF215" s="130"/>
      <c r="SCG215" s="130"/>
      <c r="SCH215" s="131"/>
      <c r="SCI215" s="132"/>
      <c r="SCJ215" s="133"/>
      <c r="SCK215" s="134"/>
      <c r="SCL215" s="135"/>
      <c r="SCM215" s="135"/>
      <c r="SCN215" s="130"/>
      <c r="SCO215" s="130"/>
      <c r="SCP215" s="131"/>
      <c r="SCQ215" s="132"/>
      <c r="SCR215" s="133"/>
      <c r="SCS215" s="134"/>
      <c r="SCT215" s="135"/>
      <c r="SCU215" s="135"/>
      <c r="SCV215" s="130"/>
      <c r="SCW215" s="130"/>
      <c r="SCX215" s="131"/>
      <c r="SCY215" s="132"/>
      <c r="SCZ215" s="133"/>
      <c r="SDA215" s="134"/>
      <c r="SDB215" s="135"/>
      <c r="SDC215" s="135"/>
      <c r="SDD215" s="130"/>
      <c r="SDE215" s="130"/>
      <c r="SDF215" s="131"/>
      <c r="SDG215" s="132"/>
      <c r="SDH215" s="133"/>
      <c r="SDI215" s="134"/>
      <c r="SDJ215" s="135"/>
      <c r="SDK215" s="135"/>
      <c r="SDL215" s="130"/>
      <c r="SDM215" s="130"/>
      <c r="SDN215" s="131"/>
      <c r="SDO215" s="132"/>
      <c r="SDP215" s="133"/>
      <c r="SDQ215" s="134"/>
      <c r="SDR215" s="135"/>
      <c r="SDS215" s="135"/>
      <c r="SDT215" s="130"/>
      <c r="SDU215" s="130"/>
      <c r="SDV215" s="131"/>
      <c r="SDW215" s="132"/>
      <c r="SDX215" s="133"/>
      <c r="SDY215" s="134"/>
      <c r="SDZ215" s="135"/>
      <c r="SEA215" s="135"/>
      <c r="SEB215" s="130"/>
      <c r="SEC215" s="130"/>
      <c r="SED215" s="131"/>
      <c r="SEE215" s="132"/>
      <c r="SEF215" s="133"/>
      <c r="SEG215" s="134"/>
      <c r="SEH215" s="135"/>
      <c r="SEI215" s="135"/>
      <c r="SEJ215" s="130"/>
      <c r="SEK215" s="130"/>
      <c r="SEL215" s="131"/>
      <c r="SEM215" s="132"/>
      <c r="SEN215" s="133"/>
      <c r="SEO215" s="134"/>
      <c r="SEP215" s="135"/>
      <c r="SEQ215" s="135"/>
      <c r="SER215" s="130"/>
      <c r="SES215" s="130"/>
      <c r="SET215" s="131"/>
      <c r="SEU215" s="132"/>
      <c r="SEV215" s="133"/>
      <c r="SEW215" s="134"/>
      <c r="SEX215" s="135"/>
      <c r="SEY215" s="135"/>
      <c r="SEZ215" s="130"/>
      <c r="SFA215" s="130"/>
      <c r="SFB215" s="131"/>
      <c r="SFC215" s="132"/>
      <c r="SFD215" s="133"/>
      <c r="SFE215" s="134"/>
      <c r="SFF215" s="135"/>
      <c r="SFG215" s="135"/>
      <c r="SFH215" s="130"/>
      <c r="SFI215" s="130"/>
      <c r="SFJ215" s="131"/>
      <c r="SFK215" s="132"/>
      <c r="SFL215" s="133"/>
      <c r="SFM215" s="134"/>
      <c r="SFN215" s="135"/>
      <c r="SFO215" s="135"/>
      <c r="SFP215" s="130"/>
      <c r="SFQ215" s="130"/>
      <c r="SFR215" s="131"/>
      <c r="SFS215" s="132"/>
      <c r="SFT215" s="133"/>
      <c r="SFU215" s="134"/>
      <c r="SFV215" s="135"/>
      <c r="SFW215" s="135"/>
      <c r="SFX215" s="130"/>
      <c r="SFY215" s="130"/>
      <c r="SFZ215" s="131"/>
      <c r="SGA215" s="132"/>
      <c r="SGB215" s="133"/>
      <c r="SGC215" s="134"/>
      <c r="SGD215" s="135"/>
      <c r="SGE215" s="135"/>
      <c r="SGF215" s="130"/>
      <c r="SGG215" s="130"/>
      <c r="SGH215" s="131"/>
      <c r="SGI215" s="132"/>
      <c r="SGJ215" s="133"/>
      <c r="SGK215" s="134"/>
      <c r="SGL215" s="135"/>
      <c r="SGM215" s="135"/>
      <c r="SGN215" s="130"/>
      <c r="SGO215" s="130"/>
      <c r="SGP215" s="131"/>
      <c r="SGQ215" s="132"/>
      <c r="SGR215" s="133"/>
      <c r="SGS215" s="134"/>
      <c r="SGT215" s="135"/>
      <c r="SGU215" s="135"/>
      <c r="SGV215" s="130"/>
      <c r="SGW215" s="130"/>
      <c r="SGX215" s="131"/>
      <c r="SGY215" s="132"/>
      <c r="SGZ215" s="133"/>
      <c r="SHA215" s="134"/>
      <c r="SHB215" s="135"/>
      <c r="SHC215" s="135"/>
      <c r="SHD215" s="130"/>
      <c r="SHE215" s="130"/>
      <c r="SHF215" s="131"/>
      <c r="SHG215" s="132"/>
      <c r="SHH215" s="133"/>
      <c r="SHI215" s="134"/>
      <c r="SHJ215" s="135"/>
      <c r="SHK215" s="135"/>
      <c r="SHL215" s="130"/>
      <c r="SHM215" s="130"/>
      <c r="SHN215" s="131"/>
      <c r="SHO215" s="132"/>
      <c r="SHP215" s="133"/>
      <c r="SHQ215" s="134"/>
      <c r="SHR215" s="135"/>
      <c r="SHS215" s="135"/>
      <c r="SHT215" s="130"/>
      <c r="SHU215" s="130"/>
      <c r="SHV215" s="131"/>
      <c r="SHW215" s="132"/>
      <c r="SHX215" s="133"/>
      <c r="SHY215" s="134"/>
      <c r="SHZ215" s="135"/>
      <c r="SIA215" s="135"/>
      <c r="SIB215" s="130"/>
      <c r="SIC215" s="130"/>
      <c r="SID215" s="131"/>
      <c r="SIE215" s="132"/>
      <c r="SIF215" s="133"/>
      <c r="SIG215" s="134"/>
      <c r="SIH215" s="135"/>
      <c r="SII215" s="135"/>
      <c r="SIJ215" s="130"/>
      <c r="SIK215" s="130"/>
      <c r="SIL215" s="131"/>
      <c r="SIM215" s="132"/>
      <c r="SIN215" s="133"/>
      <c r="SIO215" s="134"/>
      <c r="SIP215" s="135"/>
      <c r="SIQ215" s="135"/>
      <c r="SIR215" s="130"/>
      <c r="SIS215" s="130"/>
      <c r="SIT215" s="131"/>
      <c r="SIU215" s="132"/>
      <c r="SIV215" s="133"/>
      <c r="SIW215" s="134"/>
      <c r="SIX215" s="135"/>
      <c r="SIY215" s="135"/>
      <c r="SIZ215" s="130"/>
      <c r="SJA215" s="130"/>
      <c r="SJB215" s="131"/>
      <c r="SJC215" s="132"/>
      <c r="SJD215" s="133"/>
      <c r="SJE215" s="134"/>
      <c r="SJF215" s="135"/>
      <c r="SJG215" s="135"/>
      <c r="SJH215" s="130"/>
      <c r="SJI215" s="130"/>
      <c r="SJJ215" s="131"/>
      <c r="SJK215" s="132"/>
      <c r="SJL215" s="133"/>
      <c r="SJM215" s="134"/>
      <c r="SJN215" s="135"/>
      <c r="SJO215" s="135"/>
      <c r="SJP215" s="130"/>
      <c r="SJQ215" s="130"/>
      <c r="SJR215" s="131"/>
      <c r="SJS215" s="132"/>
      <c r="SJT215" s="133"/>
      <c r="SJU215" s="134"/>
      <c r="SJV215" s="135"/>
      <c r="SJW215" s="135"/>
      <c r="SJX215" s="130"/>
      <c r="SJY215" s="130"/>
      <c r="SJZ215" s="131"/>
      <c r="SKA215" s="132"/>
      <c r="SKB215" s="133"/>
      <c r="SKC215" s="134"/>
      <c r="SKD215" s="135"/>
      <c r="SKE215" s="135"/>
      <c r="SKF215" s="130"/>
      <c r="SKG215" s="130"/>
      <c r="SKH215" s="131"/>
      <c r="SKI215" s="132"/>
      <c r="SKJ215" s="133"/>
      <c r="SKK215" s="134"/>
      <c r="SKL215" s="135"/>
      <c r="SKM215" s="135"/>
      <c r="SKN215" s="130"/>
      <c r="SKO215" s="130"/>
      <c r="SKP215" s="131"/>
      <c r="SKQ215" s="132"/>
      <c r="SKR215" s="133"/>
      <c r="SKS215" s="134"/>
      <c r="SKT215" s="135"/>
      <c r="SKU215" s="135"/>
      <c r="SKV215" s="130"/>
      <c r="SKW215" s="130"/>
      <c r="SKX215" s="131"/>
      <c r="SKY215" s="132"/>
      <c r="SKZ215" s="133"/>
      <c r="SLA215" s="134"/>
      <c r="SLB215" s="135"/>
      <c r="SLC215" s="135"/>
      <c r="SLD215" s="130"/>
      <c r="SLE215" s="130"/>
      <c r="SLF215" s="131"/>
      <c r="SLG215" s="132"/>
      <c r="SLH215" s="133"/>
      <c r="SLI215" s="134"/>
      <c r="SLJ215" s="135"/>
      <c r="SLK215" s="135"/>
      <c r="SLL215" s="130"/>
      <c r="SLM215" s="130"/>
      <c r="SLN215" s="131"/>
      <c r="SLO215" s="132"/>
      <c r="SLP215" s="133"/>
      <c r="SLQ215" s="134"/>
      <c r="SLR215" s="135"/>
      <c r="SLS215" s="135"/>
      <c r="SLT215" s="130"/>
      <c r="SLU215" s="130"/>
      <c r="SLV215" s="131"/>
      <c r="SLW215" s="132"/>
      <c r="SLX215" s="133"/>
      <c r="SLY215" s="134"/>
      <c r="SLZ215" s="135"/>
      <c r="SMA215" s="135"/>
      <c r="SMB215" s="130"/>
      <c r="SMC215" s="130"/>
      <c r="SMD215" s="131"/>
      <c r="SME215" s="132"/>
      <c r="SMF215" s="133"/>
      <c r="SMG215" s="134"/>
      <c r="SMH215" s="135"/>
      <c r="SMI215" s="135"/>
      <c r="SMJ215" s="130"/>
      <c r="SMK215" s="130"/>
      <c r="SML215" s="131"/>
      <c r="SMM215" s="132"/>
      <c r="SMN215" s="133"/>
      <c r="SMO215" s="134"/>
      <c r="SMP215" s="135"/>
      <c r="SMQ215" s="135"/>
      <c r="SMR215" s="130"/>
      <c r="SMS215" s="130"/>
      <c r="SMT215" s="131"/>
      <c r="SMU215" s="132"/>
      <c r="SMV215" s="133"/>
      <c r="SMW215" s="134"/>
      <c r="SMX215" s="135"/>
      <c r="SMY215" s="135"/>
      <c r="SMZ215" s="130"/>
      <c r="SNA215" s="130"/>
      <c r="SNB215" s="131"/>
      <c r="SNC215" s="132"/>
      <c r="SND215" s="133"/>
      <c r="SNE215" s="134"/>
      <c r="SNF215" s="135"/>
      <c r="SNG215" s="135"/>
      <c r="SNH215" s="130"/>
      <c r="SNI215" s="130"/>
      <c r="SNJ215" s="131"/>
      <c r="SNK215" s="132"/>
      <c r="SNL215" s="133"/>
      <c r="SNM215" s="134"/>
      <c r="SNN215" s="135"/>
      <c r="SNO215" s="135"/>
      <c r="SNP215" s="130"/>
      <c r="SNQ215" s="130"/>
      <c r="SNR215" s="131"/>
      <c r="SNS215" s="132"/>
      <c r="SNT215" s="133"/>
      <c r="SNU215" s="134"/>
      <c r="SNV215" s="135"/>
      <c r="SNW215" s="135"/>
      <c r="SNX215" s="130"/>
      <c r="SNY215" s="130"/>
      <c r="SNZ215" s="131"/>
      <c r="SOA215" s="132"/>
      <c r="SOB215" s="133"/>
      <c r="SOC215" s="134"/>
      <c r="SOD215" s="135"/>
      <c r="SOE215" s="135"/>
      <c r="SOF215" s="130"/>
      <c r="SOG215" s="130"/>
      <c r="SOH215" s="131"/>
      <c r="SOI215" s="132"/>
      <c r="SOJ215" s="133"/>
      <c r="SOK215" s="134"/>
      <c r="SOL215" s="135"/>
      <c r="SOM215" s="135"/>
      <c r="SON215" s="130"/>
      <c r="SOO215" s="130"/>
      <c r="SOP215" s="131"/>
      <c r="SOQ215" s="132"/>
      <c r="SOR215" s="133"/>
      <c r="SOS215" s="134"/>
      <c r="SOT215" s="135"/>
      <c r="SOU215" s="135"/>
      <c r="SOV215" s="130"/>
      <c r="SOW215" s="130"/>
      <c r="SOX215" s="131"/>
      <c r="SOY215" s="132"/>
      <c r="SOZ215" s="133"/>
      <c r="SPA215" s="134"/>
      <c r="SPB215" s="135"/>
      <c r="SPC215" s="135"/>
      <c r="SPD215" s="130"/>
      <c r="SPE215" s="130"/>
      <c r="SPF215" s="131"/>
      <c r="SPG215" s="132"/>
      <c r="SPH215" s="133"/>
      <c r="SPI215" s="134"/>
      <c r="SPJ215" s="135"/>
      <c r="SPK215" s="135"/>
      <c r="SPL215" s="130"/>
      <c r="SPM215" s="130"/>
      <c r="SPN215" s="131"/>
      <c r="SPO215" s="132"/>
      <c r="SPP215" s="133"/>
      <c r="SPQ215" s="134"/>
      <c r="SPR215" s="135"/>
      <c r="SPS215" s="135"/>
      <c r="SPT215" s="130"/>
      <c r="SPU215" s="130"/>
      <c r="SPV215" s="131"/>
      <c r="SPW215" s="132"/>
      <c r="SPX215" s="133"/>
      <c r="SPY215" s="134"/>
      <c r="SPZ215" s="135"/>
      <c r="SQA215" s="135"/>
      <c r="SQB215" s="130"/>
      <c r="SQC215" s="130"/>
      <c r="SQD215" s="131"/>
      <c r="SQE215" s="132"/>
      <c r="SQF215" s="133"/>
      <c r="SQG215" s="134"/>
      <c r="SQH215" s="135"/>
      <c r="SQI215" s="135"/>
      <c r="SQJ215" s="130"/>
      <c r="SQK215" s="130"/>
      <c r="SQL215" s="131"/>
      <c r="SQM215" s="132"/>
      <c r="SQN215" s="133"/>
      <c r="SQO215" s="134"/>
      <c r="SQP215" s="135"/>
      <c r="SQQ215" s="135"/>
      <c r="SQR215" s="130"/>
      <c r="SQS215" s="130"/>
      <c r="SQT215" s="131"/>
      <c r="SQU215" s="132"/>
      <c r="SQV215" s="133"/>
      <c r="SQW215" s="134"/>
      <c r="SQX215" s="135"/>
      <c r="SQY215" s="135"/>
      <c r="SQZ215" s="130"/>
      <c r="SRA215" s="130"/>
      <c r="SRB215" s="131"/>
      <c r="SRC215" s="132"/>
      <c r="SRD215" s="133"/>
      <c r="SRE215" s="134"/>
      <c r="SRF215" s="135"/>
      <c r="SRG215" s="135"/>
      <c r="SRH215" s="130"/>
      <c r="SRI215" s="130"/>
      <c r="SRJ215" s="131"/>
      <c r="SRK215" s="132"/>
      <c r="SRL215" s="133"/>
      <c r="SRM215" s="134"/>
      <c r="SRN215" s="135"/>
      <c r="SRO215" s="135"/>
      <c r="SRP215" s="130"/>
      <c r="SRQ215" s="130"/>
      <c r="SRR215" s="131"/>
      <c r="SRS215" s="132"/>
      <c r="SRT215" s="133"/>
      <c r="SRU215" s="134"/>
      <c r="SRV215" s="135"/>
      <c r="SRW215" s="135"/>
      <c r="SRX215" s="130"/>
      <c r="SRY215" s="130"/>
      <c r="SRZ215" s="131"/>
      <c r="SSA215" s="132"/>
      <c r="SSB215" s="133"/>
      <c r="SSC215" s="134"/>
      <c r="SSD215" s="135"/>
      <c r="SSE215" s="135"/>
      <c r="SSF215" s="130"/>
      <c r="SSG215" s="130"/>
      <c r="SSH215" s="131"/>
      <c r="SSI215" s="132"/>
      <c r="SSJ215" s="133"/>
      <c r="SSK215" s="134"/>
      <c r="SSL215" s="135"/>
      <c r="SSM215" s="135"/>
      <c r="SSN215" s="130"/>
      <c r="SSO215" s="130"/>
      <c r="SSP215" s="131"/>
      <c r="SSQ215" s="132"/>
      <c r="SSR215" s="133"/>
      <c r="SSS215" s="134"/>
      <c r="SST215" s="135"/>
      <c r="SSU215" s="135"/>
      <c r="SSV215" s="130"/>
      <c r="SSW215" s="130"/>
      <c r="SSX215" s="131"/>
      <c r="SSY215" s="132"/>
      <c r="SSZ215" s="133"/>
      <c r="STA215" s="134"/>
      <c r="STB215" s="135"/>
      <c r="STC215" s="135"/>
      <c r="STD215" s="130"/>
      <c r="STE215" s="130"/>
      <c r="STF215" s="131"/>
      <c r="STG215" s="132"/>
      <c r="STH215" s="133"/>
      <c r="STI215" s="134"/>
      <c r="STJ215" s="135"/>
      <c r="STK215" s="135"/>
      <c r="STL215" s="130"/>
      <c r="STM215" s="130"/>
      <c r="STN215" s="131"/>
      <c r="STO215" s="132"/>
      <c r="STP215" s="133"/>
      <c r="STQ215" s="134"/>
      <c r="STR215" s="135"/>
      <c r="STS215" s="135"/>
      <c r="STT215" s="130"/>
      <c r="STU215" s="130"/>
      <c r="STV215" s="131"/>
      <c r="STW215" s="132"/>
      <c r="STX215" s="133"/>
      <c r="STY215" s="134"/>
      <c r="STZ215" s="135"/>
      <c r="SUA215" s="135"/>
      <c r="SUB215" s="130"/>
      <c r="SUC215" s="130"/>
      <c r="SUD215" s="131"/>
      <c r="SUE215" s="132"/>
      <c r="SUF215" s="133"/>
      <c r="SUG215" s="134"/>
      <c r="SUH215" s="135"/>
      <c r="SUI215" s="135"/>
      <c r="SUJ215" s="130"/>
      <c r="SUK215" s="130"/>
      <c r="SUL215" s="131"/>
      <c r="SUM215" s="132"/>
      <c r="SUN215" s="133"/>
      <c r="SUO215" s="134"/>
      <c r="SUP215" s="135"/>
      <c r="SUQ215" s="135"/>
      <c r="SUR215" s="130"/>
      <c r="SUS215" s="130"/>
      <c r="SUT215" s="131"/>
      <c r="SUU215" s="132"/>
      <c r="SUV215" s="133"/>
      <c r="SUW215" s="134"/>
      <c r="SUX215" s="135"/>
      <c r="SUY215" s="135"/>
      <c r="SUZ215" s="130"/>
      <c r="SVA215" s="130"/>
      <c r="SVB215" s="131"/>
      <c r="SVC215" s="132"/>
      <c r="SVD215" s="133"/>
      <c r="SVE215" s="134"/>
      <c r="SVF215" s="135"/>
      <c r="SVG215" s="135"/>
      <c r="SVH215" s="130"/>
      <c r="SVI215" s="130"/>
      <c r="SVJ215" s="131"/>
      <c r="SVK215" s="132"/>
      <c r="SVL215" s="133"/>
      <c r="SVM215" s="134"/>
      <c r="SVN215" s="135"/>
      <c r="SVO215" s="135"/>
      <c r="SVP215" s="130"/>
      <c r="SVQ215" s="130"/>
      <c r="SVR215" s="131"/>
      <c r="SVS215" s="132"/>
      <c r="SVT215" s="133"/>
      <c r="SVU215" s="134"/>
      <c r="SVV215" s="135"/>
      <c r="SVW215" s="135"/>
      <c r="SVX215" s="130"/>
      <c r="SVY215" s="130"/>
      <c r="SVZ215" s="131"/>
      <c r="SWA215" s="132"/>
      <c r="SWB215" s="133"/>
      <c r="SWC215" s="134"/>
      <c r="SWD215" s="135"/>
      <c r="SWE215" s="135"/>
      <c r="SWF215" s="130"/>
      <c r="SWG215" s="130"/>
      <c r="SWH215" s="131"/>
      <c r="SWI215" s="132"/>
      <c r="SWJ215" s="133"/>
      <c r="SWK215" s="134"/>
      <c r="SWL215" s="135"/>
      <c r="SWM215" s="135"/>
      <c r="SWN215" s="130"/>
      <c r="SWO215" s="130"/>
      <c r="SWP215" s="131"/>
      <c r="SWQ215" s="132"/>
      <c r="SWR215" s="133"/>
      <c r="SWS215" s="134"/>
      <c r="SWT215" s="135"/>
      <c r="SWU215" s="135"/>
      <c r="SWV215" s="130"/>
      <c r="SWW215" s="130"/>
      <c r="SWX215" s="131"/>
      <c r="SWY215" s="132"/>
      <c r="SWZ215" s="133"/>
      <c r="SXA215" s="134"/>
      <c r="SXB215" s="135"/>
      <c r="SXC215" s="135"/>
      <c r="SXD215" s="130"/>
      <c r="SXE215" s="130"/>
      <c r="SXF215" s="131"/>
      <c r="SXG215" s="132"/>
      <c r="SXH215" s="133"/>
      <c r="SXI215" s="134"/>
      <c r="SXJ215" s="135"/>
      <c r="SXK215" s="135"/>
      <c r="SXL215" s="130"/>
      <c r="SXM215" s="130"/>
      <c r="SXN215" s="131"/>
      <c r="SXO215" s="132"/>
      <c r="SXP215" s="133"/>
      <c r="SXQ215" s="134"/>
      <c r="SXR215" s="135"/>
      <c r="SXS215" s="135"/>
      <c r="SXT215" s="130"/>
      <c r="SXU215" s="130"/>
      <c r="SXV215" s="131"/>
      <c r="SXW215" s="132"/>
      <c r="SXX215" s="133"/>
      <c r="SXY215" s="134"/>
      <c r="SXZ215" s="135"/>
      <c r="SYA215" s="135"/>
      <c r="SYB215" s="130"/>
      <c r="SYC215" s="130"/>
      <c r="SYD215" s="131"/>
      <c r="SYE215" s="132"/>
      <c r="SYF215" s="133"/>
      <c r="SYG215" s="134"/>
      <c r="SYH215" s="135"/>
      <c r="SYI215" s="135"/>
      <c r="SYJ215" s="130"/>
      <c r="SYK215" s="130"/>
      <c r="SYL215" s="131"/>
      <c r="SYM215" s="132"/>
      <c r="SYN215" s="133"/>
      <c r="SYO215" s="134"/>
      <c r="SYP215" s="135"/>
      <c r="SYQ215" s="135"/>
      <c r="SYR215" s="130"/>
      <c r="SYS215" s="130"/>
      <c r="SYT215" s="131"/>
      <c r="SYU215" s="132"/>
      <c r="SYV215" s="133"/>
      <c r="SYW215" s="134"/>
      <c r="SYX215" s="135"/>
      <c r="SYY215" s="135"/>
      <c r="SYZ215" s="130"/>
      <c r="SZA215" s="130"/>
      <c r="SZB215" s="131"/>
      <c r="SZC215" s="132"/>
      <c r="SZD215" s="133"/>
      <c r="SZE215" s="134"/>
      <c r="SZF215" s="135"/>
      <c r="SZG215" s="135"/>
      <c r="SZH215" s="130"/>
      <c r="SZI215" s="130"/>
      <c r="SZJ215" s="131"/>
      <c r="SZK215" s="132"/>
      <c r="SZL215" s="133"/>
      <c r="SZM215" s="134"/>
      <c r="SZN215" s="135"/>
      <c r="SZO215" s="135"/>
      <c r="SZP215" s="130"/>
      <c r="SZQ215" s="130"/>
      <c r="SZR215" s="131"/>
      <c r="SZS215" s="132"/>
      <c r="SZT215" s="133"/>
      <c r="SZU215" s="134"/>
      <c r="SZV215" s="135"/>
      <c r="SZW215" s="135"/>
      <c r="SZX215" s="130"/>
      <c r="SZY215" s="130"/>
      <c r="SZZ215" s="131"/>
      <c r="TAA215" s="132"/>
      <c r="TAB215" s="133"/>
      <c r="TAC215" s="134"/>
      <c r="TAD215" s="135"/>
      <c r="TAE215" s="135"/>
      <c r="TAF215" s="130"/>
      <c r="TAG215" s="130"/>
      <c r="TAH215" s="131"/>
      <c r="TAI215" s="132"/>
      <c r="TAJ215" s="133"/>
      <c r="TAK215" s="134"/>
      <c r="TAL215" s="135"/>
      <c r="TAM215" s="135"/>
      <c r="TAN215" s="130"/>
      <c r="TAO215" s="130"/>
      <c r="TAP215" s="131"/>
      <c r="TAQ215" s="132"/>
      <c r="TAR215" s="133"/>
      <c r="TAS215" s="134"/>
      <c r="TAT215" s="135"/>
      <c r="TAU215" s="135"/>
      <c r="TAV215" s="130"/>
      <c r="TAW215" s="130"/>
      <c r="TAX215" s="131"/>
      <c r="TAY215" s="132"/>
      <c r="TAZ215" s="133"/>
      <c r="TBA215" s="134"/>
      <c r="TBB215" s="135"/>
      <c r="TBC215" s="135"/>
      <c r="TBD215" s="130"/>
      <c r="TBE215" s="130"/>
      <c r="TBF215" s="131"/>
      <c r="TBG215" s="132"/>
      <c r="TBH215" s="133"/>
      <c r="TBI215" s="134"/>
      <c r="TBJ215" s="135"/>
      <c r="TBK215" s="135"/>
      <c r="TBL215" s="130"/>
      <c r="TBM215" s="130"/>
      <c r="TBN215" s="131"/>
      <c r="TBO215" s="132"/>
      <c r="TBP215" s="133"/>
      <c r="TBQ215" s="134"/>
      <c r="TBR215" s="135"/>
      <c r="TBS215" s="135"/>
      <c r="TBT215" s="130"/>
      <c r="TBU215" s="130"/>
      <c r="TBV215" s="131"/>
      <c r="TBW215" s="132"/>
      <c r="TBX215" s="133"/>
      <c r="TBY215" s="134"/>
      <c r="TBZ215" s="135"/>
      <c r="TCA215" s="135"/>
      <c r="TCB215" s="130"/>
      <c r="TCC215" s="130"/>
      <c r="TCD215" s="131"/>
      <c r="TCE215" s="132"/>
      <c r="TCF215" s="133"/>
      <c r="TCG215" s="134"/>
      <c r="TCH215" s="135"/>
      <c r="TCI215" s="135"/>
      <c r="TCJ215" s="130"/>
      <c r="TCK215" s="130"/>
      <c r="TCL215" s="131"/>
      <c r="TCM215" s="132"/>
      <c r="TCN215" s="133"/>
      <c r="TCO215" s="134"/>
      <c r="TCP215" s="135"/>
      <c r="TCQ215" s="135"/>
      <c r="TCR215" s="130"/>
      <c r="TCS215" s="130"/>
      <c r="TCT215" s="131"/>
      <c r="TCU215" s="132"/>
      <c r="TCV215" s="133"/>
      <c r="TCW215" s="134"/>
      <c r="TCX215" s="135"/>
      <c r="TCY215" s="135"/>
      <c r="TCZ215" s="130"/>
      <c r="TDA215" s="130"/>
      <c r="TDB215" s="131"/>
      <c r="TDC215" s="132"/>
      <c r="TDD215" s="133"/>
      <c r="TDE215" s="134"/>
      <c r="TDF215" s="135"/>
      <c r="TDG215" s="135"/>
      <c r="TDH215" s="130"/>
      <c r="TDI215" s="130"/>
      <c r="TDJ215" s="131"/>
      <c r="TDK215" s="132"/>
      <c r="TDL215" s="133"/>
      <c r="TDM215" s="134"/>
      <c r="TDN215" s="135"/>
      <c r="TDO215" s="135"/>
      <c r="TDP215" s="130"/>
      <c r="TDQ215" s="130"/>
      <c r="TDR215" s="131"/>
      <c r="TDS215" s="132"/>
      <c r="TDT215" s="133"/>
      <c r="TDU215" s="134"/>
      <c r="TDV215" s="135"/>
      <c r="TDW215" s="135"/>
      <c r="TDX215" s="130"/>
      <c r="TDY215" s="130"/>
      <c r="TDZ215" s="131"/>
      <c r="TEA215" s="132"/>
      <c r="TEB215" s="133"/>
      <c r="TEC215" s="134"/>
      <c r="TED215" s="135"/>
      <c r="TEE215" s="135"/>
      <c r="TEF215" s="130"/>
      <c r="TEG215" s="130"/>
      <c r="TEH215" s="131"/>
      <c r="TEI215" s="132"/>
      <c r="TEJ215" s="133"/>
      <c r="TEK215" s="134"/>
      <c r="TEL215" s="135"/>
      <c r="TEM215" s="135"/>
      <c r="TEN215" s="130"/>
      <c r="TEO215" s="130"/>
      <c r="TEP215" s="131"/>
      <c r="TEQ215" s="132"/>
      <c r="TER215" s="133"/>
      <c r="TES215" s="134"/>
      <c r="TET215" s="135"/>
      <c r="TEU215" s="135"/>
      <c r="TEV215" s="130"/>
      <c r="TEW215" s="130"/>
      <c r="TEX215" s="131"/>
      <c r="TEY215" s="132"/>
      <c r="TEZ215" s="133"/>
      <c r="TFA215" s="134"/>
      <c r="TFB215" s="135"/>
      <c r="TFC215" s="135"/>
      <c r="TFD215" s="130"/>
      <c r="TFE215" s="130"/>
      <c r="TFF215" s="131"/>
      <c r="TFG215" s="132"/>
      <c r="TFH215" s="133"/>
      <c r="TFI215" s="134"/>
      <c r="TFJ215" s="135"/>
      <c r="TFK215" s="135"/>
      <c r="TFL215" s="130"/>
      <c r="TFM215" s="130"/>
      <c r="TFN215" s="131"/>
      <c r="TFO215" s="132"/>
      <c r="TFP215" s="133"/>
      <c r="TFQ215" s="134"/>
      <c r="TFR215" s="135"/>
      <c r="TFS215" s="135"/>
      <c r="TFT215" s="130"/>
      <c r="TFU215" s="130"/>
      <c r="TFV215" s="131"/>
      <c r="TFW215" s="132"/>
      <c r="TFX215" s="133"/>
      <c r="TFY215" s="134"/>
      <c r="TFZ215" s="135"/>
      <c r="TGA215" s="135"/>
      <c r="TGB215" s="130"/>
      <c r="TGC215" s="130"/>
      <c r="TGD215" s="131"/>
      <c r="TGE215" s="132"/>
      <c r="TGF215" s="133"/>
      <c r="TGG215" s="134"/>
      <c r="TGH215" s="135"/>
      <c r="TGI215" s="135"/>
      <c r="TGJ215" s="130"/>
      <c r="TGK215" s="130"/>
      <c r="TGL215" s="131"/>
      <c r="TGM215" s="132"/>
      <c r="TGN215" s="133"/>
      <c r="TGO215" s="134"/>
      <c r="TGP215" s="135"/>
      <c r="TGQ215" s="135"/>
      <c r="TGR215" s="130"/>
      <c r="TGS215" s="130"/>
      <c r="TGT215" s="131"/>
      <c r="TGU215" s="132"/>
      <c r="TGV215" s="133"/>
      <c r="TGW215" s="134"/>
      <c r="TGX215" s="135"/>
      <c r="TGY215" s="135"/>
      <c r="TGZ215" s="130"/>
      <c r="THA215" s="130"/>
      <c r="THB215" s="131"/>
      <c r="THC215" s="132"/>
      <c r="THD215" s="133"/>
      <c r="THE215" s="134"/>
      <c r="THF215" s="135"/>
      <c r="THG215" s="135"/>
      <c r="THH215" s="130"/>
      <c r="THI215" s="130"/>
      <c r="THJ215" s="131"/>
      <c r="THK215" s="132"/>
      <c r="THL215" s="133"/>
      <c r="THM215" s="134"/>
      <c r="THN215" s="135"/>
      <c r="THO215" s="135"/>
      <c r="THP215" s="130"/>
      <c r="THQ215" s="130"/>
      <c r="THR215" s="131"/>
      <c r="THS215" s="132"/>
      <c r="THT215" s="133"/>
      <c r="THU215" s="134"/>
      <c r="THV215" s="135"/>
      <c r="THW215" s="135"/>
      <c r="THX215" s="130"/>
      <c r="THY215" s="130"/>
      <c r="THZ215" s="131"/>
      <c r="TIA215" s="132"/>
      <c r="TIB215" s="133"/>
      <c r="TIC215" s="134"/>
      <c r="TID215" s="135"/>
      <c r="TIE215" s="135"/>
      <c r="TIF215" s="130"/>
      <c r="TIG215" s="130"/>
      <c r="TIH215" s="131"/>
      <c r="TII215" s="132"/>
      <c r="TIJ215" s="133"/>
      <c r="TIK215" s="134"/>
      <c r="TIL215" s="135"/>
      <c r="TIM215" s="135"/>
      <c r="TIN215" s="130"/>
      <c r="TIO215" s="130"/>
      <c r="TIP215" s="131"/>
      <c r="TIQ215" s="132"/>
      <c r="TIR215" s="133"/>
      <c r="TIS215" s="134"/>
      <c r="TIT215" s="135"/>
      <c r="TIU215" s="135"/>
      <c r="TIV215" s="130"/>
      <c r="TIW215" s="130"/>
      <c r="TIX215" s="131"/>
      <c r="TIY215" s="132"/>
      <c r="TIZ215" s="133"/>
      <c r="TJA215" s="134"/>
      <c r="TJB215" s="135"/>
      <c r="TJC215" s="135"/>
      <c r="TJD215" s="130"/>
      <c r="TJE215" s="130"/>
      <c r="TJF215" s="131"/>
      <c r="TJG215" s="132"/>
      <c r="TJH215" s="133"/>
      <c r="TJI215" s="134"/>
      <c r="TJJ215" s="135"/>
      <c r="TJK215" s="135"/>
      <c r="TJL215" s="130"/>
      <c r="TJM215" s="130"/>
      <c r="TJN215" s="131"/>
      <c r="TJO215" s="132"/>
      <c r="TJP215" s="133"/>
      <c r="TJQ215" s="134"/>
      <c r="TJR215" s="135"/>
      <c r="TJS215" s="135"/>
      <c r="TJT215" s="130"/>
      <c r="TJU215" s="130"/>
      <c r="TJV215" s="131"/>
      <c r="TJW215" s="132"/>
      <c r="TJX215" s="133"/>
      <c r="TJY215" s="134"/>
      <c r="TJZ215" s="135"/>
      <c r="TKA215" s="135"/>
      <c r="TKB215" s="130"/>
      <c r="TKC215" s="130"/>
      <c r="TKD215" s="131"/>
      <c r="TKE215" s="132"/>
      <c r="TKF215" s="133"/>
      <c r="TKG215" s="134"/>
      <c r="TKH215" s="135"/>
      <c r="TKI215" s="135"/>
      <c r="TKJ215" s="130"/>
      <c r="TKK215" s="130"/>
      <c r="TKL215" s="131"/>
      <c r="TKM215" s="132"/>
      <c r="TKN215" s="133"/>
      <c r="TKO215" s="134"/>
      <c r="TKP215" s="135"/>
      <c r="TKQ215" s="135"/>
      <c r="TKR215" s="130"/>
      <c r="TKS215" s="130"/>
      <c r="TKT215" s="131"/>
      <c r="TKU215" s="132"/>
      <c r="TKV215" s="133"/>
      <c r="TKW215" s="134"/>
      <c r="TKX215" s="135"/>
      <c r="TKY215" s="135"/>
      <c r="TKZ215" s="130"/>
      <c r="TLA215" s="130"/>
      <c r="TLB215" s="131"/>
      <c r="TLC215" s="132"/>
      <c r="TLD215" s="133"/>
      <c r="TLE215" s="134"/>
      <c r="TLF215" s="135"/>
      <c r="TLG215" s="135"/>
      <c r="TLH215" s="130"/>
      <c r="TLI215" s="130"/>
      <c r="TLJ215" s="131"/>
      <c r="TLK215" s="132"/>
      <c r="TLL215" s="133"/>
      <c r="TLM215" s="134"/>
      <c r="TLN215" s="135"/>
      <c r="TLO215" s="135"/>
      <c r="TLP215" s="130"/>
      <c r="TLQ215" s="130"/>
      <c r="TLR215" s="131"/>
      <c r="TLS215" s="132"/>
      <c r="TLT215" s="133"/>
      <c r="TLU215" s="134"/>
      <c r="TLV215" s="135"/>
      <c r="TLW215" s="135"/>
      <c r="TLX215" s="130"/>
      <c r="TLY215" s="130"/>
      <c r="TLZ215" s="131"/>
      <c r="TMA215" s="132"/>
      <c r="TMB215" s="133"/>
      <c r="TMC215" s="134"/>
      <c r="TMD215" s="135"/>
      <c r="TME215" s="135"/>
      <c r="TMF215" s="130"/>
      <c r="TMG215" s="130"/>
      <c r="TMH215" s="131"/>
      <c r="TMI215" s="132"/>
      <c r="TMJ215" s="133"/>
      <c r="TMK215" s="134"/>
      <c r="TML215" s="135"/>
      <c r="TMM215" s="135"/>
      <c r="TMN215" s="130"/>
      <c r="TMO215" s="130"/>
      <c r="TMP215" s="131"/>
      <c r="TMQ215" s="132"/>
      <c r="TMR215" s="133"/>
      <c r="TMS215" s="134"/>
      <c r="TMT215" s="135"/>
      <c r="TMU215" s="135"/>
      <c r="TMV215" s="130"/>
      <c r="TMW215" s="130"/>
      <c r="TMX215" s="131"/>
      <c r="TMY215" s="132"/>
      <c r="TMZ215" s="133"/>
      <c r="TNA215" s="134"/>
      <c r="TNB215" s="135"/>
      <c r="TNC215" s="135"/>
      <c r="TND215" s="130"/>
      <c r="TNE215" s="130"/>
      <c r="TNF215" s="131"/>
      <c r="TNG215" s="132"/>
      <c r="TNH215" s="133"/>
      <c r="TNI215" s="134"/>
      <c r="TNJ215" s="135"/>
      <c r="TNK215" s="135"/>
      <c r="TNL215" s="130"/>
      <c r="TNM215" s="130"/>
      <c r="TNN215" s="131"/>
      <c r="TNO215" s="132"/>
      <c r="TNP215" s="133"/>
      <c r="TNQ215" s="134"/>
      <c r="TNR215" s="135"/>
      <c r="TNS215" s="135"/>
      <c r="TNT215" s="130"/>
      <c r="TNU215" s="130"/>
      <c r="TNV215" s="131"/>
      <c r="TNW215" s="132"/>
      <c r="TNX215" s="133"/>
      <c r="TNY215" s="134"/>
      <c r="TNZ215" s="135"/>
      <c r="TOA215" s="135"/>
      <c r="TOB215" s="130"/>
      <c r="TOC215" s="130"/>
      <c r="TOD215" s="131"/>
      <c r="TOE215" s="132"/>
      <c r="TOF215" s="133"/>
      <c r="TOG215" s="134"/>
      <c r="TOH215" s="135"/>
      <c r="TOI215" s="135"/>
      <c r="TOJ215" s="130"/>
      <c r="TOK215" s="130"/>
      <c r="TOL215" s="131"/>
      <c r="TOM215" s="132"/>
      <c r="TON215" s="133"/>
      <c r="TOO215" s="134"/>
      <c r="TOP215" s="135"/>
      <c r="TOQ215" s="135"/>
      <c r="TOR215" s="130"/>
      <c r="TOS215" s="130"/>
      <c r="TOT215" s="131"/>
      <c r="TOU215" s="132"/>
      <c r="TOV215" s="133"/>
      <c r="TOW215" s="134"/>
      <c r="TOX215" s="135"/>
      <c r="TOY215" s="135"/>
      <c r="TOZ215" s="130"/>
      <c r="TPA215" s="130"/>
      <c r="TPB215" s="131"/>
      <c r="TPC215" s="132"/>
      <c r="TPD215" s="133"/>
      <c r="TPE215" s="134"/>
      <c r="TPF215" s="135"/>
      <c r="TPG215" s="135"/>
      <c r="TPH215" s="130"/>
      <c r="TPI215" s="130"/>
      <c r="TPJ215" s="131"/>
      <c r="TPK215" s="132"/>
      <c r="TPL215" s="133"/>
      <c r="TPM215" s="134"/>
      <c r="TPN215" s="135"/>
      <c r="TPO215" s="135"/>
      <c r="TPP215" s="130"/>
      <c r="TPQ215" s="130"/>
      <c r="TPR215" s="131"/>
      <c r="TPS215" s="132"/>
      <c r="TPT215" s="133"/>
      <c r="TPU215" s="134"/>
      <c r="TPV215" s="135"/>
      <c r="TPW215" s="135"/>
      <c r="TPX215" s="130"/>
      <c r="TPY215" s="130"/>
      <c r="TPZ215" s="131"/>
      <c r="TQA215" s="132"/>
      <c r="TQB215" s="133"/>
      <c r="TQC215" s="134"/>
      <c r="TQD215" s="135"/>
      <c r="TQE215" s="135"/>
      <c r="TQF215" s="130"/>
      <c r="TQG215" s="130"/>
      <c r="TQH215" s="131"/>
      <c r="TQI215" s="132"/>
      <c r="TQJ215" s="133"/>
      <c r="TQK215" s="134"/>
      <c r="TQL215" s="135"/>
      <c r="TQM215" s="135"/>
      <c r="TQN215" s="130"/>
      <c r="TQO215" s="130"/>
      <c r="TQP215" s="131"/>
      <c r="TQQ215" s="132"/>
      <c r="TQR215" s="133"/>
      <c r="TQS215" s="134"/>
      <c r="TQT215" s="135"/>
      <c r="TQU215" s="135"/>
      <c r="TQV215" s="130"/>
      <c r="TQW215" s="130"/>
      <c r="TQX215" s="131"/>
      <c r="TQY215" s="132"/>
      <c r="TQZ215" s="133"/>
      <c r="TRA215" s="134"/>
      <c r="TRB215" s="135"/>
      <c r="TRC215" s="135"/>
      <c r="TRD215" s="130"/>
      <c r="TRE215" s="130"/>
      <c r="TRF215" s="131"/>
      <c r="TRG215" s="132"/>
      <c r="TRH215" s="133"/>
      <c r="TRI215" s="134"/>
      <c r="TRJ215" s="135"/>
      <c r="TRK215" s="135"/>
      <c r="TRL215" s="130"/>
      <c r="TRM215" s="130"/>
      <c r="TRN215" s="131"/>
      <c r="TRO215" s="132"/>
      <c r="TRP215" s="133"/>
      <c r="TRQ215" s="134"/>
      <c r="TRR215" s="135"/>
      <c r="TRS215" s="135"/>
      <c r="TRT215" s="130"/>
      <c r="TRU215" s="130"/>
      <c r="TRV215" s="131"/>
      <c r="TRW215" s="132"/>
      <c r="TRX215" s="133"/>
      <c r="TRY215" s="134"/>
      <c r="TRZ215" s="135"/>
      <c r="TSA215" s="135"/>
      <c r="TSB215" s="130"/>
      <c r="TSC215" s="130"/>
      <c r="TSD215" s="131"/>
      <c r="TSE215" s="132"/>
      <c r="TSF215" s="133"/>
      <c r="TSG215" s="134"/>
      <c r="TSH215" s="135"/>
      <c r="TSI215" s="135"/>
      <c r="TSJ215" s="130"/>
      <c r="TSK215" s="130"/>
      <c r="TSL215" s="131"/>
      <c r="TSM215" s="132"/>
      <c r="TSN215" s="133"/>
      <c r="TSO215" s="134"/>
      <c r="TSP215" s="135"/>
      <c r="TSQ215" s="135"/>
      <c r="TSR215" s="130"/>
      <c r="TSS215" s="130"/>
      <c r="TST215" s="131"/>
      <c r="TSU215" s="132"/>
      <c r="TSV215" s="133"/>
      <c r="TSW215" s="134"/>
      <c r="TSX215" s="135"/>
      <c r="TSY215" s="135"/>
      <c r="TSZ215" s="130"/>
      <c r="TTA215" s="130"/>
      <c r="TTB215" s="131"/>
      <c r="TTC215" s="132"/>
      <c r="TTD215" s="133"/>
      <c r="TTE215" s="134"/>
      <c r="TTF215" s="135"/>
      <c r="TTG215" s="135"/>
      <c r="TTH215" s="130"/>
      <c r="TTI215" s="130"/>
      <c r="TTJ215" s="131"/>
      <c r="TTK215" s="132"/>
      <c r="TTL215" s="133"/>
      <c r="TTM215" s="134"/>
      <c r="TTN215" s="135"/>
      <c r="TTO215" s="135"/>
      <c r="TTP215" s="130"/>
      <c r="TTQ215" s="130"/>
      <c r="TTR215" s="131"/>
      <c r="TTS215" s="132"/>
      <c r="TTT215" s="133"/>
      <c r="TTU215" s="134"/>
      <c r="TTV215" s="135"/>
      <c r="TTW215" s="135"/>
      <c r="TTX215" s="130"/>
      <c r="TTY215" s="130"/>
      <c r="TTZ215" s="131"/>
      <c r="TUA215" s="132"/>
      <c r="TUB215" s="133"/>
      <c r="TUC215" s="134"/>
      <c r="TUD215" s="135"/>
      <c r="TUE215" s="135"/>
      <c r="TUF215" s="130"/>
      <c r="TUG215" s="130"/>
      <c r="TUH215" s="131"/>
      <c r="TUI215" s="132"/>
      <c r="TUJ215" s="133"/>
      <c r="TUK215" s="134"/>
      <c r="TUL215" s="135"/>
      <c r="TUM215" s="135"/>
      <c r="TUN215" s="130"/>
      <c r="TUO215" s="130"/>
      <c r="TUP215" s="131"/>
      <c r="TUQ215" s="132"/>
      <c r="TUR215" s="133"/>
      <c r="TUS215" s="134"/>
      <c r="TUT215" s="135"/>
      <c r="TUU215" s="135"/>
      <c r="TUV215" s="130"/>
      <c r="TUW215" s="130"/>
      <c r="TUX215" s="131"/>
      <c r="TUY215" s="132"/>
      <c r="TUZ215" s="133"/>
      <c r="TVA215" s="134"/>
      <c r="TVB215" s="135"/>
      <c r="TVC215" s="135"/>
      <c r="TVD215" s="130"/>
      <c r="TVE215" s="130"/>
      <c r="TVF215" s="131"/>
      <c r="TVG215" s="132"/>
      <c r="TVH215" s="133"/>
      <c r="TVI215" s="134"/>
      <c r="TVJ215" s="135"/>
      <c r="TVK215" s="135"/>
      <c r="TVL215" s="130"/>
      <c r="TVM215" s="130"/>
      <c r="TVN215" s="131"/>
      <c r="TVO215" s="132"/>
      <c r="TVP215" s="133"/>
      <c r="TVQ215" s="134"/>
      <c r="TVR215" s="135"/>
      <c r="TVS215" s="135"/>
      <c r="TVT215" s="130"/>
      <c r="TVU215" s="130"/>
      <c r="TVV215" s="131"/>
      <c r="TVW215" s="132"/>
      <c r="TVX215" s="133"/>
      <c r="TVY215" s="134"/>
      <c r="TVZ215" s="135"/>
      <c r="TWA215" s="135"/>
      <c r="TWB215" s="130"/>
      <c r="TWC215" s="130"/>
      <c r="TWD215" s="131"/>
      <c r="TWE215" s="132"/>
      <c r="TWF215" s="133"/>
      <c r="TWG215" s="134"/>
      <c r="TWH215" s="135"/>
      <c r="TWI215" s="135"/>
      <c r="TWJ215" s="130"/>
      <c r="TWK215" s="130"/>
      <c r="TWL215" s="131"/>
      <c r="TWM215" s="132"/>
      <c r="TWN215" s="133"/>
      <c r="TWO215" s="134"/>
      <c r="TWP215" s="135"/>
      <c r="TWQ215" s="135"/>
      <c r="TWR215" s="130"/>
      <c r="TWS215" s="130"/>
      <c r="TWT215" s="131"/>
      <c r="TWU215" s="132"/>
      <c r="TWV215" s="133"/>
      <c r="TWW215" s="134"/>
      <c r="TWX215" s="135"/>
      <c r="TWY215" s="135"/>
      <c r="TWZ215" s="130"/>
      <c r="TXA215" s="130"/>
      <c r="TXB215" s="131"/>
      <c r="TXC215" s="132"/>
      <c r="TXD215" s="133"/>
      <c r="TXE215" s="134"/>
      <c r="TXF215" s="135"/>
      <c r="TXG215" s="135"/>
      <c r="TXH215" s="130"/>
      <c r="TXI215" s="130"/>
      <c r="TXJ215" s="131"/>
      <c r="TXK215" s="132"/>
      <c r="TXL215" s="133"/>
      <c r="TXM215" s="134"/>
      <c r="TXN215" s="135"/>
      <c r="TXO215" s="135"/>
      <c r="TXP215" s="130"/>
      <c r="TXQ215" s="130"/>
      <c r="TXR215" s="131"/>
      <c r="TXS215" s="132"/>
      <c r="TXT215" s="133"/>
      <c r="TXU215" s="134"/>
      <c r="TXV215" s="135"/>
      <c r="TXW215" s="135"/>
      <c r="TXX215" s="130"/>
      <c r="TXY215" s="130"/>
      <c r="TXZ215" s="131"/>
      <c r="TYA215" s="132"/>
      <c r="TYB215" s="133"/>
      <c r="TYC215" s="134"/>
      <c r="TYD215" s="135"/>
      <c r="TYE215" s="135"/>
      <c r="TYF215" s="130"/>
      <c r="TYG215" s="130"/>
      <c r="TYH215" s="131"/>
      <c r="TYI215" s="132"/>
      <c r="TYJ215" s="133"/>
      <c r="TYK215" s="134"/>
      <c r="TYL215" s="135"/>
      <c r="TYM215" s="135"/>
      <c r="TYN215" s="130"/>
      <c r="TYO215" s="130"/>
      <c r="TYP215" s="131"/>
      <c r="TYQ215" s="132"/>
      <c r="TYR215" s="133"/>
      <c r="TYS215" s="134"/>
      <c r="TYT215" s="135"/>
      <c r="TYU215" s="135"/>
      <c r="TYV215" s="130"/>
      <c r="TYW215" s="130"/>
      <c r="TYX215" s="131"/>
      <c r="TYY215" s="132"/>
      <c r="TYZ215" s="133"/>
      <c r="TZA215" s="134"/>
      <c r="TZB215" s="135"/>
      <c r="TZC215" s="135"/>
      <c r="TZD215" s="130"/>
      <c r="TZE215" s="130"/>
      <c r="TZF215" s="131"/>
      <c r="TZG215" s="132"/>
      <c r="TZH215" s="133"/>
      <c r="TZI215" s="134"/>
      <c r="TZJ215" s="135"/>
      <c r="TZK215" s="135"/>
      <c r="TZL215" s="130"/>
      <c r="TZM215" s="130"/>
      <c r="TZN215" s="131"/>
      <c r="TZO215" s="132"/>
      <c r="TZP215" s="133"/>
      <c r="TZQ215" s="134"/>
      <c r="TZR215" s="135"/>
      <c r="TZS215" s="135"/>
      <c r="TZT215" s="130"/>
      <c r="TZU215" s="130"/>
      <c r="TZV215" s="131"/>
      <c r="TZW215" s="132"/>
      <c r="TZX215" s="133"/>
      <c r="TZY215" s="134"/>
      <c r="TZZ215" s="135"/>
      <c r="UAA215" s="135"/>
      <c r="UAB215" s="130"/>
      <c r="UAC215" s="130"/>
      <c r="UAD215" s="131"/>
      <c r="UAE215" s="132"/>
      <c r="UAF215" s="133"/>
      <c r="UAG215" s="134"/>
      <c r="UAH215" s="135"/>
      <c r="UAI215" s="135"/>
      <c r="UAJ215" s="130"/>
      <c r="UAK215" s="130"/>
      <c r="UAL215" s="131"/>
      <c r="UAM215" s="132"/>
      <c r="UAN215" s="133"/>
      <c r="UAO215" s="134"/>
      <c r="UAP215" s="135"/>
      <c r="UAQ215" s="135"/>
      <c r="UAR215" s="130"/>
      <c r="UAS215" s="130"/>
      <c r="UAT215" s="131"/>
      <c r="UAU215" s="132"/>
      <c r="UAV215" s="133"/>
      <c r="UAW215" s="134"/>
      <c r="UAX215" s="135"/>
      <c r="UAY215" s="135"/>
      <c r="UAZ215" s="130"/>
      <c r="UBA215" s="130"/>
      <c r="UBB215" s="131"/>
      <c r="UBC215" s="132"/>
      <c r="UBD215" s="133"/>
      <c r="UBE215" s="134"/>
      <c r="UBF215" s="135"/>
      <c r="UBG215" s="135"/>
      <c r="UBH215" s="130"/>
      <c r="UBI215" s="130"/>
      <c r="UBJ215" s="131"/>
      <c r="UBK215" s="132"/>
      <c r="UBL215" s="133"/>
      <c r="UBM215" s="134"/>
      <c r="UBN215" s="135"/>
      <c r="UBO215" s="135"/>
      <c r="UBP215" s="130"/>
      <c r="UBQ215" s="130"/>
      <c r="UBR215" s="131"/>
      <c r="UBS215" s="132"/>
      <c r="UBT215" s="133"/>
      <c r="UBU215" s="134"/>
      <c r="UBV215" s="135"/>
      <c r="UBW215" s="135"/>
      <c r="UBX215" s="130"/>
      <c r="UBY215" s="130"/>
      <c r="UBZ215" s="131"/>
      <c r="UCA215" s="132"/>
      <c r="UCB215" s="133"/>
      <c r="UCC215" s="134"/>
      <c r="UCD215" s="135"/>
      <c r="UCE215" s="135"/>
      <c r="UCF215" s="130"/>
      <c r="UCG215" s="130"/>
      <c r="UCH215" s="131"/>
      <c r="UCI215" s="132"/>
      <c r="UCJ215" s="133"/>
      <c r="UCK215" s="134"/>
      <c r="UCL215" s="135"/>
      <c r="UCM215" s="135"/>
      <c r="UCN215" s="130"/>
      <c r="UCO215" s="130"/>
      <c r="UCP215" s="131"/>
      <c r="UCQ215" s="132"/>
      <c r="UCR215" s="133"/>
      <c r="UCS215" s="134"/>
      <c r="UCT215" s="135"/>
      <c r="UCU215" s="135"/>
      <c r="UCV215" s="130"/>
      <c r="UCW215" s="130"/>
      <c r="UCX215" s="131"/>
      <c r="UCY215" s="132"/>
      <c r="UCZ215" s="133"/>
      <c r="UDA215" s="134"/>
      <c r="UDB215" s="135"/>
      <c r="UDC215" s="135"/>
      <c r="UDD215" s="130"/>
      <c r="UDE215" s="130"/>
      <c r="UDF215" s="131"/>
      <c r="UDG215" s="132"/>
      <c r="UDH215" s="133"/>
      <c r="UDI215" s="134"/>
      <c r="UDJ215" s="135"/>
      <c r="UDK215" s="135"/>
      <c r="UDL215" s="130"/>
      <c r="UDM215" s="130"/>
      <c r="UDN215" s="131"/>
      <c r="UDO215" s="132"/>
      <c r="UDP215" s="133"/>
      <c r="UDQ215" s="134"/>
      <c r="UDR215" s="135"/>
      <c r="UDS215" s="135"/>
      <c r="UDT215" s="130"/>
      <c r="UDU215" s="130"/>
      <c r="UDV215" s="131"/>
      <c r="UDW215" s="132"/>
      <c r="UDX215" s="133"/>
      <c r="UDY215" s="134"/>
      <c r="UDZ215" s="135"/>
      <c r="UEA215" s="135"/>
      <c r="UEB215" s="130"/>
      <c r="UEC215" s="130"/>
      <c r="UED215" s="131"/>
      <c r="UEE215" s="132"/>
      <c r="UEF215" s="133"/>
      <c r="UEG215" s="134"/>
      <c r="UEH215" s="135"/>
      <c r="UEI215" s="135"/>
      <c r="UEJ215" s="130"/>
      <c r="UEK215" s="130"/>
      <c r="UEL215" s="131"/>
      <c r="UEM215" s="132"/>
      <c r="UEN215" s="133"/>
      <c r="UEO215" s="134"/>
      <c r="UEP215" s="135"/>
      <c r="UEQ215" s="135"/>
      <c r="UER215" s="130"/>
      <c r="UES215" s="130"/>
      <c r="UET215" s="131"/>
      <c r="UEU215" s="132"/>
      <c r="UEV215" s="133"/>
      <c r="UEW215" s="134"/>
      <c r="UEX215" s="135"/>
      <c r="UEY215" s="135"/>
      <c r="UEZ215" s="130"/>
      <c r="UFA215" s="130"/>
      <c r="UFB215" s="131"/>
      <c r="UFC215" s="132"/>
      <c r="UFD215" s="133"/>
      <c r="UFE215" s="134"/>
      <c r="UFF215" s="135"/>
      <c r="UFG215" s="135"/>
      <c r="UFH215" s="130"/>
      <c r="UFI215" s="130"/>
      <c r="UFJ215" s="131"/>
      <c r="UFK215" s="132"/>
      <c r="UFL215" s="133"/>
      <c r="UFM215" s="134"/>
      <c r="UFN215" s="135"/>
      <c r="UFO215" s="135"/>
      <c r="UFP215" s="130"/>
      <c r="UFQ215" s="130"/>
      <c r="UFR215" s="131"/>
      <c r="UFS215" s="132"/>
      <c r="UFT215" s="133"/>
      <c r="UFU215" s="134"/>
      <c r="UFV215" s="135"/>
      <c r="UFW215" s="135"/>
      <c r="UFX215" s="130"/>
      <c r="UFY215" s="130"/>
      <c r="UFZ215" s="131"/>
      <c r="UGA215" s="132"/>
      <c r="UGB215" s="133"/>
      <c r="UGC215" s="134"/>
      <c r="UGD215" s="135"/>
      <c r="UGE215" s="135"/>
      <c r="UGF215" s="130"/>
      <c r="UGG215" s="130"/>
      <c r="UGH215" s="131"/>
      <c r="UGI215" s="132"/>
      <c r="UGJ215" s="133"/>
      <c r="UGK215" s="134"/>
      <c r="UGL215" s="135"/>
      <c r="UGM215" s="135"/>
      <c r="UGN215" s="130"/>
      <c r="UGO215" s="130"/>
      <c r="UGP215" s="131"/>
      <c r="UGQ215" s="132"/>
      <c r="UGR215" s="133"/>
      <c r="UGS215" s="134"/>
      <c r="UGT215" s="135"/>
      <c r="UGU215" s="135"/>
      <c r="UGV215" s="130"/>
      <c r="UGW215" s="130"/>
      <c r="UGX215" s="131"/>
      <c r="UGY215" s="132"/>
      <c r="UGZ215" s="133"/>
      <c r="UHA215" s="134"/>
      <c r="UHB215" s="135"/>
      <c r="UHC215" s="135"/>
      <c r="UHD215" s="130"/>
      <c r="UHE215" s="130"/>
      <c r="UHF215" s="131"/>
      <c r="UHG215" s="132"/>
      <c r="UHH215" s="133"/>
      <c r="UHI215" s="134"/>
      <c r="UHJ215" s="135"/>
      <c r="UHK215" s="135"/>
      <c r="UHL215" s="130"/>
      <c r="UHM215" s="130"/>
      <c r="UHN215" s="131"/>
      <c r="UHO215" s="132"/>
      <c r="UHP215" s="133"/>
      <c r="UHQ215" s="134"/>
      <c r="UHR215" s="135"/>
      <c r="UHS215" s="135"/>
      <c r="UHT215" s="130"/>
      <c r="UHU215" s="130"/>
      <c r="UHV215" s="131"/>
      <c r="UHW215" s="132"/>
      <c r="UHX215" s="133"/>
      <c r="UHY215" s="134"/>
      <c r="UHZ215" s="135"/>
      <c r="UIA215" s="135"/>
      <c r="UIB215" s="130"/>
      <c r="UIC215" s="130"/>
      <c r="UID215" s="131"/>
      <c r="UIE215" s="132"/>
      <c r="UIF215" s="133"/>
      <c r="UIG215" s="134"/>
      <c r="UIH215" s="135"/>
      <c r="UII215" s="135"/>
      <c r="UIJ215" s="130"/>
      <c r="UIK215" s="130"/>
      <c r="UIL215" s="131"/>
      <c r="UIM215" s="132"/>
      <c r="UIN215" s="133"/>
      <c r="UIO215" s="134"/>
      <c r="UIP215" s="135"/>
      <c r="UIQ215" s="135"/>
      <c r="UIR215" s="130"/>
      <c r="UIS215" s="130"/>
      <c r="UIT215" s="131"/>
      <c r="UIU215" s="132"/>
      <c r="UIV215" s="133"/>
      <c r="UIW215" s="134"/>
      <c r="UIX215" s="135"/>
      <c r="UIY215" s="135"/>
      <c r="UIZ215" s="130"/>
      <c r="UJA215" s="130"/>
      <c r="UJB215" s="131"/>
      <c r="UJC215" s="132"/>
      <c r="UJD215" s="133"/>
      <c r="UJE215" s="134"/>
      <c r="UJF215" s="135"/>
      <c r="UJG215" s="135"/>
      <c r="UJH215" s="130"/>
      <c r="UJI215" s="130"/>
      <c r="UJJ215" s="131"/>
      <c r="UJK215" s="132"/>
      <c r="UJL215" s="133"/>
      <c r="UJM215" s="134"/>
      <c r="UJN215" s="135"/>
      <c r="UJO215" s="135"/>
      <c r="UJP215" s="130"/>
      <c r="UJQ215" s="130"/>
      <c r="UJR215" s="131"/>
      <c r="UJS215" s="132"/>
      <c r="UJT215" s="133"/>
      <c r="UJU215" s="134"/>
      <c r="UJV215" s="135"/>
      <c r="UJW215" s="135"/>
      <c r="UJX215" s="130"/>
      <c r="UJY215" s="130"/>
      <c r="UJZ215" s="131"/>
      <c r="UKA215" s="132"/>
      <c r="UKB215" s="133"/>
      <c r="UKC215" s="134"/>
      <c r="UKD215" s="135"/>
      <c r="UKE215" s="135"/>
      <c r="UKF215" s="130"/>
      <c r="UKG215" s="130"/>
      <c r="UKH215" s="131"/>
      <c r="UKI215" s="132"/>
      <c r="UKJ215" s="133"/>
      <c r="UKK215" s="134"/>
      <c r="UKL215" s="135"/>
      <c r="UKM215" s="135"/>
      <c r="UKN215" s="130"/>
      <c r="UKO215" s="130"/>
      <c r="UKP215" s="131"/>
      <c r="UKQ215" s="132"/>
      <c r="UKR215" s="133"/>
      <c r="UKS215" s="134"/>
      <c r="UKT215" s="135"/>
      <c r="UKU215" s="135"/>
      <c r="UKV215" s="130"/>
      <c r="UKW215" s="130"/>
      <c r="UKX215" s="131"/>
      <c r="UKY215" s="132"/>
      <c r="UKZ215" s="133"/>
      <c r="ULA215" s="134"/>
      <c r="ULB215" s="135"/>
      <c r="ULC215" s="135"/>
      <c r="ULD215" s="130"/>
      <c r="ULE215" s="130"/>
      <c r="ULF215" s="131"/>
      <c r="ULG215" s="132"/>
      <c r="ULH215" s="133"/>
      <c r="ULI215" s="134"/>
      <c r="ULJ215" s="135"/>
      <c r="ULK215" s="135"/>
      <c r="ULL215" s="130"/>
      <c r="ULM215" s="130"/>
      <c r="ULN215" s="131"/>
      <c r="ULO215" s="132"/>
      <c r="ULP215" s="133"/>
      <c r="ULQ215" s="134"/>
      <c r="ULR215" s="135"/>
      <c r="ULS215" s="135"/>
      <c r="ULT215" s="130"/>
      <c r="ULU215" s="130"/>
      <c r="ULV215" s="131"/>
      <c r="ULW215" s="132"/>
      <c r="ULX215" s="133"/>
      <c r="ULY215" s="134"/>
      <c r="ULZ215" s="135"/>
      <c r="UMA215" s="135"/>
      <c r="UMB215" s="130"/>
      <c r="UMC215" s="130"/>
      <c r="UMD215" s="131"/>
      <c r="UME215" s="132"/>
      <c r="UMF215" s="133"/>
      <c r="UMG215" s="134"/>
      <c r="UMH215" s="135"/>
      <c r="UMI215" s="135"/>
      <c r="UMJ215" s="130"/>
      <c r="UMK215" s="130"/>
      <c r="UML215" s="131"/>
      <c r="UMM215" s="132"/>
      <c r="UMN215" s="133"/>
      <c r="UMO215" s="134"/>
      <c r="UMP215" s="135"/>
      <c r="UMQ215" s="135"/>
      <c r="UMR215" s="130"/>
      <c r="UMS215" s="130"/>
      <c r="UMT215" s="131"/>
      <c r="UMU215" s="132"/>
      <c r="UMV215" s="133"/>
      <c r="UMW215" s="134"/>
      <c r="UMX215" s="135"/>
      <c r="UMY215" s="135"/>
      <c r="UMZ215" s="130"/>
      <c r="UNA215" s="130"/>
      <c r="UNB215" s="131"/>
      <c r="UNC215" s="132"/>
      <c r="UND215" s="133"/>
      <c r="UNE215" s="134"/>
      <c r="UNF215" s="135"/>
      <c r="UNG215" s="135"/>
      <c r="UNH215" s="130"/>
      <c r="UNI215" s="130"/>
      <c r="UNJ215" s="131"/>
      <c r="UNK215" s="132"/>
      <c r="UNL215" s="133"/>
      <c r="UNM215" s="134"/>
      <c r="UNN215" s="135"/>
      <c r="UNO215" s="135"/>
      <c r="UNP215" s="130"/>
      <c r="UNQ215" s="130"/>
      <c r="UNR215" s="131"/>
      <c r="UNS215" s="132"/>
      <c r="UNT215" s="133"/>
      <c r="UNU215" s="134"/>
      <c r="UNV215" s="135"/>
      <c r="UNW215" s="135"/>
      <c r="UNX215" s="130"/>
      <c r="UNY215" s="130"/>
      <c r="UNZ215" s="131"/>
      <c r="UOA215" s="132"/>
      <c r="UOB215" s="133"/>
      <c r="UOC215" s="134"/>
      <c r="UOD215" s="135"/>
      <c r="UOE215" s="135"/>
      <c r="UOF215" s="130"/>
      <c r="UOG215" s="130"/>
      <c r="UOH215" s="131"/>
      <c r="UOI215" s="132"/>
      <c r="UOJ215" s="133"/>
      <c r="UOK215" s="134"/>
      <c r="UOL215" s="135"/>
      <c r="UOM215" s="135"/>
      <c r="UON215" s="130"/>
      <c r="UOO215" s="130"/>
      <c r="UOP215" s="131"/>
      <c r="UOQ215" s="132"/>
      <c r="UOR215" s="133"/>
      <c r="UOS215" s="134"/>
      <c r="UOT215" s="135"/>
      <c r="UOU215" s="135"/>
      <c r="UOV215" s="130"/>
      <c r="UOW215" s="130"/>
      <c r="UOX215" s="131"/>
      <c r="UOY215" s="132"/>
      <c r="UOZ215" s="133"/>
      <c r="UPA215" s="134"/>
      <c r="UPB215" s="135"/>
      <c r="UPC215" s="135"/>
      <c r="UPD215" s="130"/>
      <c r="UPE215" s="130"/>
      <c r="UPF215" s="131"/>
      <c r="UPG215" s="132"/>
      <c r="UPH215" s="133"/>
      <c r="UPI215" s="134"/>
      <c r="UPJ215" s="135"/>
      <c r="UPK215" s="135"/>
      <c r="UPL215" s="130"/>
      <c r="UPM215" s="130"/>
      <c r="UPN215" s="131"/>
      <c r="UPO215" s="132"/>
      <c r="UPP215" s="133"/>
      <c r="UPQ215" s="134"/>
      <c r="UPR215" s="135"/>
      <c r="UPS215" s="135"/>
      <c r="UPT215" s="130"/>
      <c r="UPU215" s="130"/>
      <c r="UPV215" s="131"/>
      <c r="UPW215" s="132"/>
      <c r="UPX215" s="133"/>
      <c r="UPY215" s="134"/>
      <c r="UPZ215" s="135"/>
      <c r="UQA215" s="135"/>
      <c r="UQB215" s="130"/>
      <c r="UQC215" s="130"/>
      <c r="UQD215" s="131"/>
      <c r="UQE215" s="132"/>
      <c r="UQF215" s="133"/>
      <c r="UQG215" s="134"/>
      <c r="UQH215" s="135"/>
      <c r="UQI215" s="135"/>
      <c r="UQJ215" s="130"/>
      <c r="UQK215" s="130"/>
      <c r="UQL215" s="131"/>
      <c r="UQM215" s="132"/>
      <c r="UQN215" s="133"/>
      <c r="UQO215" s="134"/>
      <c r="UQP215" s="135"/>
      <c r="UQQ215" s="135"/>
      <c r="UQR215" s="130"/>
      <c r="UQS215" s="130"/>
      <c r="UQT215" s="131"/>
      <c r="UQU215" s="132"/>
      <c r="UQV215" s="133"/>
      <c r="UQW215" s="134"/>
      <c r="UQX215" s="135"/>
      <c r="UQY215" s="135"/>
      <c r="UQZ215" s="130"/>
      <c r="URA215" s="130"/>
      <c r="URB215" s="131"/>
      <c r="URC215" s="132"/>
      <c r="URD215" s="133"/>
      <c r="URE215" s="134"/>
      <c r="URF215" s="135"/>
      <c r="URG215" s="135"/>
      <c r="URH215" s="130"/>
      <c r="URI215" s="130"/>
      <c r="URJ215" s="131"/>
      <c r="URK215" s="132"/>
      <c r="URL215" s="133"/>
      <c r="URM215" s="134"/>
      <c r="URN215" s="135"/>
      <c r="URO215" s="135"/>
      <c r="URP215" s="130"/>
      <c r="URQ215" s="130"/>
      <c r="URR215" s="131"/>
      <c r="URS215" s="132"/>
      <c r="URT215" s="133"/>
      <c r="URU215" s="134"/>
      <c r="URV215" s="135"/>
      <c r="URW215" s="135"/>
      <c r="URX215" s="130"/>
      <c r="URY215" s="130"/>
      <c r="URZ215" s="131"/>
      <c r="USA215" s="132"/>
      <c r="USB215" s="133"/>
      <c r="USC215" s="134"/>
      <c r="USD215" s="135"/>
      <c r="USE215" s="135"/>
      <c r="USF215" s="130"/>
      <c r="USG215" s="130"/>
      <c r="USH215" s="131"/>
      <c r="USI215" s="132"/>
      <c r="USJ215" s="133"/>
      <c r="USK215" s="134"/>
      <c r="USL215" s="135"/>
      <c r="USM215" s="135"/>
      <c r="USN215" s="130"/>
      <c r="USO215" s="130"/>
      <c r="USP215" s="131"/>
      <c r="USQ215" s="132"/>
      <c r="USR215" s="133"/>
      <c r="USS215" s="134"/>
      <c r="UST215" s="135"/>
      <c r="USU215" s="135"/>
      <c r="USV215" s="130"/>
      <c r="USW215" s="130"/>
      <c r="USX215" s="131"/>
      <c r="USY215" s="132"/>
      <c r="USZ215" s="133"/>
      <c r="UTA215" s="134"/>
      <c r="UTB215" s="135"/>
      <c r="UTC215" s="135"/>
      <c r="UTD215" s="130"/>
      <c r="UTE215" s="130"/>
      <c r="UTF215" s="131"/>
      <c r="UTG215" s="132"/>
      <c r="UTH215" s="133"/>
      <c r="UTI215" s="134"/>
      <c r="UTJ215" s="135"/>
      <c r="UTK215" s="135"/>
      <c r="UTL215" s="130"/>
      <c r="UTM215" s="130"/>
      <c r="UTN215" s="131"/>
      <c r="UTO215" s="132"/>
      <c r="UTP215" s="133"/>
      <c r="UTQ215" s="134"/>
      <c r="UTR215" s="135"/>
      <c r="UTS215" s="135"/>
      <c r="UTT215" s="130"/>
      <c r="UTU215" s="130"/>
      <c r="UTV215" s="131"/>
      <c r="UTW215" s="132"/>
      <c r="UTX215" s="133"/>
      <c r="UTY215" s="134"/>
      <c r="UTZ215" s="135"/>
      <c r="UUA215" s="135"/>
      <c r="UUB215" s="130"/>
      <c r="UUC215" s="130"/>
      <c r="UUD215" s="131"/>
      <c r="UUE215" s="132"/>
      <c r="UUF215" s="133"/>
      <c r="UUG215" s="134"/>
      <c r="UUH215" s="135"/>
      <c r="UUI215" s="135"/>
      <c r="UUJ215" s="130"/>
      <c r="UUK215" s="130"/>
      <c r="UUL215" s="131"/>
      <c r="UUM215" s="132"/>
      <c r="UUN215" s="133"/>
      <c r="UUO215" s="134"/>
      <c r="UUP215" s="135"/>
      <c r="UUQ215" s="135"/>
      <c r="UUR215" s="130"/>
      <c r="UUS215" s="130"/>
      <c r="UUT215" s="131"/>
      <c r="UUU215" s="132"/>
      <c r="UUV215" s="133"/>
      <c r="UUW215" s="134"/>
      <c r="UUX215" s="135"/>
      <c r="UUY215" s="135"/>
      <c r="UUZ215" s="130"/>
      <c r="UVA215" s="130"/>
      <c r="UVB215" s="131"/>
      <c r="UVC215" s="132"/>
      <c r="UVD215" s="133"/>
      <c r="UVE215" s="134"/>
      <c r="UVF215" s="135"/>
      <c r="UVG215" s="135"/>
      <c r="UVH215" s="130"/>
      <c r="UVI215" s="130"/>
      <c r="UVJ215" s="131"/>
      <c r="UVK215" s="132"/>
      <c r="UVL215" s="133"/>
      <c r="UVM215" s="134"/>
      <c r="UVN215" s="135"/>
      <c r="UVO215" s="135"/>
      <c r="UVP215" s="130"/>
      <c r="UVQ215" s="130"/>
      <c r="UVR215" s="131"/>
      <c r="UVS215" s="132"/>
      <c r="UVT215" s="133"/>
      <c r="UVU215" s="134"/>
      <c r="UVV215" s="135"/>
      <c r="UVW215" s="135"/>
      <c r="UVX215" s="130"/>
      <c r="UVY215" s="130"/>
      <c r="UVZ215" s="131"/>
      <c r="UWA215" s="132"/>
      <c r="UWB215" s="133"/>
      <c r="UWC215" s="134"/>
      <c r="UWD215" s="135"/>
      <c r="UWE215" s="135"/>
      <c r="UWF215" s="130"/>
      <c r="UWG215" s="130"/>
      <c r="UWH215" s="131"/>
      <c r="UWI215" s="132"/>
      <c r="UWJ215" s="133"/>
      <c r="UWK215" s="134"/>
      <c r="UWL215" s="135"/>
      <c r="UWM215" s="135"/>
      <c r="UWN215" s="130"/>
      <c r="UWO215" s="130"/>
      <c r="UWP215" s="131"/>
      <c r="UWQ215" s="132"/>
      <c r="UWR215" s="133"/>
      <c r="UWS215" s="134"/>
      <c r="UWT215" s="135"/>
      <c r="UWU215" s="135"/>
      <c r="UWV215" s="130"/>
      <c r="UWW215" s="130"/>
      <c r="UWX215" s="131"/>
      <c r="UWY215" s="132"/>
      <c r="UWZ215" s="133"/>
      <c r="UXA215" s="134"/>
      <c r="UXB215" s="135"/>
      <c r="UXC215" s="135"/>
      <c r="UXD215" s="130"/>
      <c r="UXE215" s="130"/>
      <c r="UXF215" s="131"/>
      <c r="UXG215" s="132"/>
      <c r="UXH215" s="133"/>
      <c r="UXI215" s="134"/>
      <c r="UXJ215" s="135"/>
      <c r="UXK215" s="135"/>
      <c r="UXL215" s="130"/>
      <c r="UXM215" s="130"/>
      <c r="UXN215" s="131"/>
      <c r="UXO215" s="132"/>
      <c r="UXP215" s="133"/>
      <c r="UXQ215" s="134"/>
      <c r="UXR215" s="135"/>
      <c r="UXS215" s="135"/>
      <c r="UXT215" s="130"/>
      <c r="UXU215" s="130"/>
      <c r="UXV215" s="131"/>
      <c r="UXW215" s="132"/>
      <c r="UXX215" s="133"/>
      <c r="UXY215" s="134"/>
      <c r="UXZ215" s="135"/>
      <c r="UYA215" s="135"/>
      <c r="UYB215" s="130"/>
      <c r="UYC215" s="130"/>
      <c r="UYD215" s="131"/>
      <c r="UYE215" s="132"/>
      <c r="UYF215" s="133"/>
      <c r="UYG215" s="134"/>
      <c r="UYH215" s="135"/>
      <c r="UYI215" s="135"/>
      <c r="UYJ215" s="130"/>
      <c r="UYK215" s="130"/>
      <c r="UYL215" s="131"/>
      <c r="UYM215" s="132"/>
      <c r="UYN215" s="133"/>
      <c r="UYO215" s="134"/>
      <c r="UYP215" s="135"/>
      <c r="UYQ215" s="135"/>
      <c r="UYR215" s="130"/>
      <c r="UYS215" s="130"/>
      <c r="UYT215" s="131"/>
      <c r="UYU215" s="132"/>
      <c r="UYV215" s="133"/>
      <c r="UYW215" s="134"/>
      <c r="UYX215" s="135"/>
      <c r="UYY215" s="135"/>
      <c r="UYZ215" s="130"/>
      <c r="UZA215" s="130"/>
      <c r="UZB215" s="131"/>
      <c r="UZC215" s="132"/>
      <c r="UZD215" s="133"/>
      <c r="UZE215" s="134"/>
      <c r="UZF215" s="135"/>
      <c r="UZG215" s="135"/>
      <c r="UZH215" s="130"/>
      <c r="UZI215" s="130"/>
      <c r="UZJ215" s="131"/>
      <c r="UZK215" s="132"/>
      <c r="UZL215" s="133"/>
      <c r="UZM215" s="134"/>
      <c r="UZN215" s="135"/>
      <c r="UZO215" s="135"/>
      <c r="UZP215" s="130"/>
      <c r="UZQ215" s="130"/>
      <c r="UZR215" s="131"/>
      <c r="UZS215" s="132"/>
      <c r="UZT215" s="133"/>
      <c r="UZU215" s="134"/>
      <c r="UZV215" s="135"/>
      <c r="UZW215" s="135"/>
      <c r="UZX215" s="130"/>
      <c r="UZY215" s="130"/>
      <c r="UZZ215" s="131"/>
      <c r="VAA215" s="132"/>
      <c r="VAB215" s="133"/>
      <c r="VAC215" s="134"/>
      <c r="VAD215" s="135"/>
      <c r="VAE215" s="135"/>
      <c r="VAF215" s="130"/>
      <c r="VAG215" s="130"/>
      <c r="VAH215" s="131"/>
      <c r="VAI215" s="132"/>
      <c r="VAJ215" s="133"/>
      <c r="VAK215" s="134"/>
      <c r="VAL215" s="135"/>
      <c r="VAM215" s="135"/>
      <c r="VAN215" s="130"/>
      <c r="VAO215" s="130"/>
      <c r="VAP215" s="131"/>
      <c r="VAQ215" s="132"/>
      <c r="VAR215" s="133"/>
      <c r="VAS215" s="134"/>
      <c r="VAT215" s="135"/>
      <c r="VAU215" s="135"/>
      <c r="VAV215" s="130"/>
      <c r="VAW215" s="130"/>
      <c r="VAX215" s="131"/>
      <c r="VAY215" s="132"/>
      <c r="VAZ215" s="133"/>
      <c r="VBA215" s="134"/>
      <c r="VBB215" s="135"/>
      <c r="VBC215" s="135"/>
      <c r="VBD215" s="130"/>
      <c r="VBE215" s="130"/>
      <c r="VBF215" s="131"/>
      <c r="VBG215" s="132"/>
      <c r="VBH215" s="133"/>
      <c r="VBI215" s="134"/>
      <c r="VBJ215" s="135"/>
      <c r="VBK215" s="135"/>
      <c r="VBL215" s="130"/>
      <c r="VBM215" s="130"/>
      <c r="VBN215" s="131"/>
      <c r="VBO215" s="132"/>
      <c r="VBP215" s="133"/>
      <c r="VBQ215" s="134"/>
      <c r="VBR215" s="135"/>
      <c r="VBS215" s="135"/>
      <c r="VBT215" s="130"/>
      <c r="VBU215" s="130"/>
      <c r="VBV215" s="131"/>
      <c r="VBW215" s="132"/>
      <c r="VBX215" s="133"/>
      <c r="VBY215" s="134"/>
      <c r="VBZ215" s="135"/>
      <c r="VCA215" s="135"/>
      <c r="VCB215" s="130"/>
      <c r="VCC215" s="130"/>
      <c r="VCD215" s="131"/>
      <c r="VCE215" s="132"/>
      <c r="VCF215" s="133"/>
      <c r="VCG215" s="134"/>
      <c r="VCH215" s="135"/>
      <c r="VCI215" s="135"/>
      <c r="VCJ215" s="130"/>
      <c r="VCK215" s="130"/>
      <c r="VCL215" s="131"/>
      <c r="VCM215" s="132"/>
      <c r="VCN215" s="133"/>
      <c r="VCO215" s="134"/>
      <c r="VCP215" s="135"/>
      <c r="VCQ215" s="135"/>
      <c r="VCR215" s="130"/>
      <c r="VCS215" s="130"/>
      <c r="VCT215" s="131"/>
      <c r="VCU215" s="132"/>
      <c r="VCV215" s="133"/>
      <c r="VCW215" s="134"/>
      <c r="VCX215" s="135"/>
      <c r="VCY215" s="135"/>
      <c r="VCZ215" s="130"/>
      <c r="VDA215" s="130"/>
      <c r="VDB215" s="131"/>
      <c r="VDC215" s="132"/>
      <c r="VDD215" s="133"/>
      <c r="VDE215" s="134"/>
      <c r="VDF215" s="135"/>
      <c r="VDG215" s="135"/>
      <c r="VDH215" s="130"/>
      <c r="VDI215" s="130"/>
      <c r="VDJ215" s="131"/>
      <c r="VDK215" s="132"/>
      <c r="VDL215" s="133"/>
      <c r="VDM215" s="134"/>
      <c r="VDN215" s="135"/>
      <c r="VDO215" s="135"/>
      <c r="VDP215" s="130"/>
      <c r="VDQ215" s="130"/>
      <c r="VDR215" s="131"/>
      <c r="VDS215" s="132"/>
      <c r="VDT215" s="133"/>
      <c r="VDU215" s="134"/>
      <c r="VDV215" s="135"/>
      <c r="VDW215" s="135"/>
      <c r="VDX215" s="130"/>
      <c r="VDY215" s="130"/>
      <c r="VDZ215" s="131"/>
      <c r="VEA215" s="132"/>
      <c r="VEB215" s="133"/>
      <c r="VEC215" s="134"/>
      <c r="VED215" s="135"/>
      <c r="VEE215" s="135"/>
      <c r="VEF215" s="130"/>
      <c r="VEG215" s="130"/>
      <c r="VEH215" s="131"/>
      <c r="VEI215" s="132"/>
      <c r="VEJ215" s="133"/>
      <c r="VEK215" s="134"/>
      <c r="VEL215" s="135"/>
      <c r="VEM215" s="135"/>
      <c r="VEN215" s="130"/>
      <c r="VEO215" s="130"/>
      <c r="VEP215" s="131"/>
      <c r="VEQ215" s="132"/>
      <c r="VER215" s="133"/>
      <c r="VES215" s="134"/>
      <c r="VET215" s="135"/>
      <c r="VEU215" s="135"/>
      <c r="VEV215" s="130"/>
      <c r="VEW215" s="130"/>
      <c r="VEX215" s="131"/>
      <c r="VEY215" s="132"/>
      <c r="VEZ215" s="133"/>
      <c r="VFA215" s="134"/>
      <c r="VFB215" s="135"/>
      <c r="VFC215" s="135"/>
      <c r="VFD215" s="130"/>
      <c r="VFE215" s="130"/>
      <c r="VFF215" s="131"/>
      <c r="VFG215" s="132"/>
      <c r="VFH215" s="133"/>
      <c r="VFI215" s="134"/>
      <c r="VFJ215" s="135"/>
      <c r="VFK215" s="135"/>
      <c r="VFL215" s="130"/>
      <c r="VFM215" s="130"/>
      <c r="VFN215" s="131"/>
      <c r="VFO215" s="132"/>
      <c r="VFP215" s="133"/>
      <c r="VFQ215" s="134"/>
      <c r="VFR215" s="135"/>
      <c r="VFS215" s="135"/>
      <c r="VFT215" s="130"/>
      <c r="VFU215" s="130"/>
      <c r="VFV215" s="131"/>
      <c r="VFW215" s="132"/>
      <c r="VFX215" s="133"/>
      <c r="VFY215" s="134"/>
      <c r="VFZ215" s="135"/>
      <c r="VGA215" s="135"/>
      <c r="VGB215" s="130"/>
      <c r="VGC215" s="130"/>
      <c r="VGD215" s="131"/>
      <c r="VGE215" s="132"/>
      <c r="VGF215" s="133"/>
      <c r="VGG215" s="134"/>
      <c r="VGH215" s="135"/>
      <c r="VGI215" s="135"/>
      <c r="VGJ215" s="130"/>
      <c r="VGK215" s="130"/>
      <c r="VGL215" s="131"/>
      <c r="VGM215" s="132"/>
      <c r="VGN215" s="133"/>
      <c r="VGO215" s="134"/>
      <c r="VGP215" s="135"/>
      <c r="VGQ215" s="135"/>
      <c r="VGR215" s="130"/>
      <c r="VGS215" s="130"/>
      <c r="VGT215" s="131"/>
      <c r="VGU215" s="132"/>
      <c r="VGV215" s="133"/>
      <c r="VGW215" s="134"/>
      <c r="VGX215" s="135"/>
      <c r="VGY215" s="135"/>
      <c r="VGZ215" s="130"/>
      <c r="VHA215" s="130"/>
      <c r="VHB215" s="131"/>
      <c r="VHC215" s="132"/>
      <c r="VHD215" s="133"/>
      <c r="VHE215" s="134"/>
      <c r="VHF215" s="135"/>
      <c r="VHG215" s="135"/>
      <c r="VHH215" s="130"/>
      <c r="VHI215" s="130"/>
      <c r="VHJ215" s="131"/>
      <c r="VHK215" s="132"/>
      <c r="VHL215" s="133"/>
      <c r="VHM215" s="134"/>
      <c r="VHN215" s="135"/>
      <c r="VHO215" s="135"/>
      <c r="VHP215" s="130"/>
      <c r="VHQ215" s="130"/>
      <c r="VHR215" s="131"/>
      <c r="VHS215" s="132"/>
      <c r="VHT215" s="133"/>
      <c r="VHU215" s="134"/>
      <c r="VHV215" s="135"/>
      <c r="VHW215" s="135"/>
      <c r="VHX215" s="130"/>
      <c r="VHY215" s="130"/>
      <c r="VHZ215" s="131"/>
      <c r="VIA215" s="132"/>
      <c r="VIB215" s="133"/>
      <c r="VIC215" s="134"/>
      <c r="VID215" s="135"/>
      <c r="VIE215" s="135"/>
      <c r="VIF215" s="130"/>
      <c r="VIG215" s="130"/>
      <c r="VIH215" s="131"/>
      <c r="VII215" s="132"/>
      <c r="VIJ215" s="133"/>
      <c r="VIK215" s="134"/>
      <c r="VIL215" s="135"/>
      <c r="VIM215" s="135"/>
      <c r="VIN215" s="130"/>
      <c r="VIO215" s="130"/>
      <c r="VIP215" s="131"/>
      <c r="VIQ215" s="132"/>
      <c r="VIR215" s="133"/>
      <c r="VIS215" s="134"/>
      <c r="VIT215" s="135"/>
      <c r="VIU215" s="135"/>
      <c r="VIV215" s="130"/>
      <c r="VIW215" s="130"/>
      <c r="VIX215" s="131"/>
      <c r="VIY215" s="132"/>
      <c r="VIZ215" s="133"/>
      <c r="VJA215" s="134"/>
      <c r="VJB215" s="135"/>
      <c r="VJC215" s="135"/>
      <c r="VJD215" s="130"/>
      <c r="VJE215" s="130"/>
      <c r="VJF215" s="131"/>
      <c r="VJG215" s="132"/>
      <c r="VJH215" s="133"/>
      <c r="VJI215" s="134"/>
      <c r="VJJ215" s="135"/>
      <c r="VJK215" s="135"/>
      <c r="VJL215" s="130"/>
      <c r="VJM215" s="130"/>
      <c r="VJN215" s="131"/>
      <c r="VJO215" s="132"/>
      <c r="VJP215" s="133"/>
      <c r="VJQ215" s="134"/>
      <c r="VJR215" s="135"/>
      <c r="VJS215" s="135"/>
      <c r="VJT215" s="130"/>
      <c r="VJU215" s="130"/>
      <c r="VJV215" s="131"/>
      <c r="VJW215" s="132"/>
      <c r="VJX215" s="133"/>
      <c r="VJY215" s="134"/>
      <c r="VJZ215" s="135"/>
      <c r="VKA215" s="135"/>
      <c r="VKB215" s="130"/>
      <c r="VKC215" s="130"/>
      <c r="VKD215" s="131"/>
      <c r="VKE215" s="132"/>
      <c r="VKF215" s="133"/>
      <c r="VKG215" s="134"/>
      <c r="VKH215" s="135"/>
      <c r="VKI215" s="135"/>
      <c r="VKJ215" s="130"/>
      <c r="VKK215" s="130"/>
      <c r="VKL215" s="131"/>
      <c r="VKM215" s="132"/>
      <c r="VKN215" s="133"/>
      <c r="VKO215" s="134"/>
      <c r="VKP215" s="135"/>
      <c r="VKQ215" s="135"/>
      <c r="VKR215" s="130"/>
      <c r="VKS215" s="130"/>
      <c r="VKT215" s="131"/>
      <c r="VKU215" s="132"/>
      <c r="VKV215" s="133"/>
      <c r="VKW215" s="134"/>
      <c r="VKX215" s="135"/>
      <c r="VKY215" s="135"/>
      <c r="VKZ215" s="130"/>
      <c r="VLA215" s="130"/>
      <c r="VLB215" s="131"/>
      <c r="VLC215" s="132"/>
      <c r="VLD215" s="133"/>
      <c r="VLE215" s="134"/>
      <c r="VLF215" s="135"/>
      <c r="VLG215" s="135"/>
      <c r="VLH215" s="130"/>
      <c r="VLI215" s="130"/>
      <c r="VLJ215" s="131"/>
      <c r="VLK215" s="132"/>
      <c r="VLL215" s="133"/>
      <c r="VLM215" s="134"/>
      <c r="VLN215" s="135"/>
      <c r="VLO215" s="135"/>
      <c r="VLP215" s="130"/>
      <c r="VLQ215" s="130"/>
      <c r="VLR215" s="131"/>
      <c r="VLS215" s="132"/>
      <c r="VLT215" s="133"/>
      <c r="VLU215" s="134"/>
      <c r="VLV215" s="135"/>
      <c r="VLW215" s="135"/>
      <c r="VLX215" s="130"/>
      <c r="VLY215" s="130"/>
      <c r="VLZ215" s="131"/>
      <c r="VMA215" s="132"/>
      <c r="VMB215" s="133"/>
      <c r="VMC215" s="134"/>
      <c r="VMD215" s="135"/>
      <c r="VME215" s="135"/>
      <c r="VMF215" s="130"/>
      <c r="VMG215" s="130"/>
      <c r="VMH215" s="131"/>
      <c r="VMI215" s="132"/>
      <c r="VMJ215" s="133"/>
      <c r="VMK215" s="134"/>
      <c r="VML215" s="135"/>
      <c r="VMM215" s="135"/>
      <c r="VMN215" s="130"/>
      <c r="VMO215" s="130"/>
      <c r="VMP215" s="131"/>
      <c r="VMQ215" s="132"/>
      <c r="VMR215" s="133"/>
      <c r="VMS215" s="134"/>
      <c r="VMT215" s="135"/>
      <c r="VMU215" s="135"/>
      <c r="VMV215" s="130"/>
      <c r="VMW215" s="130"/>
      <c r="VMX215" s="131"/>
      <c r="VMY215" s="132"/>
      <c r="VMZ215" s="133"/>
      <c r="VNA215" s="134"/>
      <c r="VNB215" s="135"/>
      <c r="VNC215" s="135"/>
      <c r="VND215" s="130"/>
      <c r="VNE215" s="130"/>
      <c r="VNF215" s="131"/>
      <c r="VNG215" s="132"/>
      <c r="VNH215" s="133"/>
      <c r="VNI215" s="134"/>
      <c r="VNJ215" s="135"/>
      <c r="VNK215" s="135"/>
      <c r="VNL215" s="130"/>
      <c r="VNM215" s="130"/>
      <c r="VNN215" s="131"/>
      <c r="VNO215" s="132"/>
      <c r="VNP215" s="133"/>
      <c r="VNQ215" s="134"/>
      <c r="VNR215" s="135"/>
      <c r="VNS215" s="135"/>
      <c r="VNT215" s="130"/>
      <c r="VNU215" s="130"/>
      <c r="VNV215" s="131"/>
      <c r="VNW215" s="132"/>
      <c r="VNX215" s="133"/>
      <c r="VNY215" s="134"/>
      <c r="VNZ215" s="135"/>
      <c r="VOA215" s="135"/>
      <c r="VOB215" s="130"/>
      <c r="VOC215" s="130"/>
      <c r="VOD215" s="131"/>
      <c r="VOE215" s="132"/>
      <c r="VOF215" s="133"/>
      <c r="VOG215" s="134"/>
      <c r="VOH215" s="135"/>
      <c r="VOI215" s="135"/>
      <c r="VOJ215" s="130"/>
      <c r="VOK215" s="130"/>
      <c r="VOL215" s="131"/>
      <c r="VOM215" s="132"/>
      <c r="VON215" s="133"/>
      <c r="VOO215" s="134"/>
      <c r="VOP215" s="135"/>
      <c r="VOQ215" s="135"/>
      <c r="VOR215" s="130"/>
      <c r="VOS215" s="130"/>
      <c r="VOT215" s="131"/>
      <c r="VOU215" s="132"/>
      <c r="VOV215" s="133"/>
      <c r="VOW215" s="134"/>
      <c r="VOX215" s="135"/>
      <c r="VOY215" s="135"/>
      <c r="VOZ215" s="130"/>
      <c r="VPA215" s="130"/>
      <c r="VPB215" s="131"/>
      <c r="VPC215" s="132"/>
      <c r="VPD215" s="133"/>
      <c r="VPE215" s="134"/>
      <c r="VPF215" s="135"/>
      <c r="VPG215" s="135"/>
      <c r="VPH215" s="130"/>
      <c r="VPI215" s="130"/>
      <c r="VPJ215" s="131"/>
      <c r="VPK215" s="132"/>
      <c r="VPL215" s="133"/>
      <c r="VPM215" s="134"/>
      <c r="VPN215" s="135"/>
      <c r="VPO215" s="135"/>
      <c r="VPP215" s="130"/>
      <c r="VPQ215" s="130"/>
      <c r="VPR215" s="131"/>
      <c r="VPS215" s="132"/>
      <c r="VPT215" s="133"/>
      <c r="VPU215" s="134"/>
      <c r="VPV215" s="135"/>
      <c r="VPW215" s="135"/>
      <c r="VPX215" s="130"/>
      <c r="VPY215" s="130"/>
      <c r="VPZ215" s="131"/>
      <c r="VQA215" s="132"/>
      <c r="VQB215" s="133"/>
      <c r="VQC215" s="134"/>
      <c r="VQD215" s="135"/>
      <c r="VQE215" s="135"/>
      <c r="VQF215" s="130"/>
      <c r="VQG215" s="130"/>
      <c r="VQH215" s="131"/>
      <c r="VQI215" s="132"/>
      <c r="VQJ215" s="133"/>
      <c r="VQK215" s="134"/>
      <c r="VQL215" s="135"/>
      <c r="VQM215" s="135"/>
      <c r="VQN215" s="130"/>
      <c r="VQO215" s="130"/>
      <c r="VQP215" s="131"/>
      <c r="VQQ215" s="132"/>
      <c r="VQR215" s="133"/>
      <c r="VQS215" s="134"/>
      <c r="VQT215" s="135"/>
      <c r="VQU215" s="135"/>
      <c r="VQV215" s="130"/>
      <c r="VQW215" s="130"/>
      <c r="VQX215" s="131"/>
      <c r="VQY215" s="132"/>
      <c r="VQZ215" s="133"/>
      <c r="VRA215" s="134"/>
      <c r="VRB215" s="135"/>
      <c r="VRC215" s="135"/>
      <c r="VRD215" s="130"/>
      <c r="VRE215" s="130"/>
      <c r="VRF215" s="131"/>
      <c r="VRG215" s="132"/>
      <c r="VRH215" s="133"/>
      <c r="VRI215" s="134"/>
      <c r="VRJ215" s="135"/>
      <c r="VRK215" s="135"/>
      <c r="VRL215" s="130"/>
      <c r="VRM215" s="130"/>
      <c r="VRN215" s="131"/>
      <c r="VRO215" s="132"/>
      <c r="VRP215" s="133"/>
      <c r="VRQ215" s="134"/>
      <c r="VRR215" s="135"/>
      <c r="VRS215" s="135"/>
      <c r="VRT215" s="130"/>
      <c r="VRU215" s="130"/>
      <c r="VRV215" s="131"/>
      <c r="VRW215" s="132"/>
      <c r="VRX215" s="133"/>
      <c r="VRY215" s="134"/>
      <c r="VRZ215" s="135"/>
      <c r="VSA215" s="135"/>
      <c r="VSB215" s="130"/>
      <c r="VSC215" s="130"/>
      <c r="VSD215" s="131"/>
      <c r="VSE215" s="132"/>
      <c r="VSF215" s="133"/>
      <c r="VSG215" s="134"/>
      <c r="VSH215" s="135"/>
      <c r="VSI215" s="135"/>
      <c r="VSJ215" s="130"/>
      <c r="VSK215" s="130"/>
      <c r="VSL215" s="131"/>
      <c r="VSM215" s="132"/>
      <c r="VSN215" s="133"/>
      <c r="VSO215" s="134"/>
      <c r="VSP215" s="135"/>
      <c r="VSQ215" s="135"/>
      <c r="VSR215" s="130"/>
      <c r="VSS215" s="130"/>
      <c r="VST215" s="131"/>
      <c r="VSU215" s="132"/>
      <c r="VSV215" s="133"/>
      <c r="VSW215" s="134"/>
      <c r="VSX215" s="135"/>
      <c r="VSY215" s="135"/>
      <c r="VSZ215" s="130"/>
      <c r="VTA215" s="130"/>
      <c r="VTB215" s="131"/>
      <c r="VTC215" s="132"/>
      <c r="VTD215" s="133"/>
      <c r="VTE215" s="134"/>
      <c r="VTF215" s="135"/>
      <c r="VTG215" s="135"/>
      <c r="VTH215" s="130"/>
      <c r="VTI215" s="130"/>
      <c r="VTJ215" s="131"/>
      <c r="VTK215" s="132"/>
      <c r="VTL215" s="133"/>
      <c r="VTM215" s="134"/>
      <c r="VTN215" s="135"/>
      <c r="VTO215" s="135"/>
      <c r="VTP215" s="130"/>
      <c r="VTQ215" s="130"/>
      <c r="VTR215" s="131"/>
      <c r="VTS215" s="132"/>
      <c r="VTT215" s="133"/>
      <c r="VTU215" s="134"/>
      <c r="VTV215" s="135"/>
      <c r="VTW215" s="135"/>
      <c r="VTX215" s="130"/>
      <c r="VTY215" s="130"/>
      <c r="VTZ215" s="131"/>
      <c r="VUA215" s="132"/>
      <c r="VUB215" s="133"/>
      <c r="VUC215" s="134"/>
      <c r="VUD215" s="135"/>
      <c r="VUE215" s="135"/>
      <c r="VUF215" s="130"/>
      <c r="VUG215" s="130"/>
      <c r="VUH215" s="131"/>
      <c r="VUI215" s="132"/>
      <c r="VUJ215" s="133"/>
      <c r="VUK215" s="134"/>
      <c r="VUL215" s="135"/>
      <c r="VUM215" s="135"/>
      <c r="VUN215" s="130"/>
      <c r="VUO215" s="130"/>
      <c r="VUP215" s="131"/>
      <c r="VUQ215" s="132"/>
      <c r="VUR215" s="133"/>
      <c r="VUS215" s="134"/>
      <c r="VUT215" s="135"/>
      <c r="VUU215" s="135"/>
      <c r="VUV215" s="130"/>
      <c r="VUW215" s="130"/>
      <c r="VUX215" s="131"/>
      <c r="VUY215" s="132"/>
      <c r="VUZ215" s="133"/>
      <c r="VVA215" s="134"/>
      <c r="VVB215" s="135"/>
      <c r="VVC215" s="135"/>
      <c r="VVD215" s="130"/>
      <c r="VVE215" s="130"/>
      <c r="VVF215" s="131"/>
      <c r="VVG215" s="132"/>
      <c r="VVH215" s="133"/>
      <c r="VVI215" s="134"/>
      <c r="VVJ215" s="135"/>
      <c r="VVK215" s="135"/>
      <c r="VVL215" s="130"/>
      <c r="VVM215" s="130"/>
      <c r="VVN215" s="131"/>
      <c r="VVO215" s="132"/>
      <c r="VVP215" s="133"/>
      <c r="VVQ215" s="134"/>
      <c r="VVR215" s="135"/>
      <c r="VVS215" s="135"/>
      <c r="VVT215" s="130"/>
      <c r="VVU215" s="130"/>
      <c r="VVV215" s="131"/>
      <c r="VVW215" s="132"/>
      <c r="VVX215" s="133"/>
      <c r="VVY215" s="134"/>
      <c r="VVZ215" s="135"/>
      <c r="VWA215" s="135"/>
      <c r="VWB215" s="130"/>
      <c r="VWC215" s="130"/>
      <c r="VWD215" s="131"/>
      <c r="VWE215" s="132"/>
      <c r="VWF215" s="133"/>
      <c r="VWG215" s="134"/>
      <c r="VWH215" s="135"/>
      <c r="VWI215" s="135"/>
      <c r="VWJ215" s="130"/>
      <c r="VWK215" s="130"/>
      <c r="VWL215" s="131"/>
      <c r="VWM215" s="132"/>
      <c r="VWN215" s="133"/>
      <c r="VWO215" s="134"/>
      <c r="VWP215" s="135"/>
      <c r="VWQ215" s="135"/>
      <c r="VWR215" s="130"/>
      <c r="VWS215" s="130"/>
      <c r="VWT215" s="131"/>
      <c r="VWU215" s="132"/>
      <c r="VWV215" s="133"/>
      <c r="VWW215" s="134"/>
      <c r="VWX215" s="135"/>
      <c r="VWY215" s="135"/>
      <c r="VWZ215" s="130"/>
      <c r="VXA215" s="130"/>
      <c r="VXB215" s="131"/>
      <c r="VXC215" s="132"/>
      <c r="VXD215" s="133"/>
      <c r="VXE215" s="134"/>
      <c r="VXF215" s="135"/>
      <c r="VXG215" s="135"/>
      <c r="VXH215" s="130"/>
      <c r="VXI215" s="130"/>
      <c r="VXJ215" s="131"/>
      <c r="VXK215" s="132"/>
      <c r="VXL215" s="133"/>
      <c r="VXM215" s="134"/>
      <c r="VXN215" s="135"/>
      <c r="VXO215" s="135"/>
      <c r="VXP215" s="130"/>
      <c r="VXQ215" s="130"/>
      <c r="VXR215" s="131"/>
      <c r="VXS215" s="132"/>
      <c r="VXT215" s="133"/>
      <c r="VXU215" s="134"/>
      <c r="VXV215" s="135"/>
      <c r="VXW215" s="135"/>
      <c r="VXX215" s="130"/>
      <c r="VXY215" s="130"/>
      <c r="VXZ215" s="131"/>
      <c r="VYA215" s="132"/>
      <c r="VYB215" s="133"/>
      <c r="VYC215" s="134"/>
      <c r="VYD215" s="135"/>
      <c r="VYE215" s="135"/>
      <c r="VYF215" s="130"/>
      <c r="VYG215" s="130"/>
      <c r="VYH215" s="131"/>
      <c r="VYI215" s="132"/>
      <c r="VYJ215" s="133"/>
      <c r="VYK215" s="134"/>
      <c r="VYL215" s="135"/>
      <c r="VYM215" s="135"/>
      <c r="VYN215" s="130"/>
      <c r="VYO215" s="130"/>
      <c r="VYP215" s="131"/>
      <c r="VYQ215" s="132"/>
      <c r="VYR215" s="133"/>
      <c r="VYS215" s="134"/>
      <c r="VYT215" s="135"/>
      <c r="VYU215" s="135"/>
      <c r="VYV215" s="130"/>
      <c r="VYW215" s="130"/>
      <c r="VYX215" s="131"/>
      <c r="VYY215" s="132"/>
      <c r="VYZ215" s="133"/>
      <c r="VZA215" s="134"/>
      <c r="VZB215" s="135"/>
      <c r="VZC215" s="135"/>
      <c r="VZD215" s="130"/>
      <c r="VZE215" s="130"/>
      <c r="VZF215" s="131"/>
      <c r="VZG215" s="132"/>
      <c r="VZH215" s="133"/>
      <c r="VZI215" s="134"/>
      <c r="VZJ215" s="135"/>
      <c r="VZK215" s="135"/>
      <c r="VZL215" s="130"/>
      <c r="VZM215" s="130"/>
      <c r="VZN215" s="131"/>
      <c r="VZO215" s="132"/>
      <c r="VZP215" s="133"/>
      <c r="VZQ215" s="134"/>
      <c r="VZR215" s="135"/>
      <c r="VZS215" s="135"/>
      <c r="VZT215" s="130"/>
      <c r="VZU215" s="130"/>
      <c r="VZV215" s="131"/>
      <c r="VZW215" s="132"/>
      <c r="VZX215" s="133"/>
      <c r="VZY215" s="134"/>
      <c r="VZZ215" s="135"/>
      <c r="WAA215" s="135"/>
      <c r="WAB215" s="130"/>
      <c r="WAC215" s="130"/>
      <c r="WAD215" s="131"/>
      <c r="WAE215" s="132"/>
      <c r="WAF215" s="133"/>
      <c r="WAG215" s="134"/>
      <c r="WAH215" s="135"/>
      <c r="WAI215" s="135"/>
      <c r="WAJ215" s="130"/>
      <c r="WAK215" s="130"/>
      <c r="WAL215" s="131"/>
      <c r="WAM215" s="132"/>
      <c r="WAN215" s="133"/>
      <c r="WAO215" s="134"/>
      <c r="WAP215" s="135"/>
      <c r="WAQ215" s="135"/>
      <c r="WAR215" s="130"/>
      <c r="WAS215" s="130"/>
      <c r="WAT215" s="131"/>
      <c r="WAU215" s="132"/>
      <c r="WAV215" s="133"/>
      <c r="WAW215" s="134"/>
      <c r="WAX215" s="135"/>
      <c r="WAY215" s="135"/>
      <c r="WAZ215" s="130"/>
      <c r="WBA215" s="130"/>
      <c r="WBB215" s="131"/>
      <c r="WBC215" s="132"/>
      <c r="WBD215" s="133"/>
      <c r="WBE215" s="134"/>
      <c r="WBF215" s="135"/>
      <c r="WBG215" s="135"/>
      <c r="WBH215" s="130"/>
      <c r="WBI215" s="130"/>
      <c r="WBJ215" s="131"/>
      <c r="WBK215" s="132"/>
      <c r="WBL215" s="133"/>
      <c r="WBM215" s="134"/>
      <c r="WBN215" s="135"/>
      <c r="WBO215" s="135"/>
      <c r="WBP215" s="130"/>
      <c r="WBQ215" s="130"/>
      <c r="WBR215" s="131"/>
      <c r="WBS215" s="132"/>
      <c r="WBT215" s="133"/>
      <c r="WBU215" s="134"/>
      <c r="WBV215" s="135"/>
      <c r="WBW215" s="135"/>
      <c r="WBX215" s="130"/>
      <c r="WBY215" s="130"/>
      <c r="WBZ215" s="131"/>
      <c r="WCA215" s="132"/>
      <c r="WCB215" s="133"/>
      <c r="WCC215" s="134"/>
      <c r="WCD215" s="135"/>
      <c r="WCE215" s="135"/>
      <c r="WCF215" s="130"/>
      <c r="WCG215" s="130"/>
      <c r="WCH215" s="131"/>
      <c r="WCI215" s="132"/>
      <c r="WCJ215" s="133"/>
      <c r="WCK215" s="134"/>
      <c r="WCL215" s="135"/>
      <c r="WCM215" s="135"/>
      <c r="WCN215" s="130"/>
      <c r="WCO215" s="130"/>
      <c r="WCP215" s="131"/>
      <c r="WCQ215" s="132"/>
      <c r="WCR215" s="133"/>
      <c r="WCS215" s="134"/>
      <c r="WCT215" s="135"/>
      <c r="WCU215" s="135"/>
      <c r="WCV215" s="130"/>
      <c r="WCW215" s="130"/>
      <c r="WCX215" s="131"/>
      <c r="WCY215" s="132"/>
      <c r="WCZ215" s="133"/>
      <c r="WDA215" s="134"/>
      <c r="WDB215" s="135"/>
      <c r="WDC215" s="135"/>
      <c r="WDD215" s="130"/>
      <c r="WDE215" s="130"/>
      <c r="WDF215" s="131"/>
      <c r="WDG215" s="132"/>
      <c r="WDH215" s="133"/>
      <c r="WDI215" s="134"/>
      <c r="WDJ215" s="135"/>
      <c r="WDK215" s="135"/>
      <c r="WDL215" s="130"/>
      <c r="WDM215" s="130"/>
      <c r="WDN215" s="131"/>
      <c r="WDO215" s="132"/>
      <c r="WDP215" s="133"/>
      <c r="WDQ215" s="134"/>
      <c r="WDR215" s="135"/>
      <c r="WDS215" s="135"/>
      <c r="WDT215" s="130"/>
      <c r="WDU215" s="130"/>
      <c r="WDV215" s="131"/>
      <c r="WDW215" s="132"/>
      <c r="WDX215" s="133"/>
      <c r="WDY215" s="134"/>
      <c r="WDZ215" s="135"/>
      <c r="WEA215" s="135"/>
      <c r="WEB215" s="130"/>
      <c r="WEC215" s="130"/>
      <c r="WED215" s="131"/>
      <c r="WEE215" s="132"/>
      <c r="WEF215" s="133"/>
      <c r="WEG215" s="134"/>
      <c r="WEH215" s="135"/>
      <c r="WEI215" s="135"/>
      <c r="WEJ215" s="130"/>
      <c r="WEK215" s="130"/>
      <c r="WEL215" s="131"/>
      <c r="WEM215" s="132"/>
      <c r="WEN215" s="133"/>
      <c r="WEO215" s="134"/>
      <c r="WEP215" s="135"/>
      <c r="WEQ215" s="135"/>
      <c r="WER215" s="130"/>
      <c r="WES215" s="130"/>
      <c r="WET215" s="131"/>
      <c r="WEU215" s="132"/>
      <c r="WEV215" s="133"/>
      <c r="WEW215" s="134"/>
      <c r="WEX215" s="135"/>
      <c r="WEY215" s="135"/>
      <c r="WEZ215" s="130"/>
      <c r="WFA215" s="130"/>
      <c r="WFB215" s="131"/>
      <c r="WFC215" s="132"/>
      <c r="WFD215" s="133"/>
      <c r="WFE215" s="134"/>
      <c r="WFF215" s="135"/>
      <c r="WFG215" s="135"/>
      <c r="WFH215" s="130"/>
      <c r="WFI215" s="130"/>
      <c r="WFJ215" s="131"/>
      <c r="WFK215" s="132"/>
      <c r="WFL215" s="133"/>
      <c r="WFM215" s="134"/>
      <c r="WFN215" s="135"/>
      <c r="WFO215" s="135"/>
      <c r="WFP215" s="130"/>
      <c r="WFQ215" s="130"/>
      <c r="WFR215" s="131"/>
      <c r="WFS215" s="132"/>
      <c r="WFT215" s="133"/>
      <c r="WFU215" s="134"/>
      <c r="WFV215" s="135"/>
      <c r="WFW215" s="135"/>
      <c r="WFX215" s="130"/>
      <c r="WFY215" s="130"/>
      <c r="WFZ215" s="131"/>
      <c r="WGA215" s="132"/>
      <c r="WGB215" s="133"/>
      <c r="WGC215" s="134"/>
      <c r="WGD215" s="135"/>
      <c r="WGE215" s="135"/>
      <c r="WGF215" s="130"/>
      <c r="WGG215" s="130"/>
      <c r="WGH215" s="131"/>
      <c r="WGI215" s="132"/>
      <c r="WGJ215" s="133"/>
      <c r="WGK215" s="134"/>
      <c r="WGL215" s="135"/>
      <c r="WGM215" s="135"/>
      <c r="WGN215" s="130"/>
      <c r="WGO215" s="130"/>
      <c r="WGP215" s="131"/>
      <c r="WGQ215" s="132"/>
      <c r="WGR215" s="133"/>
      <c r="WGS215" s="134"/>
      <c r="WGT215" s="135"/>
      <c r="WGU215" s="135"/>
      <c r="WGV215" s="130"/>
      <c r="WGW215" s="130"/>
      <c r="WGX215" s="131"/>
      <c r="WGY215" s="132"/>
      <c r="WGZ215" s="133"/>
      <c r="WHA215" s="134"/>
      <c r="WHB215" s="135"/>
      <c r="WHC215" s="135"/>
      <c r="WHD215" s="130"/>
      <c r="WHE215" s="130"/>
      <c r="WHF215" s="131"/>
      <c r="WHG215" s="132"/>
      <c r="WHH215" s="133"/>
      <c r="WHI215" s="134"/>
      <c r="WHJ215" s="135"/>
      <c r="WHK215" s="135"/>
      <c r="WHL215" s="130"/>
      <c r="WHM215" s="130"/>
      <c r="WHN215" s="131"/>
      <c r="WHO215" s="132"/>
      <c r="WHP215" s="133"/>
      <c r="WHQ215" s="134"/>
      <c r="WHR215" s="135"/>
      <c r="WHS215" s="135"/>
      <c r="WHT215" s="130"/>
      <c r="WHU215" s="130"/>
      <c r="WHV215" s="131"/>
      <c r="WHW215" s="132"/>
      <c r="WHX215" s="133"/>
      <c r="WHY215" s="134"/>
      <c r="WHZ215" s="135"/>
      <c r="WIA215" s="135"/>
      <c r="WIB215" s="130"/>
      <c r="WIC215" s="130"/>
      <c r="WID215" s="131"/>
      <c r="WIE215" s="132"/>
      <c r="WIF215" s="133"/>
      <c r="WIG215" s="134"/>
      <c r="WIH215" s="135"/>
      <c r="WII215" s="135"/>
      <c r="WIJ215" s="130"/>
      <c r="WIK215" s="130"/>
      <c r="WIL215" s="131"/>
      <c r="WIM215" s="132"/>
      <c r="WIN215" s="133"/>
      <c r="WIO215" s="134"/>
      <c r="WIP215" s="135"/>
      <c r="WIQ215" s="135"/>
      <c r="WIR215" s="130"/>
      <c r="WIS215" s="130"/>
      <c r="WIT215" s="131"/>
      <c r="WIU215" s="132"/>
      <c r="WIV215" s="133"/>
      <c r="WIW215" s="134"/>
      <c r="WIX215" s="135"/>
      <c r="WIY215" s="135"/>
      <c r="WIZ215" s="130"/>
      <c r="WJA215" s="130"/>
      <c r="WJB215" s="131"/>
      <c r="WJC215" s="132"/>
      <c r="WJD215" s="133"/>
      <c r="WJE215" s="134"/>
      <c r="WJF215" s="135"/>
      <c r="WJG215" s="135"/>
      <c r="WJH215" s="130"/>
      <c r="WJI215" s="130"/>
      <c r="WJJ215" s="131"/>
      <c r="WJK215" s="132"/>
      <c r="WJL215" s="133"/>
      <c r="WJM215" s="134"/>
      <c r="WJN215" s="135"/>
      <c r="WJO215" s="135"/>
      <c r="WJP215" s="130"/>
      <c r="WJQ215" s="130"/>
      <c r="WJR215" s="131"/>
      <c r="WJS215" s="132"/>
      <c r="WJT215" s="133"/>
      <c r="WJU215" s="134"/>
      <c r="WJV215" s="135"/>
      <c r="WJW215" s="135"/>
      <c r="WJX215" s="130"/>
      <c r="WJY215" s="130"/>
      <c r="WJZ215" s="131"/>
      <c r="WKA215" s="132"/>
      <c r="WKB215" s="133"/>
      <c r="WKC215" s="134"/>
      <c r="WKD215" s="135"/>
      <c r="WKE215" s="135"/>
      <c r="WKF215" s="130"/>
      <c r="WKG215" s="130"/>
      <c r="WKH215" s="131"/>
      <c r="WKI215" s="132"/>
      <c r="WKJ215" s="133"/>
      <c r="WKK215" s="134"/>
      <c r="WKL215" s="135"/>
      <c r="WKM215" s="135"/>
      <c r="WKN215" s="130"/>
      <c r="WKO215" s="130"/>
      <c r="WKP215" s="131"/>
      <c r="WKQ215" s="132"/>
      <c r="WKR215" s="133"/>
      <c r="WKS215" s="134"/>
      <c r="WKT215" s="135"/>
      <c r="WKU215" s="135"/>
      <c r="WKV215" s="130"/>
      <c r="WKW215" s="130"/>
      <c r="WKX215" s="131"/>
      <c r="WKY215" s="132"/>
      <c r="WKZ215" s="133"/>
      <c r="WLA215" s="134"/>
      <c r="WLB215" s="135"/>
      <c r="WLC215" s="135"/>
      <c r="WLD215" s="130"/>
      <c r="WLE215" s="130"/>
      <c r="WLF215" s="131"/>
      <c r="WLG215" s="132"/>
      <c r="WLH215" s="133"/>
      <c r="WLI215" s="134"/>
      <c r="WLJ215" s="135"/>
      <c r="WLK215" s="135"/>
      <c r="WLL215" s="130"/>
      <c r="WLM215" s="130"/>
      <c r="WLN215" s="131"/>
      <c r="WLO215" s="132"/>
      <c r="WLP215" s="133"/>
      <c r="WLQ215" s="134"/>
      <c r="WLR215" s="135"/>
      <c r="WLS215" s="135"/>
      <c r="WLT215" s="130"/>
      <c r="WLU215" s="130"/>
      <c r="WLV215" s="131"/>
      <c r="WLW215" s="132"/>
      <c r="WLX215" s="133"/>
      <c r="WLY215" s="134"/>
      <c r="WLZ215" s="135"/>
      <c r="WMA215" s="135"/>
      <c r="WMB215" s="130"/>
      <c r="WMC215" s="130"/>
      <c r="WMD215" s="131"/>
      <c r="WME215" s="132"/>
      <c r="WMF215" s="133"/>
      <c r="WMG215" s="134"/>
      <c r="WMH215" s="135"/>
      <c r="WMI215" s="135"/>
      <c r="WMJ215" s="130"/>
      <c r="WMK215" s="130"/>
      <c r="WML215" s="131"/>
      <c r="WMM215" s="132"/>
      <c r="WMN215" s="133"/>
      <c r="WMO215" s="134"/>
      <c r="WMP215" s="135"/>
      <c r="WMQ215" s="135"/>
      <c r="WMR215" s="130"/>
      <c r="WMS215" s="130"/>
      <c r="WMT215" s="131"/>
      <c r="WMU215" s="132"/>
      <c r="WMV215" s="133"/>
      <c r="WMW215" s="134"/>
      <c r="WMX215" s="135"/>
      <c r="WMY215" s="135"/>
      <c r="WMZ215" s="130"/>
      <c r="WNA215" s="130"/>
      <c r="WNB215" s="131"/>
      <c r="WNC215" s="132"/>
      <c r="WND215" s="133"/>
      <c r="WNE215" s="134"/>
      <c r="WNF215" s="135"/>
      <c r="WNG215" s="135"/>
      <c r="WNH215" s="130"/>
      <c r="WNI215" s="130"/>
      <c r="WNJ215" s="131"/>
      <c r="WNK215" s="132"/>
      <c r="WNL215" s="133"/>
      <c r="WNM215" s="134"/>
      <c r="WNN215" s="135"/>
      <c r="WNO215" s="135"/>
      <c r="WNP215" s="130"/>
      <c r="WNQ215" s="130"/>
      <c r="WNR215" s="131"/>
      <c r="WNS215" s="132"/>
      <c r="WNT215" s="133"/>
      <c r="WNU215" s="134"/>
      <c r="WNV215" s="135"/>
      <c r="WNW215" s="135"/>
      <c r="WNX215" s="130"/>
      <c r="WNY215" s="130"/>
      <c r="WNZ215" s="131"/>
      <c r="WOA215" s="132"/>
      <c r="WOB215" s="133"/>
      <c r="WOC215" s="134"/>
      <c r="WOD215" s="135"/>
      <c r="WOE215" s="135"/>
      <c r="WOF215" s="130"/>
      <c r="WOG215" s="130"/>
      <c r="WOH215" s="131"/>
      <c r="WOI215" s="132"/>
      <c r="WOJ215" s="133"/>
      <c r="WOK215" s="134"/>
      <c r="WOL215" s="135"/>
      <c r="WOM215" s="135"/>
      <c r="WON215" s="130"/>
      <c r="WOO215" s="130"/>
      <c r="WOP215" s="131"/>
      <c r="WOQ215" s="132"/>
      <c r="WOR215" s="133"/>
      <c r="WOS215" s="134"/>
      <c r="WOT215" s="135"/>
      <c r="WOU215" s="135"/>
      <c r="WOV215" s="130"/>
      <c r="WOW215" s="130"/>
      <c r="WOX215" s="131"/>
      <c r="WOY215" s="132"/>
      <c r="WOZ215" s="133"/>
      <c r="WPA215" s="134"/>
      <c r="WPB215" s="135"/>
      <c r="WPC215" s="135"/>
      <c r="WPD215" s="130"/>
      <c r="WPE215" s="130"/>
      <c r="WPF215" s="131"/>
      <c r="WPG215" s="132"/>
      <c r="WPH215" s="133"/>
      <c r="WPI215" s="134"/>
      <c r="WPJ215" s="135"/>
      <c r="WPK215" s="135"/>
      <c r="WPL215" s="130"/>
      <c r="WPM215" s="130"/>
      <c r="WPN215" s="131"/>
      <c r="WPO215" s="132"/>
      <c r="WPP215" s="133"/>
      <c r="WPQ215" s="134"/>
      <c r="WPR215" s="135"/>
      <c r="WPS215" s="135"/>
      <c r="WPT215" s="130"/>
      <c r="WPU215" s="130"/>
      <c r="WPV215" s="131"/>
      <c r="WPW215" s="132"/>
      <c r="WPX215" s="133"/>
      <c r="WPY215" s="134"/>
      <c r="WPZ215" s="135"/>
      <c r="WQA215" s="135"/>
      <c r="WQB215" s="130"/>
      <c r="WQC215" s="130"/>
      <c r="WQD215" s="131"/>
      <c r="WQE215" s="132"/>
      <c r="WQF215" s="133"/>
      <c r="WQG215" s="134"/>
      <c r="WQH215" s="135"/>
      <c r="WQI215" s="135"/>
      <c r="WQJ215" s="130"/>
      <c r="WQK215" s="130"/>
      <c r="WQL215" s="131"/>
      <c r="WQM215" s="132"/>
      <c r="WQN215" s="133"/>
      <c r="WQO215" s="134"/>
      <c r="WQP215" s="135"/>
      <c r="WQQ215" s="135"/>
      <c r="WQR215" s="130"/>
      <c r="WQS215" s="130"/>
      <c r="WQT215" s="131"/>
      <c r="WQU215" s="132"/>
      <c r="WQV215" s="133"/>
      <c r="WQW215" s="134"/>
      <c r="WQX215" s="135"/>
      <c r="WQY215" s="135"/>
      <c r="WQZ215" s="130"/>
      <c r="WRA215" s="130"/>
      <c r="WRB215" s="131"/>
      <c r="WRC215" s="132"/>
      <c r="WRD215" s="133"/>
      <c r="WRE215" s="134"/>
      <c r="WRF215" s="135"/>
      <c r="WRG215" s="135"/>
      <c r="WRH215" s="130"/>
      <c r="WRI215" s="130"/>
      <c r="WRJ215" s="131"/>
      <c r="WRK215" s="132"/>
      <c r="WRL215" s="133"/>
      <c r="WRM215" s="134"/>
      <c r="WRN215" s="135"/>
      <c r="WRO215" s="135"/>
      <c r="WRP215" s="130"/>
      <c r="WRQ215" s="130"/>
      <c r="WRR215" s="131"/>
      <c r="WRS215" s="132"/>
      <c r="WRT215" s="133"/>
      <c r="WRU215" s="134"/>
      <c r="WRV215" s="135"/>
      <c r="WRW215" s="135"/>
      <c r="WRX215" s="130"/>
      <c r="WRY215" s="130"/>
      <c r="WRZ215" s="131"/>
      <c r="WSA215" s="132"/>
      <c r="WSB215" s="133"/>
      <c r="WSC215" s="134"/>
      <c r="WSD215" s="135"/>
      <c r="WSE215" s="135"/>
      <c r="WSF215" s="130"/>
      <c r="WSG215" s="130"/>
      <c r="WSH215" s="131"/>
      <c r="WSI215" s="132"/>
      <c r="WSJ215" s="133"/>
      <c r="WSK215" s="134"/>
      <c r="WSL215" s="135"/>
      <c r="WSM215" s="135"/>
      <c r="WSN215" s="130"/>
      <c r="WSO215" s="130"/>
      <c r="WSP215" s="131"/>
      <c r="WSQ215" s="132"/>
      <c r="WSR215" s="133"/>
      <c r="WSS215" s="134"/>
      <c r="WST215" s="135"/>
      <c r="WSU215" s="135"/>
      <c r="WSV215" s="130"/>
      <c r="WSW215" s="130"/>
      <c r="WSX215" s="131"/>
      <c r="WSY215" s="132"/>
      <c r="WSZ215" s="133"/>
      <c r="WTA215" s="134"/>
      <c r="WTB215" s="135"/>
      <c r="WTC215" s="135"/>
      <c r="WTD215" s="130"/>
      <c r="WTE215" s="130"/>
      <c r="WTF215" s="131"/>
      <c r="WTG215" s="132"/>
      <c r="WTH215" s="133"/>
      <c r="WTI215" s="134"/>
      <c r="WTJ215" s="135"/>
      <c r="WTK215" s="135"/>
      <c r="WTL215" s="130"/>
      <c r="WTM215" s="130"/>
      <c r="WTN215" s="131"/>
      <c r="WTO215" s="132"/>
      <c r="WTP215" s="133"/>
      <c r="WTQ215" s="134"/>
      <c r="WTR215" s="135"/>
      <c r="WTS215" s="135"/>
      <c r="WTT215" s="130"/>
      <c r="WTU215" s="130"/>
      <c r="WTV215" s="131"/>
      <c r="WTW215" s="132"/>
      <c r="WTX215" s="133"/>
      <c r="WTY215" s="134"/>
      <c r="WTZ215" s="135"/>
      <c r="WUA215" s="135"/>
      <c r="WUB215" s="130"/>
      <c r="WUC215" s="130"/>
      <c r="WUD215" s="131"/>
      <c r="WUE215" s="132"/>
      <c r="WUF215" s="133"/>
      <c r="WUG215" s="134"/>
      <c r="WUH215" s="135"/>
      <c r="WUI215" s="135"/>
      <c r="WUJ215" s="130"/>
      <c r="WUK215" s="130"/>
      <c r="WUL215" s="131"/>
      <c r="WUM215" s="132"/>
      <c r="WUN215" s="133"/>
      <c r="WUO215" s="134"/>
      <c r="WUP215" s="135"/>
      <c r="WUQ215" s="135"/>
      <c r="WUR215" s="130"/>
      <c r="WUS215" s="130"/>
      <c r="WUT215" s="131"/>
      <c r="WUU215" s="132"/>
      <c r="WUV215" s="133"/>
      <c r="WUW215" s="134"/>
      <c r="WUX215" s="135"/>
      <c r="WUY215" s="135"/>
      <c r="WUZ215" s="130"/>
      <c r="WVA215" s="130"/>
      <c r="WVB215" s="131"/>
      <c r="WVC215" s="132"/>
      <c r="WVD215" s="133"/>
      <c r="WVE215" s="134"/>
      <c r="WVF215" s="135"/>
      <c r="WVG215" s="135"/>
      <c r="WVH215" s="130"/>
      <c r="WVI215" s="130"/>
      <c r="WVJ215" s="131"/>
      <c r="WVK215" s="132"/>
      <c r="WVL215" s="133"/>
      <c r="WVM215" s="134"/>
      <c r="WVN215" s="135"/>
      <c r="WVO215" s="135"/>
      <c r="WVP215" s="130"/>
      <c r="WVQ215" s="130"/>
      <c r="WVR215" s="131"/>
      <c r="WVS215" s="132"/>
      <c r="WVT215" s="133"/>
      <c r="WVU215" s="134"/>
      <c r="WVV215" s="135"/>
      <c r="WVW215" s="135"/>
      <c r="WVX215" s="130"/>
      <c r="WVY215" s="130"/>
      <c r="WVZ215" s="131"/>
      <c r="WWA215" s="132"/>
      <c r="WWB215" s="133"/>
      <c r="WWC215" s="134"/>
      <c r="WWD215" s="135"/>
      <c r="WWE215" s="135"/>
      <c r="WWF215" s="130"/>
      <c r="WWG215" s="130"/>
      <c r="WWH215" s="131"/>
      <c r="WWI215" s="132"/>
      <c r="WWJ215" s="133"/>
      <c r="WWK215" s="134"/>
      <c r="WWL215" s="135"/>
      <c r="WWM215" s="135"/>
      <c r="WWN215" s="130"/>
      <c r="WWO215" s="130"/>
      <c r="WWP215" s="131"/>
      <c r="WWQ215" s="132"/>
      <c r="WWR215" s="133"/>
      <c r="WWS215" s="134"/>
      <c r="WWT215" s="135"/>
      <c r="WWU215" s="135"/>
      <c r="WWV215" s="130"/>
      <c r="WWW215" s="130"/>
      <c r="WWX215" s="131"/>
      <c r="WWY215" s="132"/>
      <c r="WWZ215" s="133"/>
      <c r="WXA215" s="134"/>
      <c r="WXB215" s="135"/>
      <c r="WXC215" s="135"/>
      <c r="WXD215" s="130"/>
      <c r="WXE215" s="130"/>
      <c r="WXF215" s="131"/>
      <c r="WXG215" s="132"/>
      <c r="WXH215" s="133"/>
      <c r="WXI215" s="134"/>
      <c r="WXJ215" s="135"/>
      <c r="WXK215" s="135"/>
      <c r="WXL215" s="130"/>
      <c r="WXM215" s="130"/>
      <c r="WXN215" s="131"/>
      <c r="WXO215" s="132"/>
      <c r="WXP215" s="133"/>
      <c r="WXQ215" s="134"/>
      <c r="WXR215" s="135"/>
      <c r="WXS215" s="135"/>
      <c r="WXT215" s="130"/>
      <c r="WXU215" s="130"/>
      <c r="WXV215" s="131"/>
      <c r="WXW215" s="132"/>
      <c r="WXX215" s="133"/>
      <c r="WXY215" s="134"/>
      <c r="WXZ215" s="135"/>
      <c r="WYA215" s="135"/>
      <c r="WYB215" s="130"/>
      <c r="WYC215" s="130"/>
      <c r="WYD215" s="131"/>
      <c r="WYE215" s="132"/>
      <c r="WYF215" s="133"/>
      <c r="WYG215" s="134"/>
      <c r="WYH215" s="135"/>
      <c r="WYI215" s="135"/>
      <c r="WYJ215" s="130"/>
      <c r="WYK215" s="130"/>
      <c r="WYL215" s="131"/>
      <c r="WYM215" s="132"/>
      <c r="WYN215" s="133"/>
      <c r="WYO215" s="134"/>
      <c r="WYP215" s="135"/>
      <c r="WYQ215" s="135"/>
      <c r="WYR215" s="130"/>
      <c r="WYS215" s="130"/>
      <c r="WYT215" s="131"/>
      <c r="WYU215" s="132"/>
      <c r="WYV215" s="133"/>
      <c r="WYW215" s="134"/>
      <c r="WYX215" s="135"/>
      <c r="WYY215" s="135"/>
      <c r="WYZ215" s="130"/>
      <c r="WZA215" s="130"/>
      <c r="WZB215" s="131"/>
      <c r="WZC215" s="132"/>
      <c r="WZD215" s="133"/>
      <c r="WZE215" s="134"/>
      <c r="WZF215" s="135"/>
      <c r="WZG215" s="135"/>
      <c r="WZH215" s="130"/>
      <c r="WZI215" s="130"/>
      <c r="WZJ215" s="131"/>
      <c r="WZK215" s="132"/>
      <c r="WZL215" s="133"/>
      <c r="WZM215" s="134"/>
      <c r="WZN215" s="135"/>
      <c r="WZO215" s="135"/>
      <c r="WZP215" s="130"/>
      <c r="WZQ215" s="130"/>
      <c r="WZR215" s="131"/>
      <c r="WZS215" s="132"/>
      <c r="WZT215" s="133"/>
      <c r="WZU215" s="134"/>
      <c r="WZV215" s="135"/>
      <c r="WZW215" s="135"/>
      <c r="WZX215" s="130"/>
      <c r="WZY215" s="130"/>
      <c r="WZZ215" s="131"/>
      <c r="XAA215" s="132"/>
      <c r="XAB215" s="133"/>
      <c r="XAC215" s="134"/>
      <c r="XAD215" s="135"/>
      <c r="XAE215" s="135"/>
      <c r="XAF215" s="130"/>
      <c r="XAG215" s="130"/>
      <c r="XAH215" s="131"/>
      <c r="XAI215" s="132"/>
      <c r="XAJ215" s="133"/>
      <c r="XAK215" s="134"/>
      <c r="XAL215" s="135"/>
      <c r="XAM215" s="135"/>
      <c r="XAN215" s="130"/>
      <c r="XAO215" s="130"/>
      <c r="XAP215" s="131"/>
      <c r="XAQ215" s="132"/>
      <c r="XAR215" s="133"/>
      <c r="XAS215" s="134"/>
      <c r="XAT215" s="135"/>
      <c r="XAU215" s="135"/>
      <c r="XAV215" s="130"/>
      <c r="XAW215" s="130"/>
      <c r="XAX215" s="131"/>
      <c r="XAY215" s="132"/>
      <c r="XAZ215" s="133"/>
      <c r="XBA215" s="134"/>
      <c r="XBB215" s="135"/>
      <c r="XBC215" s="135"/>
      <c r="XBD215" s="130"/>
      <c r="XBE215" s="130"/>
      <c r="XBF215" s="131"/>
      <c r="XBG215" s="132"/>
      <c r="XBH215" s="133"/>
      <c r="XBI215" s="134"/>
      <c r="XBJ215" s="135"/>
      <c r="XBK215" s="135"/>
      <c r="XBL215" s="130"/>
      <c r="XBM215" s="130"/>
      <c r="XBN215" s="131"/>
      <c r="XBO215" s="132"/>
      <c r="XBP215" s="133"/>
      <c r="XBQ215" s="134"/>
      <c r="XBR215" s="135"/>
      <c r="XBS215" s="135"/>
      <c r="XBT215" s="130"/>
      <c r="XBU215" s="130"/>
      <c r="XBV215" s="131"/>
      <c r="XBW215" s="132"/>
      <c r="XBX215" s="133"/>
      <c r="XBY215" s="134"/>
      <c r="XBZ215" s="135"/>
      <c r="XCA215" s="135"/>
      <c r="XCB215" s="130"/>
      <c r="XCC215" s="130"/>
      <c r="XCD215" s="131"/>
      <c r="XCE215" s="132"/>
      <c r="XCF215" s="133"/>
      <c r="XCG215" s="134"/>
      <c r="XCH215" s="135"/>
      <c r="XCI215" s="135"/>
      <c r="XCJ215" s="130"/>
      <c r="XCK215" s="130"/>
      <c r="XCL215" s="131"/>
      <c r="XCM215" s="132"/>
      <c r="XCN215" s="133"/>
      <c r="XCO215" s="134"/>
      <c r="XCP215" s="135"/>
      <c r="XCQ215" s="135"/>
      <c r="XCR215" s="130"/>
      <c r="XCS215" s="130"/>
      <c r="XCT215" s="131"/>
      <c r="XCU215" s="132"/>
      <c r="XCV215" s="133"/>
      <c r="XCW215" s="134"/>
      <c r="XCX215" s="135"/>
      <c r="XCY215" s="135"/>
      <c r="XCZ215" s="130"/>
      <c r="XDA215" s="130"/>
      <c r="XDB215" s="131"/>
      <c r="XDC215" s="132"/>
      <c r="XDD215" s="133"/>
      <c r="XDE215" s="134"/>
      <c r="XDF215" s="135"/>
      <c r="XDG215" s="135"/>
      <c r="XDH215" s="130"/>
      <c r="XDI215" s="130"/>
      <c r="XDJ215" s="131"/>
      <c r="XDK215" s="132"/>
      <c r="XDL215" s="133"/>
      <c r="XDM215" s="134"/>
      <c r="XDN215" s="135"/>
      <c r="XDO215" s="135"/>
      <c r="XDP215" s="130"/>
      <c r="XDQ215" s="130"/>
      <c r="XDR215" s="131"/>
      <c r="XDS215" s="132"/>
      <c r="XDT215" s="133"/>
      <c r="XDU215" s="134"/>
      <c r="XDV215" s="135"/>
      <c r="XDW215" s="135"/>
      <c r="XDX215" s="130"/>
      <c r="XDY215" s="130"/>
      <c r="XDZ215" s="131"/>
      <c r="XEA215" s="132"/>
      <c r="XEB215" s="133"/>
      <c r="XEC215" s="134"/>
      <c r="XED215" s="135"/>
      <c r="XEE215" s="135"/>
      <c r="XEF215" s="130"/>
      <c r="XEG215" s="130"/>
      <c r="XEH215" s="131"/>
      <c r="XEI215" s="132"/>
      <c r="XEJ215" s="133"/>
      <c r="XEK215" s="134"/>
      <c r="XEL215" s="135"/>
      <c r="XEM215" s="135"/>
      <c r="XEN215" s="130"/>
      <c r="XEO215" s="130"/>
      <c r="XEP215" s="131"/>
      <c r="XEQ215" s="132"/>
      <c r="XER215" s="133"/>
      <c r="XES215" s="134"/>
      <c r="XET215" s="135"/>
      <c r="XEU215" s="135"/>
      <c r="XEV215" s="130"/>
      <c r="XEW215" s="130"/>
      <c r="XEX215" s="131"/>
      <c r="XEY215" s="132"/>
      <c r="XEZ215" s="133"/>
      <c r="XFA215" s="134"/>
      <c r="XFB215" s="135"/>
      <c r="XFC215" s="135"/>
    </row>
    <row r="216" spans="2:64" s="1" customFormat="1" ht="24.2" customHeight="1">
      <c r="B216" s="129"/>
      <c r="C216" s="130">
        <f t="shared" si="2"/>
        <v>58</v>
      </c>
      <c r="D216" s="130" t="s">
        <v>132</v>
      </c>
      <c r="E216" s="131" t="s">
        <v>256</v>
      </c>
      <c r="F216" s="132" t="s">
        <v>257</v>
      </c>
      <c r="G216" s="133" t="s">
        <v>255</v>
      </c>
      <c r="H216" s="134">
        <v>5</v>
      </c>
      <c r="I216" s="135">
        <v>0</v>
      </c>
      <c r="J216" s="135">
        <f t="shared" si="3"/>
        <v>0</v>
      </c>
      <c r="K216" s="136"/>
      <c r="L216" s="29"/>
      <c r="M216" s="137" t="s">
        <v>1</v>
      </c>
      <c r="N216" s="139">
        <v>1.1</v>
      </c>
      <c r="O216" s="139">
        <f aca="true" t="shared" si="4" ref="O216:O225">N216*H216</f>
        <v>5.5</v>
      </c>
      <c r="P216" s="139">
        <v>0.01497</v>
      </c>
      <c r="Q216" s="139">
        <f aca="true" t="shared" si="5" ref="Q216:Q225">P216*H216</f>
        <v>0.07485</v>
      </c>
      <c r="R216" s="139">
        <v>0</v>
      </c>
      <c r="S216" s="140">
        <f aca="true" t="shared" si="6" ref="S216:S225">R216*H216</f>
        <v>0</v>
      </c>
      <c r="AQ216" s="141" t="s">
        <v>156</v>
      </c>
      <c r="AS216" s="141" t="s">
        <v>132</v>
      </c>
      <c r="AT216" s="141" t="s">
        <v>80</v>
      </c>
      <c r="AX216" s="17" t="s">
        <v>129</v>
      </c>
      <c r="BD216" s="142" t="e">
        <f>IF(#REF!="základní",J216,0)</f>
        <v>#REF!</v>
      </c>
      <c r="BE216" s="142" t="e">
        <f>IF(#REF!="snížená",J216,0)</f>
        <v>#REF!</v>
      </c>
      <c r="BF216" s="142" t="e">
        <f>IF(#REF!="zákl. přenesená",J216,0)</f>
        <v>#REF!</v>
      </c>
      <c r="BG216" s="142" t="e">
        <f>IF(#REF!="sníž. přenesená",J216,0)</f>
        <v>#REF!</v>
      </c>
      <c r="BH216" s="142" t="e">
        <f>IF(#REF!="nulová",J216,0)</f>
        <v>#REF!</v>
      </c>
      <c r="BI216" s="17" t="s">
        <v>78</v>
      </c>
      <c r="BJ216" s="142">
        <f aca="true" t="shared" si="7" ref="BJ216:BJ227">ROUND(I216*H216,2)</f>
        <v>0</v>
      </c>
      <c r="BK216" s="17" t="s">
        <v>156</v>
      </c>
      <c r="BL216" s="141" t="s">
        <v>258</v>
      </c>
    </row>
    <row r="217" spans="2:64" s="1" customFormat="1" ht="24.2" customHeight="1">
      <c r="B217" s="129"/>
      <c r="C217" s="130">
        <f t="shared" si="2"/>
        <v>59</v>
      </c>
      <c r="D217" s="130" t="s">
        <v>132</v>
      </c>
      <c r="E217" s="131" t="s">
        <v>259</v>
      </c>
      <c r="F217" s="132" t="s">
        <v>260</v>
      </c>
      <c r="G217" s="133" t="s">
        <v>255</v>
      </c>
      <c r="H217" s="134">
        <v>3</v>
      </c>
      <c r="I217" s="135">
        <v>0</v>
      </c>
      <c r="J217" s="135">
        <f t="shared" si="3"/>
        <v>0</v>
      </c>
      <c r="K217" s="136"/>
      <c r="L217" s="29"/>
      <c r="M217" s="137" t="s">
        <v>1</v>
      </c>
      <c r="N217" s="139">
        <v>0.33</v>
      </c>
      <c r="O217" s="139">
        <f t="shared" si="4"/>
        <v>0.99</v>
      </c>
      <c r="P217" s="139">
        <v>0.00242</v>
      </c>
      <c r="Q217" s="139">
        <f t="shared" si="5"/>
        <v>0.007259999999999999</v>
      </c>
      <c r="R217" s="139">
        <v>0</v>
      </c>
      <c r="S217" s="140">
        <f t="shared" si="6"/>
        <v>0</v>
      </c>
      <c r="AQ217" s="141" t="s">
        <v>156</v>
      </c>
      <c r="AS217" s="141" t="s">
        <v>132</v>
      </c>
      <c r="AT217" s="141" t="s">
        <v>80</v>
      </c>
      <c r="AX217" s="17" t="s">
        <v>129</v>
      </c>
      <c r="BD217" s="142" t="e">
        <f>IF(#REF!="základní",J217,0)</f>
        <v>#REF!</v>
      </c>
      <c r="BE217" s="142" t="e">
        <f>IF(#REF!="snížená",J217,0)</f>
        <v>#REF!</v>
      </c>
      <c r="BF217" s="142" t="e">
        <f>IF(#REF!="zákl. přenesená",J217,0)</f>
        <v>#REF!</v>
      </c>
      <c r="BG217" s="142" t="e">
        <f>IF(#REF!="sníž. přenesená",J217,0)</f>
        <v>#REF!</v>
      </c>
      <c r="BH217" s="142" t="e">
        <f>IF(#REF!="nulová",J217,0)</f>
        <v>#REF!</v>
      </c>
      <c r="BI217" s="17" t="s">
        <v>78</v>
      </c>
      <c r="BJ217" s="142">
        <f t="shared" si="7"/>
        <v>0</v>
      </c>
      <c r="BK217" s="17" t="s">
        <v>156</v>
      </c>
      <c r="BL217" s="141" t="s">
        <v>261</v>
      </c>
    </row>
    <row r="218" spans="2:64" s="1" customFormat="1" ht="24.2" customHeight="1">
      <c r="B218" s="129"/>
      <c r="C218" s="130">
        <f t="shared" si="2"/>
        <v>60</v>
      </c>
      <c r="D218" s="130" t="s">
        <v>132</v>
      </c>
      <c r="E218" s="131" t="s">
        <v>262</v>
      </c>
      <c r="F218" s="132" t="s">
        <v>884</v>
      </c>
      <c r="G218" s="133" t="s">
        <v>255</v>
      </c>
      <c r="H218" s="134">
        <v>3</v>
      </c>
      <c r="I218" s="135">
        <v>0</v>
      </c>
      <c r="J218" s="135">
        <f t="shared" si="3"/>
        <v>0</v>
      </c>
      <c r="K218" s="136"/>
      <c r="L218" s="29"/>
      <c r="M218" s="137" t="s">
        <v>1</v>
      </c>
      <c r="N218" s="139">
        <v>0.33</v>
      </c>
      <c r="O218" s="139">
        <f t="shared" si="4"/>
        <v>0.99</v>
      </c>
      <c r="P218" s="139">
        <v>0.00052</v>
      </c>
      <c r="Q218" s="139">
        <f t="shared" si="5"/>
        <v>0.0015599999999999998</v>
      </c>
      <c r="R218" s="139">
        <v>0</v>
      </c>
      <c r="S218" s="140">
        <f t="shared" si="6"/>
        <v>0</v>
      </c>
      <c r="AQ218" s="141" t="s">
        <v>156</v>
      </c>
      <c r="AS218" s="141" t="s">
        <v>132</v>
      </c>
      <c r="AT218" s="141" t="s">
        <v>80</v>
      </c>
      <c r="AX218" s="17" t="s">
        <v>129</v>
      </c>
      <c r="BD218" s="142" t="e">
        <f>IF(#REF!="základní",J218,0)</f>
        <v>#REF!</v>
      </c>
      <c r="BE218" s="142" t="e">
        <f>IF(#REF!="snížená",J218,0)</f>
        <v>#REF!</v>
      </c>
      <c r="BF218" s="142" t="e">
        <f>IF(#REF!="zákl. přenesená",J218,0)</f>
        <v>#REF!</v>
      </c>
      <c r="BG218" s="142" t="e">
        <f>IF(#REF!="sníž. přenesená",J218,0)</f>
        <v>#REF!</v>
      </c>
      <c r="BH218" s="142" t="e">
        <f>IF(#REF!="nulová",J218,0)</f>
        <v>#REF!</v>
      </c>
      <c r="BI218" s="17" t="s">
        <v>78</v>
      </c>
      <c r="BJ218" s="142">
        <f t="shared" si="7"/>
        <v>0</v>
      </c>
      <c r="BK218" s="17" t="s">
        <v>156</v>
      </c>
      <c r="BL218" s="141" t="s">
        <v>263</v>
      </c>
    </row>
    <row r="219" spans="2:64" s="1" customFormat="1" ht="24.2" customHeight="1">
      <c r="B219" s="129"/>
      <c r="C219" s="130">
        <f t="shared" si="2"/>
        <v>61</v>
      </c>
      <c r="D219" s="130" t="s">
        <v>132</v>
      </c>
      <c r="E219" s="131" t="s">
        <v>264</v>
      </c>
      <c r="F219" s="132" t="s">
        <v>885</v>
      </c>
      <c r="G219" s="133" t="s">
        <v>255</v>
      </c>
      <c r="H219" s="134">
        <v>3</v>
      </c>
      <c r="I219" s="135">
        <v>0</v>
      </c>
      <c r="J219" s="135">
        <f t="shared" si="3"/>
        <v>0</v>
      </c>
      <c r="K219" s="136"/>
      <c r="L219" s="29"/>
      <c r="M219" s="137" t="s">
        <v>1</v>
      </c>
      <c r="N219" s="139">
        <v>0.33</v>
      </c>
      <c r="O219" s="139">
        <f t="shared" si="4"/>
        <v>0.99</v>
      </c>
      <c r="P219" s="139">
        <v>0.00052</v>
      </c>
      <c r="Q219" s="139">
        <f t="shared" si="5"/>
        <v>0.0015599999999999998</v>
      </c>
      <c r="R219" s="139">
        <v>0</v>
      </c>
      <c r="S219" s="140">
        <f t="shared" si="6"/>
        <v>0</v>
      </c>
      <c r="AQ219" s="141" t="s">
        <v>156</v>
      </c>
      <c r="AS219" s="141" t="s">
        <v>132</v>
      </c>
      <c r="AT219" s="141" t="s">
        <v>80</v>
      </c>
      <c r="AX219" s="17" t="s">
        <v>129</v>
      </c>
      <c r="BD219" s="142" t="e">
        <f>IF(#REF!="základní",J219,0)</f>
        <v>#REF!</v>
      </c>
      <c r="BE219" s="142" t="e">
        <f>IF(#REF!="snížená",J219,0)</f>
        <v>#REF!</v>
      </c>
      <c r="BF219" s="142" t="e">
        <f>IF(#REF!="zákl. přenesená",J219,0)</f>
        <v>#REF!</v>
      </c>
      <c r="BG219" s="142" t="e">
        <f>IF(#REF!="sníž. přenesená",J219,0)</f>
        <v>#REF!</v>
      </c>
      <c r="BH219" s="142" t="e">
        <f>IF(#REF!="nulová",J219,0)</f>
        <v>#REF!</v>
      </c>
      <c r="BI219" s="17" t="s">
        <v>78</v>
      </c>
      <c r="BJ219" s="142">
        <f t="shared" si="7"/>
        <v>0</v>
      </c>
      <c r="BK219" s="17" t="s">
        <v>156</v>
      </c>
      <c r="BL219" s="141" t="s">
        <v>265</v>
      </c>
    </row>
    <row r="220" spans="2:64" s="1" customFormat="1" ht="24.2" customHeight="1">
      <c r="B220" s="129"/>
      <c r="C220" s="130">
        <f t="shared" si="2"/>
        <v>62</v>
      </c>
      <c r="D220" s="130" t="s">
        <v>132</v>
      </c>
      <c r="E220" s="131" t="s">
        <v>266</v>
      </c>
      <c r="F220" s="132" t="s">
        <v>908</v>
      </c>
      <c r="G220" s="133" t="s">
        <v>255</v>
      </c>
      <c r="H220" s="134">
        <v>1</v>
      </c>
      <c r="I220" s="135">
        <v>0</v>
      </c>
      <c r="J220" s="135">
        <f t="shared" si="3"/>
        <v>0</v>
      </c>
      <c r="K220" s="136"/>
      <c r="L220" s="29"/>
      <c r="M220" s="137" t="s">
        <v>1</v>
      </c>
      <c r="N220" s="139">
        <v>1.5</v>
      </c>
      <c r="O220" s="139">
        <f t="shared" si="4"/>
        <v>1.5</v>
      </c>
      <c r="P220" s="139">
        <v>0.01475</v>
      </c>
      <c r="Q220" s="139">
        <f t="shared" si="5"/>
        <v>0.01475</v>
      </c>
      <c r="R220" s="139">
        <v>0</v>
      </c>
      <c r="S220" s="140">
        <f t="shared" si="6"/>
        <v>0</v>
      </c>
      <c r="AQ220" s="141" t="s">
        <v>156</v>
      </c>
      <c r="AS220" s="141" t="s">
        <v>132</v>
      </c>
      <c r="AT220" s="141" t="s">
        <v>80</v>
      </c>
      <c r="AX220" s="17" t="s">
        <v>129</v>
      </c>
      <c r="BD220" s="142" t="e">
        <f>IF(#REF!="základní",J220,0)</f>
        <v>#REF!</v>
      </c>
      <c r="BE220" s="142" t="e">
        <f>IF(#REF!="snížená",J220,0)</f>
        <v>#REF!</v>
      </c>
      <c r="BF220" s="142" t="e">
        <f>IF(#REF!="zákl. přenesená",J220,0)</f>
        <v>#REF!</v>
      </c>
      <c r="BG220" s="142" t="e">
        <f>IF(#REF!="sníž. přenesená",J220,0)</f>
        <v>#REF!</v>
      </c>
      <c r="BH220" s="142" t="e">
        <f>IF(#REF!="nulová",J220,0)</f>
        <v>#REF!</v>
      </c>
      <c r="BI220" s="17" t="s">
        <v>78</v>
      </c>
      <c r="BJ220" s="142">
        <f t="shared" si="7"/>
        <v>0</v>
      </c>
      <c r="BK220" s="17" t="s">
        <v>156</v>
      </c>
      <c r="BL220" s="141" t="s">
        <v>267</v>
      </c>
    </row>
    <row r="221" spans="2:64" s="1" customFormat="1" ht="24.2" customHeight="1">
      <c r="B221" s="129"/>
      <c r="C221" s="130">
        <f t="shared" si="2"/>
        <v>63</v>
      </c>
      <c r="D221" s="130" t="s">
        <v>132</v>
      </c>
      <c r="E221" s="131" t="s">
        <v>268</v>
      </c>
      <c r="F221" s="132" t="s">
        <v>269</v>
      </c>
      <c r="G221" s="133" t="s">
        <v>255</v>
      </c>
      <c r="H221" s="134">
        <v>1</v>
      </c>
      <c r="I221" s="135">
        <v>0</v>
      </c>
      <c r="J221" s="135">
        <f t="shared" si="3"/>
        <v>0</v>
      </c>
      <c r="K221" s="136"/>
      <c r="L221" s="29"/>
      <c r="M221" s="137" t="s">
        <v>1</v>
      </c>
      <c r="N221" s="139">
        <v>0.2</v>
      </c>
      <c r="O221" s="139">
        <f t="shared" si="4"/>
        <v>0.2</v>
      </c>
      <c r="P221" s="139">
        <v>0.0018</v>
      </c>
      <c r="Q221" s="139">
        <f t="shared" si="5"/>
        <v>0.0018</v>
      </c>
      <c r="R221" s="139">
        <v>0</v>
      </c>
      <c r="S221" s="140">
        <f t="shared" si="6"/>
        <v>0</v>
      </c>
      <c r="AQ221" s="141" t="s">
        <v>156</v>
      </c>
      <c r="AS221" s="141" t="s">
        <v>132</v>
      </c>
      <c r="AT221" s="141" t="s">
        <v>80</v>
      </c>
      <c r="AX221" s="17" t="s">
        <v>129</v>
      </c>
      <c r="BD221" s="142" t="e">
        <f>IF(#REF!="základní",J221,0)</f>
        <v>#REF!</v>
      </c>
      <c r="BE221" s="142" t="e">
        <f>IF(#REF!="snížená",J221,0)</f>
        <v>#REF!</v>
      </c>
      <c r="BF221" s="142" t="e">
        <f>IF(#REF!="zákl. přenesená",J221,0)</f>
        <v>#REF!</v>
      </c>
      <c r="BG221" s="142" t="e">
        <f>IF(#REF!="sníž. přenesená",J221,0)</f>
        <v>#REF!</v>
      </c>
      <c r="BH221" s="142" t="e">
        <f>IF(#REF!="nulová",J221,0)</f>
        <v>#REF!</v>
      </c>
      <c r="BI221" s="17" t="s">
        <v>78</v>
      </c>
      <c r="BJ221" s="142">
        <f t="shared" si="7"/>
        <v>0</v>
      </c>
      <c r="BK221" s="17" t="s">
        <v>156</v>
      </c>
      <c r="BL221" s="141" t="s">
        <v>270</v>
      </c>
    </row>
    <row r="222" spans="2:64" s="1" customFormat="1" ht="21.75" customHeight="1">
      <c r="B222" s="129"/>
      <c r="C222" s="130">
        <f t="shared" si="2"/>
        <v>64</v>
      </c>
      <c r="D222" s="130" t="s">
        <v>132</v>
      </c>
      <c r="E222" s="131" t="s">
        <v>271</v>
      </c>
      <c r="F222" s="132" t="s">
        <v>272</v>
      </c>
      <c r="G222" s="133" t="s">
        <v>255</v>
      </c>
      <c r="H222" s="134">
        <f>H216</f>
        <v>5</v>
      </c>
      <c r="I222" s="135">
        <v>0</v>
      </c>
      <c r="J222" s="135">
        <f t="shared" si="3"/>
        <v>0</v>
      </c>
      <c r="K222" s="136"/>
      <c r="L222" s="29"/>
      <c r="M222" s="137" t="s">
        <v>1</v>
      </c>
      <c r="N222" s="139">
        <v>0.2</v>
      </c>
      <c r="O222" s="139">
        <f t="shared" si="4"/>
        <v>1</v>
      </c>
      <c r="P222" s="139">
        <v>0.0018</v>
      </c>
      <c r="Q222" s="139">
        <f t="shared" si="5"/>
        <v>0.009</v>
      </c>
      <c r="R222" s="139">
        <v>0</v>
      </c>
      <c r="S222" s="140">
        <f t="shared" si="6"/>
        <v>0</v>
      </c>
      <c r="AQ222" s="141" t="s">
        <v>156</v>
      </c>
      <c r="AS222" s="141" t="s">
        <v>132</v>
      </c>
      <c r="AT222" s="141" t="s">
        <v>80</v>
      </c>
      <c r="AX222" s="17" t="s">
        <v>129</v>
      </c>
      <c r="BD222" s="142" t="e">
        <f>IF(#REF!="základní",J222,0)</f>
        <v>#REF!</v>
      </c>
      <c r="BE222" s="142" t="e">
        <f>IF(#REF!="snížená",J222,0)</f>
        <v>#REF!</v>
      </c>
      <c r="BF222" s="142" t="e">
        <f>IF(#REF!="zákl. přenesená",J222,0)</f>
        <v>#REF!</v>
      </c>
      <c r="BG222" s="142" t="e">
        <f>IF(#REF!="sníž. přenesená",J222,0)</f>
        <v>#REF!</v>
      </c>
      <c r="BH222" s="142" t="e">
        <f>IF(#REF!="nulová",J222,0)</f>
        <v>#REF!</v>
      </c>
      <c r="BI222" s="17" t="s">
        <v>78</v>
      </c>
      <c r="BJ222" s="142">
        <f t="shared" si="7"/>
        <v>0</v>
      </c>
      <c r="BK222" s="17" t="s">
        <v>156</v>
      </c>
      <c r="BL222" s="141" t="s">
        <v>273</v>
      </c>
    </row>
    <row r="223" spans="2:64" s="1" customFormat="1" ht="16.5" customHeight="1">
      <c r="B223" s="129"/>
      <c r="C223" s="130">
        <f t="shared" si="2"/>
        <v>65</v>
      </c>
      <c r="D223" s="130" t="s">
        <v>132</v>
      </c>
      <c r="E223" s="131" t="s">
        <v>274</v>
      </c>
      <c r="F223" s="132" t="s">
        <v>275</v>
      </c>
      <c r="G223" s="133" t="s">
        <v>135</v>
      </c>
      <c r="H223" s="134">
        <v>5</v>
      </c>
      <c r="I223" s="135">
        <v>0</v>
      </c>
      <c r="J223" s="135">
        <f t="shared" si="3"/>
        <v>0</v>
      </c>
      <c r="K223" s="136"/>
      <c r="L223" s="29"/>
      <c r="M223" s="137" t="s">
        <v>1</v>
      </c>
      <c r="N223" s="139">
        <v>0.23</v>
      </c>
      <c r="O223" s="139">
        <f t="shared" si="4"/>
        <v>1.1500000000000001</v>
      </c>
      <c r="P223" s="139">
        <v>0.00014</v>
      </c>
      <c r="Q223" s="139">
        <f t="shared" si="5"/>
        <v>0.0006999999999999999</v>
      </c>
      <c r="R223" s="139">
        <v>0</v>
      </c>
      <c r="S223" s="140">
        <f t="shared" si="6"/>
        <v>0</v>
      </c>
      <c r="AQ223" s="141" t="s">
        <v>156</v>
      </c>
      <c r="AS223" s="141" t="s">
        <v>132</v>
      </c>
      <c r="AT223" s="141" t="s">
        <v>80</v>
      </c>
      <c r="AX223" s="17" t="s">
        <v>129</v>
      </c>
      <c r="BD223" s="142" t="e">
        <f>IF(#REF!="základní",J223,0)</f>
        <v>#REF!</v>
      </c>
      <c r="BE223" s="142" t="e">
        <f>IF(#REF!="snížená",J223,0)</f>
        <v>#REF!</v>
      </c>
      <c r="BF223" s="142" t="e">
        <f>IF(#REF!="zákl. přenesená",J223,0)</f>
        <v>#REF!</v>
      </c>
      <c r="BG223" s="142" t="e">
        <f>IF(#REF!="sníž. přenesená",J223,0)</f>
        <v>#REF!</v>
      </c>
      <c r="BH223" s="142" t="e">
        <f>IF(#REF!="nulová",J223,0)</f>
        <v>#REF!</v>
      </c>
      <c r="BI223" s="17" t="s">
        <v>78</v>
      </c>
      <c r="BJ223" s="142">
        <f t="shared" si="7"/>
        <v>0</v>
      </c>
      <c r="BK223" s="17" t="s">
        <v>156</v>
      </c>
      <c r="BL223" s="141" t="s">
        <v>276</v>
      </c>
    </row>
    <row r="224" spans="2:64" s="1" customFormat="1" ht="16.5" customHeight="1">
      <c r="B224" s="129"/>
      <c r="C224" s="130">
        <f t="shared" si="2"/>
        <v>66</v>
      </c>
      <c r="D224" s="130" t="s">
        <v>132</v>
      </c>
      <c r="E224" s="131" t="s">
        <v>277</v>
      </c>
      <c r="F224" s="132" t="s">
        <v>278</v>
      </c>
      <c r="G224" s="133" t="s">
        <v>135</v>
      </c>
      <c r="H224" s="134">
        <f>H223</f>
        <v>5</v>
      </c>
      <c r="I224" s="135">
        <v>0</v>
      </c>
      <c r="J224" s="135">
        <f t="shared" si="3"/>
        <v>0</v>
      </c>
      <c r="K224" s="136"/>
      <c r="L224" s="29"/>
      <c r="M224" s="137" t="s">
        <v>1</v>
      </c>
      <c r="N224" s="139">
        <v>0.113</v>
      </c>
      <c r="O224" s="139">
        <f t="shared" si="4"/>
        <v>0.5650000000000001</v>
      </c>
      <c r="P224" s="139">
        <v>0.00024</v>
      </c>
      <c r="Q224" s="139">
        <f t="shared" si="5"/>
        <v>0.0012000000000000001</v>
      </c>
      <c r="R224" s="139">
        <v>0</v>
      </c>
      <c r="S224" s="140">
        <f t="shared" si="6"/>
        <v>0</v>
      </c>
      <c r="AQ224" s="141" t="s">
        <v>156</v>
      </c>
      <c r="AS224" s="141" t="s">
        <v>132</v>
      </c>
      <c r="AT224" s="141" t="s">
        <v>80</v>
      </c>
      <c r="AX224" s="17" t="s">
        <v>129</v>
      </c>
      <c r="BD224" s="142" t="e">
        <f>IF(#REF!="základní",J224,0)</f>
        <v>#REF!</v>
      </c>
      <c r="BE224" s="142" t="e">
        <f>IF(#REF!="snížená",J224,0)</f>
        <v>#REF!</v>
      </c>
      <c r="BF224" s="142" t="e">
        <f>IF(#REF!="zákl. přenesená",J224,0)</f>
        <v>#REF!</v>
      </c>
      <c r="BG224" s="142" t="e">
        <f>IF(#REF!="sníž. přenesená",J224,0)</f>
        <v>#REF!</v>
      </c>
      <c r="BH224" s="142" t="e">
        <f>IF(#REF!="nulová",J224,0)</f>
        <v>#REF!</v>
      </c>
      <c r="BI224" s="17" t="s">
        <v>78</v>
      </c>
      <c r="BJ224" s="142">
        <f t="shared" si="7"/>
        <v>0</v>
      </c>
      <c r="BK224" s="17" t="s">
        <v>156</v>
      </c>
      <c r="BL224" s="141" t="s">
        <v>279</v>
      </c>
    </row>
    <row r="225" spans="2:64" s="1" customFormat="1" ht="16.5" customHeight="1">
      <c r="B225" s="129"/>
      <c r="C225" s="130">
        <f t="shared" si="2"/>
        <v>67</v>
      </c>
      <c r="D225" s="130" t="s">
        <v>132</v>
      </c>
      <c r="E225" s="131" t="s">
        <v>280</v>
      </c>
      <c r="F225" s="132" t="s">
        <v>281</v>
      </c>
      <c r="G225" s="133" t="s">
        <v>135</v>
      </c>
      <c r="H225" s="134">
        <v>1</v>
      </c>
      <c r="I225" s="135">
        <v>0</v>
      </c>
      <c r="J225" s="135">
        <f t="shared" si="3"/>
        <v>0</v>
      </c>
      <c r="K225" s="136"/>
      <c r="L225" s="29"/>
      <c r="M225" s="137" t="s">
        <v>1</v>
      </c>
      <c r="N225" s="139">
        <v>0.113</v>
      </c>
      <c r="O225" s="139">
        <f t="shared" si="4"/>
        <v>0.113</v>
      </c>
      <c r="P225" s="139">
        <v>0.00028</v>
      </c>
      <c r="Q225" s="139">
        <f t="shared" si="5"/>
        <v>0.00028</v>
      </c>
      <c r="R225" s="139">
        <v>0</v>
      </c>
      <c r="S225" s="140">
        <f t="shared" si="6"/>
        <v>0</v>
      </c>
      <c r="AQ225" s="141" t="s">
        <v>156</v>
      </c>
      <c r="AS225" s="141" t="s">
        <v>132</v>
      </c>
      <c r="AT225" s="141" t="s">
        <v>80</v>
      </c>
      <c r="AX225" s="17" t="s">
        <v>129</v>
      </c>
      <c r="BD225" s="142" t="e">
        <f>IF(#REF!="základní",J225,0)</f>
        <v>#REF!</v>
      </c>
      <c r="BE225" s="142" t="e">
        <f>IF(#REF!="snížená",J225,0)</f>
        <v>#REF!</v>
      </c>
      <c r="BF225" s="142" t="e">
        <f>IF(#REF!="zákl. přenesená",J225,0)</f>
        <v>#REF!</v>
      </c>
      <c r="BG225" s="142" t="e">
        <f>IF(#REF!="sníž. přenesená",J225,0)</f>
        <v>#REF!</v>
      </c>
      <c r="BH225" s="142" t="e">
        <f>IF(#REF!="nulová",J225,0)</f>
        <v>#REF!</v>
      </c>
      <c r="BI225" s="17" t="s">
        <v>78</v>
      </c>
      <c r="BJ225" s="142">
        <f t="shared" si="7"/>
        <v>0</v>
      </c>
      <c r="BK225" s="17" t="s">
        <v>156</v>
      </c>
      <c r="BL225" s="141" t="s">
        <v>282</v>
      </c>
    </row>
    <row r="226" spans="2:64" s="1" customFormat="1" ht="28.5" customHeight="1">
      <c r="B226" s="129"/>
      <c r="C226" s="130">
        <f t="shared" si="2"/>
        <v>68</v>
      </c>
      <c r="D226" s="130" t="s">
        <v>854</v>
      </c>
      <c r="E226" s="131"/>
      <c r="F226" s="132" t="s">
        <v>909</v>
      </c>
      <c r="G226" s="133" t="s">
        <v>451</v>
      </c>
      <c r="H226" s="134">
        <v>1</v>
      </c>
      <c r="I226" s="135">
        <v>0</v>
      </c>
      <c r="J226" s="135">
        <f>I226</f>
        <v>0</v>
      </c>
      <c r="K226" s="136"/>
      <c r="L226" s="29"/>
      <c r="M226" s="137"/>
      <c r="N226" s="139"/>
      <c r="O226" s="139"/>
      <c r="P226" s="139"/>
      <c r="Q226" s="139"/>
      <c r="R226" s="139"/>
      <c r="S226" s="140"/>
      <c r="AQ226" s="141"/>
      <c r="AS226" s="141"/>
      <c r="AT226" s="141"/>
      <c r="AX226" s="17"/>
      <c r="BD226" s="142"/>
      <c r="BE226" s="142"/>
      <c r="BF226" s="142"/>
      <c r="BG226" s="142"/>
      <c r="BH226" s="142"/>
      <c r="BI226" s="17"/>
      <c r="BJ226" s="142"/>
      <c r="BK226" s="17"/>
      <c r="BL226" s="141"/>
    </row>
    <row r="227" spans="2:64" s="1" customFormat="1" ht="24.2" customHeight="1">
      <c r="B227" s="129"/>
      <c r="C227" s="130">
        <f t="shared" si="2"/>
        <v>69</v>
      </c>
      <c r="D227" s="130" t="s">
        <v>132</v>
      </c>
      <c r="E227" s="131" t="s">
        <v>283</v>
      </c>
      <c r="F227" s="132" t="s">
        <v>284</v>
      </c>
      <c r="G227" s="133" t="s">
        <v>285</v>
      </c>
      <c r="H227" s="134">
        <v>517.52</v>
      </c>
      <c r="I227" s="135">
        <v>0</v>
      </c>
      <c r="J227" s="135">
        <f t="shared" si="3"/>
        <v>0</v>
      </c>
      <c r="K227" s="136"/>
      <c r="L227" s="29"/>
      <c r="M227" s="137" t="s">
        <v>1</v>
      </c>
      <c r="N227" s="139">
        <v>0</v>
      </c>
      <c r="O227" s="139">
        <f>N227*H227</f>
        <v>0</v>
      </c>
      <c r="P227" s="139">
        <v>0</v>
      </c>
      <c r="Q227" s="139">
        <f>P227*H227</f>
        <v>0</v>
      </c>
      <c r="R227" s="139">
        <v>0</v>
      </c>
      <c r="S227" s="140">
        <f>R227*H227</f>
        <v>0</v>
      </c>
      <c r="AQ227" s="141" t="s">
        <v>156</v>
      </c>
      <c r="AS227" s="141" t="s">
        <v>132</v>
      </c>
      <c r="AT227" s="141" t="s">
        <v>80</v>
      </c>
      <c r="AX227" s="17" t="s">
        <v>129</v>
      </c>
      <c r="BD227" s="142" t="e">
        <f>IF(#REF!="základní",J227,0)</f>
        <v>#REF!</v>
      </c>
      <c r="BE227" s="142" t="e">
        <f>IF(#REF!="snížená",J227,0)</f>
        <v>#REF!</v>
      </c>
      <c r="BF227" s="142" t="e">
        <f>IF(#REF!="zákl. přenesená",J227,0)</f>
        <v>#REF!</v>
      </c>
      <c r="BG227" s="142" t="e">
        <f>IF(#REF!="sníž. přenesená",J227,0)</f>
        <v>#REF!</v>
      </c>
      <c r="BH227" s="142" t="e">
        <f>IF(#REF!="nulová",J227,0)</f>
        <v>#REF!</v>
      </c>
      <c r="BI227" s="17" t="s">
        <v>78</v>
      </c>
      <c r="BJ227" s="142">
        <f t="shared" si="7"/>
        <v>0</v>
      </c>
      <c r="BK227" s="17" t="s">
        <v>156</v>
      </c>
      <c r="BL227" s="141" t="s">
        <v>286</v>
      </c>
    </row>
    <row r="228" spans="2:62" s="11" customFormat="1" ht="22.9" customHeight="1">
      <c r="B228" s="118"/>
      <c r="C228" s="130"/>
      <c r="D228" s="119" t="s">
        <v>70</v>
      </c>
      <c r="E228" s="127" t="s">
        <v>287</v>
      </c>
      <c r="F228" s="127" t="s">
        <v>288</v>
      </c>
      <c r="J228" s="128">
        <f>BJ228</f>
        <v>0</v>
      </c>
      <c r="L228" s="118"/>
      <c r="M228" s="122"/>
      <c r="O228" s="123">
        <f>O229</f>
        <v>7.5</v>
      </c>
      <c r="Q228" s="123">
        <f>Q229</f>
        <v>0.0276</v>
      </c>
      <c r="S228" s="124">
        <f>S229</f>
        <v>0</v>
      </c>
      <c r="AQ228" s="119" t="s">
        <v>80</v>
      </c>
      <c r="AS228" s="125" t="s">
        <v>70</v>
      </c>
      <c r="AT228" s="125" t="s">
        <v>78</v>
      </c>
      <c r="AX228" s="119" t="s">
        <v>129</v>
      </c>
      <c r="BJ228" s="126">
        <f>BJ229</f>
        <v>0</v>
      </c>
    </row>
    <row r="229" spans="2:64" s="1" customFormat="1" ht="33" customHeight="1">
      <c r="B229" s="129"/>
      <c r="C229" s="130">
        <f>1+C227</f>
        <v>70</v>
      </c>
      <c r="D229" s="130" t="s">
        <v>132</v>
      </c>
      <c r="E229" s="131" t="s">
        <v>289</v>
      </c>
      <c r="F229" s="132" t="s">
        <v>290</v>
      </c>
      <c r="G229" s="133" t="s">
        <v>255</v>
      </c>
      <c r="H229" s="134">
        <v>3</v>
      </c>
      <c r="I229" s="135">
        <v>0</v>
      </c>
      <c r="J229" s="135">
        <f>ROUND(I229*H229,2)</f>
        <v>0</v>
      </c>
      <c r="K229" s="136"/>
      <c r="L229" s="29"/>
      <c r="M229" s="137" t="s">
        <v>1</v>
      </c>
      <c r="N229" s="139">
        <v>2.5</v>
      </c>
      <c r="O229" s="139">
        <f>N229*H229</f>
        <v>7.5</v>
      </c>
      <c r="P229" s="139">
        <v>0.0092</v>
      </c>
      <c r="Q229" s="139">
        <f>P229*H229</f>
        <v>0.0276</v>
      </c>
      <c r="R229" s="139">
        <v>0</v>
      </c>
      <c r="S229" s="140">
        <f>R229*H229</f>
        <v>0</v>
      </c>
      <c r="AQ229" s="141" t="s">
        <v>156</v>
      </c>
      <c r="AS229" s="141" t="s">
        <v>132</v>
      </c>
      <c r="AT229" s="141" t="s">
        <v>80</v>
      </c>
      <c r="AX229" s="17" t="s">
        <v>129</v>
      </c>
      <c r="BD229" s="142" t="e">
        <f>IF(#REF!="základní",J229,0)</f>
        <v>#REF!</v>
      </c>
      <c r="BE229" s="142" t="e">
        <f>IF(#REF!="snížená",J229,0)</f>
        <v>#REF!</v>
      </c>
      <c r="BF229" s="142" t="e">
        <f>IF(#REF!="zákl. přenesená",J229,0)</f>
        <v>#REF!</v>
      </c>
      <c r="BG229" s="142" t="e">
        <f>IF(#REF!="sníž. přenesená",J229,0)</f>
        <v>#REF!</v>
      </c>
      <c r="BH229" s="142" t="e">
        <f>IF(#REF!="nulová",J229,0)</f>
        <v>#REF!</v>
      </c>
      <c r="BI229" s="17" t="s">
        <v>78</v>
      </c>
      <c r="BJ229" s="142">
        <f>ROUND(I229*H229,2)</f>
        <v>0</v>
      </c>
      <c r="BK229" s="17" t="s">
        <v>156</v>
      </c>
      <c r="BL229" s="141" t="s">
        <v>291</v>
      </c>
    </row>
    <row r="230" spans="2:62" s="11" customFormat="1" ht="22.9" customHeight="1">
      <c r="B230" s="118"/>
      <c r="C230" s="130"/>
      <c r="D230" s="119" t="s">
        <v>70</v>
      </c>
      <c r="E230" s="127" t="s">
        <v>292</v>
      </c>
      <c r="F230" s="127" t="s">
        <v>293</v>
      </c>
      <c r="J230" s="128">
        <f>BJ230</f>
        <v>0</v>
      </c>
      <c r="L230" s="118"/>
      <c r="M230" s="122"/>
      <c r="O230" s="123">
        <f>SUM(O231:O234)</f>
        <v>0</v>
      </c>
      <c r="Q230" s="123">
        <f>SUM(Q231:Q234)</f>
        <v>0</v>
      </c>
      <c r="S230" s="124">
        <f>SUM(S231:S234)</f>
        <v>0</v>
      </c>
      <c r="AQ230" s="119" t="s">
        <v>80</v>
      </c>
      <c r="AS230" s="125" t="s">
        <v>70</v>
      </c>
      <c r="AT230" s="125" t="s">
        <v>78</v>
      </c>
      <c r="AX230" s="119" t="s">
        <v>129</v>
      </c>
      <c r="BJ230" s="126">
        <f>SUM(BJ231:BJ234)</f>
        <v>0</v>
      </c>
    </row>
    <row r="231" spans="2:64" s="1" customFormat="1" ht="24.2" customHeight="1">
      <c r="B231" s="129"/>
      <c r="C231" s="130">
        <f>1+C229</f>
        <v>71</v>
      </c>
      <c r="D231" s="130" t="s">
        <v>132</v>
      </c>
      <c r="E231" s="131" t="s">
        <v>294</v>
      </c>
      <c r="F231" s="132" t="s">
        <v>692</v>
      </c>
      <c r="G231" s="133" t="s">
        <v>251</v>
      </c>
      <c r="H231" s="134">
        <v>1</v>
      </c>
      <c r="I231" s="135">
        <v>0</v>
      </c>
      <c r="J231" s="135">
        <f>ROUND(I231*H231,2)</f>
        <v>0</v>
      </c>
      <c r="K231" s="136"/>
      <c r="L231" s="29"/>
      <c r="M231" s="137" t="s">
        <v>1</v>
      </c>
      <c r="N231" s="139">
        <v>0</v>
      </c>
      <c r="O231" s="139">
        <f>N231*H231</f>
        <v>0</v>
      </c>
      <c r="P231" s="139">
        <v>0</v>
      </c>
      <c r="Q231" s="139">
        <f>P231*H231</f>
        <v>0</v>
      </c>
      <c r="R231" s="139">
        <v>0</v>
      </c>
      <c r="S231" s="140">
        <f>R231*H231</f>
        <v>0</v>
      </c>
      <c r="AQ231" s="141" t="s">
        <v>156</v>
      </c>
      <c r="AS231" s="141" t="s">
        <v>132</v>
      </c>
      <c r="AT231" s="141" t="s">
        <v>80</v>
      </c>
      <c r="AX231" s="17" t="s">
        <v>129</v>
      </c>
      <c r="BD231" s="142" t="e">
        <f>IF(#REF!="základní",J231,0)</f>
        <v>#REF!</v>
      </c>
      <c r="BE231" s="142" t="e">
        <f>IF(#REF!="snížená",J231,0)</f>
        <v>#REF!</v>
      </c>
      <c r="BF231" s="142" t="e">
        <f>IF(#REF!="zákl. přenesená",J231,0)</f>
        <v>#REF!</v>
      </c>
      <c r="BG231" s="142" t="e">
        <f>IF(#REF!="sníž. přenesená",J231,0)</f>
        <v>#REF!</v>
      </c>
      <c r="BH231" s="142" t="e">
        <f>IF(#REF!="nulová",J231,0)</f>
        <v>#REF!</v>
      </c>
      <c r="BI231" s="17" t="s">
        <v>78</v>
      </c>
      <c r="BJ231" s="142">
        <f>ROUND(I231*H231,2)</f>
        <v>0</v>
      </c>
      <c r="BK231" s="17" t="s">
        <v>156</v>
      </c>
      <c r="BL231" s="141" t="s">
        <v>295</v>
      </c>
    </row>
    <row r="232" spans="2:64" s="1" customFormat="1" ht="29.25" customHeight="1">
      <c r="B232" s="129"/>
      <c r="C232" s="130"/>
      <c r="D232" s="130"/>
      <c r="E232" s="131"/>
      <c r="F232" s="188" t="s">
        <v>878</v>
      </c>
      <c r="G232" s="133"/>
      <c r="H232" s="134"/>
      <c r="I232" s="135"/>
      <c r="J232" s="135"/>
      <c r="K232" s="136"/>
      <c r="L232" s="29"/>
      <c r="M232" s="137"/>
      <c r="N232" s="139"/>
      <c r="O232" s="139"/>
      <c r="P232" s="139"/>
      <c r="Q232" s="139"/>
      <c r="R232" s="139"/>
      <c r="S232" s="140"/>
      <c r="AQ232" s="141"/>
      <c r="AS232" s="141"/>
      <c r="AT232" s="141"/>
      <c r="AX232" s="17"/>
      <c r="BD232" s="142"/>
      <c r="BE232" s="142"/>
      <c r="BF232" s="142"/>
      <c r="BG232" s="142"/>
      <c r="BH232" s="142"/>
      <c r="BI232" s="17"/>
      <c r="BJ232" s="142"/>
      <c r="BK232" s="17"/>
      <c r="BL232" s="141"/>
    </row>
    <row r="233" spans="2:64" s="1" customFormat="1" ht="21" customHeight="1">
      <c r="B233" s="129"/>
      <c r="C233" s="130"/>
      <c r="D233" s="130"/>
      <c r="E233" s="131"/>
      <c r="F233" s="188" t="s">
        <v>879</v>
      </c>
      <c r="G233" s="133"/>
      <c r="H233" s="134"/>
      <c r="I233" s="135"/>
      <c r="J233" s="135"/>
      <c r="K233" s="136"/>
      <c r="L233" s="29"/>
      <c r="M233" s="137"/>
      <c r="N233" s="139"/>
      <c r="O233" s="139"/>
      <c r="P233" s="139"/>
      <c r="Q233" s="139"/>
      <c r="R233" s="139"/>
      <c r="S233" s="140"/>
      <c r="AQ233" s="141"/>
      <c r="AS233" s="141"/>
      <c r="AT233" s="141"/>
      <c r="AX233" s="17"/>
      <c r="BD233" s="142"/>
      <c r="BE233" s="142"/>
      <c r="BF233" s="142"/>
      <c r="BG233" s="142"/>
      <c r="BH233" s="142"/>
      <c r="BI233" s="17"/>
      <c r="BJ233" s="142"/>
      <c r="BK233" s="17"/>
      <c r="BL233" s="141"/>
    </row>
    <row r="234" spans="2:64" s="1" customFormat="1" ht="16.5" customHeight="1">
      <c r="B234" s="129"/>
      <c r="C234" s="130">
        <f>1+C231</f>
        <v>72</v>
      </c>
      <c r="D234" s="130" t="s">
        <v>132</v>
      </c>
      <c r="E234" s="131" t="s">
        <v>693</v>
      </c>
      <c r="F234" s="132" t="s">
        <v>694</v>
      </c>
      <c r="G234" s="133" t="s">
        <v>251</v>
      </c>
      <c r="H234" s="134">
        <v>1</v>
      </c>
      <c r="I234" s="135">
        <v>0</v>
      </c>
      <c r="J234" s="135">
        <f>ROUND(I234*H234,2)</f>
        <v>0</v>
      </c>
      <c r="K234" s="136"/>
      <c r="L234" s="29"/>
      <c r="M234" s="137" t="s">
        <v>1</v>
      </c>
      <c r="N234" s="139">
        <v>0</v>
      </c>
      <c r="O234" s="139">
        <f>N234*H234</f>
        <v>0</v>
      </c>
      <c r="P234" s="139">
        <v>0</v>
      </c>
      <c r="Q234" s="139">
        <f>P234*H234</f>
        <v>0</v>
      </c>
      <c r="R234" s="139">
        <v>0</v>
      </c>
      <c r="S234" s="140">
        <f>R234*H234</f>
        <v>0</v>
      </c>
      <c r="AQ234" s="141" t="s">
        <v>156</v>
      </c>
      <c r="AS234" s="141" t="s">
        <v>132</v>
      </c>
      <c r="AT234" s="141" t="s">
        <v>80</v>
      </c>
      <c r="AX234" s="17" t="s">
        <v>129</v>
      </c>
      <c r="BD234" s="142" t="e">
        <f>IF(#REF!="základní",J234,0)</f>
        <v>#REF!</v>
      </c>
      <c r="BE234" s="142" t="e">
        <f>IF(#REF!="snížená",J234,0)</f>
        <v>#REF!</v>
      </c>
      <c r="BF234" s="142" t="e">
        <f>IF(#REF!="zákl. přenesená",J234,0)</f>
        <v>#REF!</v>
      </c>
      <c r="BG234" s="142" t="e">
        <f>IF(#REF!="sníž. přenesená",J234,0)</f>
        <v>#REF!</v>
      </c>
      <c r="BH234" s="142" t="e">
        <f>IF(#REF!="nulová",J234,0)</f>
        <v>#REF!</v>
      </c>
      <c r="BI234" s="17" t="s">
        <v>78</v>
      </c>
      <c r="BJ234" s="142">
        <f>ROUND(I234*H234,2)</f>
        <v>0</v>
      </c>
      <c r="BK234" s="17" t="s">
        <v>156</v>
      </c>
      <c r="BL234" s="141" t="s">
        <v>695</v>
      </c>
    </row>
    <row r="235" spans="2:62" s="11" customFormat="1" ht="22.9" customHeight="1">
      <c r="B235" s="118"/>
      <c r="C235" s="130"/>
      <c r="D235" s="119" t="s">
        <v>70</v>
      </c>
      <c r="E235" s="127" t="s">
        <v>296</v>
      </c>
      <c r="F235" s="127" t="s">
        <v>297</v>
      </c>
      <c r="J235" s="128">
        <f>BJ235</f>
        <v>0</v>
      </c>
      <c r="L235" s="118"/>
      <c r="M235" s="122"/>
      <c r="O235" s="123">
        <f>SUM(O236:O238)</f>
        <v>0</v>
      </c>
      <c r="Q235" s="123">
        <f>SUM(Q236:Q238)</f>
        <v>0</v>
      </c>
      <c r="S235" s="124">
        <f>SUM(S236:S238)</f>
        <v>0</v>
      </c>
      <c r="AQ235" s="119" t="s">
        <v>80</v>
      </c>
      <c r="AS235" s="125" t="s">
        <v>70</v>
      </c>
      <c r="AT235" s="125" t="s">
        <v>78</v>
      </c>
      <c r="AX235" s="119" t="s">
        <v>129</v>
      </c>
      <c r="BJ235" s="126">
        <f>SUM(BJ236:BJ238)</f>
        <v>0</v>
      </c>
    </row>
    <row r="236" spans="2:64" s="1" customFormat="1" ht="16.5" customHeight="1">
      <c r="B236" s="129"/>
      <c r="C236" s="130">
        <f>1+C234</f>
        <v>73</v>
      </c>
      <c r="D236" s="130" t="s">
        <v>132</v>
      </c>
      <c r="E236" s="131" t="s">
        <v>298</v>
      </c>
      <c r="F236" s="132" t="s">
        <v>696</v>
      </c>
      <c r="G236" s="133" t="s">
        <v>251</v>
      </c>
      <c r="H236" s="134">
        <v>1</v>
      </c>
      <c r="I236" s="135">
        <v>0</v>
      </c>
      <c r="J236" s="135">
        <f>ROUND(I236*H236,2)</f>
        <v>0</v>
      </c>
      <c r="K236" s="136"/>
      <c r="L236" s="29"/>
      <c r="M236" s="137" t="s">
        <v>1</v>
      </c>
      <c r="N236" s="139">
        <v>0</v>
      </c>
      <c r="O236" s="139">
        <f>N236*H236</f>
        <v>0</v>
      </c>
      <c r="P236" s="139">
        <v>0</v>
      </c>
      <c r="Q236" s="139">
        <f>P236*H236</f>
        <v>0</v>
      </c>
      <c r="R236" s="139">
        <v>0</v>
      </c>
      <c r="S236" s="140">
        <f>R236*H236</f>
        <v>0</v>
      </c>
      <c r="AQ236" s="141" t="s">
        <v>156</v>
      </c>
      <c r="AS236" s="141" t="s">
        <v>132</v>
      </c>
      <c r="AT236" s="141" t="s">
        <v>80</v>
      </c>
      <c r="AX236" s="17" t="s">
        <v>129</v>
      </c>
      <c r="BD236" s="142" t="e">
        <f>IF(#REF!="základní",J236,0)</f>
        <v>#REF!</v>
      </c>
      <c r="BE236" s="142" t="e">
        <f>IF(#REF!="snížená",J236,0)</f>
        <v>#REF!</v>
      </c>
      <c r="BF236" s="142" t="e">
        <f>IF(#REF!="zákl. přenesená",J236,0)</f>
        <v>#REF!</v>
      </c>
      <c r="BG236" s="142" t="e">
        <f>IF(#REF!="sníž. přenesená",J236,0)</f>
        <v>#REF!</v>
      </c>
      <c r="BH236" s="142" t="e">
        <f>IF(#REF!="nulová",J236,0)</f>
        <v>#REF!</v>
      </c>
      <c r="BI236" s="17" t="s">
        <v>78</v>
      </c>
      <c r="BJ236" s="142">
        <f>ROUND(I236*H236,2)</f>
        <v>0</v>
      </c>
      <c r="BK236" s="17" t="s">
        <v>156</v>
      </c>
      <c r="BL236" s="141" t="s">
        <v>697</v>
      </c>
    </row>
    <row r="237" spans="2:64" s="1" customFormat="1" ht="16.5" customHeight="1">
      <c r="B237" s="129"/>
      <c r="C237" s="130">
        <f aca="true" t="shared" si="8" ref="C237:C294">1+C236</f>
        <v>74</v>
      </c>
      <c r="D237" s="130" t="s">
        <v>132</v>
      </c>
      <c r="E237" s="131" t="s">
        <v>698</v>
      </c>
      <c r="F237" s="200" t="s">
        <v>299</v>
      </c>
      <c r="G237" s="133" t="s">
        <v>251</v>
      </c>
      <c r="H237" s="134">
        <v>1</v>
      </c>
      <c r="I237" s="135">
        <v>0</v>
      </c>
      <c r="J237" s="135">
        <f>ROUND(I237*H237,2)</f>
        <v>0</v>
      </c>
      <c r="K237" s="136"/>
      <c r="L237" s="29"/>
      <c r="M237" s="137" t="s">
        <v>1</v>
      </c>
      <c r="N237" s="139">
        <v>0</v>
      </c>
      <c r="O237" s="139">
        <f>N237*H237</f>
        <v>0</v>
      </c>
      <c r="P237" s="139">
        <v>0</v>
      </c>
      <c r="Q237" s="139">
        <f>P237*H237</f>
        <v>0</v>
      </c>
      <c r="R237" s="139">
        <v>0</v>
      </c>
      <c r="S237" s="140">
        <f>R237*H237</f>
        <v>0</v>
      </c>
      <c r="AQ237" s="141" t="s">
        <v>156</v>
      </c>
      <c r="AS237" s="141" t="s">
        <v>132</v>
      </c>
      <c r="AT237" s="141" t="s">
        <v>80</v>
      </c>
      <c r="AX237" s="17" t="s">
        <v>129</v>
      </c>
      <c r="BD237" s="142" t="e">
        <f>IF(#REF!="základní",J237,0)</f>
        <v>#REF!</v>
      </c>
      <c r="BE237" s="142" t="e">
        <f>IF(#REF!="snížená",J237,0)</f>
        <v>#REF!</v>
      </c>
      <c r="BF237" s="142" t="e">
        <f>IF(#REF!="zákl. přenesená",J237,0)</f>
        <v>#REF!</v>
      </c>
      <c r="BG237" s="142" t="e">
        <f>IF(#REF!="sníž. přenesená",J237,0)</f>
        <v>#REF!</v>
      </c>
      <c r="BH237" s="142" t="e">
        <f>IF(#REF!="nulová",J237,0)</f>
        <v>#REF!</v>
      </c>
      <c r="BI237" s="17" t="s">
        <v>78</v>
      </c>
      <c r="BJ237" s="142">
        <f>ROUND(I237*H237,2)</f>
        <v>0</v>
      </c>
      <c r="BK237" s="17" t="s">
        <v>156</v>
      </c>
      <c r="BL237" s="141" t="s">
        <v>300</v>
      </c>
    </row>
    <row r="238" spans="2:64" s="1" customFormat="1" ht="60.75" customHeight="1">
      <c r="B238" s="129"/>
      <c r="C238" s="130"/>
      <c r="D238" s="130"/>
      <c r="E238" s="198"/>
      <c r="F238" s="201" t="s">
        <v>986</v>
      </c>
      <c r="G238" s="199"/>
      <c r="H238" s="134"/>
      <c r="I238" s="135"/>
      <c r="J238" s="135"/>
      <c r="K238" s="136"/>
      <c r="L238" s="29"/>
      <c r="M238" s="137"/>
      <c r="N238" s="139"/>
      <c r="O238" s="139"/>
      <c r="P238" s="139"/>
      <c r="Q238" s="139"/>
      <c r="R238" s="139"/>
      <c r="S238" s="140"/>
      <c r="AQ238" s="141"/>
      <c r="AS238" s="141"/>
      <c r="AT238" s="141"/>
      <c r="AX238" s="17"/>
      <c r="BD238" s="142"/>
      <c r="BE238" s="142"/>
      <c r="BF238" s="142"/>
      <c r="BG238" s="142"/>
      <c r="BH238" s="142"/>
      <c r="BI238" s="17"/>
      <c r="BJ238" s="142"/>
      <c r="BK238" s="17"/>
      <c r="BL238" s="141"/>
    </row>
    <row r="239" spans="2:62" s="11" customFormat="1" ht="22.9" customHeight="1">
      <c r="B239" s="118"/>
      <c r="C239" s="130"/>
      <c r="D239" s="119" t="s">
        <v>70</v>
      </c>
      <c r="E239" s="127" t="s">
        <v>305</v>
      </c>
      <c r="F239" s="127" t="s">
        <v>306</v>
      </c>
      <c r="J239" s="128">
        <f>SUM(J240:J247)</f>
        <v>0</v>
      </c>
      <c r="L239" s="118"/>
      <c r="M239" s="122"/>
      <c r="O239" s="123">
        <f>SUM(O240:O247)</f>
        <v>84.24</v>
      </c>
      <c r="Q239" s="123">
        <f>SUM(Q240:Q247)</f>
        <v>1.2384</v>
      </c>
      <c r="S239" s="124">
        <f>SUM(S240:S247)</f>
        <v>0</v>
      </c>
      <c r="AQ239" s="119" t="s">
        <v>80</v>
      </c>
      <c r="AS239" s="125" t="s">
        <v>70</v>
      </c>
      <c r="AT239" s="125" t="s">
        <v>78</v>
      </c>
      <c r="AX239" s="119" t="s">
        <v>129</v>
      </c>
      <c r="BJ239" s="126">
        <f>SUM(BJ240:BJ247)</f>
        <v>0</v>
      </c>
    </row>
    <row r="240" spans="2:64" s="1" customFormat="1" ht="21.75" customHeight="1">
      <c r="B240" s="129"/>
      <c r="C240" s="130">
        <f>1+C237</f>
        <v>75</v>
      </c>
      <c r="D240" s="130" t="s">
        <v>132</v>
      </c>
      <c r="E240" s="131" t="s">
        <v>715</v>
      </c>
      <c r="F240" s="132" t="s">
        <v>716</v>
      </c>
      <c r="G240" s="133" t="s">
        <v>141</v>
      </c>
      <c r="H240" s="134">
        <f>15</f>
        <v>15</v>
      </c>
      <c r="I240" s="135">
        <v>0</v>
      </c>
      <c r="J240" s="135">
        <f>ROUND(I240*H240,2)</f>
        <v>0</v>
      </c>
      <c r="K240" s="136"/>
      <c r="L240" s="29"/>
      <c r="M240" s="137" t="s">
        <v>1</v>
      </c>
      <c r="N240" s="139">
        <v>0.12</v>
      </c>
      <c r="O240" s="139">
        <f>N240*H240</f>
        <v>1.7999999999999998</v>
      </c>
      <c r="P240" s="139">
        <v>0</v>
      </c>
      <c r="Q240" s="139">
        <f>P240*H240</f>
        <v>0</v>
      </c>
      <c r="R240" s="139">
        <v>0</v>
      </c>
      <c r="S240" s="140">
        <f>R240*H240</f>
        <v>0</v>
      </c>
      <c r="AQ240" s="141" t="s">
        <v>156</v>
      </c>
      <c r="AS240" s="141" t="s">
        <v>132</v>
      </c>
      <c r="AT240" s="141" t="s">
        <v>80</v>
      </c>
      <c r="AX240" s="17" t="s">
        <v>129</v>
      </c>
      <c r="BD240" s="142" t="e">
        <f>IF(#REF!="základní",J240,0)</f>
        <v>#REF!</v>
      </c>
      <c r="BE240" s="142" t="e">
        <f>IF(#REF!="snížená",J240,0)</f>
        <v>#REF!</v>
      </c>
      <c r="BF240" s="142" t="e">
        <f>IF(#REF!="zákl. přenesená",J240,0)</f>
        <v>#REF!</v>
      </c>
      <c r="BG240" s="142" t="e">
        <f>IF(#REF!="sníž. přenesená",J240,0)</f>
        <v>#REF!</v>
      </c>
      <c r="BH240" s="142" t="e">
        <f>IF(#REF!="nulová",J240,0)</f>
        <v>#REF!</v>
      </c>
      <c r="BI240" s="17" t="s">
        <v>78</v>
      </c>
      <c r="BJ240" s="142">
        <f>ROUND(I240*H240,2)</f>
        <v>0</v>
      </c>
      <c r="BK240" s="17" t="s">
        <v>156</v>
      </c>
      <c r="BL240" s="141" t="s">
        <v>717</v>
      </c>
    </row>
    <row r="241" spans="2:64" s="1" customFormat="1" ht="33" customHeight="1">
      <c r="B241" s="129"/>
      <c r="C241" s="130">
        <f t="shared" si="8"/>
        <v>76</v>
      </c>
      <c r="D241" s="130" t="s">
        <v>132</v>
      </c>
      <c r="E241" s="131" t="s">
        <v>718</v>
      </c>
      <c r="F241" s="132" t="s">
        <v>719</v>
      </c>
      <c r="G241" s="133" t="s">
        <v>141</v>
      </c>
      <c r="H241" s="134">
        <v>120</v>
      </c>
      <c r="I241" s="135">
        <v>0</v>
      </c>
      <c r="J241" s="135">
        <f>ROUND(I241*H241,2)</f>
        <v>0</v>
      </c>
      <c r="K241" s="136"/>
      <c r="L241" s="29"/>
      <c r="M241" s="137" t="s">
        <v>1</v>
      </c>
      <c r="N241" s="139">
        <v>0.548</v>
      </c>
      <c r="O241" s="139">
        <f>N241*H241</f>
        <v>65.76</v>
      </c>
      <c r="P241" s="139">
        <v>0.00125</v>
      </c>
      <c r="Q241" s="139">
        <f>P241*H241</f>
        <v>0.15</v>
      </c>
      <c r="R241" s="139">
        <v>0</v>
      </c>
      <c r="S241" s="140">
        <f>R241*H241</f>
        <v>0</v>
      </c>
      <c r="AQ241" s="141" t="s">
        <v>156</v>
      </c>
      <c r="AS241" s="141" t="s">
        <v>132</v>
      </c>
      <c r="AT241" s="141" t="s">
        <v>80</v>
      </c>
      <c r="AX241" s="17" t="s">
        <v>129</v>
      </c>
      <c r="BD241" s="142" t="e">
        <f>IF(#REF!="základní",J241,0)</f>
        <v>#REF!</v>
      </c>
      <c r="BE241" s="142" t="e">
        <f>IF(#REF!="snížená",J241,0)</f>
        <v>#REF!</v>
      </c>
      <c r="BF241" s="142" t="e">
        <f>IF(#REF!="zákl. přenesená",J241,0)</f>
        <v>#REF!</v>
      </c>
      <c r="BG241" s="142" t="e">
        <f>IF(#REF!="sníž. přenesená",J241,0)</f>
        <v>#REF!</v>
      </c>
      <c r="BH241" s="142" t="e">
        <f>IF(#REF!="nulová",J241,0)</f>
        <v>#REF!</v>
      </c>
      <c r="BI241" s="17" t="s">
        <v>78</v>
      </c>
      <c r="BJ241" s="142">
        <f>ROUND(I241*H241,2)</f>
        <v>0</v>
      </c>
      <c r="BK241" s="17" t="s">
        <v>156</v>
      </c>
      <c r="BL241" s="141" t="s">
        <v>720</v>
      </c>
    </row>
    <row r="242" spans="2:64" s="1" customFormat="1" ht="24.2" customHeight="1">
      <c r="B242" s="129"/>
      <c r="C242" s="130">
        <f t="shared" si="8"/>
        <v>77</v>
      </c>
      <c r="D242" s="161" t="s">
        <v>196</v>
      </c>
      <c r="E242" s="162" t="s">
        <v>721</v>
      </c>
      <c r="F242" s="163" t="s">
        <v>722</v>
      </c>
      <c r="G242" s="164" t="s">
        <v>141</v>
      </c>
      <c r="H242" s="165">
        <f>H241*1.1</f>
        <v>132</v>
      </c>
      <c r="I242" s="135">
        <v>0</v>
      </c>
      <c r="J242" s="166">
        <f>ROUND(I242*H242,2)</f>
        <v>0</v>
      </c>
      <c r="K242" s="167"/>
      <c r="L242" s="168"/>
      <c r="M242" s="169" t="s">
        <v>1</v>
      </c>
      <c r="N242" s="139">
        <v>0</v>
      </c>
      <c r="O242" s="139">
        <f>N242*H242</f>
        <v>0</v>
      </c>
      <c r="P242" s="139">
        <v>0.008</v>
      </c>
      <c r="Q242" s="139">
        <f>P242*H242</f>
        <v>1.056</v>
      </c>
      <c r="R242" s="139">
        <v>0</v>
      </c>
      <c r="S242" s="140">
        <f>R242*H242</f>
        <v>0</v>
      </c>
      <c r="AQ242" s="141" t="s">
        <v>180</v>
      </c>
      <c r="AS242" s="141" t="s">
        <v>196</v>
      </c>
      <c r="AT242" s="141" t="s">
        <v>80</v>
      </c>
      <c r="AX242" s="17" t="s">
        <v>129</v>
      </c>
      <c r="BD242" s="142" t="e">
        <f>IF(#REF!="základní",J242,0)</f>
        <v>#REF!</v>
      </c>
      <c r="BE242" s="142" t="e">
        <f>IF(#REF!="snížená",J242,0)</f>
        <v>#REF!</v>
      </c>
      <c r="BF242" s="142" t="e">
        <f>IF(#REF!="zákl. přenesená",J242,0)</f>
        <v>#REF!</v>
      </c>
      <c r="BG242" s="142" t="e">
        <f>IF(#REF!="sníž. přenesená",J242,0)</f>
        <v>#REF!</v>
      </c>
      <c r="BH242" s="142" t="e">
        <f>IF(#REF!="nulová",J242,0)</f>
        <v>#REF!</v>
      </c>
      <c r="BI242" s="17" t="s">
        <v>78</v>
      </c>
      <c r="BJ242" s="142">
        <f>ROUND(I242*H242,2)</f>
        <v>0</v>
      </c>
      <c r="BK242" s="17" t="s">
        <v>156</v>
      </c>
      <c r="BL242" s="141" t="s">
        <v>723</v>
      </c>
    </row>
    <row r="243" spans="2:64" s="1" customFormat="1" ht="16.5" customHeight="1">
      <c r="B243" s="129"/>
      <c r="C243" s="130">
        <f t="shared" si="8"/>
        <v>78</v>
      </c>
      <c r="D243" s="130" t="s">
        <v>132</v>
      </c>
      <c r="E243" s="131" t="s">
        <v>310</v>
      </c>
      <c r="F243" s="132" t="s">
        <v>311</v>
      </c>
      <c r="G243" s="133" t="s">
        <v>141</v>
      </c>
      <c r="H243" s="134">
        <f>H241</f>
        <v>120</v>
      </c>
      <c r="I243" s="135">
        <v>0</v>
      </c>
      <c r="J243" s="135">
        <f>ROUND(I243*H243,2)</f>
        <v>0</v>
      </c>
      <c r="K243" s="136"/>
      <c r="L243" s="29"/>
      <c r="M243" s="137" t="s">
        <v>1</v>
      </c>
      <c r="N243" s="139">
        <v>0.04</v>
      </c>
      <c r="O243" s="139">
        <f>N243*H243</f>
        <v>4.8</v>
      </c>
      <c r="P243" s="139">
        <v>0.0001</v>
      </c>
      <c r="Q243" s="139">
        <f>P243*H243</f>
        <v>0.012</v>
      </c>
      <c r="R243" s="139">
        <v>0</v>
      </c>
      <c r="S243" s="140">
        <f>R243*H243</f>
        <v>0</v>
      </c>
      <c r="AQ243" s="141" t="s">
        <v>156</v>
      </c>
      <c r="AS243" s="141" t="s">
        <v>132</v>
      </c>
      <c r="AT243" s="141" t="s">
        <v>80</v>
      </c>
      <c r="AX243" s="17" t="s">
        <v>129</v>
      </c>
      <c r="BD243" s="142" t="e">
        <f>IF(#REF!="základní",J243,0)</f>
        <v>#REF!</v>
      </c>
      <c r="BE243" s="142" t="e">
        <f>IF(#REF!="snížená",J243,0)</f>
        <v>#REF!</v>
      </c>
      <c r="BF243" s="142" t="e">
        <f>IF(#REF!="zákl. přenesená",J243,0)</f>
        <v>#REF!</v>
      </c>
      <c r="BG243" s="142" t="e">
        <f>IF(#REF!="sníž. přenesená",J243,0)</f>
        <v>#REF!</v>
      </c>
      <c r="BH243" s="142" t="e">
        <f>IF(#REF!="nulová",J243,0)</f>
        <v>#REF!</v>
      </c>
      <c r="BI243" s="17" t="s">
        <v>78</v>
      </c>
      <c r="BJ243" s="142">
        <f>ROUND(I243*H243,2)</f>
        <v>0</v>
      </c>
      <c r="BK243" s="17" t="s">
        <v>156</v>
      </c>
      <c r="BL243" s="141" t="s">
        <v>312</v>
      </c>
    </row>
    <row r="244" spans="2:64" s="1" customFormat="1" ht="16.5" customHeight="1">
      <c r="B244" s="129"/>
      <c r="C244" s="130">
        <f t="shared" si="8"/>
        <v>79</v>
      </c>
      <c r="D244" s="130" t="s">
        <v>132</v>
      </c>
      <c r="E244" s="131" t="s">
        <v>729</v>
      </c>
      <c r="F244" s="132" t="s">
        <v>730</v>
      </c>
      <c r="G244" s="133" t="s">
        <v>141</v>
      </c>
      <c r="H244" s="134">
        <f>H243</f>
        <v>120</v>
      </c>
      <c r="I244" s="135">
        <v>0</v>
      </c>
      <c r="J244" s="135">
        <f>ROUND(I244*H244,2)</f>
        <v>0</v>
      </c>
      <c r="K244" s="136"/>
      <c r="L244" s="29"/>
      <c r="M244" s="137" t="s">
        <v>1</v>
      </c>
      <c r="N244" s="139">
        <v>0.099</v>
      </c>
      <c r="O244" s="139">
        <f>N244*H244</f>
        <v>11.88</v>
      </c>
      <c r="P244" s="139">
        <v>0</v>
      </c>
      <c r="Q244" s="139">
        <f>P244*H244</f>
        <v>0</v>
      </c>
      <c r="R244" s="139">
        <v>0</v>
      </c>
      <c r="S244" s="140">
        <f>R244*H244</f>
        <v>0</v>
      </c>
      <c r="AQ244" s="141" t="s">
        <v>156</v>
      </c>
      <c r="AS244" s="141" t="s">
        <v>132</v>
      </c>
      <c r="AT244" s="141" t="s">
        <v>80</v>
      </c>
      <c r="AX244" s="17" t="s">
        <v>129</v>
      </c>
      <c r="BD244" s="142" t="e">
        <f>IF(#REF!="základní",J244,0)</f>
        <v>#REF!</v>
      </c>
      <c r="BE244" s="142" t="e">
        <f>IF(#REF!="snížená",J244,0)</f>
        <v>#REF!</v>
      </c>
      <c r="BF244" s="142" t="e">
        <f>IF(#REF!="zákl. přenesená",J244,0)</f>
        <v>#REF!</v>
      </c>
      <c r="BG244" s="142" t="e">
        <f>IF(#REF!="sníž. přenesená",J244,0)</f>
        <v>#REF!</v>
      </c>
      <c r="BH244" s="142" t="e">
        <f>IF(#REF!="nulová",J244,0)</f>
        <v>#REF!</v>
      </c>
      <c r="BI244" s="17" t="s">
        <v>78</v>
      </c>
      <c r="BJ244" s="142">
        <f>ROUND(I244*H244,2)</f>
        <v>0</v>
      </c>
      <c r="BK244" s="17" t="s">
        <v>156</v>
      </c>
      <c r="BL244" s="141" t="s">
        <v>731</v>
      </c>
    </row>
    <row r="245" spans="2:50" s="12" customFormat="1" ht="12">
      <c r="B245" s="143"/>
      <c r="C245" s="130"/>
      <c r="D245" s="144" t="s">
        <v>137</v>
      </c>
      <c r="E245" s="145" t="s">
        <v>1</v>
      </c>
      <c r="F245" s="146" t="s">
        <v>412</v>
      </c>
      <c r="H245" s="147"/>
      <c r="L245" s="143"/>
      <c r="M245" s="148"/>
      <c r="S245" s="149"/>
      <c r="AS245" s="145" t="s">
        <v>137</v>
      </c>
      <c r="AT245" s="145" t="s">
        <v>80</v>
      </c>
      <c r="AU245" s="12" t="s">
        <v>80</v>
      </c>
      <c r="AV245" s="12" t="s">
        <v>27</v>
      </c>
      <c r="AW245" s="12" t="s">
        <v>78</v>
      </c>
      <c r="AX245" s="145" t="s">
        <v>129</v>
      </c>
    </row>
    <row r="246" spans="2:64" s="1" customFormat="1" ht="24.2" customHeight="1">
      <c r="B246" s="129"/>
      <c r="C246" s="130">
        <f>1+C244</f>
        <v>80</v>
      </c>
      <c r="D246" s="161" t="s">
        <v>196</v>
      </c>
      <c r="E246" s="162" t="s">
        <v>732</v>
      </c>
      <c r="F246" s="163" t="s">
        <v>733</v>
      </c>
      <c r="G246" s="164" t="s">
        <v>141</v>
      </c>
      <c r="H246" s="165">
        <f>H244</f>
        <v>120</v>
      </c>
      <c r="I246" s="135">
        <v>0</v>
      </c>
      <c r="J246" s="166">
        <f>ROUND(I246*H246,2)</f>
        <v>0</v>
      </c>
      <c r="K246" s="167"/>
      <c r="L246" s="168"/>
      <c r="M246" s="169" t="s">
        <v>1</v>
      </c>
      <c r="N246" s="139">
        <v>0</v>
      </c>
      <c r="O246" s="139">
        <f>N246*H246</f>
        <v>0</v>
      </c>
      <c r="P246" s="139">
        <v>0.00017</v>
      </c>
      <c r="Q246" s="139">
        <f>P246*H246</f>
        <v>0.0204</v>
      </c>
      <c r="R246" s="139">
        <v>0</v>
      </c>
      <c r="S246" s="140">
        <f>R246*H246</f>
        <v>0</v>
      </c>
      <c r="AQ246" s="141" t="s">
        <v>180</v>
      </c>
      <c r="AS246" s="141" t="s">
        <v>196</v>
      </c>
      <c r="AT246" s="141" t="s">
        <v>80</v>
      </c>
      <c r="AX246" s="17" t="s">
        <v>129</v>
      </c>
      <c r="BD246" s="142" t="e">
        <f>IF(#REF!="základní",J246,0)</f>
        <v>#REF!</v>
      </c>
      <c r="BE246" s="142" t="e">
        <f>IF(#REF!="snížená",J246,0)</f>
        <v>#REF!</v>
      </c>
      <c r="BF246" s="142" t="e">
        <f>IF(#REF!="zákl. přenesená",J246,0)</f>
        <v>#REF!</v>
      </c>
      <c r="BG246" s="142" t="e">
        <f>IF(#REF!="sníž. přenesená",J246,0)</f>
        <v>#REF!</v>
      </c>
      <c r="BH246" s="142" t="e">
        <f>IF(#REF!="nulová",J246,0)</f>
        <v>#REF!</v>
      </c>
      <c r="BI246" s="17" t="s">
        <v>78</v>
      </c>
      <c r="BJ246" s="142">
        <f>ROUND(I246*H246,2)</f>
        <v>0</v>
      </c>
      <c r="BK246" s="17" t="s">
        <v>156</v>
      </c>
      <c r="BL246" s="141" t="s">
        <v>734</v>
      </c>
    </row>
    <row r="247" spans="2:64" s="1" customFormat="1" ht="24.2" customHeight="1">
      <c r="B247" s="129"/>
      <c r="C247" s="130">
        <f t="shared" si="8"/>
        <v>81</v>
      </c>
      <c r="D247" s="130" t="s">
        <v>132</v>
      </c>
      <c r="E247" s="131" t="s">
        <v>736</v>
      </c>
      <c r="F247" s="132" t="s">
        <v>737</v>
      </c>
      <c r="G247" s="133" t="s">
        <v>285</v>
      </c>
      <c r="H247" s="134">
        <v>1998.21</v>
      </c>
      <c r="I247" s="135">
        <v>0</v>
      </c>
      <c r="J247" s="135">
        <f>ROUND(I247*H247,2)</f>
        <v>0</v>
      </c>
      <c r="K247" s="136"/>
      <c r="L247" s="29"/>
      <c r="M247" s="137" t="s">
        <v>1</v>
      </c>
      <c r="N247" s="139">
        <v>0</v>
      </c>
      <c r="O247" s="139">
        <f>N247*H247</f>
        <v>0</v>
      </c>
      <c r="P247" s="139">
        <v>0</v>
      </c>
      <c r="Q247" s="139">
        <f>P247*H247</f>
        <v>0</v>
      </c>
      <c r="R247" s="139">
        <v>0</v>
      </c>
      <c r="S247" s="140">
        <f>R247*H247</f>
        <v>0</v>
      </c>
      <c r="AQ247" s="141" t="s">
        <v>156</v>
      </c>
      <c r="AS247" s="141" t="s">
        <v>132</v>
      </c>
      <c r="AT247" s="141" t="s">
        <v>80</v>
      </c>
      <c r="AX247" s="17" t="s">
        <v>129</v>
      </c>
      <c r="BD247" s="142" t="e">
        <f>IF(#REF!="základní",J247,0)</f>
        <v>#REF!</v>
      </c>
      <c r="BE247" s="142" t="e">
        <f>IF(#REF!="snížená",J247,0)</f>
        <v>#REF!</v>
      </c>
      <c r="BF247" s="142" t="e">
        <f>IF(#REF!="zákl. přenesená",J247,0)</f>
        <v>#REF!</v>
      </c>
      <c r="BG247" s="142" t="e">
        <f>IF(#REF!="sníž. přenesená",J247,0)</f>
        <v>#REF!</v>
      </c>
      <c r="BH247" s="142" t="e">
        <f>IF(#REF!="nulová",J247,0)</f>
        <v>#REF!</v>
      </c>
      <c r="BI247" s="17" t="s">
        <v>78</v>
      </c>
      <c r="BJ247" s="142">
        <f>ROUND(I247*H247,2)</f>
        <v>0</v>
      </c>
      <c r="BK247" s="17" t="s">
        <v>156</v>
      </c>
      <c r="BL247" s="141" t="s">
        <v>738</v>
      </c>
    </row>
    <row r="248" spans="2:62" s="11" customFormat="1" ht="22.9" customHeight="1">
      <c r="B248" s="118"/>
      <c r="C248" s="130"/>
      <c r="D248" s="119" t="s">
        <v>70</v>
      </c>
      <c r="E248" s="127" t="s">
        <v>313</v>
      </c>
      <c r="F248" s="127" t="s">
        <v>314</v>
      </c>
      <c r="J248" s="128">
        <f>SUM(J249:J269)</f>
        <v>0</v>
      </c>
      <c r="L248" s="118"/>
      <c r="M248" s="122"/>
      <c r="O248" s="123">
        <f>SUM(O249:O269)</f>
        <v>38.97304</v>
      </c>
      <c r="Q248" s="123">
        <f>SUM(Q249:Q269)</f>
        <v>0.04648</v>
      </c>
      <c r="S248" s="124">
        <f>SUM(S249:S269)</f>
        <v>0.48276</v>
      </c>
      <c r="AQ248" s="119" t="s">
        <v>80</v>
      </c>
      <c r="AS248" s="125" t="s">
        <v>70</v>
      </c>
      <c r="AT248" s="125" t="s">
        <v>78</v>
      </c>
      <c r="AX248" s="119" t="s">
        <v>129</v>
      </c>
      <c r="BJ248" s="126">
        <f>SUM(BJ249:BJ269)</f>
        <v>0</v>
      </c>
    </row>
    <row r="249" spans="2:64" s="1" customFormat="1" ht="16.5" customHeight="1">
      <c r="B249" s="129"/>
      <c r="C249" s="130">
        <f>1+C247</f>
        <v>82</v>
      </c>
      <c r="D249" s="130" t="s">
        <v>132</v>
      </c>
      <c r="E249" s="131" t="s">
        <v>739</v>
      </c>
      <c r="F249" s="132" t="s">
        <v>924</v>
      </c>
      <c r="G249" s="133" t="s">
        <v>148</v>
      </c>
      <c r="H249" s="134">
        <v>2.2</v>
      </c>
      <c r="I249" s="135">
        <v>0</v>
      </c>
      <c r="J249" s="135">
        <f>ROUND(I249*H249,2)</f>
        <v>0</v>
      </c>
      <c r="K249" s="136"/>
      <c r="L249" s="29"/>
      <c r="M249" s="137" t="s">
        <v>1</v>
      </c>
      <c r="N249" s="139">
        <v>0</v>
      </c>
      <c r="O249" s="139">
        <f>N249*H249</f>
        <v>0</v>
      </c>
      <c r="P249" s="139">
        <v>0</v>
      </c>
      <c r="Q249" s="139">
        <f>P249*H249</f>
        <v>0</v>
      </c>
      <c r="R249" s="139">
        <v>0</v>
      </c>
      <c r="S249" s="140">
        <f>R249*H249</f>
        <v>0</v>
      </c>
      <c r="AQ249" s="141" t="s">
        <v>156</v>
      </c>
      <c r="AS249" s="141" t="s">
        <v>132</v>
      </c>
      <c r="AT249" s="141" t="s">
        <v>80</v>
      </c>
      <c r="AX249" s="17" t="s">
        <v>129</v>
      </c>
      <c r="BD249" s="142" t="e">
        <f>IF(#REF!="základní",J249,0)</f>
        <v>#REF!</v>
      </c>
      <c r="BE249" s="142" t="e">
        <f>IF(#REF!="snížená",J249,0)</f>
        <v>#REF!</v>
      </c>
      <c r="BF249" s="142" t="e">
        <f>IF(#REF!="zákl. přenesená",J249,0)</f>
        <v>#REF!</v>
      </c>
      <c r="BG249" s="142" t="e">
        <f>IF(#REF!="sníž. přenesená",J249,0)</f>
        <v>#REF!</v>
      </c>
      <c r="BH249" s="142" t="e">
        <f>IF(#REF!="nulová",J249,0)</f>
        <v>#REF!</v>
      </c>
      <c r="BI249" s="17" t="s">
        <v>78</v>
      </c>
      <c r="BJ249" s="142">
        <f>ROUND(I249*H249,2)</f>
        <v>0</v>
      </c>
      <c r="BK249" s="17" t="s">
        <v>156</v>
      </c>
      <c r="BL249" s="141" t="s">
        <v>740</v>
      </c>
    </row>
    <row r="250" spans="2:64" s="1" customFormat="1" ht="52.5" customHeight="1">
      <c r="B250" s="129"/>
      <c r="C250" s="130"/>
      <c r="D250" s="130"/>
      <c r="E250" s="131"/>
      <c r="F250" s="188" t="s">
        <v>925</v>
      </c>
      <c r="G250" s="133"/>
      <c r="H250" s="134"/>
      <c r="I250" s="135"/>
      <c r="J250" s="135"/>
      <c r="K250" s="136"/>
      <c r="L250" s="29"/>
      <c r="M250" s="137"/>
      <c r="N250" s="139"/>
      <c r="O250" s="139"/>
      <c r="P250" s="139"/>
      <c r="Q250" s="139"/>
      <c r="R250" s="139"/>
      <c r="S250" s="140"/>
      <c r="AQ250" s="141"/>
      <c r="AS250" s="141"/>
      <c r="AT250" s="141"/>
      <c r="AX250" s="17"/>
      <c r="BD250" s="142"/>
      <c r="BE250" s="142"/>
      <c r="BF250" s="142"/>
      <c r="BG250" s="142"/>
      <c r="BH250" s="142"/>
      <c r="BI250" s="17"/>
      <c r="BJ250" s="142"/>
      <c r="BK250" s="17"/>
      <c r="BL250" s="141"/>
    </row>
    <row r="251" spans="2:64" s="1" customFormat="1" ht="33" customHeight="1">
      <c r="B251" s="129"/>
      <c r="C251" s="130">
        <f>1+C249</f>
        <v>83</v>
      </c>
      <c r="D251" s="130" t="s">
        <v>132</v>
      </c>
      <c r="E251" s="131" t="s">
        <v>741</v>
      </c>
      <c r="F251" s="132" t="s">
        <v>742</v>
      </c>
      <c r="G251" s="133" t="s">
        <v>135</v>
      </c>
      <c r="H251" s="134">
        <v>30.68</v>
      </c>
      <c r="I251" s="135">
        <v>0</v>
      </c>
      <c r="J251" s="135">
        <f aca="true" t="shared" si="9" ref="J251:J257">ROUND(I251*H251,2)</f>
        <v>0</v>
      </c>
      <c r="K251" s="136"/>
      <c r="L251" s="29"/>
      <c r="M251" s="137" t="s">
        <v>1</v>
      </c>
      <c r="N251" s="139">
        <v>0.133</v>
      </c>
      <c r="O251" s="139">
        <f>N251*H251</f>
        <v>4.08044</v>
      </c>
      <c r="P251" s="139">
        <v>0</v>
      </c>
      <c r="Q251" s="139">
        <f>P251*H251</f>
        <v>0</v>
      </c>
      <c r="R251" s="139">
        <v>0.007</v>
      </c>
      <c r="S251" s="140">
        <f>R251*H251</f>
        <v>0.21476</v>
      </c>
      <c r="AQ251" s="141" t="s">
        <v>156</v>
      </c>
      <c r="AS251" s="141" t="s">
        <v>132</v>
      </c>
      <c r="AT251" s="141" t="s">
        <v>80</v>
      </c>
      <c r="AX251" s="17" t="s">
        <v>129</v>
      </c>
      <c r="BD251" s="142" t="e">
        <f>IF(#REF!="základní",J251,0)</f>
        <v>#REF!</v>
      </c>
      <c r="BE251" s="142" t="e">
        <f>IF(#REF!="snížená",J251,0)</f>
        <v>#REF!</v>
      </c>
      <c r="BF251" s="142" t="e">
        <f>IF(#REF!="zákl. přenesená",J251,0)</f>
        <v>#REF!</v>
      </c>
      <c r="BG251" s="142" t="e">
        <f>IF(#REF!="sníž. přenesená",J251,0)</f>
        <v>#REF!</v>
      </c>
      <c r="BH251" s="142" t="e">
        <f>IF(#REF!="nulová",J251,0)</f>
        <v>#REF!</v>
      </c>
      <c r="BI251" s="17" t="s">
        <v>78</v>
      </c>
      <c r="BJ251" s="142">
        <f>ROUND(I251*H251,2)</f>
        <v>0</v>
      </c>
      <c r="BK251" s="17" t="s">
        <v>156</v>
      </c>
      <c r="BL251" s="141" t="s">
        <v>743</v>
      </c>
    </row>
    <row r="252" spans="2:64" s="1" customFormat="1" ht="24.2" customHeight="1">
      <c r="B252" s="129"/>
      <c r="C252" s="130">
        <f t="shared" si="8"/>
        <v>84</v>
      </c>
      <c r="D252" s="130" t="s">
        <v>132</v>
      </c>
      <c r="E252" s="131" t="s">
        <v>317</v>
      </c>
      <c r="F252" s="132" t="s">
        <v>318</v>
      </c>
      <c r="G252" s="133" t="s">
        <v>135</v>
      </c>
      <c r="H252" s="134">
        <v>14</v>
      </c>
      <c r="I252" s="135">
        <v>0</v>
      </c>
      <c r="J252" s="135">
        <f t="shared" si="9"/>
        <v>0</v>
      </c>
      <c r="K252" s="136"/>
      <c r="L252" s="29"/>
      <c r="M252" s="137" t="s">
        <v>1</v>
      </c>
      <c r="N252" s="139">
        <v>1.682</v>
      </c>
      <c r="O252" s="139">
        <f>N252*H252</f>
        <v>23.548</v>
      </c>
      <c r="P252" s="139">
        <v>0</v>
      </c>
      <c r="Q252" s="139">
        <f>P252*H252</f>
        <v>0</v>
      </c>
      <c r="R252" s="139">
        <v>0</v>
      </c>
      <c r="S252" s="140">
        <f>R252*H252</f>
        <v>0</v>
      </c>
      <c r="AQ252" s="141" t="s">
        <v>156</v>
      </c>
      <c r="AS252" s="141" t="s">
        <v>132</v>
      </c>
      <c r="AT252" s="141" t="s">
        <v>80</v>
      </c>
      <c r="AX252" s="17" t="s">
        <v>129</v>
      </c>
      <c r="BD252" s="142" t="e">
        <f>IF(#REF!="základní",J252,0)</f>
        <v>#REF!</v>
      </c>
      <c r="BE252" s="142" t="e">
        <f>IF(#REF!="snížená",J252,0)</f>
        <v>#REF!</v>
      </c>
      <c r="BF252" s="142" t="e">
        <f>IF(#REF!="zákl. přenesená",J252,0)</f>
        <v>#REF!</v>
      </c>
      <c r="BG252" s="142" t="e">
        <f>IF(#REF!="sníž. přenesená",J252,0)</f>
        <v>#REF!</v>
      </c>
      <c r="BH252" s="142" t="e">
        <f>IF(#REF!="nulová",J252,0)</f>
        <v>#REF!</v>
      </c>
      <c r="BI252" s="17" t="s">
        <v>78</v>
      </c>
      <c r="BJ252" s="142">
        <f>ROUND(I252*H252,2)</f>
        <v>0</v>
      </c>
      <c r="BK252" s="17" t="s">
        <v>156</v>
      </c>
      <c r="BL252" s="141" t="s">
        <v>319</v>
      </c>
    </row>
    <row r="253" spans="2:64" s="1" customFormat="1" ht="24.2" customHeight="1">
      <c r="B253" s="129"/>
      <c r="C253" s="130">
        <f t="shared" si="8"/>
        <v>85</v>
      </c>
      <c r="D253" s="161" t="s">
        <v>196</v>
      </c>
      <c r="E253" s="162" t="s">
        <v>756</v>
      </c>
      <c r="F253" s="163" t="s">
        <v>916</v>
      </c>
      <c r="G253" s="164" t="s">
        <v>135</v>
      </c>
      <c r="H253" s="165">
        <v>1</v>
      </c>
      <c r="I253" s="135">
        <v>0</v>
      </c>
      <c r="J253" s="166">
        <f t="shared" si="9"/>
        <v>0</v>
      </c>
      <c r="K253" s="167"/>
      <c r="L253" s="168"/>
      <c r="M253" s="169" t="s">
        <v>1</v>
      </c>
      <c r="N253" s="139">
        <v>0</v>
      </c>
      <c r="O253" s="139">
        <f>N253*H253</f>
        <v>0</v>
      </c>
      <c r="P253" s="139">
        <v>0.0138</v>
      </c>
      <c r="Q253" s="139">
        <f>P253*H253</f>
        <v>0.0138</v>
      </c>
      <c r="R253" s="139">
        <v>0</v>
      </c>
      <c r="S253" s="140">
        <f>R253*H253</f>
        <v>0</v>
      </c>
      <c r="AQ253" s="141" t="s">
        <v>180</v>
      </c>
      <c r="AS253" s="141" t="s">
        <v>196</v>
      </c>
      <c r="AT253" s="141" t="s">
        <v>80</v>
      </c>
      <c r="AX253" s="17" t="s">
        <v>129</v>
      </c>
      <c r="BD253" s="142" t="e">
        <f>IF(#REF!="základní",J253,0)</f>
        <v>#REF!</v>
      </c>
      <c r="BE253" s="142" t="e">
        <f>IF(#REF!="snížená",J253,0)</f>
        <v>#REF!</v>
      </c>
      <c r="BF253" s="142" t="e">
        <f>IF(#REF!="zákl. přenesená",J253,0)</f>
        <v>#REF!</v>
      </c>
      <c r="BG253" s="142" t="e">
        <f>IF(#REF!="sníž. přenesená",J253,0)</f>
        <v>#REF!</v>
      </c>
      <c r="BH253" s="142" t="e">
        <f>IF(#REF!="nulová",J253,0)</f>
        <v>#REF!</v>
      </c>
      <c r="BI253" s="17" t="s">
        <v>78</v>
      </c>
      <c r="BJ253" s="142">
        <f>ROUND(I253*H253,2)</f>
        <v>0</v>
      </c>
      <c r="BK253" s="17" t="s">
        <v>156</v>
      </c>
      <c r="BL253" s="141" t="s">
        <v>757</v>
      </c>
    </row>
    <row r="254" spans="2:64" s="1" customFormat="1" ht="24.2" customHeight="1">
      <c r="B254" s="129"/>
      <c r="C254" s="130">
        <f t="shared" si="8"/>
        <v>86</v>
      </c>
      <c r="D254" s="161" t="s">
        <v>196</v>
      </c>
      <c r="E254" s="162" t="s">
        <v>758</v>
      </c>
      <c r="F254" s="163" t="s">
        <v>917</v>
      </c>
      <c r="G254" s="164" t="s">
        <v>135</v>
      </c>
      <c r="H254" s="165">
        <v>6</v>
      </c>
      <c r="I254" s="135">
        <v>0</v>
      </c>
      <c r="J254" s="166">
        <f t="shared" si="9"/>
        <v>0</v>
      </c>
      <c r="K254" s="167"/>
      <c r="L254" s="168"/>
      <c r="M254" s="169" t="s">
        <v>1</v>
      </c>
      <c r="N254" s="139">
        <v>0</v>
      </c>
      <c r="O254" s="139">
        <f>N254*H254</f>
        <v>0</v>
      </c>
      <c r="P254" s="139">
        <v>0</v>
      </c>
      <c r="Q254" s="139">
        <f>P254*H254</f>
        <v>0</v>
      </c>
      <c r="R254" s="139">
        <v>0</v>
      </c>
      <c r="S254" s="140">
        <f>R254*H254</f>
        <v>0</v>
      </c>
      <c r="AQ254" s="141" t="s">
        <v>180</v>
      </c>
      <c r="AS254" s="141" t="s">
        <v>196</v>
      </c>
      <c r="AT254" s="141" t="s">
        <v>80</v>
      </c>
      <c r="AX254" s="17" t="s">
        <v>129</v>
      </c>
      <c r="BD254" s="142" t="e">
        <f>IF(#REF!="základní",J254,0)</f>
        <v>#REF!</v>
      </c>
      <c r="BE254" s="142" t="e">
        <f>IF(#REF!="snížená",J254,0)</f>
        <v>#REF!</v>
      </c>
      <c r="BF254" s="142" t="e">
        <f>IF(#REF!="zákl. přenesená",J254,0)</f>
        <v>#REF!</v>
      </c>
      <c r="BG254" s="142" t="e">
        <f>IF(#REF!="sníž. přenesená",J254,0)</f>
        <v>#REF!</v>
      </c>
      <c r="BH254" s="142" t="e">
        <f>IF(#REF!="nulová",J254,0)</f>
        <v>#REF!</v>
      </c>
      <c r="BI254" s="17" t="s">
        <v>78</v>
      </c>
      <c r="BJ254" s="142">
        <f>ROUND(I254*H254,2)</f>
        <v>0</v>
      </c>
      <c r="BK254" s="17" t="s">
        <v>156</v>
      </c>
      <c r="BL254" s="141" t="s">
        <v>320</v>
      </c>
    </row>
    <row r="255" spans="2:64" s="1" customFormat="1" ht="24.2" customHeight="1">
      <c r="B255" s="129"/>
      <c r="C255" s="130">
        <f t="shared" si="8"/>
        <v>87</v>
      </c>
      <c r="D255" s="161" t="s">
        <v>196</v>
      </c>
      <c r="E255" s="162" t="s">
        <v>760</v>
      </c>
      <c r="F255" s="163" t="s">
        <v>918</v>
      </c>
      <c r="G255" s="164" t="s">
        <v>135</v>
      </c>
      <c r="H255" s="165">
        <v>7</v>
      </c>
      <c r="I255" s="135">
        <v>0</v>
      </c>
      <c r="J255" s="166">
        <f t="shared" si="9"/>
        <v>0</v>
      </c>
      <c r="K255" s="167"/>
      <c r="L255" s="168"/>
      <c r="M255" s="169" t="s">
        <v>1</v>
      </c>
      <c r="N255" s="139">
        <v>0</v>
      </c>
      <c r="O255" s="139">
        <f>N255*H255</f>
        <v>0</v>
      </c>
      <c r="P255" s="139">
        <v>0</v>
      </c>
      <c r="Q255" s="139">
        <f>P255*H255</f>
        <v>0</v>
      </c>
      <c r="R255" s="139">
        <v>0</v>
      </c>
      <c r="S255" s="140">
        <f>R255*H255</f>
        <v>0</v>
      </c>
      <c r="AQ255" s="141" t="s">
        <v>180</v>
      </c>
      <c r="AS255" s="141" t="s">
        <v>196</v>
      </c>
      <c r="AT255" s="141" t="s">
        <v>80</v>
      </c>
      <c r="AX255" s="17" t="s">
        <v>129</v>
      </c>
      <c r="BD255" s="142" t="e">
        <f>IF(#REF!="základní",J255,0)</f>
        <v>#REF!</v>
      </c>
      <c r="BE255" s="142" t="e">
        <f>IF(#REF!="snížená",J255,0)</f>
        <v>#REF!</v>
      </c>
      <c r="BF255" s="142" t="e">
        <f>IF(#REF!="zákl. přenesená",J255,0)</f>
        <v>#REF!</v>
      </c>
      <c r="BG255" s="142" t="e">
        <f>IF(#REF!="sníž. přenesená",J255,0)</f>
        <v>#REF!</v>
      </c>
      <c r="BH255" s="142" t="e">
        <f>IF(#REF!="nulová",J255,0)</f>
        <v>#REF!</v>
      </c>
      <c r="BI255" s="17" t="s">
        <v>78</v>
      </c>
      <c r="BJ255" s="142">
        <f>ROUND(I255*H255,2)</f>
        <v>0</v>
      </c>
      <c r="BK255" s="17" t="s">
        <v>156</v>
      </c>
      <c r="BL255" s="141" t="s">
        <v>321</v>
      </c>
    </row>
    <row r="256" spans="2:64" s="1" customFormat="1" ht="24.2" customHeight="1">
      <c r="B256" s="129"/>
      <c r="C256" s="130">
        <f t="shared" si="8"/>
        <v>88</v>
      </c>
      <c r="D256" s="161" t="s">
        <v>196</v>
      </c>
      <c r="E256" s="162" t="s">
        <v>760</v>
      </c>
      <c r="F256" s="163" t="s">
        <v>919</v>
      </c>
      <c r="G256" s="164" t="s">
        <v>135</v>
      </c>
      <c r="H256" s="165">
        <v>1</v>
      </c>
      <c r="I256" s="135">
        <v>0</v>
      </c>
      <c r="J256" s="166">
        <f t="shared" si="9"/>
        <v>0</v>
      </c>
      <c r="K256" s="167"/>
      <c r="L256" s="168"/>
      <c r="M256" s="169"/>
      <c r="N256" s="139"/>
      <c r="O256" s="139"/>
      <c r="P256" s="139"/>
      <c r="Q256" s="139"/>
      <c r="R256" s="139"/>
      <c r="S256" s="140"/>
      <c r="AQ256" s="141"/>
      <c r="AS256" s="141"/>
      <c r="AT256" s="141"/>
      <c r="AX256" s="17"/>
      <c r="BD256" s="142"/>
      <c r="BE256" s="142"/>
      <c r="BF256" s="142"/>
      <c r="BG256" s="142"/>
      <c r="BH256" s="142"/>
      <c r="BI256" s="17"/>
      <c r="BJ256" s="142"/>
      <c r="BK256" s="17"/>
      <c r="BL256" s="141"/>
    </row>
    <row r="257" spans="2:64" s="1" customFormat="1" ht="24.2" customHeight="1">
      <c r="B257" s="129"/>
      <c r="C257" s="130">
        <f t="shared" si="8"/>
        <v>89</v>
      </c>
      <c r="D257" s="161" t="s">
        <v>196</v>
      </c>
      <c r="E257" s="162" t="s">
        <v>760</v>
      </c>
      <c r="F257" s="163" t="s">
        <v>920</v>
      </c>
      <c r="G257" s="164" t="s">
        <v>135</v>
      </c>
      <c r="H257" s="165">
        <v>1</v>
      </c>
      <c r="I257" s="135">
        <v>0</v>
      </c>
      <c r="J257" s="166">
        <f t="shared" si="9"/>
        <v>0</v>
      </c>
      <c r="K257" s="167"/>
      <c r="L257" s="168"/>
      <c r="M257" s="169"/>
      <c r="N257" s="139"/>
      <c r="O257" s="139"/>
      <c r="P257" s="139"/>
      <c r="Q257" s="139"/>
      <c r="R257" s="139"/>
      <c r="S257" s="140"/>
      <c r="AQ257" s="141"/>
      <c r="AS257" s="141"/>
      <c r="AT257" s="141"/>
      <c r="AX257" s="17"/>
      <c r="BD257" s="142"/>
      <c r="BE257" s="142"/>
      <c r="BF257" s="142"/>
      <c r="BG257" s="142"/>
      <c r="BH257" s="142"/>
      <c r="BI257" s="17"/>
      <c r="BJ257" s="142"/>
      <c r="BK257" s="17"/>
      <c r="BL257" s="141"/>
    </row>
    <row r="258" spans="2:64" s="1" customFormat="1" ht="31.5" customHeight="1">
      <c r="B258" s="129"/>
      <c r="C258" s="130">
        <f t="shared" si="8"/>
        <v>90</v>
      </c>
      <c r="D258" s="161" t="s">
        <v>896</v>
      </c>
      <c r="E258" s="162" t="s">
        <v>330</v>
      </c>
      <c r="F258" s="163" t="s">
        <v>923</v>
      </c>
      <c r="G258" s="164" t="s">
        <v>135</v>
      </c>
      <c r="H258" s="165">
        <v>1</v>
      </c>
      <c r="I258" s="135">
        <v>0</v>
      </c>
      <c r="J258" s="166">
        <f>I258</f>
        <v>0</v>
      </c>
      <c r="K258" s="167"/>
      <c r="L258" s="168"/>
      <c r="M258" s="169"/>
      <c r="N258" s="139"/>
      <c r="O258" s="139"/>
      <c r="P258" s="139"/>
      <c r="Q258" s="139"/>
      <c r="R258" s="139"/>
      <c r="S258" s="140"/>
      <c r="AQ258" s="141"/>
      <c r="AS258" s="141"/>
      <c r="AT258" s="141"/>
      <c r="AX258" s="17"/>
      <c r="BD258" s="142"/>
      <c r="BE258" s="142"/>
      <c r="BF258" s="142"/>
      <c r="BG258" s="142"/>
      <c r="BH258" s="142"/>
      <c r="BI258" s="17"/>
      <c r="BJ258" s="142"/>
      <c r="BK258" s="17"/>
      <c r="BL258" s="141"/>
    </row>
    <row r="259" spans="2:64" s="1" customFormat="1" ht="24.2" customHeight="1">
      <c r="B259" s="129"/>
      <c r="C259" s="130">
        <f t="shared" si="8"/>
        <v>91</v>
      </c>
      <c r="D259" s="130" t="s">
        <v>132</v>
      </c>
      <c r="E259" s="131" t="s">
        <v>332</v>
      </c>
      <c r="F259" s="132" t="s">
        <v>333</v>
      </c>
      <c r="G259" s="133" t="s">
        <v>135</v>
      </c>
      <c r="H259" s="134">
        <v>1</v>
      </c>
      <c r="I259" s="135">
        <v>0</v>
      </c>
      <c r="J259" s="135">
        <f>I259*H259</f>
        <v>0</v>
      </c>
      <c r="K259" s="167"/>
      <c r="L259" s="168"/>
      <c r="M259" s="169"/>
      <c r="N259" s="139"/>
      <c r="O259" s="139"/>
      <c r="P259" s="139"/>
      <c r="Q259" s="139"/>
      <c r="R259" s="139"/>
      <c r="S259" s="140"/>
      <c r="AQ259" s="141"/>
      <c r="AS259" s="141"/>
      <c r="AT259" s="141"/>
      <c r="AX259" s="17"/>
      <c r="BD259" s="142"/>
      <c r="BE259" s="142"/>
      <c r="BF259" s="142"/>
      <c r="BG259" s="142"/>
      <c r="BH259" s="142"/>
      <c r="BI259" s="17"/>
      <c r="BJ259" s="142"/>
      <c r="BK259" s="17"/>
      <c r="BL259" s="141"/>
    </row>
    <row r="260" spans="2:64" s="1" customFormat="1" ht="24.2" customHeight="1">
      <c r="B260" s="129"/>
      <c r="C260" s="130">
        <f t="shared" si="8"/>
        <v>92</v>
      </c>
      <c r="D260" s="161" t="s">
        <v>196</v>
      </c>
      <c r="E260" s="162" t="s">
        <v>335</v>
      </c>
      <c r="F260" s="163" t="s">
        <v>336</v>
      </c>
      <c r="G260" s="164" t="s">
        <v>135</v>
      </c>
      <c r="H260" s="165">
        <v>1</v>
      </c>
      <c r="I260" s="135">
        <v>0</v>
      </c>
      <c r="J260" s="166">
        <f>I260*H260</f>
        <v>0</v>
      </c>
      <c r="K260" s="167"/>
      <c r="L260" s="168"/>
      <c r="M260" s="169"/>
      <c r="N260" s="139"/>
      <c r="O260" s="139"/>
      <c r="P260" s="139"/>
      <c r="Q260" s="139"/>
      <c r="R260" s="139"/>
      <c r="S260" s="140"/>
      <c r="AQ260" s="141"/>
      <c r="AS260" s="141"/>
      <c r="AT260" s="141"/>
      <c r="AX260" s="17"/>
      <c r="BD260" s="142"/>
      <c r="BE260" s="142"/>
      <c r="BF260" s="142"/>
      <c r="BG260" s="142"/>
      <c r="BH260" s="142"/>
      <c r="BI260" s="17"/>
      <c r="BJ260" s="142"/>
      <c r="BK260" s="17"/>
      <c r="BL260" s="141"/>
    </row>
    <row r="261" spans="2:64" s="1" customFormat="1" ht="24.2" customHeight="1">
      <c r="B261" s="129"/>
      <c r="C261" s="130">
        <f t="shared" si="8"/>
        <v>93</v>
      </c>
      <c r="D261" s="130" t="s">
        <v>132</v>
      </c>
      <c r="E261" s="131" t="s">
        <v>338</v>
      </c>
      <c r="F261" s="132" t="s">
        <v>339</v>
      </c>
      <c r="G261" s="133" t="s">
        <v>135</v>
      </c>
      <c r="H261" s="134">
        <v>8</v>
      </c>
      <c r="I261" s="135">
        <v>0</v>
      </c>
      <c r="J261" s="135">
        <f>ROUND(I261*H261,2)</f>
        <v>0</v>
      </c>
      <c r="K261" s="136"/>
      <c r="L261" s="29"/>
      <c r="M261" s="137" t="s">
        <v>1</v>
      </c>
      <c r="N261" s="139">
        <v>0.068</v>
      </c>
      <c r="O261" s="139">
        <f>N261*H261</f>
        <v>0.544</v>
      </c>
      <c r="P261" s="139">
        <v>0</v>
      </c>
      <c r="Q261" s="139">
        <f>P261*H261</f>
        <v>0</v>
      </c>
      <c r="R261" s="139">
        <v>0.026</v>
      </c>
      <c r="S261" s="140">
        <f>R261*H261</f>
        <v>0.208</v>
      </c>
      <c r="AQ261" s="141" t="s">
        <v>156</v>
      </c>
      <c r="AS261" s="141" t="s">
        <v>132</v>
      </c>
      <c r="AT261" s="141" t="s">
        <v>80</v>
      </c>
      <c r="AX261" s="17" t="s">
        <v>129</v>
      </c>
      <c r="BD261" s="142" t="e">
        <f>IF(#REF!="základní",J261,0)</f>
        <v>#REF!</v>
      </c>
      <c r="BE261" s="142" t="e">
        <f>IF(#REF!="snížená",J261,0)</f>
        <v>#REF!</v>
      </c>
      <c r="BF261" s="142" t="e">
        <f>IF(#REF!="zákl. přenesená",J261,0)</f>
        <v>#REF!</v>
      </c>
      <c r="BG261" s="142" t="e">
        <f>IF(#REF!="sníž. přenesená",J261,0)</f>
        <v>#REF!</v>
      </c>
      <c r="BH261" s="142" t="e">
        <f>IF(#REF!="nulová",J261,0)</f>
        <v>#REF!</v>
      </c>
      <c r="BI261" s="17" t="s">
        <v>78</v>
      </c>
      <c r="BJ261" s="142">
        <f>ROUND(I261*H261,2)</f>
        <v>0</v>
      </c>
      <c r="BK261" s="17" t="s">
        <v>156</v>
      </c>
      <c r="BL261" s="141" t="s">
        <v>340</v>
      </c>
    </row>
    <row r="262" spans="2:50" s="12" customFormat="1" ht="12">
      <c r="B262" s="143"/>
      <c r="C262" s="130"/>
      <c r="D262" s="144" t="s">
        <v>137</v>
      </c>
      <c r="E262" s="145" t="s">
        <v>1</v>
      </c>
      <c r="F262" s="146" t="s">
        <v>144</v>
      </c>
      <c r="H262" s="147">
        <v>8</v>
      </c>
      <c r="I262" s="135">
        <v>0</v>
      </c>
      <c r="L262" s="143"/>
      <c r="M262" s="148"/>
      <c r="S262" s="149"/>
      <c r="AS262" s="145" t="s">
        <v>137</v>
      </c>
      <c r="AT262" s="145" t="s">
        <v>80</v>
      </c>
      <c r="AU262" s="12" t="s">
        <v>80</v>
      </c>
      <c r="AV262" s="12" t="s">
        <v>27</v>
      </c>
      <c r="AW262" s="12" t="s">
        <v>78</v>
      </c>
      <c r="AX262" s="145" t="s">
        <v>129</v>
      </c>
    </row>
    <row r="263" spans="2:64" s="1" customFormat="1" ht="24.2" customHeight="1">
      <c r="B263" s="129"/>
      <c r="C263" s="130">
        <f>1+C261</f>
        <v>94</v>
      </c>
      <c r="D263" s="130" t="s">
        <v>132</v>
      </c>
      <c r="E263" s="131" t="s">
        <v>764</v>
      </c>
      <c r="F263" s="132" t="s">
        <v>765</v>
      </c>
      <c r="G263" s="133" t="s">
        <v>135</v>
      </c>
      <c r="H263" s="134">
        <v>2</v>
      </c>
      <c r="I263" s="135">
        <v>0</v>
      </c>
      <c r="J263" s="135">
        <f>ROUND(I263*H263,2)</f>
        <v>0</v>
      </c>
      <c r="K263" s="136"/>
      <c r="L263" s="29"/>
      <c r="M263" s="137" t="s">
        <v>1</v>
      </c>
      <c r="N263" s="139">
        <v>0.108</v>
      </c>
      <c r="O263" s="139">
        <f>N263*H263</f>
        <v>0.216</v>
      </c>
      <c r="P263" s="139">
        <v>0</v>
      </c>
      <c r="Q263" s="139">
        <f>P263*H263</f>
        <v>0</v>
      </c>
      <c r="R263" s="139">
        <v>0.03</v>
      </c>
      <c r="S263" s="140">
        <f>R263*H263</f>
        <v>0.06</v>
      </c>
      <c r="AQ263" s="141" t="s">
        <v>156</v>
      </c>
      <c r="AS263" s="141" t="s">
        <v>132</v>
      </c>
      <c r="AT263" s="141" t="s">
        <v>80</v>
      </c>
      <c r="AX263" s="17" t="s">
        <v>129</v>
      </c>
      <c r="BD263" s="142" t="e">
        <f>IF(#REF!="základní",J263,0)</f>
        <v>#REF!</v>
      </c>
      <c r="BE263" s="142" t="e">
        <f>IF(#REF!="snížená",J263,0)</f>
        <v>#REF!</v>
      </c>
      <c r="BF263" s="142" t="e">
        <f>IF(#REF!="zákl. přenesená",J263,0)</f>
        <v>#REF!</v>
      </c>
      <c r="BG263" s="142" t="e">
        <f>IF(#REF!="sníž. přenesená",J263,0)</f>
        <v>#REF!</v>
      </c>
      <c r="BH263" s="142" t="e">
        <f>IF(#REF!="nulová",J263,0)</f>
        <v>#REF!</v>
      </c>
      <c r="BI263" s="17" t="s">
        <v>78</v>
      </c>
      <c r="BJ263" s="142">
        <f>ROUND(I263*H263,2)</f>
        <v>0</v>
      </c>
      <c r="BK263" s="17" t="s">
        <v>156</v>
      </c>
      <c r="BL263" s="141" t="s">
        <v>766</v>
      </c>
    </row>
    <row r="264" spans="2:50" s="12" customFormat="1" ht="12">
      <c r="B264" s="143"/>
      <c r="C264" s="130"/>
      <c r="D264" s="144" t="s">
        <v>137</v>
      </c>
      <c r="E264" s="145" t="s">
        <v>1</v>
      </c>
      <c r="F264" s="146" t="s">
        <v>80</v>
      </c>
      <c r="H264" s="147">
        <v>2</v>
      </c>
      <c r="L264" s="143"/>
      <c r="M264" s="148"/>
      <c r="S264" s="149"/>
      <c r="AS264" s="145" t="s">
        <v>137</v>
      </c>
      <c r="AT264" s="145" t="s">
        <v>80</v>
      </c>
      <c r="AU264" s="12" t="s">
        <v>80</v>
      </c>
      <c r="AV264" s="12" t="s">
        <v>27</v>
      </c>
      <c r="AW264" s="12" t="s">
        <v>78</v>
      </c>
      <c r="AX264" s="145" t="s">
        <v>129</v>
      </c>
    </row>
    <row r="265" spans="2:64" s="1" customFormat="1" ht="24.2" customHeight="1">
      <c r="B265" s="129"/>
      <c r="C265" s="130">
        <f>1+C263</f>
        <v>95</v>
      </c>
      <c r="D265" s="130" t="s">
        <v>132</v>
      </c>
      <c r="E265" s="131" t="s">
        <v>767</v>
      </c>
      <c r="F265" s="132" t="s">
        <v>768</v>
      </c>
      <c r="G265" s="133" t="s">
        <v>148</v>
      </c>
      <c r="H265" s="134">
        <v>30.68</v>
      </c>
      <c r="I265" s="135">
        <v>0</v>
      </c>
      <c r="J265" s="135">
        <f>ROUND(I265*H265,2)</f>
        <v>0</v>
      </c>
      <c r="K265" s="136"/>
      <c r="L265" s="29"/>
      <c r="M265" s="137" t="s">
        <v>1</v>
      </c>
      <c r="N265" s="139">
        <v>0.345</v>
      </c>
      <c r="O265" s="139">
        <f>N265*H265</f>
        <v>10.584599999999998</v>
      </c>
      <c r="P265" s="139">
        <v>0</v>
      </c>
      <c r="Q265" s="139">
        <f>P265*H265</f>
        <v>0</v>
      </c>
      <c r="R265" s="139">
        <v>0</v>
      </c>
      <c r="S265" s="140">
        <f>R265*H265</f>
        <v>0</v>
      </c>
      <c r="AQ265" s="141" t="s">
        <v>156</v>
      </c>
      <c r="AS265" s="141" t="s">
        <v>132</v>
      </c>
      <c r="AT265" s="141" t="s">
        <v>80</v>
      </c>
      <c r="AX265" s="17" t="s">
        <v>129</v>
      </c>
      <c r="BD265" s="142" t="e">
        <f>IF(#REF!="základní",J265,0)</f>
        <v>#REF!</v>
      </c>
      <c r="BE265" s="142" t="e">
        <f>IF(#REF!="snížená",J265,0)</f>
        <v>#REF!</v>
      </c>
      <c r="BF265" s="142" t="e">
        <f>IF(#REF!="zákl. přenesená",J265,0)</f>
        <v>#REF!</v>
      </c>
      <c r="BG265" s="142" t="e">
        <f>IF(#REF!="sníž. přenesená",J265,0)</f>
        <v>#REF!</v>
      </c>
      <c r="BH265" s="142" t="e">
        <f>IF(#REF!="nulová",J265,0)</f>
        <v>#REF!</v>
      </c>
      <c r="BI265" s="17" t="s">
        <v>78</v>
      </c>
      <c r="BJ265" s="142">
        <f>ROUND(I265*H265,2)</f>
        <v>0</v>
      </c>
      <c r="BK265" s="17" t="s">
        <v>156</v>
      </c>
      <c r="BL265" s="141" t="s">
        <v>769</v>
      </c>
    </row>
    <row r="266" spans="2:64" s="1" customFormat="1" ht="16.5" customHeight="1">
      <c r="B266" s="129"/>
      <c r="C266" s="130">
        <f t="shared" si="8"/>
        <v>96</v>
      </c>
      <c r="D266" s="161" t="s">
        <v>196</v>
      </c>
      <c r="E266" s="162" t="s">
        <v>770</v>
      </c>
      <c r="F266" s="163" t="s">
        <v>771</v>
      </c>
      <c r="G266" s="164" t="s">
        <v>148</v>
      </c>
      <c r="H266" s="165">
        <v>30.68</v>
      </c>
      <c r="I266" s="135">
        <v>0</v>
      </c>
      <c r="J266" s="166">
        <f>ROUND(I266*H266,2)</f>
        <v>0</v>
      </c>
      <c r="K266" s="167"/>
      <c r="L266" s="168"/>
      <c r="M266" s="169" t="s">
        <v>1</v>
      </c>
      <c r="N266" s="139">
        <v>0</v>
      </c>
      <c r="O266" s="139">
        <f>N266*H266</f>
        <v>0</v>
      </c>
      <c r="P266" s="139">
        <v>0.001</v>
      </c>
      <c r="Q266" s="139">
        <f>P266*H266</f>
        <v>0.03068</v>
      </c>
      <c r="R266" s="139">
        <v>0</v>
      </c>
      <c r="S266" s="140">
        <f>R266*H266</f>
        <v>0</v>
      </c>
      <c r="AQ266" s="141" t="s">
        <v>180</v>
      </c>
      <c r="AS266" s="141" t="s">
        <v>196</v>
      </c>
      <c r="AT266" s="141" t="s">
        <v>80</v>
      </c>
      <c r="AX266" s="17" t="s">
        <v>129</v>
      </c>
      <c r="BD266" s="142" t="e">
        <f>IF(#REF!="základní",J266,0)</f>
        <v>#REF!</v>
      </c>
      <c r="BE266" s="142" t="e">
        <f>IF(#REF!="snížená",J266,0)</f>
        <v>#REF!</v>
      </c>
      <c r="BF266" s="142" t="e">
        <f>IF(#REF!="zákl. přenesená",J266,0)</f>
        <v>#REF!</v>
      </c>
      <c r="BG266" s="142" t="e">
        <f>IF(#REF!="sníž. přenesená",J266,0)</f>
        <v>#REF!</v>
      </c>
      <c r="BH266" s="142" t="e">
        <f>IF(#REF!="nulová",J266,0)</f>
        <v>#REF!</v>
      </c>
      <c r="BI266" s="17" t="s">
        <v>78</v>
      </c>
      <c r="BJ266" s="142">
        <f>ROUND(I266*H266,2)</f>
        <v>0</v>
      </c>
      <c r="BK266" s="17" t="s">
        <v>156</v>
      </c>
      <c r="BL266" s="141" t="s">
        <v>772</v>
      </c>
    </row>
    <row r="267" spans="2:64" s="1" customFormat="1" ht="16.5" customHeight="1">
      <c r="B267" s="129"/>
      <c r="C267" s="130">
        <f t="shared" si="8"/>
        <v>97</v>
      </c>
      <c r="D267" s="161" t="s">
        <v>196</v>
      </c>
      <c r="E267" s="162" t="s">
        <v>773</v>
      </c>
      <c r="F267" s="163" t="s">
        <v>774</v>
      </c>
      <c r="G267" s="164" t="s">
        <v>775</v>
      </c>
      <c r="H267" s="165">
        <v>10</v>
      </c>
      <c r="I267" s="135">
        <v>0</v>
      </c>
      <c r="J267" s="166">
        <f>ROUND(I267*H267,2)</f>
        <v>0</v>
      </c>
      <c r="K267" s="167"/>
      <c r="L267" s="168"/>
      <c r="M267" s="169" t="s">
        <v>1</v>
      </c>
      <c r="N267" s="139">
        <v>0</v>
      </c>
      <c r="O267" s="139">
        <f>N267*H267</f>
        <v>0</v>
      </c>
      <c r="P267" s="139">
        <v>0.0002</v>
      </c>
      <c r="Q267" s="139">
        <f>P267*H267</f>
        <v>0.002</v>
      </c>
      <c r="R267" s="139">
        <v>0</v>
      </c>
      <c r="S267" s="140">
        <f>R267*H267</f>
        <v>0</v>
      </c>
      <c r="AQ267" s="141" t="s">
        <v>180</v>
      </c>
      <c r="AS267" s="141" t="s">
        <v>196</v>
      </c>
      <c r="AT267" s="141" t="s">
        <v>80</v>
      </c>
      <c r="AX267" s="17" t="s">
        <v>129</v>
      </c>
      <c r="BD267" s="142" t="e">
        <f>IF(#REF!="základní",J267,0)</f>
        <v>#REF!</v>
      </c>
      <c r="BE267" s="142" t="e">
        <f>IF(#REF!="snížená",J267,0)</f>
        <v>#REF!</v>
      </c>
      <c r="BF267" s="142" t="e">
        <f>IF(#REF!="zákl. přenesená",J267,0)</f>
        <v>#REF!</v>
      </c>
      <c r="BG267" s="142" t="e">
        <f>IF(#REF!="sníž. přenesená",J267,0)</f>
        <v>#REF!</v>
      </c>
      <c r="BH267" s="142" t="e">
        <f>IF(#REF!="nulová",J267,0)</f>
        <v>#REF!</v>
      </c>
      <c r="BI267" s="17" t="s">
        <v>78</v>
      </c>
      <c r="BJ267" s="142">
        <f>ROUND(I267*H267,2)</f>
        <v>0</v>
      </c>
      <c r="BK267" s="17" t="s">
        <v>156</v>
      </c>
      <c r="BL267" s="141" t="s">
        <v>776</v>
      </c>
    </row>
    <row r="268" spans="2:50" s="12" customFormat="1" ht="12">
      <c r="B268" s="143"/>
      <c r="C268" s="130"/>
      <c r="D268" s="144" t="s">
        <v>137</v>
      </c>
      <c r="E268" s="145" t="s">
        <v>1</v>
      </c>
      <c r="F268" s="146" t="s">
        <v>149</v>
      </c>
      <c r="H268" s="147">
        <v>10</v>
      </c>
      <c r="L268" s="143"/>
      <c r="M268" s="148"/>
      <c r="S268" s="149"/>
      <c r="AS268" s="145" t="s">
        <v>137</v>
      </c>
      <c r="AT268" s="145" t="s">
        <v>80</v>
      </c>
      <c r="AU268" s="12" t="s">
        <v>80</v>
      </c>
      <c r="AV268" s="12" t="s">
        <v>27</v>
      </c>
      <c r="AW268" s="12" t="s">
        <v>78</v>
      </c>
      <c r="AX268" s="145" t="s">
        <v>129</v>
      </c>
    </row>
    <row r="269" spans="2:64" s="1" customFormat="1" ht="24.2" customHeight="1">
      <c r="B269" s="129"/>
      <c r="C269" s="130">
        <f>1+C267</f>
        <v>98</v>
      </c>
      <c r="D269" s="130" t="s">
        <v>132</v>
      </c>
      <c r="E269" s="131" t="s">
        <v>341</v>
      </c>
      <c r="F269" s="132" t="s">
        <v>342</v>
      </c>
      <c r="G269" s="133" t="s">
        <v>285</v>
      </c>
      <c r="H269" s="134">
        <v>2825.25</v>
      </c>
      <c r="I269" s="135">
        <v>0</v>
      </c>
      <c r="J269" s="135">
        <f>ROUND(I269*H269,2)</f>
        <v>0</v>
      </c>
      <c r="K269" s="136"/>
      <c r="L269" s="29"/>
      <c r="M269" s="137" t="s">
        <v>1</v>
      </c>
      <c r="N269" s="139">
        <v>0</v>
      </c>
      <c r="O269" s="139">
        <f>N269*H269</f>
        <v>0</v>
      </c>
      <c r="P269" s="139">
        <v>0</v>
      </c>
      <c r="Q269" s="139">
        <f>P269*H269</f>
        <v>0</v>
      </c>
      <c r="R269" s="139">
        <v>0</v>
      </c>
      <c r="S269" s="140">
        <f>R269*H269</f>
        <v>0</v>
      </c>
      <c r="AQ269" s="141" t="s">
        <v>156</v>
      </c>
      <c r="AS269" s="141" t="s">
        <v>132</v>
      </c>
      <c r="AT269" s="141" t="s">
        <v>80</v>
      </c>
      <c r="AX269" s="17" t="s">
        <v>129</v>
      </c>
      <c r="BD269" s="142" t="e">
        <f>IF(#REF!="základní",J269,0)</f>
        <v>#REF!</v>
      </c>
      <c r="BE269" s="142" t="e">
        <f>IF(#REF!="snížená",J269,0)</f>
        <v>#REF!</v>
      </c>
      <c r="BF269" s="142" t="e">
        <f>IF(#REF!="zákl. přenesená",J269,0)</f>
        <v>#REF!</v>
      </c>
      <c r="BG269" s="142" t="e">
        <f>IF(#REF!="sníž. přenesená",J269,0)</f>
        <v>#REF!</v>
      </c>
      <c r="BH269" s="142" t="e">
        <f>IF(#REF!="nulová",J269,0)</f>
        <v>#REF!</v>
      </c>
      <c r="BI269" s="17" t="s">
        <v>78</v>
      </c>
      <c r="BJ269" s="142">
        <f>ROUND(I269*H269,2)</f>
        <v>0</v>
      </c>
      <c r="BK269" s="17" t="s">
        <v>156</v>
      </c>
      <c r="BL269" s="141" t="s">
        <v>343</v>
      </c>
    </row>
    <row r="270" spans="2:62" s="11" customFormat="1" ht="22.9" customHeight="1">
      <c r="B270" s="118"/>
      <c r="C270" s="130"/>
      <c r="D270" s="119" t="s">
        <v>70</v>
      </c>
      <c r="E270" s="127" t="s">
        <v>344</v>
      </c>
      <c r="F270" s="127" t="s">
        <v>345</v>
      </c>
      <c r="J270" s="128">
        <f>BJ270</f>
        <v>0</v>
      </c>
      <c r="L270" s="118"/>
      <c r="M270" s="122"/>
      <c r="O270" s="123">
        <f>SUM(O271:O271)</f>
        <v>0</v>
      </c>
      <c r="Q270" s="123">
        <f>SUM(Q271:Q271)</f>
        <v>0</v>
      </c>
      <c r="S270" s="124">
        <f>SUM(S271:S271)</f>
        <v>0</v>
      </c>
      <c r="AQ270" s="119" t="s">
        <v>80</v>
      </c>
      <c r="AS270" s="125" t="s">
        <v>70</v>
      </c>
      <c r="AT270" s="125" t="s">
        <v>78</v>
      </c>
      <c r="AX270" s="119" t="s">
        <v>129</v>
      </c>
      <c r="BJ270" s="126">
        <f>SUM(BJ271:BJ271)</f>
        <v>0</v>
      </c>
    </row>
    <row r="271" spans="2:64" s="1" customFormat="1" ht="24.2" customHeight="1">
      <c r="B271" s="129"/>
      <c r="C271" s="130">
        <f>1+C269</f>
        <v>99</v>
      </c>
      <c r="D271" s="130" t="s">
        <v>132</v>
      </c>
      <c r="E271" s="131" t="s">
        <v>348</v>
      </c>
      <c r="F271" s="132" t="s">
        <v>349</v>
      </c>
      <c r="G271" s="133" t="s">
        <v>285</v>
      </c>
      <c r="H271" s="134">
        <v>1200</v>
      </c>
      <c r="I271" s="135">
        <v>0</v>
      </c>
      <c r="J271" s="135">
        <f>ROUND(I271*H271,2)</f>
        <v>0</v>
      </c>
      <c r="K271" s="136"/>
      <c r="L271" s="29"/>
      <c r="M271" s="137" t="s">
        <v>1</v>
      </c>
      <c r="N271" s="139">
        <v>0</v>
      </c>
      <c r="O271" s="139">
        <f>N271*H271</f>
        <v>0</v>
      </c>
      <c r="P271" s="139">
        <v>0</v>
      </c>
      <c r="Q271" s="139">
        <f>P271*H271</f>
        <v>0</v>
      </c>
      <c r="R271" s="139">
        <v>0</v>
      </c>
      <c r="S271" s="140">
        <f>R271*H271</f>
        <v>0</v>
      </c>
      <c r="AQ271" s="141" t="s">
        <v>156</v>
      </c>
      <c r="AS271" s="141" t="s">
        <v>132</v>
      </c>
      <c r="AT271" s="141" t="s">
        <v>80</v>
      </c>
      <c r="AX271" s="17" t="s">
        <v>129</v>
      </c>
      <c r="BD271" s="142" t="e">
        <f>IF(#REF!="základní",J271,0)</f>
        <v>#REF!</v>
      </c>
      <c r="BE271" s="142" t="e">
        <f>IF(#REF!="snížená",J271,0)</f>
        <v>#REF!</v>
      </c>
      <c r="BF271" s="142" t="e">
        <f>IF(#REF!="zákl. přenesená",J271,0)</f>
        <v>#REF!</v>
      </c>
      <c r="BG271" s="142" t="e">
        <f>IF(#REF!="sníž. přenesená",J271,0)</f>
        <v>#REF!</v>
      </c>
      <c r="BH271" s="142" t="e">
        <f>IF(#REF!="nulová",J271,0)</f>
        <v>#REF!</v>
      </c>
      <c r="BI271" s="17" t="s">
        <v>78</v>
      </c>
      <c r="BJ271" s="142">
        <f>ROUND(I271*H271,2)</f>
        <v>0</v>
      </c>
      <c r="BK271" s="17" t="s">
        <v>156</v>
      </c>
      <c r="BL271" s="141" t="s">
        <v>350</v>
      </c>
    </row>
    <row r="272" spans="2:62" s="11" customFormat="1" ht="22.9" customHeight="1">
      <c r="B272" s="118"/>
      <c r="C272" s="130"/>
      <c r="D272" s="119" t="s">
        <v>70</v>
      </c>
      <c r="E272" s="127" t="s">
        <v>351</v>
      </c>
      <c r="F272" s="127" t="s">
        <v>352</v>
      </c>
      <c r="J272" s="128">
        <f>SUM(J273:J279)</f>
        <v>0</v>
      </c>
      <c r="L272" s="118"/>
      <c r="M272" s="122"/>
      <c r="O272" s="123">
        <f>SUM(O273:O279)</f>
        <v>14.4072</v>
      </c>
      <c r="Q272" s="123">
        <f>SUM(Q273:Q279)</f>
        <v>0.375516</v>
      </c>
      <c r="S272" s="124">
        <f>SUM(S273:S279)</f>
        <v>0</v>
      </c>
      <c r="AQ272" s="119" t="s">
        <v>80</v>
      </c>
      <c r="AS272" s="125" t="s">
        <v>70</v>
      </c>
      <c r="AT272" s="125" t="s">
        <v>78</v>
      </c>
      <c r="AX272" s="119" t="s">
        <v>129</v>
      </c>
      <c r="BJ272" s="126">
        <f>SUM(BJ273:BJ279)</f>
        <v>0</v>
      </c>
    </row>
    <row r="273" spans="2:64" s="1" customFormat="1" ht="24.2" customHeight="1">
      <c r="B273" s="129"/>
      <c r="C273" s="130">
        <f>1+C271</f>
        <v>100</v>
      </c>
      <c r="D273" s="130" t="s">
        <v>132</v>
      </c>
      <c r="E273" s="131" t="s">
        <v>353</v>
      </c>
      <c r="F273" s="132" t="s">
        <v>354</v>
      </c>
      <c r="G273" s="133" t="s">
        <v>148</v>
      </c>
      <c r="H273" s="134">
        <f>F274</f>
        <v>13.2</v>
      </c>
      <c r="I273" s="135">
        <v>0</v>
      </c>
      <c r="J273" s="135">
        <f>ROUND(I273*H273,2)</f>
        <v>0</v>
      </c>
      <c r="K273" s="136"/>
      <c r="L273" s="29"/>
      <c r="M273" s="137" t="s">
        <v>1</v>
      </c>
      <c r="N273" s="139">
        <v>0.19</v>
      </c>
      <c r="O273" s="139">
        <f>N273*H273</f>
        <v>2.508</v>
      </c>
      <c r="P273" s="139">
        <v>0.00043</v>
      </c>
      <c r="Q273" s="139">
        <f>P273*H273</f>
        <v>0.005676</v>
      </c>
      <c r="R273" s="139">
        <v>0</v>
      </c>
      <c r="S273" s="140">
        <f>R273*H273</f>
        <v>0</v>
      </c>
      <c r="AQ273" s="141" t="s">
        <v>156</v>
      </c>
      <c r="AS273" s="141" t="s">
        <v>132</v>
      </c>
      <c r="AT273" s="141" t="s">
        <v>80</v>
      </c>
      <c r="AX273" s="17" t="s">
        <v>129</v>
      </c>
      <c r="BD273" s="142" t="e">
        <f>IF(#REF!="základní",J273,0)</f>
        <v>#REF!</v>
      </c>
      <c r="BE273" s="142" t="e">
        <f>IF(#REF!="snížená",J273,0)</f>
        <v>#REF!</v>
      </c>
      <c r="BF273" s="142" t="e">
        <f>IF(#REF!="zákl. přenesená",J273,0)</f>
        <v>#REF!</v>
      </c>
      <c r="BG273" s="142" t="e">
        <f>IF(#REF!="sníž. přenesená",J273,0)</f>
        <v>#REF!</v>
      </c>
      <c r="BH273" s="142" t="e">
        <f>IF(#REF!="nulová",J273,0)</f>
        <v>#REF!</v>
      </c>
      <c r="BI273" s="17" t="s">
        <v>78</v>
      </c>
      <c r="BJ273" s="142">
        <f>ROUND(I273*H273,2)</f>
        <v>0</v>
      </c>
      <c r="BK273" s="17" t="s">
        <v>156</v>
      </c>
      <c r="BL273" s="141" t="s">
        <v>355</v>
      </c>
    </row>
    <row r="274" spans="2:50" s="12" customFormat="1" ht="12">
      <c r="B274" s="143"/>
      <c r="C274" s="130"/>
      <c r="D274" s="144"/>
      <c r="E274" s="145" t="s">
        <v>1</v>
      </c>
      <c r="F274" s="146">
        <f>2.2+1.5+1+5.5+1+1+1</f>
        <v>13.2</v>
      </c>
      <c r="H274" s="147"/>
      <c r="L274" s="143"/>
      <c r="M274" s="148"/>
      <c r="S274" s="149"/>
      <c r="AS274" s="145" t="s">
        <v>137</v>
      </c>
      <c r="AT274" s="145" t="s">
        <v>80</v>
      </c>
      <c r="AU274" s="12" t="s">
        <v>80</v>
      </c>
      <c r="AV274" s="12" t="s">
        <v>27</v>
      </c>
      <c r="AW274" s="12" t="s">
        <v>71</v>
      </c>
      <c r="AX274" s="145" t="s">
        <v>129</v>
      </c>
    </row>
    <row r="275" spans="2:64" s="1" customFormat="1" ht="24.2" customHeight="1">
      <c r="B275" s="129"/>
      <c r="C275" s="130">
        <f>1+C273</f>
        <v>101</v>
      </c>
      <c r="D275" s="161" t="s">
        <v>196</v>
      </c>
      <c r="E275" s="162" t="s">
        <v>356</v>
      </c>
      <c r="F275" s="163" t="s">
        <v>875</v>
      </c>
      <c r="G275" s="164" t="s">
        <v>148</v>
      </c>
      <c r="H275" s="165">
        <f>H273*1.1</f>
        <v>14.52</v>
      </c>
      <c r="I275" s="135">
        <v>0</v>
      </c>
      <c r="J275" s="166">
        <f>ROUND(I275*H275,2)</f>
        <v>0</v>
      </c>
      <c r="K275" s="167"/>
      <c r="L275" s="168"/>
      <c r="M275" s="169" t="s">
        <v>1</v>
      </c>
      <c r="N275" s="139">
        <v>0</v>
      </c>
      <c r="O275" s="139">
        <f>N275*H275</f>
        <v>0</v>
      </c>
      <c r="P275" s="139">
        <v>0</v>
      </c>
      <c r="Q275" s="139">
        <f>P275*H275</f>
        <v>0</v>
      </c>
      <c r="R275" s="139">
        <v>0</v>
      </c>
      <c r="S275" s="140">
        <f>R275*H275</f>
        <v>0</v>
      </c>
      <c r="AQ275" s="141" t="s">
        <v>180</v>
      </c>
      <c r="AS275" s="141" t="s">
        <v>196</v>
      </c>
      <c r="AT275" s="141" t="s">
        <v>80</v>
      </c>
      <c r="AX275" s="17" t="s">
        <v>129</v>
      </c>
      <c r="BD275" s="142" t="e">
        <f>IF(#REF!="základní",J275,0)</f>
        <v>#REF!</v>
      </c>
      <c r="BE275" s="142" t="e">
        <f>IF(#REF!="snížená",J275,0)</f>
        <v>#REF!</v>
      </c>
      <c r="BF275" s="142" t="e">
        <f>IF(#REF!="zákl. přenesená",J275,0)</f>
        <v>#REF!</v>
      </c>
      <c r="BG275" s="142" t="e">
        <f>IF(#REF!="sníž. přenesená",J275,0)</f>
        <v>#REF!</v>
      </c>
      <c r="BH275" s="142" t="e">
        <f>IF(#REF!="nulová",J275,0)</f>
        <v>#REF!</v>
      </c>
      <c r="BI275" s="17" t="s">
        <v>78</v>
      </c>
      <c r="BJ275" s="142">
        <f>ROUND(I275*H275,2)</f>
        <v>0</v>
      </c>
      <c r="BK275" s="17" t="s">
        <v>156</v>
      </c>
      <c r="BL275" s="141" t="s">
        <v>357</v>
      </c>
    </row>
    <row r="276" spans="2:64" s="1" customFormat="1" ht="42.75" customHeight="1">
      <c r="B276" s="129"/>
      <c r="C276" s="130">
        <f t="shared" si="8"/>
        <v>102</v>
      </c>
      <c r="D276" s="130" t="s">
        <v>132</v>
      </c>
      <c r="E276" s="131" t="s">
        <v>358</v>
      </c>
      <c r="F276" s="132" t="s">
        <v>874</v>
      </c>
      <c r="G276" s="133" t="s">
        <v>141</v>
      </c>
      <c r="H276" s="134">
        <f>1.3+1+1.8+1.8+2+2+3.5</f>
        <v>13.399999999999999</v>
      </c>
      <c r="I276" s="135">
        <v>0</v>
      </c>
      <c r="J276" s="135">
        <f>ROUND(I276*H276,2)</f>
        <v>0</v>
      </c>
      <c r="K276" s="136"/>
      <c r="L276" s="29"/>
      <c r="M276" s="137" t="s">
        <v>1</v>
      </c>
      <c r="N276" s="139">
        <v>0.61</v>
      </c>
      <c r="O276" s="139">
        <f>N276*H276</f>
        <v>8.174</v>
      </c>
      <c r="P276" s="139">
        <v>0.0063</v>
      </c>
      <c r="Q276" s="139">
        <f>P276*H276</f>
        <v>0.08442</v>
      </c>
      <c r="R276" s="139">
        <v>0</v>
      </c>
      <c r="S276" s="140">
        <f>R276*H276</f>
        <v>0</v>
      </c>
      <c r="AQ276" s="141" t="s">
        <v>156</v>
      </c>
      <c r="AS276" s="141" t="s">
        <v>132</v>
      </c>
      <c r="AT276" s="141" t="s">
        <v>80</v>
      </c>
      <c r="AX276" s="17" t="s">
        <v>129</v>
      </c>
      <c r="BD276" s="142" t="e">
        <f>IF(#REF!="základní",J276,0)</f>
        <v>#REF!</v>
      </c>
      <c r="BE276" s="142" t="e">
        <f>IF(#REF!="snížená",J276,0)</f>
        <v>#REF!</v>
      </c>
      <c r="BF276" s="142" t="e">
        <f>IF(#REF!="zákl. přenesená",J276,0)</f>
        <v>#REF!</v>
      </c>
      <c r="BG276" s="142" t="e">
        <f>IF(#REF!="sníž. přenesená",J276,0)</f>
        <v>#REF!</v>
      </c>
      <c r="BH276" s="142" t="e">
        <f>IF(#REF!="nulová",J276,0)</f>
        <v>#REF!</v>
      </c>
      <c r="BI276" s="17" t="s">
        <v>78</v>
      </c>
      <c r="BJ276" s="142">
        <f>ROUND(I276*H276,2)</f>
        <v>0</v>
      </c>
      <c r="BK276" s="17" t="s">
        <v>156</v>
      </c>
      <c r="BL276" s="141" t="s">
        <v>359</v>
      </c>
    </row>
    <row r="277" spans="2:64" s="1" customFormat="1" ht="24.2" customHeight="1">
      <c r="B277" s="129"/>
      <c r="C277" s="130">
        <f t="shared" si="8"/>
        <v>103</v>
      </c>
      <c r="D277" s="161" t="s">
        <v>196</v>
      </c>
      <c r="E277" s="162" t="s">
        <v>360</v>
      </c>
      <c r="F277" s="163" t="s">
        <v>873</v>
      </c>
      <c r="G277" s="164" t="s">
        <v>141</v>
      </c>
      <c r="H277" s="165">
        <f>H276*1.1</f>
        <v>14.74</v>
      </c>
      <c r="I277" s="135">
        <v>0</v>
      </c>
      <c r="J277" s="166">
        <f>ROUND(I277*H277,2)</f>
        <v>0</v>
      </c>
      <c r="K277" s="167"/>
      <c r="L277" s="168"/>
      <c r="M277" s="169" t="s">
        <v>1</v>
      </c>
      <c r="N277" s="139">
        <v>0</v>
      </c>
      <c r="O277" s="139">
        <f>N277*H277</f>
        <v>0</v>
      </c>
      <c r="P277" s="139">
        <v>0.018</v>
      </c>
      <c r="Q277" s="139">
        <f>P277*H277</f>
        <v>0.26532</v>
      </c>
      <c r="R277" s="139">
        <v>0</v>
      </c>
      <c r="S277" s="140">
        <f>R277*H277</f>
        <v>0</v>
      </c>
      <c r="AQ277" s="141" t="s">
        <v>180</v>
      </c>
      <c r="AS277" s="141" t="s">
        <v>196</v>
      </c>
      <c r="AT277" s="141" t="s">
        <v>80</v>
      </c>
      <c r="AX277" s="17" t="s">
        <v>129</v>
      </c>
      <c r="BD277" s="142" t="e">
        <f>IF(#REF!="základní",J277,0)</f>
        <v>#REF!</v>
      </c>
      <c r="BE277" s="142" t="e">
        <f>IF(#REF!="snížená",J277,0)</f>
        <v>#REF!</v>
      </c>
      <c r="BF277" s="142" t="e">
        <f>IF(#REF!="zákl. přenesená",J277,0)</f>
        <v>#REF!</v>
      </c>
      <c r="BG277" s="142" t="e">
        <f>IF(#REF!="sníž. přenesená",J277,0)</f>
        <v>#REF!</v>
      </c>
      <c r="BH277" s="142" t="e">
        <f>IF(#REF!="nulová",J277,0)</f>
        <v>#REF!</v>
      </c>
      <c r="BI277" s="17" t="s">
        <v>78</v>
      </c>
      <c r="BJ277" s="142">
        <f>ROUND(I277*H277,2)</f>
        <v>0</v>
      </c>
      <c r="BK277" s="17" t="s">
        <v>156</v>
      </c>
      <c r="BL277" s="141" t="s">
        <v>361</v>
      </c>
    </row>
    <row r="278" spans="2:64" s="1" customFormat="1" ht="24.2" customHeight="1">
      <c r="B278" s="129"/>
      <c r="C278" s="130">
        <f t="shared" si="8"/>
        <v>104</v>
      </c>
      <c r="D278" s="130" t="s">
        <v>132</v>
      </c>
      <c r="E278" s="131" t="s">
        <v>362</v>
      </c>
      <c r="F278" s="132" t="s">
        <v>363</v>
      </c>
      <c r="G278" s="133" t="s">
        <v>141</v>
      </c>
      <c r="H278" s="134">
        <f>H276</f>
        <v>13.399999999999999</v>
      </c>
      <c r="I278" s="135">
        <v>0</v>
      </c>
      <c r="J278" s="135">
        <f>ROUND(I278*H278,2)</f>
        <v>0</v>
      </c>
      <c r="K278" s="136"/>
      <c r="L278" s="29"/>
      <c r="M278" s="137" t="s">
        <v>1</v>
      </c>
      <c r="N278" s="139">
        <v>0.278</v>
      </c>
      <c r="O278" s="139">
        <f>N278*H278</f>
        <v>3.7252</v>
      </c>
      <c r="P278" s="139">
        <v>0.0015</v>
      </c>
      <c r="Q278" s="139">
        <f>P278*H278</f>
        <v>0.0201</v>
      </c>
      <c r="R278" s="139">
        <v>0</v>
      </c>
      <c r="S278" s="140">
        <f>R278*H278</f>
        <v>0</v>
      </c>
      <c r="AQ278" s="141" t="s">
        <v>156</v>
      </c>
      <c r="AS278" s="141" t="s">
        <v>132</v>
      </c>
      <c r="AT278" s="141" t="s">
        <v>80</v>
      </c>
      <c r="AX278" s="17" t="s">
        <v>129</v>
      </c>
      <c r="BD278" s="142" t="e">
        <f>IF(#REF!="základní",J278,0)</f>
        <v>#REF!</v>
      </c>
      <c r="BE278" s="142" t="e">
        <f>IF(#REF!="snížená",J278,0)</f>
        <v>#REF!</v>
      </c>
      <c r="BF278" s="142" t="e">
        <f>IF(#REF!="zákl. přenesená",J278,0)</f>
        <v>#REF!</v>
      </c>
      <c r="BG278" s="142" t="e">
        <f>IF(#REF!="sníž. přenesená",J278,0)</f>
        <v>#REF!</v>
      </c>
      <c r="BH278" s="142" t="e">
        <f>IF(#REF!="nulová",J278,0)</f>
        <v>#REF!</v>
      </c>
      <c r="BI278" s="17" t="s">
        <v>78</v>
      </c>
      <c r="BJ278" s="142">
        <f>ROUND(I278*H278,2)</f>
        <v>0</v>
      </c>
      <c r="BK278" s="17" t="s">
        <v>156</v>
      </c>
      <c r="BL278" s="141" t="s">
        <v>364</v>
      </c>
    </row>
    <row r="279" spans="2:64" s="1" customFormat="1" ht="24.2" customHeight="1">
      <c r="B279" s="129"/>
      <c r="C279" s="130">
        <f t="shared" si="8"/>
        <v>105</v>
      </c>
      <c r="D279" s="130" t="s">
        <v>132</v>
      </c>
      <c r="E279" s="131" t="s">
        <v>786</v>
      </c>
      <c r="F279" s="132" t="s">
        <v>787</v>
      </c>
      <c r="G279" s="133" t="s">
        <v>285</v>
      </c>
      <c r="H279" s="134">
        <v>365.24</v>
      </c>
      <c r="I279" s="135">
        <v>0</v>
      </c>
      <c r="J279" s="135">
        <f>ROUND(I279*H279,2)</f>
        <v>0</v>
      </c>
      <c r="K279" s="136"/>
      <c r="L279" s="29"/>
      <c r="M279" s="137" t="s">
        <v>1</v>
      </c>
      <c r="N279" s="139">
        <v>0</v>
      </c>
      <c r="O279" s="139">
        <f>N279*H279</f>
        <v>0</v>
      </c>
      <c r="P279" s="139">
        <v>0</v>
      </c>
      <c r="Q279" s="139">
        <f>P279*H279</f>
        <v>0</v>
      </c>
      <c r="R279" s="139">
        <v>0</v>
      </c>
      <c r="S279" s="140">
        <f>R279*H279</f>
        <v>0</v>
      </c>
      <c r="AQ279" s="141" t="s">
        <v>156</v>
      </c>
      <c r="AS279" s="141" t="s">
        <v>132</v>
      </c>
      <c r="AT279" s="141" t="s">
        <v>80</v>
      </c>
      <c r="AX279" s="17" t="s">
        <v>129</v>
      </c>
      <c r="BD279" s="142" t="e">
        <f>IF(#REF!="základní",J279,0)</f>
        <v>#REF!</v>
      </c>
      <c r="BE279" s="142" t="e">
        <f>IF(#REF!="snížená",J279,0)</f>
        <v>#REF!</v>
      </c>
      <c r="BF279" s="142" t="e">
        <f>IF(#REF!="zákl. přenesená",J279,0)</f>
        <v>#REF!</v>
      </c>
      <c r="BG279" s="142" t="e">
        <f>IF(#REF!="sníž. přenesená",J279,0)</f>
        <v>#REF!</v>
      </c>
      <c r="BH279" s="142" t="e">
        <f>IF(#REF!="nulová",J279,0)</f>
        <v>#REF!</v>
      </c>
      <c r="BI279" s="17" t="s">
        <v>78</v>
      </c>
      <c r="BJ279" s="142">
        <f>ROUND(I279*H279,2)</f>
        <v>0</v>
      </c>
      <c r="BK279" s="17" t="s">
        <v>156</v>
      </c>
      <c r="BL279" s="141" t="s">
        <v>788</v>
      </c>
    </row>
    <row r="280" spans="2:62" s="11" customFormat="1" ht="22.9" customHeight="1">
      <c r="B280" s="118"/>
      <c r="C280" s="130"/>
      <c r="D280" s="119" t="s">
        <v>70</v>
      </c>
      <c r="E280" s="127" t="s">
        <v>365</v>
      </c>
      <c r="F280" s="127" t="s">
        <v>366</v>
      </c>
      <c r="J280" s="128">
        <f>SUM(J281:J287)</f>
        <v>0</v>
      </c>
      <c r="L280" s="118"/>
      <c r="M280" s="122"/>
      <c r="O280" s="123">
        <f>SUM(O281:O287)</f>
        <v>76.2268</v>
      </c>
      <c r="Q280" s="123">
        <f>SUM(Q281:Q287)</f>
        <v>0.8461</v>
      </c>
      <c r="S280" s="124">
        <f>SUM(S281:S287)</f>
        <v>0.265</v>
      </c>
      <c r="AQ280" s="119" t="s">
        <v>80</v>
      </c>
      <c r="AS280" s="125" t="s">
        <v>70</v>
      </c>
      <c r="AT280" s="125" t="s">
        <v>78</v>
      </c>
      <c r="AX280" s="119" t="s">
        <v>129</v>
      </c>
      <c r="BJ280" s="126">
        <f>SUM(BJ281:BJ287)</f>
        <v>0</v>
      </c>
    </row>
    <row r="281" spans="2:64" s="1" customFormat="1" ht="33" customHeight="1">
      <c r="B281" s="129"/>
      <c r="C281" s="130">
        <f>1+C279</f>
        <v>106</v>
      </c>
      <c r="D281" s="130" t="s">
        <v>132</v>
      </c>
      <c r="E281" s="131" t="s">
        <v>367</v>
      </c>
      <c r="F281" s="132" t="s">
        <v>368</v>
      </c>
      <c r="G281" s="133" t="s">
        <v>141</v>
      </c>
      <c r="H281" s="134">
        <v>84.24</v>
      </c>
      <c r="I281" s="135">
        <v>0</v>
      </c>
      <c r="J281" s="135">
        <f aca="true" t="shared" si="10" ref="J281:J287">ROUND(I281*H281,2)</f>
        <v>0</v>
      </c>
      <c r="K281" s="136"/>
      <c r="L281" s="29"/>
      <c r="M281" s="137" t="s">
        <v>1</v>
      </c>
      <c r="N281" s="139">
        <v>0.245</v>
      </c>
      <c r="O281" s="139">
        <f>N281*H281</f>
        <v>20.6388</v>
      </c>
      <c r="P281" s="139">
        <v>0.0075</v>
      </c>
      <c r="Q281" s="139">
        <f>P281*H281</f>
        <v>0.6317999999999999</v>
      </c>
      <c r="R281" s="139">
        <v>0</v>
      </c>
      <c r="S281" s="140">
        <f>R281*H281</f>
        <v>0</v>
      </c>
      <c r="AQ281" s="141" t="s">
        <v>156</v>
      </c>
      <c r="AS281" s="141" t="s">
        <v>132</v>
      </c>
      <c r="AT281" s="141" t="s">
        <v>80</v>
      </c>
      <c r="AX281" s="17" t="s">
        <v>129</v>
      </c>
      <c r="BD281" s="142" t="e">
        <f>IF(#REF!="základní",J281,0)</f>
        <v>#REF!</v>
      </c>
      <c r="BE281" s="142" t="e">
        <f>IF(#REF!="snížená",J281,0)</f>
        <v>#REF!</v>
      </c>
      <c r="BF281" s="142" t="e">
        <f>IF(#REF!="zákl. přenesená",J281,0)</f>
        <v>#REF!</v>
      </c>
      <c r="BG281" s="142" t="e">
        <f>IF(#REF!="sníž. přenesená",J281,0)</f>
        <v>#REF!</v>
      </c>
      <c r="BH281" s="142" t="e">
        <f>IF(#REF!="nulová",J281,0)</f>
        <v>#REF!</v>
      </c>
      <c r="BI281" s="17" t="s">
        <v>78</v>
      </c>
      <c r="BJ281" s="142">
        <f>ROUND(I281*H281,2)</f>
        <v>0</v>
      </c>
      <c r="BK281" s="17" t="s">
        <v>156</v>
      </c>
      <c r="BL281" s="141" t="s">
        <v>369</v>
      </c>
    </row>
    <row r="282" spans="2:64" s="1" customFormat="1" ht="24.2" customHeight="1">
      <c r="B282" s="129"/>
      <c r="C282" s="130">
        <f t="shared" si="8"/>
        <v>107</v>
      </c>
      <c r="D282" s="130" t="s">
        <v>132</v>
      </c>
      <c r="E282" s="131" t="s">
        <v>370</v>
      </c>
      <c r="F282" s="132" t="s">
        <v>371</v>
      </c>
      <c r="G282" s="133" t="s">
        <v>141</v>
      </c>
      <c r="H282" s="134">
        <v>106</v>
      </c>
      <c r="I282" s="135">
        <v>0</v>
      </c>
      <c r="J282" s="135">
        <f t="shared" si="10"/>
        <v>0</v>
      </c>
      <c r="K282" s="136"/>
      <c r="L282" s="29"/>
      <c r="M282" s="137" t="s">
        <v>1</v>
      </c>
      <c r="N282" s="139">
        <v>0.105</v>
      </c>
      <c r="O282" s="139">
        <f>N282*H282</f>
        <v>11.129999999999999</v>
      </c>
      <c r="P282" s="139">
        <v>0</v>
      </c>
      <c r="Q282" s="139">
        <f>P282*H282</f>
        <v>0</v>
      </c>
      <c r="R282" s="139">
        <v>0.0025</v>
      </c>
      <c r="S282" s="140">
        <f>R282*H282</f>
        <v>0.265</v>
      </c>
      <c r="AQ282" s="141" t="s">
        <v>156</v>
      </c>
      <c r="AS282" s="141" t="s">
        <v>132</v>
      </c>
      <c r="AT282" s="141" t="s">
        <v>80</v>
      </c>
      <c r="AX282" s="17" t="s">
        <v>129</v>
      </c>
      <c r="BD282" s="142" t="e">
        <f>IF(#REF!="základní",J282,0)</f>
        <v>#REF!</v>
      </c>
      <c r="BE282" s="142" t="e">
        <f>IF(#REF!="snížená",J282,0)</f>
        <v>#REF!</v>
      </c>
      <c r="BF282" s="142" t="e">
        <f>IF(#REF!="zákl. přenesená",J282,0)</f>
        <v>#REF!</v>
      </c>
      <c r="BG282" s="142" t="e">
        <f>IF(#REF!="sníž. přenesená",J282,0)</f>
        <v>#REF!</v>
      </c>
      <c r="BH282" s="142" t="e">
        <f>IF(#REF!="nulová",J282,0)</f>
        <v>#REF!</v>
      </c>
      <c r="BI282" s="17" t="s">
        <v>78</v>
      </c>
      <c r="BJ282" s="142">
        <f>ROUND(I282*H282,2)</f>
        <v>0</v>
      </c>
      <c r="BK282" s="17" t="s">
        <v>156</v>
      </c>
      <c r="BL282" s="141" t="s">
        <v>372</v>
      </c>
    </row>
    <row r="283" spans="2:64" s="1" customFormat="1" ht="30" customHeight="1">
      <c r="B283" s="129"/>
      <c r="C283" s="130">
        <f t="shared" si="8"/>
        <v>108</v>
      </c>
      <c r="D283" s="130" t="s">
        <v>132</v>
      </c>
      <c r="E283" s="131" t="s">
        <v>373</v>
      </c>
      <c r="F283" s="132" t="s">
        <v>869</v>
      </c>
      <c r="G283" s="133" t="s">
        <v>141</v>
      </c>
      <c r="H283" s="134">
        <f>3*16+38</f>
        <v>86</v>
      </c>
      <c r="I283" s="135">
        <v>0</v>
      </c>
      <c r="J283" s="135">
        <f t="shared" si="10"/>
        <v>0</v>
      </c>
      <c r="K283" s="136"/>
      <c r="L283" s="29"/>
      <c r="M283" s="137" t="s">
        <v>1</v>
      </c>
      <c r="N283" s="139">
        <v>0.233</v>
      </c>
      <c r="O283" s="139">
        <f>N283*H283</f>
        <v>20.038</v>
      </c>
      <c r="P283" s="139">
        <v>0.0003</v>
      </c>
      <c r="Q283" s="139">
        <f>P283*H283</f>
        <v>0.025799999999999997</v>
      </c>
      <c r="R283" s="139">
        <v>0</v>
      </c>
      <c r="S283" s="140">
        <f>R283*H283</f>
        <v>0</v>
      </c>
      <c r="AQ283" s="141" t="s">
        <v>156</v>
      </c>
      <c r="AS283" s="141" t="s">
        <v>132</v>
      </c>
      <c r="AT283" s="141" t="s">
        <v>80</v>
      </c>
      <c r="AX283" s="17" t="s">
        <v>129</v>
      </c>
      <c r="BD283" s="142" t="e">
        <f>IF(#REF!="základní",J283,0)</f>
        <v>#REF!</v>
      </c>
      <c r="BE283" s="142" t="e">
        <f>IF(#REF!="snížená",J283,0)</f>
        <v>#REF!</v>
      </c>
      <c r="BF283" s="142" t="e">
        <f>IF(#REF!="zákl. přenesená",J283,0)</f>
        <v>#REF!</v>
      </c>
      <c r="BG283" s="142" t="e">
        <f>IF(#REF!="sníž. přenesená",J283,0)</f>
        <v>#REF!</v>
      </c>
      <c r="BH283" s="142" t="e">
        <f>IF(#REF!="nulová",J283,0)</f>
        <v>#REF!</v>
      </c>
      <c r="BI283" s="17" t="s">
        <v>78</v>
      </c>
      <c r="BJ283" s="142">
        <f>ROUND(I283*H283,2)</f>
        <v>0</v>
      </c>
      <c r="BK283" s="17" t="s">
        <v>156</v>
      </c>
      <c r="BL283" s="141" t="s">
        <v>374</v>
      </c>
    </row>
    <row r="284" spans="2:64" s="1" customFormat="1" ht="24.2" customHeight="1">
      <c r="B284" s="129"/>
      <c r="C284" s="130">
        <f t="shared" si="8"/>
        <v>109</v>
      </c>
      <c r="D284" s="130" t="s">
        <v>132</v>
      </c>
      <c r="E284" s="131" t="s">
        <v>378</v>
      </c>
      <c r="F284" s="132" t="s">
        <v>379</v>
      </c>
      <c r="G284" s="133" t="s">
        <v>148</v>
      </c>
      <c r="H284" s="134">
        <f>40+17+17</f>
        <v>74</v>
      </c>
      <c r="I284" s="135">
        <v>0</v>
      </c>
      <c r="J284" s="135">
        <f t="shared" si="10"/>
        <v>0</v>
      </c>
      <c r="K284" s="136"/>
      <c r="L284" s="29"/>
      <c r="M284" s="137" t="s">
        <v>1</v>
      </c>
      <c r="N284" s="139">
        <v>0.33</v>
      </c>
      <c r="O284" s="139">
        <f>N284*H284</f>
        <v>24.42</v>
      </c>
      <c r="P284" s="139">
        <v>5E-05</v>
      </c>
      <c r="Q284" s="139">
        <f>P284*H284</f>
        <v>0.0037</v>
      </c>
      <c r="R284" s="139">
        <v>0</v>
      </c>
      <c r="S284" s="140">
        <f>R284*H284</f>
        <v>0</v>
      </c>
      <c r="AQ284" s="141" t="s">
        <v>156</v>
      </c>
      <c r="AS284" s="141" t="s">
        <v>132</v>
      </c>
      <c r="AT284" s="141" t="s">
        <v>80</v>
      </c>
      <c r="AX284" s="17" t="s">
        <v>129</v>
      </c>
      <c r="BD284" s="142" t="e">
        <f>IF(#REF!="základní",J284,0)</f>
        <v>#REF!</v>
      </c>
      <c r="BE284" s="142" t="e">
        <f>IF(#REF!="snížená",J284,0)</f>
        <v>#REF!</v>
      </c>
      <c r="BF284" s="142" t="e">
        <f>IF(#REF!="zákl. přenesená",J284,0)</f>
        <v>#REF!</v>
      </c>
      <c r="BG284" s="142" t="e">
        <f>IF(#REF!="sníž. přenesená",J284,0)</f>
        <v>#REF!</v>
      </c>
      <c r="BH284" s="142" t="e">
        <f>IF(#REF!="nulová",J284,0)</f>
        <v>#REF!</v>
      </c>
      <c r="BI284" s="17" t="s">
        <v>78</v>
      </c>
      <c r="BJ284" s="142">
        <f>ROUND(I284*H284,2)</f>
        <v>0</v>
      </c>
      <c r="BK284" s="17" t="s">
        <v>156</v>
      </c>
      <c r="BL284" s="141" t="s">
        <v>380</v>
      </c>
    </row>
    <row r="285" spans="2:64" s="1" customFormat="1" ht="16.5" customHeight="1">
      <c r="B285" s="129"/>
      <c r="C285" s="130">
        <f t="shared" si="8"/>
        <v>110</v>
      </c>
      <c r="D285" s="161" t="s">
        <v>196</v>
      </c>
      <c r="E285" s="162" t="s">
        <v>375</v>
      </c>
      <c r="F285" s="163" t="s">
        <v>376</v>
      </c>
      <c r="G285" s="164" t="s">
        <v>141</v>
      </c>
      <c r="H285" s="165">
        <f>16+16+38</f>
        <v>70</v>
      </c>
      <c r="I285" s="135">
        <v>0</v>
      </c>
      <c r="J285" s="166">
        <f t="shared" si="10"/>
        <v>0</v>
      </c>
      <c r="K285" s="167"/>
      <c r="L285" s="168"/>
      <c r="M285" s="169" t="s">
        <v>1</v>
      </c>
      <c r="N285" s="139">
        <v>0</v>
      </c>
      <c r="O285" s="139">
        <f>N285*H285</f>
        <v>0</v>
      </c>
      <c r="P285" s="139">
        <v>0.00264</v>
      </c>
      <c r="Q285" s="139">
        <f>P285*H285</f>
        <v>0.1848</v>
      </c>
      <c r="R285" s="139">
        <v>0</v>
      </c>
      <c r="S285" s="140">
        <f>R285*H285</f>
        <v>0</v>
      </c>
      <c r="AQ285" s="141" t="s">
        <v>180</v>
      </c>
      <c r="AS285" s="141" t="s">
        <v>196</v>
      </c>
      <c r="AT285" s="141" t="s">
        <v>80</v>
      </c>
      <c r="AX285" s="17" t="s">
        <v>129</v>
      </c>
      <c r="BD285" s="142" t="e">
        <f>IF(#REF!="základní",J285,0)</f>
        <v>#REF!</v>
      </c>
      <c r="BE285" s="142" t="e">
        <f>IF(#REF!="snížená",J285,0)</f>
        <v>#REF!</v>
      </c>
      <c r="BF285" s="142" t="e">
        <f>IF(#REF!="zákl. přenesená",J285,0)</f>
        <v>#REF!</v>
      </c>
      <c r="BG285" s="142" t="e">
        <f>IF(#REF!="sníž. přenesená",J285,0)</f>
        <v>#REF!</v>
      </c>
      <c r="BH285" s="142" t="e">
        <f>IF(#REF!="nulová",J285,0)</f>
        <v>#REF!</v>
      </c>
      <c r="BI285" s="17" t="s">
        <v>78</v>
      </c>
      <c r="BJ285" s="142">
        <f>ROUND(I285*H285,2)</f>
        <v>0</v>
      </c>
      <c r="BK285" s="17" t="s">
        <v>156</v>
      </c>
      <c r="BL285" s="141" t="s">
        <v>381</v>
      </c>
    </row>
    <row r="286" spans="2:50" s="13" customFormat="1" ht="12">
      <c r="B286" s="150"/>
      <c r="C286" s="130">
        <f t="shared" si="8"/>
        <v>111</v>
      </c>
      <c r="D286" s="161" t="s">
        <v>854</v>
      </c>
      <c r="E286" s="162"/>
      <c r="F286" s="163" t="s">
        <v>880</v>
      </c>
      <c r="G286" s="164" t="s">
        <v>141</v>
      </c>
      <c r="H286" s="165">
        <f>16*1.3</f>
        <v>20.8</v>
      </c>
      <c r="I286" s="135">
        <v>0</v>
      </c>
      <c r="J286" s="166">
        <f t="shared" si="10"/>
        <v>0</v>
      </c>
      <c r="L286" s="150"/>
      <c r="M286" s="154"/>
      <c r="S286" s="155"/>
      <c r="AS286" s="151"/>
      <c r="AT286" s="151"/>
      <c r="AX286" s="151"/>
    </row>
    <row r="287" spans="2:64" s="1" customFormat="1" ht="24.2" customHeight="1">
      <c r="B287" s="129"/>
      <c r="C287" s="130">
        <f t="shared" si="8"/>
        <v>112</v>
      </c>
      <c r="D287" s="130" t="s">
        <v>132</v>
      </c>
      <c r="E287" s="131" t="s">
        <v>382</v>
      </c>
      <c r="F287" s="132" t="s">
        <v>383</v>
      </c>
      <c r="G287" s="133" t="s">
        <v>285</v>
      </c>
      <c r="H287" s="134">
        <v>621.1</v>
      </c>
      <c r="I287" s="135">
        <v>0</v>
      </c>
      <c r="J287" s="135">
        <f t="shared" si="10"/>
        <v>0</v>
      </c>
      <c r="K287" s="136"/>
      <c r="L287" s="29"/>
      <c r="M287" s="137" t="s">
        <v>1</v>
      </c>
      <c r="N287" s="139">
        <v>0</v>
      </c>
      <c r="O287" s="139">
        <f>N287*H287</f>
        <v>0</v>
      </c>
      <c r="P287" s="139">
        <v>0</v>
      </c>
      <c r="Q287" s="139">
        <f>P287*H287</f>
        <v>0</v>
      </c>
      <c r="R287" s="139">
        <v>0</v>
      </c>
      <c r="S287" s="140">
        <f>R287*H287</f>
        <v>0</v>
      </c>
      <c r="AQ287" s="141" t="s">
        <v>156</v>
      </c>
      <c r="AS287" s="141" t="s">
        <v>132</v>
      </c>
      <c r="AT287" s="141" t="s">
        <v>80</v>
      </c>
      <c r="AX287" s="17" t="s">
        <v>129</v>
      </c>
      <c r="BD287" s="142" t="e">
        <f>IF(#REF!="základní",J287,0)</f>
        <v>#REF!</v>
      </c>
      <c r="BE287" s="142" t="e">
        <f>IF(#REF!="snížená",J287,0)</f>
        <v>#REF!</v>
      </c>
      <c r="BF287" s="142" t="e">
        <f>IF(#REF!="zákl. přenesená",J287,0)</f>
        <v>#REF!</v>
      </c>
      <c r="BG287" s="142" t="e">
        <f>IF(#REF!="sníž. přenesená",J287,0)</f>
        <v>#REF!</v>
      </c>
      <c r="BH287" s="142" t="e">
        <f>IF(#REF!="nulová",J287,0)</f>
        <v>#REF!</v>
      </c>
      <c r="BI287" s="17" t="s">
        <v>78</v>
      </c>
      <c r="BJ287" s="142">
        <f>ROUND(I287*H287,2)</f>
        <v>0</v>
      </c>
      <c r="BK287" s="17" t="s">
        <v>156</v>
      </c>
      <c r="BL287" s="141" t="s">
        <v>384</v>
      </c>
    </row>
    <row r="288" spans="2:62" s="11" customFormat="1" ht="22.9" customHeight="1">
      <c r="B288" s="118"/>
      <c r="C288" s="130"/>
      <c r="D288" s="119" t="s">
        <v>70</v>
      </c>
      <c r="E288" s="127" t="s">
        <v>385</v>
      </c>
      <c r="F288" s="127" t="s">
        <v>386</v>
      </c>
      <c r="J288" s="128">
        <f>SUM(J289:J294)</f>
        <v>0</v>
      </c>
      <c r="L288" s="118"/>
      <c r="M288" s="122"/>
      <c r="O288" s="123">
        <f>SUM(O289:O294)</f>
        <v>33.101148</v>
      </c>
      <c r="Q288" s="123">
        <f>SUM(Q289:Q294)</f>
        <v>0.7710861200000001</v>
      </c>
      <c r="S288" s="124">
        <f>SUM(S289:S294)</f>
        <v>1.2225000000000001</v>
      </c>
      <c r="AQ288" s="119" t="s">
        <v>80</v>
      </c>
      <c r="AS288" s="125" t="s">
        <v>70</v>
      </c>
      <c r="AT288" s="125" t="s">
        <v>78</v>
      </c>
      <c r="AX288" s="119" t="s">
        <v>129</v>
      </c>
      <c r="BJ288" s="126">
        <f>SUM(BJ289:BJ294)</f>
        <v>0</v>
      </c>
    </row>
    <row r="289" spans="2:64" s="1" customFormat="1" ht="24.2" customHeight="1">
      <c r="B289" s="129"/>
      <c r="C289" s="130">
        <f>1+C287</f>
        <v>113</v>
      </c>
      <c r="D289" s="130" t="s">
        <v>132</v>
      </c>
      <c r="E289" s="131" t="s">
        <v>387</v>
      </c>
      <c r="F289" s="132" t="s">
        <v>388</v>
      </c>
      <c r="G289" s="133" t="s">
        <v>141</v>
      </c>
      <c r="H289" s="134">
        <v>8</v>
      </c>
      <c r="I289" s="135">
        <v>0</v>
      </c>
      <c r="J289" s="135">
        <f>ROUND(I289*H289,2)</f>
        <v>0</v>
      </c>
      <c r="K289" s="136"/>
      <c r="L289" s="29"/>
      <c r="M289" s="137" t="s">
        <v>1</v>
      </c>
      <c r="N289" s="139">
        <v>0.375</v>
      </c>
      <c r="O289" s="139">
        <f>N289*H289</f>
        <v>3</v>
      </c>
      <c r="P289" s="139">
        <v>0.0015</v>
      </c>
      <c r="Q289" s="139">
        <f>P289*H289</f>
        <v>0.012</v>
      </c>
      <c r="R289" s="139">
        <v>0</v>
      </c>
      <c r="S289" s="140">
        <f>R289*H289</f>
        <v>0</v>
      </c>
      <c r="AQ289" s="141" t="s">
        <v>156</v>
      </c>
      <c r="AS289" s="141" t="s">
        <v>132</v>
      </c>
      <c r="AT289" s="141" t="s">
        <v>80</v>
      </c>
      <c r="AX289" s="17" t="s">
        <v>129</v>
      </c>
      <c r="BD289" s="142" t="e">
        <f>IF(#REF!="základní",J289,0)</f>
        <v>#REF!</v>
      </c>
      <c r="BE289" s="142" t="e">
        <f>IF(#REF!="snížená",J289,0)</f>
        <v>#REF!</v>
      </c>
      <c r="BF289" s="142" t="e">
        <f>IF(#REF!="zákl. přenesená",J289,0)</f>
        <v>#REF!</v>
      </c>
      <c r="BG289" s="142" t="e">
        <f>IF(#REF!="sníž. přenesená",J289,0)</f>
        <v>#REF!</v>
      </c>
      <c r="BH289" s="142" t="e">
        <f>IF(#REF!="nulová",J289,0)</f>
        <v>#REF!</v>
      </c>
      <c r="BI289" s="17" t="s">
        <v>78</v>
      </c>
      <c r="BJ289" s="142">
        <f>ROUND(I289*H289,2)</f>
        <v>0</v>
      </c>
      <c r="BK289" s="17" t="s">
        <v>156</v>
      </c>
      <c r="BL289" s="141" t="s">
        <v>389</v>
      </c>
    </row>
    <row r="290" spans="2:64" s="1" customFormat="1" ht="15.75" customHeight="1">
      <c r="B290" s="129"/>
      <c r="C290" s="130"/>
      <c r="D290" s="130"/>
      <c r="E290" s="131"/>
      <c r="F290" s="158" t="s">
        <v>914</v>
      </c>
      <c r="G290" s="133"/>
      <c r="H290" s="134"/>
      <c r="I290" s="135">
        <v>0</v>
      </c>
      <c r="J290" s="135"/>
      <c r="K290" s="136"/>
      <c r="L290" s="29"/>
      <c r="M290" s="137"/>
      <c r="N290" s="139"/>
      <c r="O290" s="139"/>
      <c r="P290" s="139"/>
      <c r="Q290" s="139"/>
      <c r="R290" s="139"/>
      <c r="S290" s="140"/>
      <c r="AQ290" s="141"/>
      <c r="AS290" s="141"/>
      <c r="AT290" s="141"/>
      <c r="AX290" s="17"/>
      <c r="BD290" s="142"/>
      <c r="BE290" s="142"/>
      <c r="BF290" s="142"/>
      <c r="BG290" s="142"/>
      <c r="BH290" s="142"/>
      <c r="BI290" s="17"/>
      <c r="BJ290" s="142"/>
      <c r="BK290" s="17"/>
      <c r="BL290" s="141"/>
    </row>
    <row r="291" spans="2:64" s="1" customFormat="1" ht="24.2" customHeight="1">
      <c r="B291" s="129"/>
      <c r="C291" s="130">
        <f>1+C289</f>
        <v>114</v>
      </c>
      <c r="D291" s="130" t="s">
        <v>132</v>
      </c>
      <c r="E291" s="131" t="s">
        <v>390</v>
      </c>
      <c r="F291" s="132" t="s">
        <v>391</v>
      </c>
      <c r="G291" s="133" t="s">
        <v>141</v>
      </c>
      <c r="H291" s="134">
        <v>15</v>
      </c>
      <c r="I291" s="135">
        <v>0</v>
      </c>
      <c r="J291" s="135">
        <f>ROUND(I291*H291,2)</f>
        <v>0</v>
      </c>
      <c r="K291" s="136"/>
      <c r="L291" s="29"/>
      <c r="M291" s="137" t="s">
        <v>1</v>
      </c>
      <c r="N291" s="139">
        <v>0.295</v>
      </c>
      <c r="O291" s="139">
        <f>N291*H291</f>
        <v>4.425</v>
      </c>
      <c r="P291" s="139">
        <v>0</v>
      </c>
      <c r="Q291" s="139">
        <f>P291*H291</f>
        <v>0</v>
      </c>
      <c r="R291" s="139">
        <v>0.0815</v>
      </c>
      <c r="S291" s="140">
        <f>R291*H291</f>
        <v>1.2225000000000001</v>
      </c>
      <c r="AQ291" s="141" t="s">
        <v>156</v>
      </c>
      <c r="AS291" s="141" t="s">
        <v>132</v>
      </c>
      <c r="AT291" s="141" t="s">
        <v>80</v>
      </c>
      <c r="AX291" s="17" t="s">
        <v>129</v>
      </c>
      <c r="BD291" s="142" t="e">
        <f>IF(#REF!="základní",J291,0)</f>
        <v>#REF!</v>
      </c>
      <c r="BE291" s="142" t="e">
        <f>IF(#REF!="snížená",J291,0)</f>
        <v>#REF!</v>
      </c>
      <c r="BF291" s="142" t="e">
        <f>IF(#REF!="zákl. přenesená",J291,0)</f>
        <v>#REF!</v>
      </c>
      <c r="BG291" s="142" t="e">
        <f>IF(#REF!="sníž. přenesená",J291,0)</f>
        <v>#REF!</v>
      </c>
      <c r="BH291" s="142" t="e">
        <f>IF(#REF!="nulová",J291,0)</f>
        <v>#REF!</v>
      </c>
      <c r="BI291" s="17" t="s">
        <v>78</v>
      </c>
      <c r="BJ291" s="142">
        <f>ROUND(I291*H291,2)</f>
        <v>0</v>
      </c>
      <c r="BK291" s="17" t="s">
        <v>156</v>
      </c>
      <c r="BL291" s="141" t="s">
        <v>392</v>
      </c>
    </row>
    <row r="292" spans="2:64" s="1" customFormat="1" ht="37.5" customHeight="1">
      <c r="B292" s="129"/>
      <c r="C292" s="130">
        <f t="shared" si="8"/>
        <v>115</v>
      </c>
      <c r="D292" s="130" t="s">
        <v>132</v>
      </c>
      <c r="E292" s="131" t="s">
        <v>393</v>
      </c>
      <c r="F292" s="132" t="s">
        <v>868</v>
      </c>
      <c r="G292" s="133" t="s">
        <v>141</v>
      </c>
      <c r="H292" s="134">
        <f>H130</f>
        <v>39.994</v>
      </c>
      <c r="I292" s="135">
        <v>0</v>
      </c>
      <c r="J292" s="135">
        <f>ROUND(I292*H292,2)</f>
        <v>0</v>
      </c>
      <c r="K292" s="136"/>
      <c r="L292" s="29"/>
      <c r="M292" s="137" t="s">
        <v>1</v>
      </c>
      <c r="N292" s="139">
        <v>0.642</v>
      </c>
      <c r="O292" s="139">
        <f>N292*H292</f>
        <v>25.676148</v>
      </c>
      <c r="P292" s="139">
        <v>0.006</v>
      </c>
      <c r="Q292" s="139">
        <f>P292*H292</f>
        <v>0.239964</v>
      </c>
      <c r="R292" s="139">
        <v>0</v>
      </c>
      <c r="S292" s="140">
        <f>R292*H292</f>
        <v>0</v>
      </c>
      <c r="AQ292" s="141" t="s">
        <v>156</v>
      </c>
      <c r="AS292" s="141" t="s">
        <v>132</v>
      </c>
      <c r="AT292" s="141" t="s">
        <v>80</v>
      </c>
      <c r="AX292" s="17" t="s">
        <v>129</v>
      </c>
      <c r="BD292" s="142" t="e">
        <f>IF(#REF!="základní",J292,0)</f>
        <v>#REF!</v>
      </c>
      <c r="BE292" s="142" t="e">
        <f>IF(#REF!="snížená",J292,0)</f>
        <v>#REF!</v>
      </c>
      <c r="BF292" s="142" t="e">
        <f>IF(#REF!="zákl. přenesená",J292,0)</f>
        <v>#REF!</v>
      </c>
      <c r="BG292" s="142" t="e">
        <f>IF(#REF!="sníž. přenesená",J292,0)</f>
        <v>#REF!</v>
      </c>
      <c r="BH292" s="142" t="e">
        <f>IF(#REF!="nulová",J292,0)</f>
        <v>#REF!</v>
      </c>
      <c r="BI292" s="17" t="s">
        <v>78</v>
      </c>
      <c r="BJ292" s="142">
        <f>ROUND(I292*H292,2)</f>
        <v>0</v>
      </c>
      <c r="BK292" s="17" t="s">
        <v>156</v>
      </c>
      <c r="BL292" s="141" t="s">
        <v>394</v>
      </c>
    </row>
    <row r="293" spans="2:64" s="1" customFormat="1" ht="16.5" customHeight="1">
      <c r="B293" s="129"/>
      <c r="C293" s="130">
        <f t="shared" si="8"/>
        <v>116</v>
      </c>
      <c r="D293" s="161" t="s">
        <v>196</v>
      </c>
      <c r="E293" s="162" t="s">
        <v>395</v>
      </c>
      <c r="F293" s="163" t="s">
        <v>396</v>
      </c>
      <c r="G293" s="164" t="s">
        <v>141</v>
      </c>
      <c r="H293" s="165">
        <f>H292*1.1</f>
        <v>43.9934</v>
      </c>
      <c r="I293" s="135">
        <v>0</v>
      </c>
      <c r="J293" s="166">
        <f>ROUND(I293*H293,2)</f>
        <v>0</v>
      </c>
      <c r="K293" s="167"/>
      <c r="L293" s="168"/>
      <c r="M293" s="169" t="s">
        <v>1</v>
      </c>
      <c r="N293" s="139">
        <v>0</v>
      </c>
      <c r="O293" s="139">
        <f>N293*H293</f>
        <v>0</v>
      </c>
      <c r="P293" s="139">
        <v>0.0118</v>
      </c>
      <c r="Q293" s="139">
        <f>P293*H293</f>
        <v>0.51912212</v>
      </c>
      <c r="R293" s="139">
        <v>0</v>
      </c>
      <c r="S293" s="140">
        <f>R293*H293</f>
        <v>0</v>
      </c>
      <c r="AQ293" s="141" t="s">
        <v>180</v>
      </c>
      <c r="AS293" s="141" t="s">
        <v>196</v>
      </c>
      <c r="AT293" s="141" t="s">
        <v>80</v>
      </c>
      <c r="AX293" s="17" t="s">
        <v>129</v>
      </c>
      <c r="BD293" s="142" t="e">
        <f>IF(#REF!="základní",J293,0)</f>
        <v>#REF!</v>
      </c>
      <c r="BE293" s="142" t="e">
        <f>IF(#REF!="snížená",J293,0)</f>
        <v>#REF!</v>
      </c>
      <c r="BF293" s="142" t="e">
        <f>IF(#REF!="zákl. přenesená",J293,0)</f>
        <v>#REF!</v>
      </c>
      <c r="BG293" s="142" t="e">
        <f>IF(#REF!="sníž. přenesená",J293,0)</f>
        <v>#REF!</v>
      </c>
      <c r="BH293" s="142" t="e">
        <f>IF(#REF!="nulová",J293,0)</f>
        <v>#REF!</v>
      </c>
      <c r="BI293" s="17" t="s">
        <v>78</v>
      </c>
      <c r="BJ293" s="142">
        <f>ROUND(I293*H293,2)</f>
        <v>0</v>
      </c>
      <c r="BK293" s="17" t="s">
        <v>156</v>
      </c>
      <c r="BL293" s="141" t="s">
        <v>397</v>
      </c>
    </row>
    <row r="294" spans="2:64" s="1" customFormat="1" ht="24.2" customHeight="1">
      <c r="B294" s="129"/>
      <c r="C294" s="130">
        <f t="shared" si="8"/>
        <v>117</v>
      </c>
      <c r="D294" s="130" t="s">
        <v>132</v>
      </c>
      <c r="E294" s="131" t="s">
        <v>398</v>
      </c>
      <c r="F294" s="132" t="s">
        <v>399</v>
      </c>
      <c r="G294" s="133" t="s">
        <v>285</v>
      </c>
      <c r="H294" s="134">
        <v>499.07</v>
      </c>
      <c r="I294" s="135">
        <v>0</v>
      </c>
      <c r="J294" s="135">
        <f>ROUND(I294*H294,2)</f>
        <v>0</v>
      </c>
      <c r="K294" s="136"/>
      <c r="L294" s="29"/>
      <c r="M294" s="137" t="s">
        <v>1</v>
      </c>
      <c r="N294" s="139">
        <v>0</v>
      </c>
      <c r="O294" s="139">
        <f>N294*H294</f>
        <v>0</v>
      </c>
      <c r="P294" s="139">
        <v>0</v>
      </c>
      <c r="Q294" s="139">
        <f>P294*H294</f>
        <v>0</v>
      </c>
      <c r="R294" s="139">
        <v>0</v>
      </c>
      <c r="S294" s="140">
        <f>R294*H294</f>
        <v>0</v>
      </c>
      <c r="AQ294" s="141" t="s">
        <v>156</v>
      </c>
      <c r="AS294" s="141" t="s">
        <v>132</v>
      </c>
      <c r="AT294" s="141" t="s">
        <v>80</v>
      </c>
      <c r="AX294" s="17" t="s">
        <v>129</v>
      </c>
      <c r="BD294" s="142" t="e">
        <f>IF(#REF!="základní",J294,0)</f>
        <v>#REF!</v>
      </c>
      <c r="BE294" s="142" t="e">
        <f>IF(#REF!="snížená",J294,0)</f>
        <v>#REF!</v>
      </c>
      <c r="BF294" s="142" t="e">
        <f>IF(#REF!="zákl. přenesená",J294,0)</f>
        <v>#REF!</v>
      </c>
      <c r="BG294" s="142" t="e">
        <f>IF(#REF!="sníž. přenesená",J294,0)</f>
        <v>#REF!</v>
      </c>
      <c r="BH294" s="142" t="e">
        <f>IF(#REF!="nulová",J294,0)</f>
        <v>#REF!</v>
      </c>
      <c r="BI294" s="17" t="s">
        <v>78</v>
      </c>
      <c r="BJ294" s="142">
        <f>ROUND(I294*H294,2)</f>
        <v>0</v>
      </c>
      <c r="BK294" s="17" t="s">
        <v>156</v>
      </c>
      <c r="BL294" s="141" t="s">
        <v>400</v>
      </c>
    </row>
    <row r="295" spans="2:62" s="11" customFormat="1" ht="22.9" customHeight="1">
      <c r="B295" s="118"/>
      <c r="C295" s="130"/>
      <c r="D295" s="119" t="s">
        <v>70</v>
      </c>
      <c r="E295" s="127" t="s">
        <v>401</v>
      </c>
      <c r="F295" s="127" t="s">
        <v>402</v>
      </c>
      <c r="J295" s="128">
        <f>BJ295</f>
        <v>0</v>
      </c>
      <c r="L295" s="118"/>
      <c r="M295" s="122"/>
      <c r="O295" s="123">
        <f>SUM(O296:O296)</f>
        <v>0</v>
      </c>
      <c r="Q295" s="123">
        <f>SUM(Q296:Q296)</f>
        <v>0</v>
      </c>
      <c r="S295" s="124">
        <f>SUM(S296:S296)</f>
        <v>0</v>
      </c>
      <c r="AQ295" s="119" t="s">
        <v>80</v>
      </c>
      <c r="AS295" s="125" t="s">
        <v>70</v>
      </c>
      <c r="AT295" s="125" t="s">
        <v>78</v>
      </c>
      <c r="AX295" s="119" t="s">
        <v>129</v>
      </c>
      <c r="BJ295" s="126">
        <f>SUM(BJ296:BJ296)</f>
        <v>0</v>
      </c>
    </row>
    <row r="296" spans="2:64" s="1" customFormat="1" ht="16.5" customHeight="1">
      <c r="B296" s="129"/>
      <c r="C296" s="130">
        <f>1+C294</f>
        <v>118</v>
      </c>
      <c r="D296" s="130" t="s">
        <v>132</v>
      </c>
      <c r="E296" s="131" t="s">
        <v>403</v>
      </c>
      <c r="F296" s="132" t="s">
        <v>867</v>
      </c>
      <c r="G296" s="133" t="s">
        <v>135</v>
      </c>
      <c r="H296" s="134">
        <v>14</v>
      </c>
      <c r="I296" s="135">
        <v>0</v>
      </c>
      <c r="J296" s="135">
        <f>ROUND(I296*H296,2)</f>
        <v>0</v>
      </c>
      <c r="K296" s="136"/>
      <c r="L296" s="29"/>
      <c r="M296" s="137" t="s">
        <v>1</v>
      </c>
      <c r="N296" s="139">
        <v>0</v>
      </c>
      <c r="O296" s="139">
        <f>N296*H296</f>
        <v>0</v>
      </c>
      <c r="P296" s="139">
        <v>0</v>
      </c>
      <c r="Q296" s="139">
        <f>P296*H296</f>
        <v>0</v>
      </c>
      <c r="R296" s="139">
        <v>0</v>
      </c>
      <c r="S296" s="140">
        <f>R296*H296</f>
        <v>0</v>
      </c>
      <c r="AQ296" s="141" t="s">
        <v>156</v>
      </c>
      <c r="AS296" s="141" t="s">
        <v>132</v>
      </c>
      <c r="AT296" s="141" t="s">
        <v>80</v>
      </c>
      <c r="AX296" s="17" t="s">
        <v>129</v>
      </c>
      <c r="BD296" s="142" t="e">
        <f>IF(#REF!="základní",J296,0)</f>
        <v>#REF!</v>
      </c>
      <c r="BE296" s="142" t="e">
        <f>IF(#REF!="snížená",J296,0)</f>
        <v>#REF!</v>
      </c>
      <c r="BF296" s="142" t="e">
        <f>IF(#REF!="zákl. přenesená",J296,0)</f>
        <v>#REF!</v>
      </c>
      <c r="BG296" s="142" t="e">
        <f>IF(#REF!="sníž. přenesená",J296,0)</f>
        <v>#REF!</v>
      </c>
      <c r="BH296" s="142" t="e">
        <f>IF(#REF!="nulová",J296,0)</f>
        <v>#REF!</v>
      </c>
      <c r="BI296" s="17" t="s">
        <v>78</v>
      </c>
      <c r="BJ296" s="142">
        <f>ROUND(I296*H296,2)</f>
        <v>0</v>
      </c>
      <c r="BK296" s="17" t="s">
        <v>156</v>
      </c>
      <c r="BL296" s="141" t="s">
        <v>404</v>
      </c>
    </row>
    <row r="297" spans="2:62" s="11" customFormat="1" ht="22.9" customHeight="1">
      <c r="B297" s="118"/>
      <c r="C297" s="130"/>
      <c r="D297" s="119" t="s">
        <v>70</v>
      </c>
      <c r="E297" s="127" t="s">
        <v>405</v>
      </c>
      <c r="F297" s="127" t="s">
        <v>406</v>
      </c>
      <c r="J297" s="128">
        <f>SUM(J298:J300)</f>
        <v>0</v>
      </c>
      <c r="L297" s="118"/>
      <c r="M297" s="122"/>
      <c r="O297" s="123">
        <f>SUM(O298:O300)</f>
        <v>54.032799999999995</v>
      </c>
      <c r="Q297" s="123">
        <f>SUM(Q298:Q300)</f>
        <v>0.18142399999999997</v>
      </c>
      <c r="S297" s="124">
        <f>SUM(S298:S300)</f>
        <v>0</v>
      </c>
      <c r="AQ297" s="119" t="s">
        <v>80</v>
      </c>
      <c r="AS297" s="125" t="s">
        <v>70</v>
      </c>
      <c r="AT297" s="125" t="s">
        <v>78</v>
      </c>
      <c r="AX297" s="119" t="s">
        <v>129</v>
      </c>
      <c r="BJ297" s="126">
        <f>SUM(BJ298:BJ300)</f>
        <v>0</v>
      </c>
    </row>
    <row r="298" spans="2:64" s="1" customFormat="1" ht="24.2" customHeight="1">
      <c r="B298" s="129"/>
      <c r="C298" s="130">
        <f>1+C296</f>
        <v>119</v>
      </c>
      <c r="D298" s="130" t="s">
        <v>132</v>
      </c>
      <c r="E298" s="131" t="s">
        <v>817</v>
      </c>
      <c r="F298" s="132" t="s">
        <v>818</v>
      </c>
      <c r="G298" s="133" t="s">
        <v>141</v>
      </c>
      <c r="H298" s="134">
        <f>H300</f>
        <v>394.4</v>
      </c>
      <c r="I298" s="135">
        <v>0</v>
      </c>
      <c r="J298" s="135">
        <f>ROUND(I298*H298,2)</f>
        <v>0</v>
      </c>
      <c r="K298" s="136"/>
      <c r="L298" s="29"/>
      <c r="M298" s="137" t="s">
        <v>1</v>
      </c>
      <c r="N298" s="139">
        <v>0.033</v>
      </c>
      <c r="O298" s="139">
        <f>N298*H298</f>
        <v>13.0152</v>
      </c>
      <c r="P298" s="139">
        <v>0.0002</v>
      </c>
      <c r="Q298" s="139">
        <f>P298*H298</f>
        <v>0.07888</v>
      </c>
      <c r="R298" s="139">
        <v>0</v>
      </c>
      <c r="S298" s="140">
        <f>R298*H298</f>
        <v>0</v>
      </c>
      <c r="AQ298" s="141" t="s">
        <v>156</v>
      </c>
      <c r="AS298" s="141" t="s">
        <v>132</v>
      </c>
      <c r="AT298" s="141" t="s">
        <v>80</v>
      </c>
      <c r="AX298" s="17" t="s">
        <v>129</v>
      </c>
      <c r="BD298" s="142" t="e">
        <f>IF(#REF!="základní",J298,0)</f>
        <v>#REF!</v>
      </c>
      <c r="BE298" s="142" t="e">
        <f>IF(#REF!="snížená",J298,0)</f>
        <v>#REF!</v>
      </c>
      <c r="BF298" s="142" t="e">
        <f>IF(#REF!="zákl. přenesená",J298,0)</f>
        <v>#REF!</v>
      </c>
      <c r="BG298" s="142" t="e">
        <f>IF(#REF!="sníž. přenesená",J298,0)</f>
        <v>#REF!</v>
      </c>
      <c r="BH298" s="142" t="e">
        <f>IF(#REF!="nulová",J298,0)</f>
        <v>#REF!</v>
      </c>
      <c r="BI298" s="17" t="s">
        <v>78</v>
      </c>
      <c r="BJ298" s="142">
        <f>ROUND(I298*H298,2)</f>
        <v>0</v>
      </c>
      <c r="BK298" s="17" t="s">
        <v>156</v>
      </c>
      <c r="BL298" s="141" t="s">
        <v>819</v>
      </c>
    </row>
    <row r="299" spans="2:50" s="13" customFormat="1" ht="12">
      <c r="B299" s="150"/>
      <c r="C299" s="130">
        <f aca="true" t="shared" si="11" ref="C299:C300">1+C298</f>
        <v>120</v>
      </c>
      <c r="D299" s="130" t="s">
        <v>132</v>
      </c>
      <c r="E299" s="131" t="s">
        <v>407</v>
      </c>
      <c r="F299" s="132" t="s">
        <v>901</v>
      </c>
      <c r="G299" s="133" t="s">
        <v>902</v>
      </c>
      <c r="H299" s="134">
        <v>2</v>
      </c>
      <c r="I299" s="135">
        <v>0</v>
      </c>
      <c r="J299" s="135">
        <f>ROUND(I299*H299,2)</f>
        <v>0</v>
      </c>
      <c r="L299" s="150"/>
      <c r="M299" s="154"/>
      <c r="S299" s="155"/>
      <c r="AS299" s="151"/>
      <c r="AT299" s="151"/>
      <c r="AX299" s="151"/>
    </row>
    <row r="300" spans="2:64" s="1" customFormat="1" ht="33" customHeight="1">
      <c r="B300" s="129"/>
      <c r="C300" s="130">
        <f t="shared" si="11"/>
        <v>121</v>
      </c>
      <c r="D300" s="130" t="s">
        <v>132</v>
      </c>
      <c r="E300" s="131" t="s">
        <v>407</v>
      </c>
      <c r="F300" s="132" t="s">
        <v>408</v>
      </c>
      <c r="G300" s="133" t="s">
        <v>141</v>
      </c>
      <c r="H300" s="134">
        <f>H128</f>
        <v>394.4</v>
      </c>
      <c r="I300" s="135">
        <v>0</v>
      </c>
      <c r="J300" s="135">
        <f>ROUND(I300*H300,2)</f>
        <v>0</v>
      </c>
      <c r="K300" s="136"/>
      <c r="L300" s="29"/>
      <c r="M300" s="137" t="s">
        <v>1</v>
      </c>
      <c r="N300" s="139">
        <v>0.104</v>
      </c>
      <c r="O300" s="139">
        <f>N300*H300</f>
        <v>41.017599999999995</v>
      </c>
      <c r="P300" s="139">
        <v>0.00026</v>
      </c>
      <c r="Q300" s="139">
        <f>P300*H300</f>
        <v>0.10254399999999998</v>
      </c>
      <c r="R300" s="139">
        <v>0</v>
      </c>
      <c r="S300" s="140">
        <f>R300*H300</f>
        <v>0</v>
      </c>
      <c r="AQ300" s="141" t="s">
        <v>156</v>
      </c>
      <c r="AS300" s="141" t="s">
        <v>132</v>
      </c>
      <c r="AT300" s="141" t="s">
        <v>80</v>
      </c>
      <c r="AX300" s="17" t="s">
        <v>129</v>
      </c>
      <c r="BD300" s="142" t="e">
        <f>IF(#REF!="základní",J300,0)</f>
        <v>#REF!</v>
      </c>
      <c r="BE300" s="142" t="e">
        <f>IF(#REF!="snížená",J300,0)</f>
        <v>#REF!</v>
      </c>
      <c r="BF300" s="142" t="e">
        <f>IF(#REF!="zákl. přenesená",J300,0)</f>
        <v>#REF!</v>
      </c>
      <c r="BG300" s="142" t="e">
        <f>IF(#REF!="sníž. přenesená",J300,0)</f>
        <v>#REF!</v>
      </c>
      <c r="BH300" s="142" t="e">
        <f>IF(#REF!="nulová",J300,0)</f>
        <v>#REF!</v>
      </c>
      <c r="BI300" s="17" t="s">
        <v>78</v>
      </c>
      <c r="BJ300" s="142">
        <f>ROUND(I300*H300,2)</f>
        <v>0</v>
      </c>
      <c r="BK300" s="17" t="s">
        <v>156</v>
      </c>
      <c r="BL300" s="141" t="s">
        <v>409</v>
      </c>
    </row>
    <row r="301" spans="2:62" s="11" customFormat="1" ht="22.9" customHeight="1">
      <c r="B301" s="118"/>
      <c r="C301" s="130"/>
      <c r="D301" s="119" t="s">
        <v>70</v>
      </c>
      <c r="E301" s="127" t="s">
        <v>823</v>
      </c>
      <c r="F301" s="127" t="s">
        <v>824</v>
      </c>
      <c r="J301" s="128">
        <f>BJ301</f>
        <v>0</v>
      </c>
      <c r="L301" s="118"/>
      <c r="M301" s="122"/>
      <c r="O301" s="123">
        <f>SUM(O302:O304)</f>
        <v>32</v>
      </c>
      <c r="Q301" s="123">
        <f>SUM(Q302:Q304)</f>
        <v>0</v>
      </c>
      <c r="S301" s="124">
        <f>SUM(S302:S304)</f>
        <v>0</v>
      </c>
      <c r="AQ301" s="119" t="s">
        <v>136</v>
      </c>
      <c r="AS301" s="125" t="s">
        <v>70</v>
      </c>
      <c r="AT301" s="125" t="s">
        <v>78</v>
      </c>
      <c r="AX301" s="119" t="s">
        <v>129</v>
      </c>
      <c r="BJ301" s="126">
        <f>SUM(BJ302:BJ304)</f>
        <v>0</v>
      </c>
    </row>
    <row r="302" spans="2:64" s="1" customFormat="1" ht="16.5" customHeight="1">
      <c r="B302" s="129"/>
      <c r="C302" s="130">
        <f>1+C300</f>
        <v>122</v>
      </c>
      <c r="D302" s="130" t="s">
        <v>132</v>
      </c>
      <c r="E302" s="131" t="s">
        <v>825</v>
      </c>
      <c r="F302" s="132" t="s">
        <v>826</v>
      </c>
      <c r="G302" s="133" t="s">
        <v>827</v>
      </c>
      <c r="H302" s="134">
        <v>32</v>
      </c>
      <c r="I302" s="135">
        <v>0</v>
      </c>
      <c r="J302" s="135">
        <f>ROUND(I302*H302,2)</f>
        <v>0</v>
      </c>
      <c r="K302" s="136"/>
      <c r="L302" s="29"/>
      <c r="M302" s="137" t="s">
        <v>1</v>
      </c>
      <c r="N302" s="139">
        <v>1</v>
      </c>
      <c r="O302" s="139">
        <f>N302*H302</f>
        <v>32</v>
      </c>
      <c r="P302" s="139">
        <v>0</v>
      </c>
      <c r="Q302" s="139">
        <f>P302*H302</f>
        <v>0</v>
      </c>
      <c r="R302" s="139">
        <v>0</v>
      </c>
      <c r="S302" s="140">
        <f>R302*H302</f>
        <v>0</v>
      </c>
      <c r="AQ302" s="141" t="s">
        <v>828</v>
      </c>
      <c r="AS302" s="141" t="s">
        <v>132</v>
      </c>
      <c r="AT302" s="141" t="s">
        <v>80</v>
      </c>
      <c r="AX302" s="17" t="s">
        <v>129</v>
      </c>
      <c r="BD302" s="142" t="e">
        <f>IF(#REF!="základní",J302,0)</f>
        <v>#REF!</v>
      </c>
      <c r="BE302" s="142" t="e">
        <f>IF(#REF!="snížená",J302,0)</f>
        <v>#REF!</v>
      </c>
      <c r="BF302" s="142" t="e">
        <f>IF(#REF!="zákl. přenesená",J302,0)</f>
        <v>#REF!</v>
      </c>
      <c r="BG302" s="142" t="e">
        <f>IF(#REF!="sníž. přenesená",J302,0)</f>
        <v>#REF!</v>
      </c>
      <c r="BH302" s="142" t="e">
        <f>IF(#REF!="nulová",J302,0)</f>
        <v>#REF!</v>
      </c>
      <c r="BI302" s="17" t="s">
        <v>78</v>
      </c>
      <c r="BJ302" s="142">
        <f>ROUND(I302*H302,2)</f>
        <v>0</v>
      </c>
      <c r="BK302" s="17" t="s">
        <v>828</v>
      </c>
      <c r="BL302" s="141" t="s">
        <v>829</v>
      </c>
    </row>
    <row r="303" spans="2:50" s="14" customFormat="1" ht="12">
      <c r="B303" s="156"/>
      <c r="C303" s="130"/>
      <c r="D303" s="144" t="s">
        <v>137</v>
      </c>
      <c r="E303" s="157" t="s">
        <v>1</v>
      </c>
      <c r="F303" s="158" t="s">
        <v>830</v>
      </c>
      <c r="H303" s="157" t="s">
        <v>1</v>
      </c>
      <c r="L303" s="156"/>
      <c r="M303" s="159"/>
      <c r="S303" s="160"/>
      <c r="AS303" s="157" t="s">
        <v>137</v>
      </c>
      <c r="AT303" s="157" t="s">
        <v>80</v>
      </c>
      <c r="AU303" s="14" t="s">
        <v>78</v>
      </c>
      <c r="AV303" s="14" t="s">
        <v>27</v>
      </c>
      <c r="AW303" s="14" t="s">
        <v>71</v>
      </c>
      <c r="AX303" s="157" t="s">
        <v>129</v>
      </c>
    </row>
    <row r="304" spans="2:50" s="12" customFormat="1" ht="12">
      <c r="B304" s="143"/>
      <c r="C304" s="130"/>
      <c r="D304" s="144" t="s">
        <v>137</v>
      </c>
      <c r="E304" s="145" t="s">
        <v>1</v>
      </c>
      <c r="F304" s="146" t="s">
        <v>180</v>
      </c>
      <c r="H304" s="147">
        <v>32</v>
      </c>
      <c r="L304" s="143"/>
      <c r="M304" s="178"/>
      <c r="N304" s="179"/>
      <c r="O304" s="179"/>
      <c r="P304" s="179"/>
      <c r="Q304" s="179"/>
      <c r="R304" s="179"/>
      <c r="S304" s="180"/>
      <c r="AS304" s="145" t="s">
        <v>137</v>
      </c>
      <c r="AT304" s="145" t="s">
        <v>80</v>
      </c>
      <c r="AU304" s="12" t="s">
        <v>80</v>
      </c>
      <c r="AV304" s="12" t="s">
        <v>27</v>
      </c>
      <c r="AW304" s="12" t="s">
        <v>78</v>
      </c>
      <c r="AX304" s="145" t="s">
        <v>129</v>
      </c>
    </row>
    <row r="305" spans="2:12" s="1" customFormat="1" ht="6.95" customHeight="1">
      <c r="B305" s="41"/>
      <c r="C305" s="130"/>
      <c r="D305" s="42"/>
      <c r="E305" s="42"/>
      <c r="F305" s="42"/>
      <c r="G305" s="42"/>
      <c r="H305" s="42"/>
      <c r="I305" s="42"/>
      <c r="J305" s="42"/>
      <c r="K305" s="42"/>
      <c r="L305" s="29"/>
    </row>
  </sheetData>
  <autoFilter ref="C92:K304"/>
  <mergeCells count="9">
    <mergeCell ref="E39:H39"/>
    <mergeCell ref="E83:H83"/>
    <mergeCell ref="E85:H85"/>
    <mergeCell ref="L2:U2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FD746"/>
  <sheetViews>
    <sheetView showGridLines="0" zoomScale="115" zoomScaleNormal="115" workbookViewId="0" topLeftCell="A727">
      <selection activeCell="W739" sqref="W73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6.281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22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8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83</v>
      </c>
      <c r="AZ2" s="171" t="s">
        <v>410</v>
      </c>
      <c r="BA2" s="171" t="s">
        <v>411</v>
      </c>
      <c r="BB2" s="171" t="s">
        <v>141</v>
      </c>
      <c r="BC2" s="171" t="s">
        <v>412</v>
      </c>
      <c r="BD2" s="171" t="s">
        <v>130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  <c r="AZ3" s="171" t="s">
        <v>413</v>
      </c>
      <c r="BA3" s="171" t="s">
        <v>414</v>
      </c>
      <c r="BB3" s="171" t="s">
        <v>141</v>
      </c>
      <c r="BC3" s="171" t="s">
        <v>415</v>
      </c>
      <c r="BD3" s="171" t="s">
        <v>130</v>
      </c>
    </row>
    <row r="4" spans="2:56" ht="24.95" customHeight="1">
      <c r="B4" s="20"/>
      <c r="D4" s="21" t="s">
        <v>86</v>
      </c>
      <c r="L4" s="20"/>
      <c r="M4" s="84" t="s">
        <v>10</v>
      </c>
      <c r="AT4" s="17" t="s">
        <v>3</v>
      </c>
      <c r="AZ4" s="171" t="s">
        <v>416</v>
      </c>
      <c r="BA4" s="171" t="s">
        <v>417</v>
      </c>
      <c r="BB4" s="171" t="s">
        <v>141</v>
      </c>
      <c r="BC4" s="171" t="s">
        <v>418</v>
      </c>
      <c r="BD4" s="171" t="s">
        <v>130</v>
      </c>
    </row>
    <row r="5" spans="2:56" ht="6.95" customHeight="1">
      <c r="B5" s="20"/>
      <c r="L5" s="20"/>
      <c r="AZ5" s="171" t="s">
        <v>987</v>
      </c>
      <c r="BA5" s="171" t="s">
        <v>420</v>
      </c>
      <c r="BB5" s="171" t="s">
        <v>141</v>
      </c>
      <c r="BC5" s="171" t="s">
        <v>421</v>
      </c>
      <c r="BD5" s="171" t="s">
        <v>130</v>
      </c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53" t="str">
        <f>'Rekapitulace stavby'!K6</f>
        <v>Rekonstrukce částí objektu budovy Pavilonu E</v>
      </c>
      <c r="F7" s="254"/>
      <c r="G7" s="254"/>
      <c r="H7" s="254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16.5" customHeight="1">
      <c r="B9" s="29"/>
      <c r="E9" s="239" t="s">
        <v>422</v>
      </c>
      <c r="F9" s="252"/>
      <c r="G9" s="252"/>
      <c r="H9" s="252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45071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3" t="str">
        <f>'Rekapitulace stavby'!E14</f>
        <v xml:space="preserve"> </v>
      </c>
      <c r="F18" s="223"/>
      <c r="G18" s="223"/>
      <c r="H18" s="22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26</v>
      </c>
      <c r="I21" s="26" t="s">
        <v>23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28</v>
      </c>
      <c r="I23" s="26" t="s">
        <v>22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 xml:space="preserve"> </v>
      </c>
      <c r="I24" s="26" t="s">
        <v>23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71.25" customHeight="1">
      <c r="B27" s="85"/>
      <c r="E27" s="226"/>
      <c r="F27" s="226"/>
      <c r="G27" s="226"/>
      <c r="H27" s="226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31</v>
      </c>
      <c r="J30" s="62">
        <f>ROUND(J99,2)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 hidden="1">
      <c r="B32" s="29"/>
      <c r="E32" s="26" t="s">
        <v>38</v>
      </c>
      <c r="F32" s="88">
        <f>ROUND((SUM(BG99:BG745)),2)</f>
        <v>0</v>
      </c>
      <c r="I32" s="89">
        <v>0.21</v>
      </c>
      <c r="J32" s="88">
        <f>0</f>
        <v>0</v>
      </c>
      <c r="L32" s="29"/>
    </row>
    <row r="33" spans="2:12" s="1" customFormat="1" ht="14.45" customHeight="1" hidden="1">
      <c r="B33" s="29"/>
      <c r="E33" s="26" t="s">
        <v>39</v>
      </c>
      <c r="F33" s="88">
        <f>ROUND((SUM(BH99:BH745)),2)</f>
        <v>0</v>
      </c>
      <c r="I33" s="89">
        <v>0.15</v>
      </c>
      <c r="J33" s="88">
        <f>0</f>
        <v>0</v>
      </c>
      <c r="L33" s="29"/>
    </row>
    <row r="34" spans="2:12" s="1" customFormat="1" ht="14.45" customHeight="1" hidden="1">
      <c r="B34" s="29"/>
      <c r="E34" s="26" t="s">
        <v>40</v>
      </c>
      <c r="F34" s="88">
        <f>ROUND((SUM(BI99:BI745)),2)</f>
        <v>0</v>
      </c>
      <c r="I34" s="89">
        <v>0</v>
      </c>
      <c r="J34" s="88">
        <f>0</f>
        <v>0</v>
      </c>
      <c r="L34" s="29"/>
    </row>
    <row r="35" spans="2:12" s="1" customFormat="1" ht="6.95" customHeight="1">
      <c r="B35" s="29"/>
      <c r="L35" s="29"/>
    </row>
    <row r="36" spans="2:12" s="1" customFormat="1" ht="14.45" customHeight="1">
      <c r="B36" s="29"/>
      <c r="L36" s="29"/>
    </row>
    <row r="39" spans="2:12" s="1" customFormat="1" ht="6.95" customHeight="1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29"/>
    </row>
    <row r="40" spans="2:12" s="1" customFormat="1" ht="24.95" customHeight="1">
      <c r="B40" s="29"/>
      <c r="C40" s="21" t="s">
        <v>88</v>
      </c>
      <c r="L40" s="29"/>
    </row>
    <row r="41" spans="2:12" s="1" customFormat="1" ht="6.95" customHeight="1">
      <c r="B41" s="29"/>
      <c r="L41" s="29"/>
    </row>
    <row r="42" spans="2:12" s="1" customFormat="1" ht="12" customHeight="1">
      <c r="B42" s="29"/>
      <c r="C42" s="26" t="s">
        <v>14</v>
      </c>
      <c r="L42" s="29"/>
    </row>
    <row r="43" spans="2:12" s="1" customFormat="1" ht="16.5" customHeight="1">
      <c r="B43" s="29"/>
      <c r="E43" s="253" t="str">
        <f>E7</f>
        <v>Rekonstrukce částí objektu budovy Pavilonu E</v>
      </c>
      <c r="F43" s="254"/>
      <c r="G43" s="254"/>
      <c r="H43" s="254"/>
      <c r="L43" s="29"/>
    </row>
    <row r="44" spans="2:12" s="1" customFormat="1" ht="12" customHeight="1">
      <c r="B44" s="29"/>
      <c r="C44" s="26" t="s">
        <v>87</v>
      </c>
      <c r="L44" s="29"/>
    </row>
    <row r="45" spans="2:12" s="1" customFormat="1" ht="16.5" customHeight="1">
      <c r="B45" s="29"/>
      <c r="E45" s="239" t="str">
        <f>E9</f>
        <v>SO 02 - Magnetická rezonance</v>
      </c>
      <c r="F45" s="252"/>
      <c r="G45" s="252"/>
      <c r="H45" s="252"/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6" t="s">
        <v>18</v>
      </c>
      <c r="F47" s="24" t="str">
        <f>F12</f>
        <v xml:space="preserve"> </v>
      </c>
      <c r="I47" s="26" t="s">
        <v>20</v>
      </c>
      <c r="J47" s="49">
        <f>IF(J12="","",J12)</f>
        <v>45071</v>
      </c>
      <c r="L47" s="29"/>
    </row>
    <row r="48" spans="2:12" s="1" customFormat="1" ht="6.95" customHeight="1">
      <c r="B48" s="29"/>
      <c r="L48" s="29"/>
    </row>
    <row r="49" spans="2:12" s="1" customFormat="1" ht="15.2" customHeight="1">
      <c r="B49" s="29"/>
      <c r="C49" s="26" t="s">
        <v>21</v>
      </c>
      <c r="F49" s="24" t="str">
        <f>E15</f>
        <v xml:space="preserve"> </v>
      </c>
      <c r="I49" s="26" t="s">
        <v>25</v>
      </c>
      <c r="J49" s="27" t="str">
        <f>E21</f>
        <v>Ing. Arch. Jan Ságl</v>
      </c>
      <c r="L49" s="29"/>
    </row>
    <row r="50" spans="2:12" s="1" customFormat="1" ht="15.2" customHeight="1">
      <c r="B50" s="29"/>
      <c r="C50" s="26" t="s">
        <v>24</v>
      </c>
      <c r="F50" s="24" t="str">
        <f>IF(E18="","",E18)</f>
        <v xml:space="preserve"> </v>
      </c>
      <c r="I50" s="26" t="s">
        <v>28</v>
      </c>
      <c r="J50" s="27" t="str">
        <f>E24</f>
        <v xml:space="preserve"> </v>
      </c>
      <c r="L50" s="29"/>
    </row>
    <row r="51" spans="2:12" s="1" customFormat="1" ht="10.35" customHeight="1">
      <c r="B51" s="29"/>
      <c r="L51" s="29"/>
    </row>
    <row r="52" spans="2:12" s="1" customFormat="1" ht="29.25" customHeight="1">
      <c r="B52" s="29"/>
      <c r="C52" s="98" t="s">
        <v>89</v>
      </c>
      <c r="D52" s="90"/>
      <c r="E52" s="90"/>
      <c r="F52" s="90"/>
      <c r="G52" s="90"/>
      <c r="H52" s="90"/>
      <c r="I52" s="90"/>
      <c r="J52" s="99" t="s">
        <v>90</v>
      </c>
      <c r="K52" s="90"/>
      <c r="L52" s="29"/>
    </row>
    <row r="53" spans="2:12" s="1" customFormat="1" ht="10.35" customHeight="1">
      <c r="B53" s="29"/>
      <c r="L53" s="29"/>
    </row>
    <row r="54" spans="2:47" s="1" customFormat="1" ht="22.9" customHeight="1">
      <c r="B54" s="29"/>
      <c r="C54" s="100" t="s">
        <v>91</v>
      </c>
      <c r="J54" s="62">
        <f>J99</f>
        <v>0</v>
      </c>
      <c r="L54" s="29"/>
      <c r="AU54" s="17" t="s">
        <v>92</v>
      </c>
    </row>
    <row r="55" spans="2:12" s="8" customFormat="1" ht="24.95" customHeight="1">
      <c r="B55" s="101"/>
      <c r="D55" s="102" t="s">
        <v>93</v>
      </c>
      <c r="E55" s="103"/>
      <c r="F55" s="103"/>
      <c r="G55" s="103"/>
      <c r="H55" s="103"/>
      <c r="I55" s="103"/>
      <c r="J55" s="104">
        <f>J100</f>
        <v>0</v>
      </c>
      <c r="L55" s="101"/>
    </row>
    <row r="56" spans="2:12" s="9" customFormat="1" ht="19.9" customHeight="1">
      <c r="B56" s="105"/>
      <c r="D56" s="106" t="s">
        <v>423</v>
      </c>
      <c r="E56" s="107"/>
      <c r="F56" s="107"/>
      <c r="G56" s="107"/>
      <c r="H56" s="107"/>
      <c r="I56" s="107"/>
      <c r="J56" s="108">
        <f>J101</f>
        <v>0</v>
      </c>
      <c r="L56" s="105"/>
    </row>
    <row r="57" spans="2:12" s="9" customFormat="1" ht="19.9" customHeight="1">
      <c r="B57" s="105"/>
      <c r="D57" s="106" t="s">
        <v>424</v>
      </c>
      <c r="E57" s="107"/>
      <c r="F57" s="107"/>
      <c r="G57" s="107"/>
      <c r="H57" s="107"/>
      <c r="I57" s="107"/>
      <c r="J57" s="108">
        <f>J112</f>
        <v>0</v>
      </c>
      <c r="L57" s="105"/>
    </row>
    <row r="58" spans="2:12" s="9" customFormat="1" ht="19.9" customHeight="1">
      <c r="B58" s="105"/>
      <c r="D58" s="106" t="s">
        <v>94</v>
      </c>
      <c r="E58" s="107"/>
      <c r="F58" s="107"/>
      <c r="G58" s="107"/>
      <c r="H58" s="107"/>
      <c r="I58" s="107"/>
      <c r="J58" s="108">
        <f>J126</f>
        <v>0</v>
      </c>
      <c r="L58" s="105"/>
    </row>
    <row r="59" spans="2:12" s="9" customFormat="1" ht="19.9" customHeight="1">
      <c r="B59" s="105"/>
      <c r="D59" s="106" t="s">
        <v>95</v>
      </c>
      <c r="E59" s="107"/>
      <c r="F59" s="107"/>
      <c r="G59" s="107"/>
      <c r="H59" s="107"/>
      <c r="I59" s="107"/>
      <c r="J59" s="108">
        <f>J174</f>
        <v>0</v>
      </c>
      <c r="L59" s="105"/>
    </row>
    <row r="60" spans="2:12" s="9" customFormat="1" ht="19.9" customHeight="1">
      <c r="B60" s="105"/>
      <c r="D60" s="106" t="s">
        <v>425</v>
      </c>
      <c r="E60" s="107"/>
      <c r="F60" s="107"/>
      <c r="G60" s="107"/>
      <c r="H60" s="107"/>
      <c r="I60" s="107"/>
      <c r="J60" s="108">
        <f>J304</f>
        <v>0</v>
      </c>
      <c r="L60" s="105"/>
    </row>
    <row r="61" spans="2:12" s="9" customFormat="1" ht="19.9" customHeight="1">
      <c r="B61" s="105"/>
      <c r="D61" s="106" t="s">
        <v>96</v>
      </c>
      <c r="E61" s="107"/>
      <c r="F61" s="107"/>
      <c r="G61" s="107"/>
      <c r="H61" s="107"/>
      <c r="I61" s="107"/>
      <c r="J61" s="108">
        <f>J306</f>
        <v>0</v>
      </c>
      <c r="L61" s="105"/>
    </row>
    <row r="62" spans="2:12" s="9" customFormat="1" ht="19.9" customHeight="1">
      <c r="B62" s="105"/>
      <c r="D62" s="106" t="s">
        <v>97</v>
      </c>
      <c r="E62" s="107"/>
      <c r="F62" s="107"/>
      <c r="G62" s="107"/>
      <c r="H62" s="107"/>
      <c r="I62" s="107"/>
      <c r="J62" s="108">
        <f>J380</f>
        <v>0</v>
      </c>
      <c r="L62" s="105"/>
    </row>
    <row r="63" spans="2:12" s="9" customFormat="1" ht="19.9" customHeight="1">
      <c r="B63" s="105"/>
      <c r="D63" s="106" t="s">
        <v>105</v>
      </c>
      <c r="E63" s="107"/>
      <c r="F63" s="107"/>
      <c r="G63" s="107"/>
      <c r="H63" s="107"/>
      <c r="I63" s="107"/>
      <c r="J63" s="108">
        <f>J387</f>
        <v>0</v>
      </c>
      <c r="L63" s="105"/>
    </row>
    <row r="64" spans="2:12" s="8" customFormat="1" ht="24.95" customHeight="1">
      <c r="B64" s="101"/>
      <c r="D64" s="102" t="s">
        <v>99</v>
      </c>
      <c r="E64" s="103"/>
      <c r="F64" s="103"/>
      <c r="G64" s="103"/>
      <c r="H64" s="103"/>
      <c r="I64" s="103"/>
      <c r="J64" s="104">
        <f>J389</f>
        <v>0</v>
      </c>
      <c r="L64" s="101"/>
    </row>
    <row r="65" spans="2:12" s="9" customFormat="1" ht="19.9" customHeight="1">
      <c r="B65" s="105"/>
      <c r="D65" s="106" t="s">
        <v>426</v>
      </c>
      <c r="E65" s="107"/>
      <c r="F65" s="107"/>
      <c r="G65" s="107"/>
      <c r="H65" s="107"/>
      <c r="I65" s="107"/>
      <c r="J65" s="108">
        <f>J390</f>
        <v>0</v>
      </c>
      <c r="L65" s="105"/>
    </row>
    <row r="66" spans="2:12" s="9" customFormat="1" ht="19.9" customHeight="1">
      <c r="B66" s="105"/>
      <c r="D66" s="106" t="s">
        <v>100</v>
      </c>
      <c r="E66" s="107"/>
      <c r="F66" s="107"/>
      <c r="G66" s="107"/>
      <c r="H66" s="107"/>
      <c r="I66" s="107"/>
      <c r="J66" s="108">
        <f>J415</f>
        <v>0</v>
      </c>
      <c r="L66" s="105"/>
    </row>
    <row r="67" spans="2:12" s="9" customFormat="1" ht="19.9" customHeight="1">
      <c r="B67" s="105"/>
      <c r="D67" s="106" t="s">
        <v>101</v>
      </c>
      <c r="E67" s="107"/>
      <c r="F67" s="107"/>
      <c r="G67" s="107"/>
      <c r="H67" s="107"/>
      <c r="I67" s="107"/>
      <c r="J67" s="108">
        <f>J419</f>
        <v>0</v>
      </c>
      <c r="L67" s="105"/>
    </row>
    <row r="68" spans="2:12" s="9" customFormat="1" ht="19.9" customHeight="1">
      <c r="B68" s="105"/>
      <c r="D68" s="106" t="s">
        <v>102</v>
      </c>
      <c r="E68" s="107"/>
      <c r="F68" s="107"/>
      <c r="G68" s="107"/>
      <c r="H68" s="107"/>
      <c r="I68" s="107"/>
      <c r="J68" s="108">
        <f>J432</f>
        <v>0</v>
      </c>
      <c r="L68" s="105"/>
    </row>
    <row r="69" spans="2:12" s="9" customFormat="1" ht="19.9" customHeight="1">
      <c r="B69" s="105"/>
      <c r="D69" s="106" t="s">
        <v>103</v>
      </c>
      <c r="E69" s="107"/>
      <c r="F69" s="107"/>
      <c r="G69" s="107"/>
      <c r="H69" s="107"/>
      <c r="I69" s="107"/>
      <c r="J69" s="108">
        <f>J434</f>
        <v>0</v>
      </c>
      <c r="L69" s="105"/>
    </row>
    <row r="70" spans="2:12" s="9" customFormat="1" ht="19.9" customHeight="1">
      <c r="B70" s="105"/>
      <c r="D70" s="106" t="s">
        <v>104</v>
      </c>
      <c r="E70" s="107"/>
      <c r="F70" s="107"/>
      <c r="G70" s="107"/>
      <c r="H70" s="107"/>
      <c r="I70" s="107"/>
      <c r="J70" s="108">
        <f>J439</f>
        <v>0</v>
      </c>
      <c r="L70" s="105"/>
    </row>
    <row r="71" spans="2:12" s="9" customFormat="1" ht="19.9" customHeight="1">
      <c r="B71" s="105"/>
      <c r="D71" s="106" t="s">
        <v>106</v>
      </c>
      <c r="E71" s="107"/>
      <c r="F71" s="107"/>
      <c r="G71" s="107"/>
      <c r="H71" s="107"/>
      <c r="I71" s="107"/>
      <c r="J71" s="108">
        <f>J445</f>
        <v>0</v>
      </c>
      <c r="L71" s="105"/>
    </row>
    <row r="72" spans="2:12" s="9" customFormat="1" ht="19.9" customHeight="1">
      <c r="B72" s="105"/>
      <c r="D72" s="106" t="s">
        <v>107</v>
      </c>
      <c r="E72" s="107"/>
      <c r="F72" s="107"/>
      <c r="G72" s="107"/>
      <c r="H72" s="107"/>
      <c r="I72" s="107"/>
      <c r="J72" s="108">
        <f>J532</f>
        <v>0</v>
      </c>
      <c r="L72" s="105"/>
    </row>
    <row r="73" spans="2:12" s="9" customFormat="1" ht="19.9" customHeight="1">
      <c r="B73" s="105"/>
      <c r="D73" s="106" t="s">
        <v>108</v>
      </c>
      <c r="E73" s="107"/>
      <c r="F73" s="107"/>
      <c r="G73" s="107"/>
      <c r="H73" s="107"/>
      <c r="I73" s="107"/>
      <c r="J73" s="108">
        <f>J615</f>
        <v>0</v>
      </c>
      <c r="L73" s="105"/>
    </row>
    <row r="74" spans="2:12" s="9" customFormat="1" ht="19.9" customHeight="1">
      <c r="B74" s="105"/>
      <c r="D74" s="106" t="s">
        <v>109</v>
      </c>
      <c r="E74" s="107"/>
      <c r="F74" s="107"/>
      <c r="G74" s="107"/>
      <c r="H74" s="107"/>
      <c r="I74" s="107"/>
      <c r="J74" s="108">
        <f>J620</f>
        <v>0</v>
      </c>
      <c r="L74" s="105"/>
    </row>
    <row r="75" spans="2:12" s="9" customFormat="1" ht="19.9" customHeight="1">
      <c r="B75" s="105"/>
      <c r="D75" s="106" t="s">
        <v>110</v>
      </c>
      <c r="E75" s="107"/>
      <c r="F75" s="107"/>
      <c r="G75" s="107"/>
      <c r="H75" s="107"/>
      <c r="I75" s="107"/>
      <c r="J75" s="108">
        <f>J657</f>
        <v>0</v>
      </c>
      <c r="L75" s="105"/>
    </row>
    <row r="76" spans="2:12" s="9" customFormat="1" ht="19.9" customHeight="1">
      <c r="B76" s="105"/>
      <c r="D76" s="106" t="s">
        <v>111</v>
      </c>
      <c r="E76" s="107"/>
      <c r="F76" s="107"/>
      <c r="G76" s="107"/>
      <c r="H76" s="107"/>
      <c r="I76" s="107"/>
      <c r="J76" s="108">
        <f>J686</f>
        <v>0</v>
      </c>
      <c r="L76" s="105"/>
    </row>
    <row r="77" spans="2:12" s="9" customFormat="1" ht="19.9" customHeight="1">
      <c r="B77" s="105"/>
      <c r="D77" s="106" t="s">
        <v>112</v>
      </c>
      <c r="E77" s="107"/>
      <c r="F77" s="107"/>
      <c r="G77" s="107"/>
      <c r="H77" s="107"/>
      <c r="I77" s="107"/>
      <c r="J77" s="108">
        <f>J722</f>
        <v>0</v>
      </c>
      <c r="L77" s="105"/>
    </row>
    <row r="78" spans="2:12" s="9" customFormat="1" ht="19.9" customHeight="1">
      <c r="B78" s="105"/>
      <c r="D78" s="106" t="s">
        <v>113</v>
      </c>
      <c r="E78" s="107"/>
      <c r="F78" s="107"/>
      <c r="G78" s="107"/>
      <c r="H78" s="107"/>
      <c r="I78" s="107"/>
      <c r="J78" s="108">
        <f>J726</f>
        <v>0</v>
      </c>
      <c r="L78" s="105"/>
    </row>
    <row r="79" spans="2:12" s="9" customFormat="1" ht="19.9" customHeight="1">
      <c r="B79" s="105"/>
      <c r="D79" s="106" t="s">
        <v>427</v>
      </c>
      <c r="E79" s="107"/>
      <c r="F79" s="107"/>
      <c r="G79" s="107"/>
      <c r="H79" s="107"/>
      <c r="I79" s="107"/>
      <c r="J79" s="108">
        <f>J742</f>
        <v>0</v>
      </c>
      <c r="L79" s="105"/>
    </row>
    <row r="80" spans="2:12" s="1" customFormat="1" ht="21.75" customHeight="1">
      <c r="B80" s="29"/>
      <c r="L80" s="29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9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29"/>
    </row>
    <row r="86" spans="2:12" s="1" customFormat="1" ht="24.95" customHeight="1">
      <c r="B86" s="29"/>
      <c r="C86" s="21" t="s">
        <v>114</v>
      </c>
      <c r="L86" s="29"/>
    </row>
    <row r="87" spans="2:12" s="1" customFormat="1" ht="6.95" customHeight="1">
      <c r="B87" s="29"/>
      <c r="L87" s="29"/>
    </row>
    <row r="88" spans="2:12" s="1" customFormat="1" ht="12" customHeight="1">
      <c r="B88" s="29"/>
      <c r="C88" s="26" t="s">
        <v>14</v>
      </c>
      <c r="L88" s="29"/>
    </row>
    <row r="89" spans="2:12" s="1" customFormat="1" ht="16.5" customHeight="1">
      <c r="B89" s="29"/>
      <c r="E89" s="253" t="str">
        <f>E7</f>
        <v>Rekonstrukce částí objektu budovy Pavilonu E</v>
      </c>
      <c r="F89" s="254"/>
      <c r="G89" s="254"/>
      <c r="H89" s="254"/>
      <c r="L89" s="29"/>
    </row>
    <row r="90" spans="2:12" s="1" customFormat="1" ht="12" customHeight="1">
      <c r="B90" s="29"/>
      <c r="C90" s="26" t="s">
        <v>87</v>
      </c>
      <c r="L90" s="29"/>
    </row>
    <row r="91" spans="2:12" s="1" customFormat="1" ht="16.5" customHeight="1">
      <c r="B91" s="29"/>
      <c r="E91" s="239" t="str">
        <f>E9</f>
        <v>SO 02 - Magnetická rezonance</v>
      </c>
      <c r="F91" s="252"/>
      <c r="G91" s="252"/>
      <c r="H91" s="252"/>
      <c r="L91" s="29"/>
    </row>
    <row r="92" spans="2:12" s="1" customFormat="1" ht="6.95" customHeight="1">
      <c r="B92" s="29"/>
      <c r="L92" s="29"/>
    </row>
    <row r="93" spans="2:12" s="1" customFormat="1" ht="12" customHeight="1">
      <c r="B93" s="29"/>
      <c r="C93" s="26" t="s">
        <v>18</v>
      </c>
      <c r="F93" s="24" t="str">
        <f>F12</f>
        <v xml:space="preserve"> </v>
      </c>
      <c r="I93" s="26" t="s">
        <v>20</v>
      </c>
      <c r="J93" s="49">
        <f>IF(J12="","",J12)</f>
        <v>45071</v>
      </c>
      <c r="L93" s="29"/>
    </row>
    <row r="94" spans="2:12" s="1" customFormat="1" ht="6.95" customHeight="1">
      <c r="B94" s="29"/>
      <c r="L94" s="29"/>
    </row>
    <row r="95" spans="2:12" s="1" customFormat="1" ht="15.2" customHeight="1">
      <c r="B95" s="29"/>
      <c r="C95" s="26" t="s">
        <v>21</v>
      </c>
      <c r="F95" s="24" t="str">
        <f>E15</f>
        <v xml:space="preserve"> </v>
      </c>
      <c r="I95" s="26" t="s">
        <v>25</v>
      </c>
      <c r="J95" s="27" t="str">
        <f>E21</f>
        <v>Ing. Arch. Jan Ságl</v>
      </c>
      <c r="L95" s="29"/>
    </row>
    <row r="96" spans="2:12" s="1" customFormat="1" ht="15.2" customHeight="1">
      <c r="B96" s="29"/>
      <c r="C96" s="26" t="s">
        <v>24</v>
      </c>
      <c r="F96" s="24" t="str">
        <f>IF(E18="","",E18)</f>
        <v xml:space="preserve"> </v>
      </c>
      <c r="I96" s="26" t="s">
        <v>28</v>
      </c>
      <c r="J96" s="27" t="str">
        <f>E24</f>
        <v xml:space="preserve"> </v>
      </c>
      <c r="L96" s="29"/>
    </row>
    <row r="97" spans="2:12" s="1" customFormat="1" ht="10.35" customHeight="1">
      <c r="B97" s="29"/>
      <c r="L97" s="29"/>
    </row>
    <row r="98" spans="2:20" s="10" customFormat="1" ht="29.25" customHeight="1">
      <c r="B98" s="109"/>
      <c r="C98" s="110" t="s">
        <v>115</v>
      </c>
      <c r="D98" s="111" t="s">
        <v>56</v>
      </c>
      <c r="E98" s="111" t="s">
        <v>52</v>
      </c>
      <c r="F98" s="111" t="s">
        <v>53</v>
      </c>
      <c r="G98" s="111" t="s">
        <v>116</v>
      </c>
      <c r="H98" s="111" t="s">
        <v>117</v>
      </c>
      <c r="I98" s="111" t="s">
        <v>118</v>
      </c>
      <c r="J98" s="112" t="s">
        <v>90</v>
      </c>
      <c r="K98" s="113" t="s">
        <v>119</v>
      </c>
      <c r="L98" s="109"/>
      <c r="M98" s="55" t="s">
        <v>1</v>
      </c>
      <c r="N98" s="56" t="s">
        <v>35</v>
      </c>
      <c r="O98" s="56" t="s">
        <v>120</v>
      </c>
      <c r="P98" s="56" t="s">
        <v>121</v>
      </c>
      <c r="Q98" s="56" t="s">
        <v>122</v>
      </c>
      <c r="R98" s="56" t="s">
        <v>123</v>
      </c>
      <c r="S98" s="56" t="s">
        <v>124</v>
      </c>
      <c r="T98" s="57" t="s">
        <v>125</v>
      </c>
    </row>
    <row r="99" spans="2:63" s="1" customFormat="1" ht="22.9" customHeight="1">
      <c r="B99" s="29"/>
      <c r="C99" s="60" t="s">
        <v>126</v>
      </c>
      <c r="J99" s="114">
        <f>J100+J389</f>
        <v>0</v>
      </c>
      <c r="L99" s="29"/>
      <c r="M99" s="58"/>
      <c r="N99" s="50"/>
      <c r="O99" s="50"/>
      <c r="P99" s="115" t="e">
        <f>P100+P389</f>
        <v>#REF!</v>
      </c>
      <c r="Q99" s="50"/>
      <c r="R99" s="115" t="e">
        <f>R100+R389</f>
        <v>#REF!</v>
      </c>
      <c r="S99" s="50"/>
      <c r="T99" s="116" t="e">
        <f>T100+T389</f>
        <v>#REF!</v>
      </c>
      <c r="AT99" s="17" t="s">
        <v>70</v>
      </c>
      <c r="AU99" s="17" t="s">
        <v>92</v>
      </c>
      <c r="BK99" s="117" t="e">
        <f>BK100+BK389</f>
        <v>#REF!</v>
      </c>
    </row>
    <row r="100" spans="2:63" s="11" customFormat="1" ht="25.9" customHeight="1">
      <c r="B100" s="118"/>
      <c r="D100" s="119" t="s">
        <v>70</v>
      </c>
      <c r="E100" s="120" t="s">
        <v>127</v>
      </c>
      <c r="F100" s="120" t="s">
        <v>128</v>
      </c>
      <c r="J100" s="121">
        <f>SUM(J101:J388)/2</f>
        <v>0</v>
      </c>
      <c r="L100" s="118"/>
      <c r="M100" s="122"/>
      <c r="P100" s="123" t="e">
        <f>P101+P112+P126+P174+P304+P306+P380+#REF!+P387</f>
        <v>#REF!</v>
      </c>
      <c r="R100" s="123" t="e">
        <f>R101+R112+R126+R174+R304+R306+R380+#REF!+R387</f>
        <v>#REF!</v>
      </c>
      <c r="T100" s="124" t="e">
        <f>T101+T112+T126+T174+T304+T306+T380+#REF!+T387</f>
        <v>#REF!</v>
      </c>
      <c r="AR100" s="119" t="s">
        <v>78</v>
      </c>
      <c r="AT100" s="125" t="s">
        <v>70</v>
      </c>
      <c r="AU100" s="125" t="s">
        <v>71</v>
      </c>
      <c r="AY100" s="119" t="s">
        <v>129</v>
      </c>
      <c r="BK100" s="126" t="e">
        <f>BK101+BK112+BK126+BK174+BK304+BK306+BK380+#REF!+BK387</f>
        <v>#REF!</v>
      </c>
    </row>
    <row r="101" spans="2:63" s="11" customFormat="1" ht="22.9" customHeight="1">
      <c r="B101" s="118"/>
      <c r="D101" s="119" t="s">
        <v>70</v>
      </c>
      <c r="E101" s="127" t="s">
        <v>78</v>
      </c>
      <c r="F101" s="127" t="s">
        <v>428</v>
      </c>
      <c r="J101" s="128">
        <f>SUM(J102:J111)</f>
        <v>0</v>
      </c>
      <c r="L101" s="195"/>
      <c r="M101" s="122"/>
      <c r="P101" s="123">
        <f>SUM(P102:P111)</f>
        <v>51.129000000000005</v>
      </c>
      <c r="R101" s="123">
        <f>SUM(R102:R111)</f>
        <v>0</v>
      </c>
      <c r="T101" s="124">
        <f>SUM(T102:T111)</f>
        <v>39.9</v>
      </c>
      <c r="AR101" s="119" t="s">
        <v>78</v>
      </c>
      <c r="AT101" s="125" t="s">
        <v>70</v>
      </c>
      <c r="AU101" s="125" t="s">
        <v>78</v>
      </c>
      <c r="AY101" s="119" t="s">
        <v>129</v>
      </c>
      <c r="BK101" s="126">
        <f>SUM(BK102:BK111)</f>
        <v>0</v>
      </c>
    </row>
    <row r="102" spans="2:65" s="1" customFormat="1" ht="21.75" customHeight="1">
      <c r="B102" s="129"/>
      <c r="C102" s="130" t="s">
        <v>78</v>
      </c>
      <c r="D102" s="130" t="s">
        <v>854</v>
      </c>
      <c r="E102" s="131"/>
      <c r="F102" s="132" t="s">
        <v>886</v>
      </c>
      <c r="G102" s="133" t="s">
        <v>181</v>
      </c>
      <c r="H102" s="134">
        <f>38*0.75</f>
        <v>28.5</v>
      </c>
      <c r="I102" s="135">
        <v>0</v>
      </c>
      <c r="J102" s="135">
        <f>ROUND(I102*H102,2)</f>
        <v>0</v>
      </c>
      <c r="K102" s="136"/>
      <c r="L102" s="29"/>
      <c r="M102" s="137" t="s">
        <v>1</v>
      </c>
      <c r="N102" s="138" t="s">
        <v>36</v>
      </c>
      <c r="O102" s="139">
        <v>1.1</v>
      </c>
      <c r="P102" s="139">
        <f>O102*H102</f>
        <v>31.35</v>
      </c>
      <c r="Q102" s="139">
        <v>0</v>
      </c>
      <c r="R102" s="139">
        <f>Q102*H102</f>
        <v>0</v>
      </c>
      <c r="S102" s="139">
        <v>1.4</v>
      </c>
      <c r="T102" s="140">
        <f>S102*H102</f>
        <v>39.9</v>
      </c>
      <c r="V102" s="135">
        <v>0</v>
      </c>
      <c r="AR102" s="141" t="s">
        <v>136</v>
      </c>
      <c r="AT102" s="141" t="s">
        <v>132</v>
      </c>
      <c r="AU102" s="141" t="s">
        <v>80</v>
      </c>
      <c r="AY102" s="17" t="s">
        <v>129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7" t="s">
        <v>78</v>
      </c>
      <c r="BK102" s="142">
        <f>ROUND(I102*H102,2)</f>
        <v>0</v>
      </c>
      <c r="BL102" s="17" t="s">
        <v>136</v>
      </c>
      <c r="BM102" s="141" t="s">
        <v>429</v>
      </c>
    </row>
    <row r="103" spans="2:51" s="12" customFormat="1" ht="12">
      <c r="B103" s="143"/>
      <c r="D103" s="144" t="s">
        <v>137</v>
      </c>
      <c r="E103" s="145" t="s">
        <v>1</v>
      </c>
      <c r="F103" s="146" t="s">
        <v>888</v>
      </c>
      <c r="H103" s="147"/>
      <c r="L103" s="143"/>
      <c r="M103" s="148"/>
      <c r="T103" s="149"/>
      <c r="AT103" s="145" t="s">
        <v>137</v>
      </c>
      <c r="AU103" s="145" t="s">
        <v>80</v>
      </c>
      <c r="AV103" s="12" t="s">
        <v>80</v>
      </c>
      <c r="AW103" s="12" t="s">
        <v>27</v>
      </c>
      <c r="AX103" s="12" t="s">
        <v>78</v>
      </c>
      <c r="AY103" s="145" t="s">
        <v>129</v>
      </c>
    </row>
    <row r="104" spans="2:65" s="1" customFormat="1" ht="37.9" customHeight="1">
      <c r="B104" s="129"/>
      <c r="C104" s="130" t="s">
        <v>80</v>
      </c>
      <c r="D104" s="130" t="s">
        <v>132</v>
      </c>
      <c r="E104" s="131"/>
      <c r="F104" s="132" t="s">
        <v>855</v>
      </c>
      <c r="G104" s="133" t="s">
        <v>181</v>
      </c>
      <c r="H104" s="134">
        <f>H102</f>
        <v>28.5</v>
      </c>
      <c r="I104" s="135">
        <v>0</v>
      </c>
      <c r="J104" s="135">
        <f>ROUND(I104*H104,2)</f>
        <v>0</v>
      </c>
      <c r="K104" s="136"/>
      <c r="L104" s="29"/>
      <c r="M104" s="137" t="s">
        <v>1</v>
      </c>
      <c r="N104" s="138" t="s">
        <v>36</v>
      </c>
      <c r="O104" s="139">
        <v>0.488</v>
      </c>
      <c r="P104" s="139">
        <f>O104*H104</f>
        <v>13.908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136</v>
      </c>
      <c r="AT104" s="141" t="s">
        <v>132</v>
      </c>
      <c r="AU104" s="141" t="s">
        <v>80</v>
      </c>
      <c r="AY104" s="17" t="s">
        <v>129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7" t="s">
        <v>78</v>
      </c>
      <c r="BK104" s="142">
        <f>ROUND(I104*H104,2)</f>
        <v>0</v>
      </c>
      <c r="BL104" s="17" t="s">
        <v>136</v>
      </c>
      <c r="BM104" s="141" t="s">
        <v>430</v>
      </c>
    </row>
    <row r="105" spans="2:51" s="12" customFormat="1" ht="12">
      <c r="B105" s="143"/>
      <c r="D105" s="144" t="s">
        <v>137</v>
      </c>
      <c r="E105" s="145" t="s">
        <v>1</v>
      </c>
      <c r="F105" s="146"/>
      <c r="H105" s="147"/>
      <c r="L105" s="143"/>
      <c r="M105" s="148"/>
      <c r="T105" s="149"/>
      <c r="AT105" s="145" t="s">
        <v>137</v>
      </c>
      <c r="AU105" s="145" t="s">
        <v>80</v>
      </c>
      <c r="AV105" s="12" t="s">
        <v>80</v>
      </c>
      <c r="AW105" s="12" t="s">
        <v>27</v>
      </c>
      <c r="AX105" s="12" t="s">
        <v>78</v>
      </c>
      <c r="AY105" s="145" t="s">
        <v>129</v>
      </c>
    </row>
    <row r="106" spans="2:51" s="12" customFormat="1" ht="12">
      <c r="B106" s="143"/>
      <c r="D106" s="144" t="s">
        <v>137</v>
      </c>
      <c r="E106" s="145" t="s">
        <v>1</v>
      </c>
      <c r="F106" s="146"/>
      <c r="H106" s="147"/>
      <c r="L106" s="143"/>
      <c r="M106" s="148"/>
      <c r="T106" s="149"/>
      <c r="AT106" s="145" t="s">
        <v>137</v>
      </c>
      <c r="AU106" s="145" t="s">
        <v>80</v>
      </c>
      <c r="AV106" s="12" t="s">
        <v>80</v>
      </c>
      <c r="AW106" s="12" t="s">
        <v>27</v>
      </c>
      <c r="AX106" s="12" t="s">
        <v>78</v>
      </c>
      <c r="AY106" s="145" t="s">
        <v>129</v>
      </c>
    </row>
    <row r="107" spans="2:65" s="1" customFormat="1" ht="24.2" customHeight="1">
      <c r="B107" s="129"/>
      <c r="C107" s="130">
        <f>1+C104</f>
        <v>3</v>
      </c>
      <c r="D107" s="130" t="s">
        <v>132</v>
      </c>
      <c r="E107" s="131" t="s">
        <v>431</v>
      </c>
      <c r="F107" s="132" t="s">
        <v>857</v>
      </c>
      <c r="G107" s="133" t="s">
        <v>181</v>
      </c>
      <c r="H107" s="134">
        <f>H104</f>
        <v>28.5</v>
      </c>
      <c r="I107" s="135">
        <v>0</v>
      </c>
      <c r="J107" s="135">
        <f>ROUND(I107*H107,2)</f>
        <v>0</v>
      </c>
      <c r="K107" s="136"/>
      <c r="L107" s="29"/>
      <c r="M107" s="137" t="s">
        <v>1</v>
      </c>
      <c r="N107" s="138" t="s">
        <v>36</v>
      </c>
      <c r="O107" s="139">
        <v>0.197</v>
      </c>
      <c r="P107" s="139">
        <f>O107*H107</f>
        <v>5.6145000000000005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136</v>
      </c>
      <c r="AT107" s="141" t="s">
        <v>132</v>
      </c>
      <c r="AU107" s="141" t="s">
        <v>80</v>
      </c>
      <c r="AY107" s="17" t="s">
        <v>129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7" t="s">
        <v>78</v>
      </c>
      <c r="BK107" s="142">
        <f>ROUND(I107*H107,2)</f>
        <v>0</v>
      </c>
      <c r="BL107" s="17" t="s">
        <v>136</v>
      </c>
      <c r="BM107" s="141" t="s">
        <v>432</v>
      </c>
    </row>
    <row r="108" spans="2:65" s="1" customFormat="1" ht="24.2" customHeight="1">
      <c r="B108" s="129"/>
      <c r="C108" s="130">
        <f>1+C107</f>
        <v>4</v>
      </c>
      <c r="D108" s="130" t="s">
        <v>854</v>
      </c>
      <c r="E108" s="131"/>
      <c r="F108" s="132" t="s">
        <v>858</v>
      </c>
      <c r="G108" s="133" t="s">
        <v>188</v>
      </c>
      <c r="H108" s="134">
        <f>H107*1700/1000</f>
        <v>48.45</v>
      </c>
      <c r="I108" s="135">
        <v>0</v>
      </c>
      <c r="J108" s="135">
        <f>ROUND(I108*H108,2)</f>
        <v>0</v>
      </c>
      <c r="K108" s="136"/>
      <c r="L108" s="29"/>
      <c r="M108" s="137" t="s">
        <v>1</v>
      </c>
      <c r="N108" s="138" t="s">
        <v>36</v>
      </c>
      <c r="O108" s="139">
        <v>0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136</v>
      </c>
      <c r="AT108" s="141" t="s">
        <v>132</v>
      </c>
      <c r="AU108" s="141" t="s">
        <v>80</v>
      </c>
      <c r="AY108" s="17" t="s">
        <v>129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7" t="s">
        <v>78</v>
      </c>
      <c r="BK108" s="142">
        <f>ROUND(I108*H108,2)</f>
        <v>0</v>
      </c>
      <c r="BL108" s="17" t="s">
        <v>136</v>
      </c>
      <c r="BM108" s="141" t="s">
        <v>435</v>
      </c>
    </row>
    <row r="109" spans="2:65" s="1" customFormat="1" ht="24.2" customHeight="1">
      <c r="B109" s="129"/>
      <c r="C109" s="130">
        <f aca="true" t="shared" si="0" ref="C109:C111">1+C108</f>
        <v>5</v>
      </c>
      <c r="D109" s="130" t="s">
        <v>132</v>
      </c>
      <c r="E109" s="131" t="s">
        <v>433</v>
      </c>
      <c r="F109" s="132" t="s">
        <v>434</v>
      </c>
      <c r="G109" s="133" t="s">
        <v>188</v>
      </c>
      <c r="H109" s="134">
        <f>H108</f>
        <v>48.45</v>
      </c>
      <c r="I109" s="135">
        <v>0</v>
      </c>
      <c r="J109" s="135">
        <f>ROUND(I109*H109,2)</f>
        <v>0</v>
      </c>
      <c r="K109" s="136"/>
      <c r="L109" s="29"/>
      <c r="M109" s="137"/>
      <c r="N109" s="138"/>
      <c r="O109" s="139"/>
      <c r="P109" s="139"/>
      <c r="Q109" s="139"/>
      <c r="R109" s="139"/>
      <c r="S109" s="139"/>
      <c r="T109" s="140"/>
      <c r="AR109" s="141"/>
      <c r="AT109" s="141"/>
      <c r="AU109" s="141"/>
      <c r="AY109" s="17"/>
      <c r="BE109" s="142"/>
      <c r="BF109" s="142"/>
      <c r="BG109" s="142"/>
      <c r="BH109" s="142"/>
      <c r="BI109" s="142"/>
      <c r="BJ109" s="17"/>
      <c r="BK109" s="142"/>
      <c r="BL109" s="17"/>
      <c r="BM109" s="141"/>
    </row>
    <row r="110" spans="2:65" s="1" customFormat="1" ht="24.2" customHeight="1">
      <c r="B110" s="129"/>
      <c r="C110" s="130">
        <f t="shared" si="0"/>
        <v>6</v>
      </c>
      <c r="D110" s="130" t="s">
        <v>854</v>
      </c>
      <c r="E110" s="131"/>
      <c r="F110" s="132" t="s">
        <v>887</v>
      </c>
      <c r="G110" s="133" t="s">
        <v>188</v>
      </c>
      <c r="H110" s="134">
        <f>107*5.6/1000</f>
        <v>0.5992</v>
      </c>
      <c r="I110" s="135">
        <v>0</v>
      </c>
      <c r="J110" s="135">
        <f>ROUND(I110*H110,2)</f>
        <v>0</v>
      </c>
      <c r="K110" s="136"/>
      <c r="L110" s="29"/>
      <c r="M110" s="137"/>
      <c r="N110" s="138"/>
      <c r="O110" s="139"/>
      <c r="P110" s="139"/>
      <c r="Q110" s="139"/>
      <c r="R110" s="139"/>
      <c r="S110" s="139"/>
      <c r="T110" s="140"/>
      <c r="AR110" s="141"/>
      <c r="AT110" s="141"/>
      <c r="AU110" s="141"/>
      <c r="AY110" s="17"/>
      <c r="BE110" s="142"/>
      <c r="BF110" s="142"/>
      <c r="BG110" s="142"/>
      <c r="BH110" s="142"/>
      <c r="BI110" s="142"/>
      <c r="BJ110" s="17"/>
      <c r="BK110" s="142"/>
      <c r="BL110" s="17"/>
      <c r="BM110" s="141"/>
    </row>
    <row r="111" spans="2:65" s="1" customFormat="1" ht="16.5" customHeight="1">
      <c r="B111" s="129"/>
      <c r="C111" s="130">
        <f t="shared" si="0"/>
        <v>7</v>
      </c>
      <c r="D111" s="130" t="s">
        <v>132</v>
      </c>
      <c r="E111" s="131" t="s">
        <v>436</v>
      </c>
      <c r="F111" s="132" t="s">
        <v>437</v>
      </c>
      <c r="G111" s="133" t="s">
        <v>181</v>
      </c>
      <c r="H111" s="134">
        <f>H102</f>
        <v>28.5</v>
      </c>
      <c r="I111" s="135">
        <v>0</v>
      </c>
      <c r="J111" s="135">
        <f>ROUND(I111*H111,2)</f>
        <v>0</v>
      </c>
      <c r="K111" s="136"/>
      <c r="L111" s="29"/>
      <c r="M111" s="137" t="s">
        <v>1</v>
      </c>
      <c r="N111" s="138" t="s">
        <v>36</v>
      </c>
      <c r="O111" s="139">
        <v>0.009</v>
      </c>
      <c r="P111" s="139">
        <f>O111*H111</f>
        <v>0.2565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136</v>
      </c>
      <c r="AT111" s="141" t="s">
        <v>132</v>
      </c>
      <c r="AU111" s="141" t="s">
        <v>80</v>
      </c>
      <c r="AY111" s="17" t="s">
        <v>129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7" t="s">
        <v>78</v>
      </c>
      <c r="BK111" s="142">
        <f>ROUND(I111*H111,2)</f>
        <v>0</v>
      </c>
      <c r="BL111" s="17" t="s">
        <v>136</v>
      </c>
      <c r="BM111" s="141" t="s">
        <v>438</v>
      </c>
    </row>
    <row r="112" spans="2:63" s="11" customFormat="1" ht="22.9" customHeight="1">
      <c r="B112" s="118"/>
      <c r="D112" s="119" t="s">
        <v>70</v>
      </c>
      <c r="E112" s="127" t="s">
        <v>80</v>
      </c>
      <c r="F112" s="127" t="s">
        <v>439</v>
      </c>
      <c r="I112" s="135">
        <v>0</v>
      </c>
      <c r="J112" s="128">
        <f>SUM(J113:J122)</f>
        <v>0</v>
      </c>
      <c r="L112" s="118"/>
      <c r="M112" s="122"/>
      <c r="P112" s="123">
        <f>SUM(P113:P124)</f>
        <v>3.93875739</v>
      </c>
      <c r="R112" s="123">
        <f>SUM(R113:R124)</f>
        <v>14.426070271299999</v>
      </c>
      <c r="T112" s="124">
        <f>SUM(T113:T124)</f>
        <v>0</v>
      </c>
      <c r="AR112" s="119" t="s">
        <v>78</v>
      </c>
      <c r="AT112" s="125" t="s">
        <v>70</v>
      </c>
      <c r="AU112" s="125" t="s">
        <v>78</v>
      </c>
      <c r="AY112" s="119" t="s">
        <v>129</v>
      </c>
      <c r="BK112" s="126">
        <f>SUM(BK113:BK124)</f>
        <v>0</v>
      </c>
    </row>
    <row r="113" spans="2:65" s="1" customFormat="1" ht="24.2" customHeight="1">
      <c r="B113" s="129"/>
      <c r="C113" s="130">
        <f>1+C111</f>
        <v>8</v>
      </c>
      <c r="D113" s="130" t="s">
        <v>132</v>
      </c>
      <c r="E113" s="131" t="s">
        <v>440</v>
      </c>
      <c r="F113" s="132" t="s">
        <v>860</v>
      </c>
      <c r="G113" s="133" t="s">
        <v>181</v>
      </c>
      <c r="H113" s="134">
        <f>38*0.15</f>
        <v>5.7</v>
      </c>
      <c r="I113" s="135">
        <v>0</v>
      </c>
      <c r="J113" s="135">
        <f>ROUND(I113*H113,2)</f>
        <v>0</v>
      </c>
      <c r="K113" s="136"/>
      <c r="L113" s="29"/>
      <c r="M113" s="137" t="s">
        <v>1</v>
      </c>
      <c r="N113" s="138" t="s">
        <v>36</v>
      </c>
      <c r="O113" s="139">
        <v>0.629</v>
      </c>
      <c r="P113" s="139">
        <f>O113*H113</f>
        <v>3.5853</v>
      </c>
      <c r="Q113" s="139">
        <v>2.50187</v>
      </c>
      <c r="R113" s="139">
        <f>Q113*H113</f>
        <v>14.260658999999999</v>
      </c>
      <c r="S113" s="139">
        <v>0</v>
      </c>
      <c r="T113" s="140">
        <f>S113*H113</f>
        <v>0</v>
      </c>
      <c r="AR113" s="141" t="s">
        <v>136</v>
      </c>
      <c r="AT113" s="141" t="s">
        <v>132</v>
      </c>
      <c r="AU113" s="141" t="s">
        <v>80</v>
      </c>
      <c r="AY113" s="17" t="s">
        <v>129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7" t="s">
        <v>78</v>
      </c>
      <c r="BK113" s="142">
        <f>ROUND(I113*H113,2)</f>
        <v>0</v>
      </c>
      <c r="BL113" s="17" t="s">
        <v>136</v>
      </c>
      <c r="BM113" s="141" t="s">
        <v>441</v>
      </c>
    </row>
    <row r="114" spans="2:51" s="14" customFormat="1" ht="12">
      <c r="B114" s="156"/>
      <c r="D114" s="144" t="s">
        <v>137</v>
      </c>
      <c r="E114" s="157" t="s">
        <v>1</v>
      </c>
      <c r="F114" s="158" t="s">
        <v>889</v>
      </c>
      <c r="H114" s="157" t="s">
        <v>1</v>
      </c>
      <c r="L114" s="156"/>
      <c r="M114" s="159"/>
      <c r="T114" s="160"/>
      <c r="AT114" s="157" t="s">
        <v>137</v>
      </c>
      <c r="AU114" s="157" t="s">
        <v>80</v>
      </c>
      <c r="AV114" s="14" t="s">
        <v>78</v>
      </c>
      <c r="AW114" s="14" t="s">
        <v>27</v>
      </c>
      <c r="AX114" s="14" t="s">
        <v>71</v>
      </c>
      <c r="AY114" s="157" t="s">
        <v>129</v>
      </c>
    </row>
    <row r="115" spans="2:51" s="12" customFormat="1" ht="12">
      <c r="B115" s="143"/>
      <c r="D115" s="144" t="s">
        <v>137</v>
      </c>
      <c r="E115" s="145" t="s">
        <v>1</v>
      </c>
      <c r="F115" s="146" t="s">
        <v>188</v>
      </c>
      <c r="H115" s="147"/>
      <c r="L115" s="143"/>
      <c r="M115" s="148"/>
      <c r="T115" s="149"/>
      <c r="AT115" s="145" t="s">
        <v>137</v>
      </c>
      <c r="AU115" s="145" t="s">
        <v>80</v>
      </c>
      <c r="AV115" s="12" t="s">
        <v>80</v>
      </c>
      <c r="AW115" s="12" t="s">
        <v>27</v>
      </c>
      <c r="AX115" s="12" t="s">
        <v>78</v>
      </c>
      <c r="AY115" s="145" t="s">
        <v>129</v>
      </c>
    </row>
    <row r="116" spans="2:51" s="12" customFormat="1" ht="12">
      <c r="B116" s="143"/>
      <c r="C116" s="130">
        <f>1+C113</f>
        <v>9</v>
      </c>
      <c r="D116" s="130" t="s">
        <v>854</v>
      </c>
      <c r="E116" s="131"/>
      <c r="F116" s="181" t="s">
        <v>861</v>
      </c>
      <c r="G116" s="133" t="s">
        <v>181</v>
      </c>
      <c r="H116" s="182">
        <f>2.2*0.5*0.2*1.15</f>
        <v>0.253</v>
      </c>
      <c r="I116" s="135">
        <v>0</v>
      </c>
      <c r="J116" s="183">
        <f>H116*I116</f>
        <v>0</v>
      </c>
      <c r="L116" s="143"/>
      <c r="M116" s="148"/>
      <c r="T116" s="149"/>
      <c r="AT116" s="145"/>
      <c r="AU116" s="145"/>
      <c r="AY116" s="145"/>
    </row>
    <row r="117" spans="2:51" s="12" customFormat="1" ht="12">
      <c r="B117" s="143"/>
      <c r="C117" s="130"/>
      <c r="D117" s="130"/>
      <c r="E117" s="131"/>
      <c r="F117" s="158" t="s">
        <v>890</v>
      </c>
      <c r="G117" s="133"/>
      <c r="H117" s="196"/>
      <c r="I117" s="196"/>
      <c r="J117" s="196"/>
      <c r="L117" s="143"/>
      <c r="M117" s="148"/>
      <c r="T117" s="149"/>
      <c r="AT117" s="145"/>
      <c r="AU117" s="145"/>
      <c r="AY117" s="145"/>
    </row>
    <row r="118" spans="2:65" s="1" customFormat="1" ht="33" customHeight="1">
      <c r="B118" s="129"/>
      <c r="C118" s="130">
        <f>1+C116</f>
        <v>10</v>
      </c>
      <c r="D118" s="130" t="s">
        <v>132</v>
      </c>
      <c r="E118" s="131" t="s">
        <v>442</v>
      </c>
      <c r="F118" s="132" t="s">
        <v>443</v>
      </c>
      <c r="G118" s="133" t="s">
        <v>141</v>
      </c>
      <c r="H118" s="134">
        <f>2.2*0.2*0.75</f>
        <v>0.33000000000000007</v>
      </c>
      <c r="I118" s="135">
        <v>0</v>
      </c>
      <c r="J118" s="135">
        <f>ROUND(I118*H118,2)</f>
        <v>0</v>
      </c>
      <c r="K118" s="136"/>
      <c r="L118" s="29"/>
      <c r="M118" s="137" t="s">
        <v>1</v>
      </c>
      <c r="N118" s="138" t="s">
        <v>36</v>
      </c>
      <c r="O118" s="139">
        <v>0.67</v>
      </c>
      <c r="P118" s="139">
        <f>O118*H118</f>
        <v>0.22110000000000007</v>
      </c>
      <c r="Q118" s="139">
        <v>0.47326</v>
      </c>
      <c r="R118" s="139">
        <f>Q118*H118</f>
        <v>0.15617580000000003</v>
      </c>
      <c r="S118" s="139">
        <v>0</v>
      </c>
      <c r="T118" s="140">
        <f>S118*H118</f>
        <v>0</v>
      </c>
      <c r="AR118" s="141" t="s">
        <v>136</v>
      </c>
      <c r="AT118" s="141" t="s">
        <v>132</v>
      </c>
      <c r="AU118" s="141" t="s">
        <v>80</v>
      </c>
      <c r="AY118" s="17" t="s">
        <v>129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7" t="s">
        <v>78</v>
      </c>
      <c r="BK118" s="142">
        <f>ROUND(I118*H118,2)</f>
        <v>0</v>
      </c>
      <c r="BL118" s="17" t="s">
        <v>136</v>
      </c>
      <c r="BM118" s="141" t="s">
        <v>444</v>
      </c>
    </row>
    <row r="119" spans="2:51" s="14" customFormat="1" ht="12">
      <c r="B119" s="156"/>
      <c r="D119" s="144" t="s">
        <v>137</v>
      </c>
      <c r="E119" s="157" t="s">
        <v>1</v>
      </c>
      <c r="F119" s="158" t="s">
        <v>891</v>
      </c>
      <c r="H119" s="157"/>
      <c r="L119" s="156"/>
      <c r="M119" s="159"/>
      <c r="T119" s="160"/>
      <c r="AT119" s="157" t="s">
        <v>137</v>
      </c>
      <c r="AU119" s="157" t="s">
        <v>80</v>
      </c>
      <c r="AV119" s="14" t="s">
        <v>78</v>
      </c>
      <c r="AW119" s="14" t="s">
        <v>27</v>
      </c>
      <c r="AX119" s="14" t="s">
        <v>71</v>
      </c>
      <c r="AY119" s="157" t="s">
        <v>129</v>
      </c>
    </row>
    <row r="120" spans="2:51" s="13" customFormat="1" ht="24.75" thickBot="1">
      <c r="B120" s="150"/>
      <c r="C120" s="130">
        <f>1+C118</f>
        <v>11</v>
      </c>
      <c r="D120" s="130" t="s">
        <v>854</v>
      </c>
      <c r="E120" s="131"/>
      <c r="F120" s="184" t="s">
        <v>862</v>
      </c>
      <c r="G120" s="185" t="s">
        <v>451</v>
      </c>
      <c r="H120" s="186">
        <v>1</v>
      </c>
      <c r="I120" s="135">
        <v>0</v>
      </c>
      <c r="J120" s="187">
        <f>I120</f>
        <v>0</v>
      </c>
      <c r="L120" s="150"/>
      <c r="M120" s="154"/>
      <c r="T120" s="155"/>
      <c r="AT120" s="151"/>
      <c r="AU120" s="151"/>
      <c r="AY120" s="151"/>
    </row>
    <row r="121" spans="2:51" s="13" customFormat="1" ht="12">
      <c r="B121" s="150"/>
      <c r="C121" s="130"/>
      <c r="D121" s="130"/>
      <c r="E121" s="131"/>
      <c r="F121" s="158" t="s">
        <v>890</v>
      </c>
      <c r="G121" s="197"/>
      <c r="H121" s="196"/>
      <c r="I121" s="196"/>
      <c r="J121" s="196"/>
      <c r="L121" s="150"/>
      <c r="M121" s="154"/>
      <c r="T121" s="155"/>
      <c r="AT121" s="151"/>
      <c r="AU121" s="151"/>
      <c r="AY121" s="151"/>
    </row>
    <row r="122" spans="2:65" s="1" customFormat="1" ht="21.75" customHeight="1">
      <c r="B122" s="129"/>
      <c r="C122" s="130">
        <f>1+C120</f>
        <v>12</v>
      </c>
      <c r="D122" s="130" t="s">
        <v>132</v>
      </c>
      <c r="E122" s="131" t="s">
        <v>446</v>
      </c>
      <c r="F122" s="132" t="s">
        <v>447</v>
      </c>
      <c r="G122" s="133" t="s">
        <v>188</v>
      </c>
      <c r="H122" s="134">
        <f>F124*F125/1000</f>
        <v>0.00869</v>
      </c>
      <c r="I122" s="135">
        <v>0</v>
      </c>
      <c r="J122" s="135">
        <f>ROUND(I122*H122,2)</f>
        <v>0</v>
      </c>
      <c r="K122" s="136"/>
      <c r="L122" s="29"/>
      <c r="M122" s="137" t="s">
        <v>1</v>
      </c>
      <c r="N122" s="138" t="s">
        <v>36</v>
      </c>
      <c r="O122" s="139">
        <v>15.231</v>
      </c>
      <c r="P122" s="139">
        <f>O122*H122</f>
        <v>0.13235739</v>
      </c>
      <c r="Q122" s="139">
        <v>1.06277</v>
      </c>
      <c r="R122" s="139">
        <f>Q122*H122</f>
        <v>0.009235471299999999</v>
      </c>
      <c r="S122" s="139">
        <v>0</v>
      </c>
      <c r="T122" s="140">
        <f>S122*H122</f>
        <v>0</v>
      </c>
      <c r="AR122" s="141" t="s">
        <v>136</v>
      </c>
      <c r="AT122" s="141" t="s">
        <v>132</v>
      </c>
      <c r="AU122" s="141" t="s">
        <v>80</v>
      </c>
      <c r="AY122" s="17" t="s">
        <v>129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7" t="s">
        <v>78</v>
      </c>
      <c r="BK122" s="142">
        <f>ROUND(I122*H122,2)</f>
        <v>0</v>
      </c>
      <c r="BL122" s="17" t="s">
        <v>136</v>
      </c>
      <c r="BM122" s="141" t="s">
        <v>448</v>
      </c>
    </row>
    <row r="123" spans="2:51" s="14" customFormat="1" ht="12">
      <c r="B123" s="156"/>
      <c r="D123" s="144" t="s">
        <v>137</v>
      </c>
      <c r="E123" s="157" t="s">
        <v>1</v>
      </c>
      <c r="F123" s="158" t="s">
        <v>449</v>
      </c>
      <c r="H123" s="157" t="s">
        <v>1</v>
      </c>
      <c r="L123" s="156"/>
      <c r="M123" s="159"/>
      <c r="T123" s="160"/>
      <c r="AT123" s="157" t="s">
        <v>137</v>
      </c>
      <c r="AU123" s="157" t="s">
        <v>80</v>
      </c>
      <c r="AV123" s="14" t="s">
        <v>78</v>
      </c>
      <c r="AW123" s="14" t="s">
        <v>27</v>
      </c>
      <c r="AX123" s="14" t="s">
        <v>71</v>
      </c>
      <c r="AY123" s="157" t="s">
        <v>129</v>
      </c>
    </row>
    <row r="124" spans="2:51" s="12" customFormat="1" ht="12">
      <c r="B124" s="143"/>
      <c r="D124" s="144" t="s">
        <v>137</v>
      </c>
      <c r="E124" s="145" t="s">
        <v>1</v>
      </c>
      <c r="F124" s="146">
        <f>47.4/6</f>
        <v>7.8999999999999995</v>
      </c>
      <c r="H124" s="147"/>
      <c r="L124" s="143"/>
      <c r="M124" s="148"/>
      <c r="T124" s="149"/>
      <c r="AT124" s="145" t="s">
        <v>137</v>
      </c>
      <c r="AU124" s="145" t="s">
        <v>80</v>
      </c>
      <c r="AV124" s="12" t="s">
        <v>80</v>
      </c>
      <c r="AW124" s="12" t="s">
        <v>27</v>
      </c>
      <c r="AX124" s="12" t="s">
        <v>78</v>
      </c>
      <c r="AY124" s="145" t="s">
        <v>129</v>
      </c>
    </row>
    <row r="125" spans="2:51" s="12" customFormat="1" ht="12">
      <c r="B125" s="143"/>
      <c r="D125" s="144"/>
      <c r="E125" s="145"/>
      <c r="F125" s="146">
        <f>2.2*0.5</f>
        <v>1.1</v>
      </c>
      <c r="H125" s="147"/>
      <c r="L125" s="143"/>
      <c r="M125" s="148"/>
      <c r="T125" s="149"/>
      <c r="AT125" s="145"/>
      <c r="AU125" s="145"/>
      <c r="AY125" s="145"/>
    </row>
    <row r="126" spans="2:63" s="11" customFormat="1" ht="22.9" customHeight="1">
      <c r="B126" s="118"/>
      <c r="D126" s="119" t="s">
        <v>70</v>
      </c>
      <c r="E126" s="127" t="s">
        <v>130</v>
      </c>
      <c r="F126" s="127" t="s">
        <v>131</v>
      </c>
      <c r="J126" s="128">
        <f>SUM(J127:J172)</f>
        <v>0</v>
      </c>
      <c r="L126" s="118"/>
      <c r="M126" s="122"/>
      <c r="P126" s="123">
        <f>SUM(P127:P173)</f>
        <v>113.02508</v>
      </c>
      <c r="R126" s="123">
        <f>SUM(R127:R173)</f>
        <v>15.612276239999998</v>
      </c>
      <c r="T126" s="124">
        <f>SUM(T127:T173)</f>
        <v>0</v>
      </c>
      <c r="AR126" s="119" t="s">
        <v>78</v>
      </c>
      <c r="AT126" s="125" t="s">
        <v>70</v>
      </c>
      <c r="AU126" s="125" t="s">
        <v>78</v>
      </c>
      <c r="AY126" s="119" t="s">
        <v>129</v>
      </c>
      <c r="BK126" s="126">
        <f>SUM(BK127:BK173)</f>
        <v>0</v>
      </c>
    </row>
    <row r="127" spans="2:65" s="1" customFormat="1" ht="37.9" customHeight="1">
      <c r="B127" s="129"/>
      <c r="C127" s="130">
        <f>1+C122</f>
        <v>13</v>
      </c>
      <c r="D127" s="130" t="s">
        <v>132</v>
      </c>
      <c r="E127" s="131" t="s">
        <v>450</v>
      </c>
      <c r="F127" s="132" t="s">
        <v>930</v>
      </c>
      <c r="G127" s="133" t="s">
        <v>451</v>
      </c>
      <c r="H127" s="134">
        <v>1</v>
      </c>
      <c r="I127" s="135">
        <v>0</v>
      </c>
      <c r="J127" s="135">
        <f>ROUND(I127*H127,2)</f>
        <v>0</v>
      </c>
      <c r="K127" s="136"/>
      <c r="L127" s="29"/>
      <c r="M127" s="137" t="s">
        <v>1</v>
      </c>
      <c r="N127" s="138" t="s">
        <v>36</v>
      </c>
      <c r="O127" s="139">
        <v>0.375</v>
      </c>
      <c r="P127" s="139">
        <f>O127*H127</f>
        <v>0.375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136</v>
      </c>
      <c r="AT127" s="141" t="s">
        <v>132</v>
      </c>
      <c r="AU127" s="141" t="s">
        <v>80</v>
      </c>
      <c r="AY127" s="17" t="s">
        <v>129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7" t="s">
        <v>78</v>
      </c>
      <c r="BK127" s="142">
        <f>ROUND(I127*H127,2)</f>
        <v>0</v>
      </c>
      <c r="BL127" s="17" t="s">
        <v>136</v>
      </c>
      <c r="BM127" s="141" t="s">
        <v>452</v>
      </c>
    </row>
    <row r="128" spans="2:65" s="1" customFormat="1" ht="24.2" customHeight="1">
      <c r="B128" s="129"/>
      <c r="C128" s="130">
        <f aca="true" t="shared" si="1" ref="C128">1+C127</f>
        <v>14</v>
      </c>
      <c r="D128" s="130" t="s">
        <v>132</v>
      </c>
      <c r="E128" s="131" t="s">
        <v>453</v>
      </c>
      <c r="F128" s="132" t="s">
        <v>454</v>
      </c>
      <c r="G128" s="133" t="s">
        <v>181</v>
      </c>
      <c r="H128" s="134">
        <v>1.76</v>
      </c>
      <c r="I128" s="135">
        <v>0</v>
      </c>
      <c r="J128" s="135">
        <f>ROUND(I128*H128,2)</f>
        <v>0</v>
      </c>
      <c r="K128" s="136"/>
      <c r="L128" s="29"/>
      <c r="M128" s="137" t="s">
        <v>1</v>
      </c>
      <c r="N128" s="138" t="s">
        <v>36</v>
      </c>
      <c r="O128" s="139">
        <v>1.45</v>
      </c>
      <c r="P128" s="139">
        <f>O128*H128</f>
        <v>2.552</v>
      </c>
      <c r="Q128" s="139">
        <v>2.50187</v>
      </c>
      <c r="R128" s="139">
        <f>Q128*H128</f>
        <v>4.4032912</v>
      </c>
      <c r="S128" s="139">
        <v>0</v>
      </c>
      <c r="T128" s="140">
        <f>S128*H128</f>
        <v>0</v>
      </c>
      <c r="AR128" s="141" t="s">
        <v>136</v>
      </c>
      <c r="AT128" s="141" t="s">
        <v>132</v>
      </c>
      <c r="AU128" s="141" t="s">
        <v>80</v>
      </c>
      <c r="AY128" s="17" t="s">
        <v>129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7" t="s">
        <v>78</v>
      </c>
      <c r="BK128" s="142">
        <f>ROUND(I128*H128,2)</f>
        <v>0</v>
      </c>
      <c r="BL128" s="17" t="s">
        <v>136</v>
      </c>
      <c r="BM128" s="141" t="s">
        <v>455</v>
      </c>
    </row>
    <row r="129" spans="2:51" s="14" customFormat="1" ht="12">
      <c r="B129" s="156"/>
      <c r="D129" s="144" t="s">
        <v>137</v>
      </c>
      <c r="E129" s="157" t="s">
        <v>1</v>
      </c>
      <c r="F129" s="158" t="s">
        <v>859</v>
      </c>
      <c r="H129" s="157" t="s">
        <v>1</v>
      </c>
      <c r="L129" s="156"/>
      <c r="M129" s="159"/>
      <c r="T129" s="160"/>
      <c r="AT129" s="157" t="s">
        <v>137</v>
      </c>
      <c r="AU129" s="157" t="s">
        <v>80</v>
      </c>
      <c r="AV129" s="14" t="s">
        <v>78</v>
      </c>
      <c r="AW129" s="14" t="s">
        <v>27</v>
      </c>
      <c r="AX129" s="14" t="s">
        <v>71</v>
      </c>
      <c r="AY129" s="157" t="s">
        <v>129</v>
      </c>
    </row>
    <row r="130" spans="2:51" s="12" customFormat="1" ht="12">
      <c r="B130" s="143"/>
      <c r="D130" s="144" t="s">
        <v>137</v>
      </c>
      <c r="E130" s="145" t="s">
        <v>1</v>
      </c>
      <c r="F130" s="146" t="s">
        <v>456</v>
      </c>
      <c r="H130" s="147">
        <v>1.76</v>
      </c>
      <c r="L130" s="143"/>
      <c r="M130" s="148"/>
      <c r="T130" s="149"/>
      <c r="AT130" s="145" t="s">
        <v>137</v>
      </c>
      <c r="AU130" s="145" t="s">
        <v>80</v>
      </c>
      <c r="AV130" s="12" t="s">
        <v>80</v>
      </c>
      <c r="AW130" s="12" t="s">
        <v>27</v>
      </c>
      <c r="AX130" s="12" t="s">
        <v>78</v>
      </c>
      <c r="AY130" s="145" t="s">
        <v>129</v>
      </c>
    </row>
    <row r="131" spans="2:65" s="1" customFormat="1" ht="33" customHeight="1">
      <c r="B131" s="129"/>
      <c r="C131" s="130">
        <f>1+C128</f>
        <v>15</v>
      </c>
      <c r="D131" s="130" t="s">
        <v>132</v>
      </c>
      <c r="E131" s="131" t="s">
        <v>133</v>
      </c>
      <c r="F131" s="132" t="s">
        <v>134</v>
      </c>
      <c r="G131" s="133" t="s">
        <v>135</v>
      </c>
      <c r="H131" s="134">
        <v>16</v>
      </c>
      <c r="I131" s="135">
        <v>0</v>
      </c>
      <c r="J131" s="135">
        <f>ROUND(I131*H131,2)</f>
        <v>0</v>
      </c>
      <c r="K131" s="136"/>
      <c r="L131" s="29"/>
      <c r="M131" s="137" t="s">
        <v>1</v>
      </c>
      <c r="N131" s="138" t="s">
        <v>36</v>
      </c>
      <c r="O131" s="139">
        <v>0.192</v>
      </c>
      <c r="P131" s="139">
        <f>O131*H131</f>
        <v>3.072</v>
      </c>
      <c r="Q131" s="139">
        <v>0.02628</v>
      </c>
      <c r="R131" s="139">
        <f>Q131*H131</f>
        <v>0.42048</v>
      </c>
      <c r="S131" s="139">
        <v>0</v>
      </c>
      <c r="T131" s="140">
        <f>S131*H131</f>
        <v>0</v>
      </c>
      <c r="AR131" s="141" t="s">
        <v>136</v>
      </c>
      <c r="AT131" s="141" t="s">
        <v>132</v>
      </c>
      <c r="AU131" s="141" t="s">
        <v>80</v>
      </c>
      <c r="AY131" s="17" t="s">
        <v>129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7" t="s">
        <v>78</v>
      </c>
      <c r="BK131" s="142">
        <f>ROUND(I131*H131,2)</f>
        <v>0</v>
      </c>
      <c r="BL131" s="17" t="s">
        <v>136</v>
      </c>
      <c r="BM131" s="141" t="s">
        <v>80</v>
      </c>
    </row>
    <row r="132" spans="2:51" s="12" customFormat="1" ht="12">
      <c r="B132" s="143"/>
      <c r="D132" s="144" t="s">
        <v>137</v>
      </c>
      <c r="E132" s="145" t="s">
        <v>1</v>
      </c>
      <c r="F132" s="146" t="s">
        <v>457</v>
      </c>
      <c r="H132" s="147">
        <v>16</v>
      </c>
      <c r="L132" s="143"/>
      <c r="M132" s="148"/>
      <c r="T132" s="149"/>
      <c r="AT132" s="145" t="s">
        <v>137</v>
      </c>
      <c r="AU132" s="145" t="s">
        <v>80</v>
      </c>
      <c r="AV132" s="12" t="s">
        <v>80</v>
      </c>
      <c r="AW132" s="12" t="s">
        <v>27</v>
      </c>
      <c r="AX132" s="12" t="s">
        <v>78</v>
      </c>
      <c r="AY132" s="145" t="s">
        <v>129</v>
      </c>
    </row>
    <row r="133" spans="2:65" s="1" customFormat="1" ht="33" customHeight="1">
      <c r="B133" s="129"/>
      <c r="C133" s="130">
        <f>1+C131</f>
        <v>16</v>
      </c>
      <c r="D133" s="130" t="s">
        <v>132</v>
      </c>
      <c r="E133" s="131" t="s">
        <v>458</v>
      </c>
      <c r="F133" s="132" t="s">
        <v>459</v>
      </c>
      <c r="G133" s="133" t="s">
        <v>135</v>
      </c>
      <c r="H133" s="134">
        <v>1</v>
      </c>
      <c r="I133" s="135">
        <v>0</v>
      </c>
      <c r="J133" s="135">
        <f>ROUND(I133*H133,2)</f>
        <v>0</v>
      </c>
      <c r="K133" s="136"/>
      <c r="L133" s="29"/>
      <c r="M133" s="137" t="s">
        <v>1</v>
      </c>
      <c r="N133" s="138" t="s">
        <v>36</v>
      </c>
      <c r="O133" s="139">
        <v>0.202</v>
      </c>
      <c r="P133" s="139">
        <f>O133*H133</f>
        <v>0.202</v>
      </c>
      <c r="Q133" s="139">
        <v>0.03328</v>
      </c>
      <c r="R133" s="139">
        <f>Q133*H133</f>
        <v>0.03328</v>
      </c>
      <c r="S133" s="139">
        <v>0</v>
      </c>
      <c r="T133" s="140">
        <f>S133*H133</f>
        <v>0</v>
      </c>
      <c r="AR133" s="141" t="s">
        <v>136</v>
      </c>
      <c r="AT133" s="141" t="s">
        <v>132</v>
      </c>
      <c r="AU133" s="141" t="s">
        <v>80</v>
      </c>
      <c r="AY133" s="17" t="s">
        <v>129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7" t="s">
        <v>78</v>
      </c>
      <c r="BK133" s="142">
        <f>ROUND(I133*H133,2)</f>
        <v>0</v>
      </c>
      <c r="BL133" s="17" t="s">
        <v>136</v>
      </c>
      <c r="BM133" s="141" t="s">
        <v>136</v>
      </c>
    </row>
    <row r="134" spans="2:51" s="12" customFormat="1" ht="12">
      <c r="B134" s="143"/>
      <c r="D134" s="144" t="s">
        <v>137</v>
      </c>
      <c r="E134" s="145" t="s">
        <v>1</v>
      </c>
      <c r="F134" s="146" t="s">
        <v>460</v>
      </c>
      <c r="H134" s="147">
        <v>1</v>
      </c>
      <c r="L134" s="143"/>
      <c r="M134" s="148"/>
      <c r="T134" s="149"/>
      <c r="AT134" s="145" t="s">
        <v>137</v>
      </c>
      <c r="AU134" s="145" t="s">
        <v>80</v>
      </c>
      <c r="AV134" s="12" t="s">
        <v>80</v>
      </c>
      <c r="AW134" s="12" t="s">
        <v>27</v>
      </c>
      <c r="AX134" s="12" t="s">
        <v>78</v>
      </c>
      <c r="AY134" s="145" t="s">
        <v>129</v>
      </c>
    </row>
    <row r="135" spans="2:65" s="1" customFormat="1" ht="33" customHeight="1">
      <c r="B135" s="129"/>
      <c r="C135" s="130">
        <f>1+C133</f>
        <v>17</v>
      </c>
      <c r="D135" s="130" t="s">
        <v>132</v>
      </c>
      <c r="E135" s="131" t="s">
        <v>461</v>
      </c>
      <c r="F135" s="132" t="s">
        <v>462</v>
      </c>
      <c r="G135" s="133" t="s">
        <v>135</v>
      </c>
      <c r="H135" s="134">
        <v>2</v>
      </c>
      <c r="I135" s="135">
        <v>0</v>
      </c>
      <c r="J135" s="135">
        <f>ROUND(I135*H135,2)</f>
        <v>0</v>
      </c>
      <c r="K135" s="136"/>
      <c r="L135" s="29"/>
      <c r="M135" s="137" t="s">
        <v>1</v>
      </c>
      <c r="N135" s="138" t="s">
        <v>36</v>
      </c>
      <c r="O135" s="139">
        <v>0.23</v>
      </c>
      <c r="P135" s="139">
        <f>O135*H135</f>
        <v>0.46</v>
      </c>
      <c r="Q135" s="139">
        <v>0.03428</v>
      </c>
      <c r="R135" s="139">
        <f>Q135*H135</f>
        <v>0.06856</v>
      </c>
      <c r="S135" s="139">
        <v>0</v>
      </c>
      <c r="T135" s="140">
        <f>S135*H135</f>
        <v>0</v>
      </c>
      <c r="AR135" s="141" t="s">
        <v>136</v>
      </c>
      <c r="AT135" s="141" t="s">
        <v>132</v>
      </c>
      <c r="AU135" s="141" t="s">
        <v>80</v>
      </c>
      <c r="AY135" s="17" t="s">
        <v>129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7" t="s">
        <v>78</v>
      </c>
      <c r="BK135" s="142">
        <f>ROUND(I135*H135,2)</f>
        <v>0</v>
      </c>
      <c r="BL135" s="17" t="s">
        <v>136</v>
      </c>
      <c r="BM135" s="141" t="s">
        <v>463</v>
      </c>
    </row>
    <row r="136" spans="2:51" s="12" customFormat="1" ht="12">
      <c r="B136" s="143"/>
      <c r="D136" s="144" t="s">
        <v>137</v>
      </c>
      <c r="E136" s="145" t="s">
        <v>1</v>
      </c>
      <c r="F136" s="146" t="s">
        <v>464</v>
      </c>
      <c r="H136" s="147">
        <v>1</v>
      </c>
      <c r="L136" s="143"/>
      <c r="M136" s="148"/>
      <c r="T136" s="149"/>
      <c r="AT136" s="145" t="s">
        <v>137</v>
      </c>
      <c r="AU136" s="145" t="s">
        <v>80</v>
      </c>
      <c r="AV136" s="12" t="s">
        <v>80</v>
      </c>
      <c r="AW136" s="12" t="s">
        <v>27</v>
      </c>
      <c r="AX136" s="12" t="s">
        <v>71</v>
      </c>
      <c r="AY136" s="145" t="s">
        <v>129</v>
      </c>
    </row>
    <row r="137" spans="2:51" s="12" customFormat="1" ht="12">
      <c r="B137" s="143"/>
      <c r="D137" s="144" t="s">
        <v>137</v>
      </c>
      <c r="E137" s="145" t="s">
        <v>1</v>
      </c>
      <c r="F137" s="146" t="s">
        <v>465</v>
      </c>
      <c r="H137" s="147">
        <v>1</v>
      </c>
      <c r="L137" s="143"/>
      <c r="M137" s="148"/>
      <c r="T137" s="149"/>
      <c r="AT137" s="145" t="s">
        <v>137</v>
      </c>
      <c r="AU137" s="145" t="s">
        <v>80</v>
      </c>
      <c r="AV137" s="12" t="s">
        <v>80</v>
      </c>
      <c r="AW137" s="12" t="s">
        <v>27</v>
      </c>
      <c r="AX137" s="12" t="s">
        <v>71</v>
      </c>
      <c r="AY137" s="145" t="s">
        <v>129</v>
      </c>
    </row>
    <row r="138" spans="2:51" s="13" customFormat="1" ht="12">
      <c r="B138" s="150"/>
      <c r="D138" s="144" t="s">
        <v>137</v>
      </c>
      <c r="E138" s="151" t="s">
        <v>1</v>
      </c>
      <c r="F138" s="152" t="s">
        <v>138</v>
      </c>
      <c r="H138" s="153">
        <v>2</v>
      </c>
      <c r="L138" s="150"/>
      <c r="M138" s="154"/>
      <c r="T138" s="155"/>
      <c r="AT138" s="151" t="s">
        <v>137</v>
      </c>
      <c r="AU138" s="151" t="s">
        <v>80</v>
      </c>
      <c r="AV138" s="13" t="s">
        <v>136</v>
      </c>
      <c r="AW138" s="13" t="s">
        <v>27</v>
      </c>
      <c r="AX138" s="13" t="s">
        <v>78</v>
      </c>
      <c r="AY138" s="151" t="s">
        <v>129</v>
      </c>
    </row>
    <row r="139" spans="2:65" s="1" customFormat="1" ht="33" customHeight="1">
      <c r="B139" s="129"/>
      <c r="C139" s="130">
        <f>1+C135</f>
        <v>18</v>
      </c>
      <c r="D139" s="130" t="s">
        <v>132</v>
      </c>
      <c r="E139" s="131" t="s">
        <v>466</v>
      </c>
      <c r="F139" s="132" t="s">
        <v>467</v>
      </c>
      <c r="G139" s="133" t="s">
        <v>141</v>
      </c>
      <c r="H139" s="134">
        <v>3.96</v>
      </c>
      <c r="I139" s="135">
        <v>0</v>
      </c>
      <c r="J139" s="135">
        <f>ROUND(I139*H139,2)</f>
        <v>0</v>
      </c>
      <c r="K139" s="136"/>
      <c r="L139" s="29"/>
      <c r="M139" s="137" t="s">
        <v>1</v>
      </c>
      <c r="N139" s="138" t="s">
        <v>36</v>
      </c>
      <c r="O139" s="139">
        <v>0.724</v>
      </c>
      <c r="P139" s="139">
        <f>O139*H139</f>
        <v>2.86704</v>
      </c>
      <c r="Q139" s="139">
        <v>0.08061</v>
      </c>
      <c r="R139" s="139">
        <f>Q139*H139</f>
        <v>0.3192156</v>
      </c>
      <c r="S139" s="139">
        <v>0</v>
      </c>
      <c r="T139" s="140">
        <f>S139*H139</f>
        <v>0</v>
      </c>
      <c r="AR139" s="141" t="s">
        <v>136</v>
      </c>
      <c r="AT139" s="141" t="s">
        <v>132</v>
      </c>
      <c r="AU139" s="141" t="s">
        <v>80</v>
      </c>
      <c r="AY139" s="17" t="s">
        <v>129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7" t="s">
        <v>78</v>
      </c>
      <c r="BK139" s="142">
        <f>ROUND(I139*H139,2)</f>
        <v>0</v>
      </c>
      <c r="BL139" s="17" t="s">
        <v>136</v>
      </c>
      <c r="BM139" s="141" t="s">
        <v>468</v>
      </c>
    </row>
    <row r="140" spans="2:51" s="12" customFormat="1" ht="12">
      <c r="B140" s="143"/>
      <c r="D140" s="144" t="s">
        <v>137</v>
      </c>
      <c r="E140" s="145" t="s">
        <v>1</v>
      </c>
      <c r="F140" s="146" t="s">
        <v>469</v>
      </c>
      <c r="H140" s="147">
        <v>3.96</v>
      </c>
      <c r="L140" s="143"/>
      <c r="M140" s="148"/>
      <c r="T140" s="149"/>
      <c r="AT140" s="145" t="s">
        <v>137</v>
      </c>
      <c r="AU140" s="145" t="s">
        <v>80</v>
      </c>
      <c r="AV140" s="12" t="s">
        <v>80</v>
      </c>
      <c r="AW140" s="12" t="s">
        <v>27</v>
      </c>
      <c r="AX140" s="12" t="s">
        <v>78</v>
      </c>
      <c r="AY140" s="145" t="s">
        <v>129</v>
      </c>
    </row>
    <row r="141" spans="2:65" s="1" customFormat="1" ht="24.2" customHeight="1">
      <c r="B141" s="129"/>
      <c r="C141" s="130">
        <f>1+C139</f>
        <v>19</v>
      </c>
      <c r="D141" s="130" t="s">
        <v>132</v>
      </c>
      <c r="E141" s="131" t="s">
        <v>139</v>
      </c>
      <c r="F141" s="132" t="s">
        <v>140</v>
      </c>
      <c r="G141" s="133" t="s">
        <v>141</v>
      </c>
      <c r="H141" s="134">
        <v>167.802</v>
      </c>
      <c r="I141" s="135">
        <v>0</v>
      </c>
      <c r="J141" s="135">
        <f>ROUND(I141*H141,2)</f>
        <v>0</v>
      </c>
      <c r="K141" s="136"/>
      <c r="L141" s="29"/>
      <c r="M141" s="137" t="s">
        <v>1</v>
      </c>
      <c r="N141" s="138" t="s">
        <v>36</v>
      </c>
      <c r="O141" s="139">
        <v>0.52</v>
      </c>
      <c r="P141" s="139">
        <f>O141*H141</f>
        <v>87.25704</v>
      </c>
      <c r="Q141" s="139">
        <v>0.06172</v>
      </c>
      <c r="R141" s="139">
        <f>Q141*H141</f>
        <v>10.356739439999998</v>
      </c>
      <c r="S141" s="139">
        <v>0</v>
      </c>
      <c r="T141" s="140">
        <f>S141*H141</f>
        <v>0</v>
      </c>
      <c r="AR141" s="141" t="s">
        <v>136</v>
      </c>
      <c r="AT141" s="141" t="s">
        <v>132</v>
      </c>
      <c r="AU141" s="141" t="s">
        <v>80</v>
      </c>
      <c r="AY141" s="17" t="s">
        <v>129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7" t="s">
        <v>78</v>
      </c>
      <c r="BK141" s="142">
        <f>ROUND(I141*H141,2)</f>
        <v>0</v>
      </c>
      <c r="BL141" s="17" t="s">
        <v>136</v>
      </c>
      <c r="BM141" s="141" t="s">
        <v>142</v>
      </c>
    </row>
    <row r="142" spans="2:51" s="14" customFormat="1" ht="12">
      <c r="B142" s="156"/>
      <c r="D142" s="144" t="s">
        <v>137</v>
      </c>
      <c r="E142" s="157" t="s">
        <v>1</v>
      </c>
      <c r="F142" s="158" t="s">
        <v>470</v>
      </c>
      <c r="H142" s="157" t="s">
        <v>1</v>
      </c>
      <c r="L142" s="156"/>
      <c r="M142" s="159"/>
      <c r="T142" s="160"/>
      <c r="AT142" s="157" t="s">
        <v>137</v>
      </c>
      <c r="AU142" s="157" t="s">
        <v>80</v>
      </c>
      <c r="AV142" s="14" t="s">
        <v>78</v>
      </c>
      <c r="AW142" s="14" t="s">
        <v>27</v>
      </c>
      <c r="AX142" s="14" t="s">
        <v>71</v>
      </c>
      <c r="AY142" s="157" t="s">
        <v>129</v>
      </c>
    </row>
    <row r="143" spans="2:51" s="12" customFormat="1" ht="12">
      <c r="B143" s="143"/>
      <c r="D143" s="144" t="s">
        <v>137</v>
      </c>
      <c r="E143" s="145" t="s">
        <v>1</v>
      </c>
      <c r="F143" s="146" t="s">
        <v>471</v>
      </c>
      <c r="H143" s="147">
        <v>53.732</v>
      </c>
      <c r="L143" s="143"/>
      <c r="M143" s="148"/>
      <c r="T143" s="149"/>
      <c r="AT143" s="145" t="s">
        <v>137</v>
      </c>
      <c r="AU143" s="145" t="s">
        <v>80</v>
      </c>
      <c r="AV143" s="12" t="s">
        <v>80</v>
      </c>
      <c r="AW143" s="12" t="s">
        <v>27</v>
      </c>
      <c r="AX143" s="12" t="s">
        <v>71</v>
      </c>
      <c r="AY143" s="145" t="s">
        <v>129</v>
      </c>
    </row>
    <row r="144" spans="2:51" s="12" customFormat="1" ht="12">
      <c r="B144" s="143"/>
      <c r="D144" s="144" t="s">
        <v>137</v>
      </c>
      <c r="E144" s="145" t="s">
        <v>1</v>
      </c>
      <c r="F144" s="146" t="s">
        <v>472</v>
      </c>
      <c r="H144" s="147">
        <v>-9.456</v>
      </c>
      <c r="L144" s="143"/>
      <c r="M144" s="148"/>
      <c r="T144" s="149"/>
      <c r="AT144" s="145" t="s">
        <v>137</v>
      </c>
      <c r="AU144" s="145" t="s">
        <v>80</v>
      </c>
      <c r="AV144" s="12" t="s">
        <v>80</v>
      </c>
      <c r="AW144" s="12" t="s">
        <v>27</v>
      </c>
      <c r="AX144" s="12" t="s">
        <v>71</v>
      </c>
      <c r="AY144" s="145" t="s">
        <v>129</v>
      </c>
    </row>
    <row r="145" spans="2:51" s="14" customFormat="1" ht="12">
      <c r="B145" s="156"/>
      <c r="D145" s="144" t="s">
        <v>137</v>
      </c>
      <c r="E145" s="157" t="s">
        <v>1</v>
      </c>
      <c r="F145" s="158" t="s">
        <v>473</v>
      </c>
      <c r="H145" s="157" t="s">
        <v>1</v>
      </c>
      <c r="L145" s="156"/>
      <c r="M145" s="159"/>
      <c r="T145" s="160"/>
      <c r="AT145" s="157" t="s">
        <v>137</v>
      </c>
      <c r="AU145" s="157" t="s">
        <v>80</v>
      </c>
      <c r="AV145" s="14" t="s">
        <v>78</v>
      </c>
      <c r="AW145" s="14" t="s">
        <v>27</v>
      </c>
      <c r="AX145" s="14" t="s">
        <v>71</v>
      </c>
      <c r="AY145" s="157" t="s">
        <v>129</v>
      </c>
    </row>
    <row r="146" spans="2:51" s="12" customFormat="1" ht="12">
      <c r="B146" s="143"/>
      <c r="D146" s="144" t="s">
        <v>137</v>
      </c>
      <c r="E146" s="145" t="s">
        <v>1</v>
      </c>
      <c r="F146" s="146" t="s">
        <v>474</v>
      </c>
      <c r="H146" s="147">
        <v>71.264</v>
      </c>
      <c r="L146" s="143"/>
      <c r="M146" s="148"/>
      <c r="T146" s="149"/>
      <c r="AT146" s="145" t="s">
        <v>137</v>
      </c>
      <c r="AU146" s="145" t="s">
        <v>80</v>
      </c>
      <c r="AV146" s="12" t="s">
        <v>80</v>
      </c>
      <c r="AW146" s="12" t="s">
        <v>27</v>
      </c>
      <c r="AX146" s="12" t="s">
        <v>71</v>
      </c>
      <c r="AY146" s="145" t="s">
        <v>129</v>
      </c>
    </row>
    <row r="147" spans="2:51" s="12" customFormat="1" ht="12">
      <c r="B147" s="143"/>
      <c r="D147" s="144" t="s">
        <v>137</v>
      </c>
      <c r="E147" s="145" t="s">
        <v>1</v>
      </c>
      <c r="F147" s="146" t="s">
        <v>475</v>
      </c>
      <c r="H147" s="147">
        <v>-4.35</v>
      </c>
      <c r="L147" s="143"/>
      <c r="M147" s="148"/>
      <c r="T147" s="149"/>
      <c r="AT147" s="145" t="s">
        <v>137</v>
      </c>
      <c r="AU147" s="145" t="s">
        <v>80</v>
      </c>
      <c r="AV147" s="12" t="s">
        <v>80</v>
      </c>
      <c r="AW147" s="12" t="s">
        <v>27</v>
      </c>
      <c r="AX147" s="12" t="s">
        <v>71</v>
      </c>
      <c r="AY147" s="145" t="s">
        <v>129</v>
      </c>
    </row>
    <row r="148" spans="2:51" s="14" customFormat="1" ht="12">
      <c r="B148" s="156"/>
      <c r="D148" s="144" t="s">
        <v>137</v>
      </c>
      <c r="E148" s="157" t="s">
        <v>1</v>
      </c>
      <c r="F148" s="158" t="s">
        <v>476</v>
      </c>
      <c r="H148" s="157" t="s">
        <v>1</v>
      </c>
      <c r="L148" s="156"/>
      <c r="M148" s="159"/>
      <c r="T148" s="160"/>
      <c r="AT148" s="157" t="s">
        <v>137</v>
      </c>
      <c r="AU148" s="157" t="s">
        <v>80</v>
      </c>
      <c r="AV148" s="14" t="s">
        <v>78</v>
      </c>
      <c r="AW148" s="14" t="s">
        <v>27</v>
      </c>
      <c r="AX148" s="14" t="s">
        <v>71</v>
      </c>
      <c r="AY148" s="157" t="s">
        <v>129</v>
      </c>
    </row>
    <row r="149" spans="2:51" s="12" customFormat="1" ht="12">
      <c r="B149" s="143"/>
      <c r="D149" s="144" t="s">
        <v>137</v>
      </c>
      <c r="E149" s="145" t="s">
        <v>1</v>
      </c>
      <c r="F149" s="146" t="s">
        <v>477</v>
      </c>
      <c r="H149" s="147">
        <v>12.348</v>
      </c>
      <c r="L149" s="143"/>
      <c r="M149" s="148"/>
      <c r="T149" s="149"/>
      <c r="AT149" s="145" t="s">
        <v>137</v>
      </c>
      <c r="AU149" s="145" t="s">
        <v>80</v>
      </c>
      <c r="AV149" s="12" t="s">
        <v>80</v>
      </c>
      <c r="AW149" s="12" t="s">
        <v>27</v>
      </c>
      <c r="AX149" s="12" t="s">
        <v>71</v>
      </c>
      <c r="AY149" s="145" t="s">
        <v>129</v>
      </c>
    </row>
    <row r="150" spans="2:51" s="12" customFormat="1" ht="12">
      <c r="B150" s="143"/>
      <c r="D150" s="144" t="s">
        <v>137</v>
      </c>
      <c r="E150" s="145" t="s">
        <v>1</v>
      </c>
      <c r="F150" s="146" t="s">
        <v>478</v>
      </c>
      <c r="H150" s="147">
        <v>-3.152</v>
      </c>
      <c r="L150" s="143"/>
      <c r="M150" s="148"/>
      <c r="T150" s="149"/>
      <c r="AT150" s="145" t="s">
        <v>137</v>
      </c>
      <c r="AU150" s="145" t="s">
        <v>80</v>
      </c>
      <c r="AV150" s="12" t="s">
        <v>80</v>
      </c>
      <c r="AW150" s="12" t="s">
        <v>27</v>
      </c>
      <c r="AX150" s="12" t="s">
        <v>71</v>
      </c>
      <c r="AY150" s="145" t="s">
        <v>129</v>
      </c>
    </row>
    <row r="151" spans="2:51" s="14" customFormat="1" ht="12">
      <c r="B151" s="156"/>
      <c r="D151" s="144" t="s">
        <v>137</v>
      </c>
      <c r="E151" s="157" t="s">
        <v>1</v>
      </c>
      <c r="F151" s="158" t="s">
        <v>479</v>
      </c>
      <c r="H151" s="157" t="s">
        <v>1</v>
      </c>
      <c r="L151" s="156"/>
      <c r="M151" s="159"/>
      <c r="T151" s="160"/>
      <c r="AT151" s="157" t="s">
        <v>137</v>
      </c>
      <c r="AU151" s="157" t="s">
        <v>80</v>
      </c>
      <c r="AV151" s="14" t="s">
        <v>78</v>
      </c>
      <c r="AW151" s="14" t="s">
        <v>27</v>
      </c>
      <c r="AX151" s="14" t="s">
        <v>71</v>
      </c>
      <c r="AY151" s="157" t="s">
        <v>129</v>
      </c>
    </row>
    <row r="152" spans="2:51" s="12" customFormat="1" ht="12">
      <c r="B152" s="143"/>
      <c r="D152" s="144" t="s">
        <v>137</v>
      </c>
      <c r="E152" s="145" t="s">
        <v>1</v>
      </c>
      <c r="F152" s="146" t="s">
        <v>480</v>
      </c>
      <c r="H152" s="147">
        <v>21.84</v>
      </c>
      <c r="L152" s="143"/>
      <c r="M152" s="148"/>
      <c r="T152" s="149"/>
      <c r="AT152" s="145" t="s">
        <v>137</v>
      </c>
      <c r="AU152" s="145" t="s">
        <v>80</v>
      </c>
      <c r="AV152" s="12" t="s">
        <v>80</v>
      </c>
      <c r="AW152" s="12" t="s">
        <v>27</v>
      </c>
      <c r="AX152" s="12" t="s">
        <v>71</v>
      </c>
      <c r="AY152" s="145" t="s">
        <v>129</v>
      </c>
    </row>
    <row r="153" spans="2:51" s="12" customFormat="1" ht="12">
      <c r="B153" s="143"/>
      <c r="D153" s="144" t="s">
        <v>137</v>
      </c>
      <c r="E153" s="145" t="s">
        <v>1</v>
      </c>
      <c r="F153" s="146" t="s">
        <v>481</v>
      </c>
      <c r="H153" s="147">
        <v>-2.758</v>
      </c>
      <c r="L153" s="143"/>
      <c r="M153" s="148"/>
      <c r="T153" s="149"/>
      <c r="AT153" s="145" t="s">
        <v>137</v>
      </c>
      <c r="AU153" s="145" t="s">
        <v>80</v>
      </c>
      <c r="AV153" s="12" t="s">
        <v>80</v>
      </c>
      <c r="AW153" s="12" t="s">
        <v>27</v>
      </c>
      <c r="AX153" s="12" t="s">
        <v>71</v>
      </c>
      <c r="AY153" s="145" t="s">
        <v>129</v>
      </c>
    </row>
    <row r="154" spans="2:51" s="14" customFormat="1" ht="12">
      <c r="B154" s="156"/>
      <c r="D154" s="144" t="s">
        <v>137</v>
      </c>
      <c r="E154" s="157" t="s">
        <v>1</v>
      </c>
      <c r="F154" s="158" t="s">
        <v>482</v>
      </c>
      <c r="H154" s="157" t="s">
        <v>1</v>
      </c>
      <c r="L154" s="156"/>
      <c r="M154" s="159"/>
      <c r="T154" s="160"/>
      <c r="AT154" s="157" t="s">
        <v>137</v>
      </c>
      <c r="AU154" s="157" t="s">
        <v>80</v>
      </c>
      <c r="AV154" s="14" t="s">
        <v>78</v>
      </c>
      <c r="AW154" s="14" t="s">
        <v>27</v>
      </c>
      <c r="AX154" s="14" t="s">
        <v>71</v>
      </c>
      <c r="AY154" s="157" t="s">
        <v>129</v>
      </c>
    </row>
    <row r="155" spans="2:51" s="12" customFormat="1" ht="12">
      <c r="B155" s="143"/>
      <c r="D155" s="144" t="s">
        <v>137</v>
      </c>
      <c r="E155" s="145" t="s">
        <v>1</v>
      </c>
      <c r="F155" s="146" t="s">
        <v>483</v>
      </c>
      <c r="H155" s="147">
        <v>19.448</v>
      </c>
      <c r="L155" s="143"/>
      <c r="M155" s="148"/>
      <c r="T155" s="149"/>
      <c r="AT155" s="145" t="s">
        <v>137</v>
      </c>
      <c r="AU155" s="145" t="s">
        <v>80</v>
      </c>
      <c r="AV155" s="12" t="s">
        <v>80</v>
      </c>
      <c r="AW155" s="12" t="s">
        <v>27</v>
      </c>
      <c r="AX155" s="12" t="s">
        <v>71</v>
      </c>
      <c r="AY155" s="145" t="s">
        <v>129</v>
      </c>
    </row>
    <row r="156" spans="2:51" s="12" customFormat="1" ht="12">
      <c r="B156" s="143"/>
      <c r="D156" s="144" t="s">
        <v>137</v>
      </c>
      <c r="E156" s="145" t="s">
        <v>1</v>
      </c>
      <c r="F156" s="146" t="s">
        <v>484</v>
      </c>
      <c r="H156" s="147">
        <v>-5.516</v>
      </c>
      <c r="L156" s="143"/>
      <c r="M156" s="148"/>
      <c r="T156" s="149"/>
      <c r="AT156" s="145" t="s">
        <v>137</v>
      </c>
      <c r="AU156" s="145" t="s">
        <v>80</v>
      </c>
      <c r="AV156" s="12" t="s">
        <v>80</v>
      </c>
      <c r="AW156" s="12" t="s">
        <v>27</v>
      </c>
      <c r="AX156" s="12" t="s">
        <v>71</v>
      </c>
      <c r="AY156" s="145" t="s">
        <v>129</v>
      </c>
    </row>
    <row r="157" spans="2:51" s="14" customFormat="1" ht="12">
      <c r="B157" s="156"/>
      <c r="D157" s="144" t="s">
        <v>137</v>
      </c>
      <c r="E157" s="157" t="s">
        <v>1</v>
      </c>
      <c r="F157" s="158" t="s">
        <v>485</v>
      </c>
      <c r="H157" s="157" t="s">
        <v>1</v>
      </c>
      <c r="L157" s="156"/>
      <c r="M157" s="159"/>
      <c r="T157" s="160"/>
      <c r="AT157" s="157" t="s">
        <v>137</v>
      </c>
      <c r="AU157" s="157" t="s">
        <v>80</v>
      </c>
      <c r="AV157" s="14" t="s">
        <v>78</v>
      </c>
      <c r="AW157" s="14" t="s">
        <v>27</v>
      </c>
      <c r="AX157" s="14" t="s">
        <v>71</v>
      </c>
      <c r="AY157" s="157" t="s">
        <v>129</v>
      </c>
    </row>
    <row r="158" spans="2:51" s="12" customFormat="1" ht="12">
      <c r="B158" s="143"/>
      <c r="D158" s="144" t="s">
        <v>137</v>
      </c>
      <c r="E158" s="145" t="s">
        <v>1</v>
      </c>
      <c r="F158" s="146" t="s">
        <v>486</v>
      </c>
      <c r="H158" s="147">
        <v>7.49</v>
      </c>
      <c r="L158" s="143"/>
      <c r="M158" s="148"/>
      <c r="T158" s="149"/>
      <c r="AT158" s="145" t="s">
        <v>137</v>
      </c>
      <c r="AU158" s="145" t="s">
        <v>80</v>
      </c>
      <c r="AV158" s="12" t="s">
        <v>80</v>
      </c>
      <c r="AW158" s="12" t="s">
        <v>27</v>
      </c>
      <c r="AX158" s="12" t="s">
        <v>71</v>
      </c>
      <c r="AY158" s="145" t="s">
        <v>129</v>
      </c>
    </row>
    <row r="159" spans="2:51" s="14" customFormat="1" ht="12">
      <c r="B159" s="156"/>
      <c r="D159" s="144" t="s">
        <v>137</v>
      </c>
      <c r="E159" s="157" t="s">
        <v>1</v>
      </c>
      <c r="F159" s="158" t="s">
        <v>487</v>
      </c>
      <c r="H159" s="157" t="s">
        <v>1</v>
      </c>
      <c r="L159" s="156"/>
      <c r="M159" s="159"/>
      <c r="T159" s="160"/>
      <c r="AT159" s="157" t="s">
        <v>137</v>
      </c>
      <c r="AU159" s="157" t="s">
        <v>80</v>
      </c>
      <c r="AV159" s="14" t="s">
        <v>78</v>
      </c>
      <c r="AW159" s="14" t="s">
        <v>27</v>
      </c>
      <c r="AX159" s="14" t="s">
        <v>71</v>
      </c>
      <c r="AY159" s="157" t="s">
        <v>129</v>
      </c>
    </row>
    <row r="160" spans="2:51" s="12" customFormat="1" ht="12">
      <c r="B160" s="143"/>
      <c r="D160" s="144" t="s">
        <v>137</v>
      </c>
      <c r="E160" s="145" t="s">
        <v>1</v>
      </c>
      <c r="F160" s="146" t="s">
        <v>488</v>
      </c>
      <c r="H160" s="147">
        <v>8.488</v>
      </c>
      <c r="L160" s="143"/>
      <c r="M160" s="148"/>
      <c r="T160" s="149"/>
      <c r="AT160" s="145" t="s">
        <v>137</v>
      </c>
      <c r="AU160" s="145" t="s">
        <v>80</v>
      </c>
      <c r="AV160" s="12" t="s">
        <v>80</v>
      </c>
      <c r="AW160" s="12" t="s">
        <v>27</v>
      </c>
      <c r="AX160" s="12" t="s">
        <v>71</v>
      </c>
      <c r="AY160" s="145" t="s">
        <v>129</v>
      </c>
    </row>
    <row r="161" spans="2:51" s="12" customFormat="1" ht="12">
      <c r="B161" s="143"/>
      <c r="D161" s="144" t="s">
        <v>137</v>
      </c>
      <c r="E161" s="145" t="s">
        <v>1</v>
      </c>
      <c r="F161" s="146" t="s">
        <v>489</v>
      </c>
      <c r="H161" s="147">
        <v>-1.576</v>
      </c>
      <c r="L161" s="143"/>
      <c r="M161" s="148"/>
      <c r="T161" s="149"/>
      <c r="AT161" s="145" t="s">
        <v>137</v>
      </c>
      <c r="AU161" s="145" t="s">
        <v>80</v>
      </c>
      <c r="AV161" s="12" t="s">
        <v>80</v>
      </c>
      <c r="AW161" s="12" t="s">
        <v>27</v>
      </c>
      <c r="AX161" s="12" t="s">
        <v>71</v>
      </c>
      <c r="AY161" s="145" t="s">
        <v>129</v>
      </c>
    </row>
    <row r="162" spans="2:51" s="13" customFormat="1" ht="12">
      <c r="B162" s="150"/>
      <c r="D162" s="144" t="s">
        <v>137</v>
      </c>
      <c r="E162" s="151" t="s">
        <v>1</v>
      </c>
      <c r="F162" s="152" t="s">
        <v>138</v>
      </c>
      <c r="H162" s="153">
        <v>167.802</v>
      </c>
      <c r="L162" s="150"/>
      <c r="M162" s="154"/>
      <c r="T162" s="155"/>
      <c r="AT162" s="151" t="s">
        <v>137</v>
      </c>
      <c r="AU162" s="151" t="s">
        <v>80</v>
      </c>
      <c r="AV162" s="13" t="s">
        <v>136</v>
      </c>
      <c r="AW162" s="13" t="s">
        <v>27</v>
      </c>
      <c r="AX162" s="13" t="s">
        <v>78</v>
      </c>
      <c r="AY162" s="151" t="s">
        <v>129</v>
      </c>
    </row>
    <row r="163" spans="2:51" s="13" customFormat="1" ht="36">
      <c r="B163" s="150"/>
      <c r="C163" s="130">
        <f>1+C141</f>
        <v>20</v>
      </c>
      <c r="D163" s="130" t="s">
        <v>854</v>
      </c>
      <c r="E163" s="131"/>
      <c r="F163" s="132" t="s">
        <v>892</v>
      </c>
      <c r="G163" s="133" t="s">
        <v>148</v>
      </c>
      <c r="H163" s="134">
        <f>H162/4</f>
        <v>41.9505</v>
      </c>
      <c r="I163" s="135">
        <v>0</v>
      </c>
      <c r="J163" s="135">
        <f>ROUND(I163*H163,2)</f>
        <v>0</v>
      </c>
      <c r="L163" s="150"/>
      <c r="M163" s="154"/>
      <c r="T163" s="155"/>
      <c r="AT163" s="151"/>
      <c r="AU163" s="151"/>
      <c r="AY163" s="151"/>
    </row>
    <row r="164" spans="2:51" s="13" customFormat="1" ht="12">
      <c r="B164" s="150"/>
      <c r="C164" s="130"/>
      <c r="D164" s="130"/>
      <c r="E164" s="131"/>
      <c r="F164" s="158" t="s">
        <v>931</v>
      </c>
      <c r="G164" s="133"/>
      <c r="H164" s="134"/>
      <c r="I164" s="135"/>
      <c r="J164" s="135"/>
      <c r="L164" s="150"/>
      <c r="M164" s="154"/>
      <c r="T164" s="155"/>
      <c r="AT164" s="151"/>
      <c r="AU164" s="151"/>
      <c r="AY164" s="151"/>
    </row>
    <row r="165" spans="2:51" s="13" customFormat="1" ht="48">
      <c r="B165" s="150"/>
      <c r="C165" s="130">
        <f>1+C163</f>
        <v>21</v>
      </c>
      <c r="D165" s="130" t="s">
        <v>854</v>
      </c>
      <c r="E165" s="131"/>
      <c r="F165" s="132" t="s">
        <v>932</v>
      </c>
      <c r="G165" s="133" t="s">
        <v>148</v>
      </c>
      <c r="H165" s="134">
        <f>H163</f>
        <v>41.9505</v>
      </c>
      <c r="I165" s="135">
        <v>0</v>
      </c>
      <c r="J165" s="135">
        <f>ROUND(I165*H165,2)</f>
        <v>0</v>
      </c>
      <c r="L165" s="150"/>
      <c r="M165" s="154"/>
      <c r="T165" s="155"/>
      <c r="AT165" s="151"/>
      <c r="AU165" s="151"/>
      <c r="AY165" s="151"/>
    </row>
    <row r="166" spans="2:65" s="1" customFormat="1" ht="24.2" customHeight="1">
      <c r="B166" s="129"/>
      <c r="C166" s="130">
        <f>1+C165</f>
        <v>22</v>
      </c>
      <c r="D166" s="130" t="s">
        <v>132</v>
      </c>
      <c r="E166" s="131" t="s">
        <v>490</v>
      </c>
      <c r="F166" s="132" t="s">
        <v>894</v>
      </c>
      <c r="G166" s="133" t="s">
        <v>451</v>
      </c>
      <c r="H166" s="134">
        <v>2</v>
      </c>
      <c r="I166" s="135">
        <v>0</v>
      </c>
      <c r="J166" s="135">
        <f>ROUND(I166*H166,2)</f>
        <v>0</v>
      </c>
      <c r="K166" s="136"/>
      <c r="L166" s="29"/>
      <c r="M166" s="137" t="s">
        <v>1</v>
      </c>
      <c r="N166" s="138" t="s">
        <v>36</v>
      </c>
      <c r="O166" s="139">
        <v>0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136</v>
      </c>
      <c r="AT166" s="141" t="s">
        <v>132</v>
      </c>
      <c r="AU166" s="141" t="s">
        <v>80</v>
      </c>
      <c r="AY166" s="17" t="s">
        <v>129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7" t="s">
        <v>78</v>
      </c>
      <c r="BK166" s="142">
        <f>ROUND(I166*H166,2)</f>
        <v>0</v>
      </c>
      <c r="BL166" s="17" t="s">
        <v>136</v>
      </c>
      <c r="BM166" s="141" t="s">
        <v>144</v>
      </c>
    </row>
    <row r="167" spans="2:65" s="1" customFormat="1" ht="24.2" customHeight="1">
      <c r="B167" s="129"/>
      <c r="C167" s="130">
        <f>1+C166</f>
        <v>23</v>
      </c>
      <c r="D167" s="130" t="s">
        <v>132</v>
      </c>
      <c r="E167" s="131" t="s">
        <v>491</v>
      </c>
      <c r="F167" s="132" t="s">
        <v>893</v>
      </c>
      <c r="G167" s="133" t="s">
        <v>451</v>
      </c>
      <c r="H167" s="134">
        <v>3</v>
      </c>
      <c r="I167" s="135">
        <v>0</v>
      </c>
      <c r="J167" s="135">
        <f>ROUND(I167*H167,2)</f>
        <v>0</v>
      </c>
      <c r="K167" s="136"/>
      <c r="L167" s="29"/>
      <c r="M167" s="137" t="s">
        <v>1</v>
      </c>
      <c r="N167" s="138" t="s">
        <v>36</v>
      </c>
      <c r="O167" s="139">
        <v>0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136</v>
      </c>
      <c r="AT167" s="141" t="s">
        <v>132</v>
      </c>
      <c r="AU167" s="141" t="s">
        <v>80</v>
      </c>
      <c r="AY167" s="17" t="s">
        <v>129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7" t="s">
        <v>78</v>
      </c>
      <c r="BK167" s="142">
        <f>ROUND(I167*H167,2)</f>
        <v>0</v>
      </c>
      <c r="BL167" s="17" t="s">
        <v>136</v>
      </c>
      <c r="BM167" s="141" t="s">
        <v>492</v>
      </c>
    </row>
    <row r="168" spans="2:51" s="12" customFormat="1" ht="12">
      <c r="B168" s="143"/>
      <c r="D168" s="144" t="s">
        <v>137</v>
      </c>
      <c r="E168" s="145" t="s">
        <v>1</v>
      </c>
      <c r="F168" s="146" t="s">
        <v>493</v>
      </c>
      <c r="H168" s="147">
        <v>3</v>
      </c>
      <c r="L168" s="143"/>
      <c r="M168" s="148"/>
      <c r="T168" s="149"/>
      <c r="AT168" s="145" t="s">
        <v>137</v>
      </c>
      <c r="AU168" s="145" t="s">
        <v>80</v>
      </c>
      <c r="AV168" s="12" t="s">
        <v>80</v>
      </c>
      <c r="AW168" s="12" t="s">
        <v>27</v>
      </c>
      <c r="AX168" s="12" t="s">
        <v>78</v>
      </c>
      <c r="AY168" s="145" t="s">
        <v>129</v>
      </c>
    </row>
    <row r="169" spans="2:65" s="1" customFormat="1" ht="24.2" customHeight="1">
      <c r="B169" s="129"/>
      <c r="C169" s="130">
        <f>1+C167</f>
        <v>24</v>
      </c>
      <c r="D169" s="130" t="s">
        <v>132</v>
      </c>
      <c r="E169" s="131" t="s">
        <v>146</v>
      </c>
      <c r="F169" s="132" t="s">
        <v>147</v>
      </c>
      <c r="G169" s="133" t="s">
        <v>148</v>
      </c>
      <c r="H169" s="134">
        <v>77</v>
      </c>
      <c r="I169" s="135">
        <v>0</v>
      </c>
      <c r="J169" s="135">
        <f>ROUND(I169*H169,2)</f>
        <v>0</v>
      </c>
      <c r="K169" s="136"/>
      <c r="L169" s="29"/>
      <c r="M169" s="137" t="s">
        <v>1</v>
      </c>
      <c r="N169" s="138" t="s">
        <v>36</v>
      </c>
      <c r="O169" s="139">
        <v>0.12</v>
      </c>
      <c r="P169" s="139">
        <f>O169*H169</f>
        <v>9.24</v>
      </c>
      <c r="Q169" s="139">
        <v>8E-05</v>
      </c>
      <c r="R169" s="139">
        <f>Q169*H169</f>
        <v>0.0061600000000000005</v>
      </c>
      <c r="S169" s="139">
        <v>0</v>
      </c>
      <c r="T169" s="140">
        <f>S169*H169</f>
        <v>0</v>
      </c>
      <c r="AR169" s="141" t="s">
        <v>136</v>
      </c>
      <c r="AT169" s="141" t="s">
        <v>132</v>
      </c>
      <c r="AU169" s="141" t="s">
        <v>80</v>
      </c>
      <c r="AY169" s="17" t="s">
        <v>129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7" t="s">
        <v>78</v>
      </c>
      <c r="BK169" s="142">
        <f>ROUND(I169*H169,2)</f>
        <v>0</v>
      </c>
      <c r="BL169" s="17" t="s">
        <v>136</v>
      </c>
      <c r="BM169" s="141" t="s">
        <v>149</v>
      </c>
    </row>
    <row r="170" spans="2:51" s="12" customFormat="1" ht="12">
      <c r="B170" s="143"/>
      <c r="D170" s="144" t="s">
        <v>137</v>
      </c>
      <c r="E170" s="145" t="s">
        <v>1</v>
      </c>
      <c r="F170" s="146" t="s">
        <v>494</v>
      </c>
      <c r="H170" s="147">
        <v>77</v>
      </c>
      <c r="L170" s="143"/>
      <c r="M170" s="148"/>
      <c r="T170" s="149"/>
      <c r="AT170" s="145" t="s">
        <v>137</v>
      </c>
      <c r="AU170" s="145" t="s">
        <v>80</v>
      </c>
      <c r="AV170" s="12" t="s">
        <v>80</v>
      </c>
      <c r="AW170" s="12" t="s">
        <v>27</v>
      </c>
      <c r="AX170" s="12" t="s">
        <v>71</v>
      </c>
      <c r="AY170" s="145" t="s">
        <v>129</v>
      </c>
    </row>
    <row r="171" spans="2:51" s="13" customFormat="1" ht="12">
      <c r="B171" s="150"/>
      <c r="D171" s="144" t="s">
        <v>137</v>
      </c>
      <c r="E171" s="151" t="s">
        <v>1</v>
      </c>
      <c r="F171" s="152" t="s">
        <v>138</v>
      </c>
      <c r="H171" s="153">
        <v>77</v>
      </c>
      <c r="L171" s="150"/>
      <c r="M171" s="154"/>
      <c r="T171" s="155"/>
      <c r="AT171" s="151" t="s">
        <v>137</v>
      </c>
      <c r="AU171" s="151" t="s">
        <v>80</v>
      </c>
      <c r="AV171" s="13" t="s">
        <v>136</v>
      </c>
      <c r="AW171" s="13" t="s">
        <v>27</v>
      </c>
      <c r="AX171" s="13" t="s">
        <v>78</v>
      </c>
      <c r="AY171" s="151" t="s">
        <v>129</v>
      </c>
    </row>
    <row r="172" spans="2:65" s="1" customFormat="1" ht="24.2" customHeight="1">
      <c r="B172" s="129"/>
      <c r="C172" s="130">
        <f>1+C169</f>
        <v>25</v>
      </c>
      <c r="D172" s="130" t="s">
        <v>132</v>
      </c>
      <c r="E172" s="131" t="s">
        <v>150</v>
      </c>
      <c r="F172" s="132" t="s">
        <v>151</v>
      </c>
      <c r="G172" s="133" t="s">
        <v>148</v>
      </c>
      <c r="H172" s="134">
        <v>35</v>
      </c>
      <c r="I172" s="135">
        <v>0</v>
      </c>
      <c r="J172" s="135">
        <f>ROUND(I172*H172,2)</f>
        <v>0</v>
      </c>
      <c r="K172" s="136"/>
      <c r="L172" s="29"/>
      <c r="M172" s="137" t="s">
        <v>1</v>
      </c>
      <c r="N172" s="138" t="s">
        <v>36</v>
      </c>
      <c r="O172" s="139">
        <v>0.2</v>
      </c>
      <c r="P172" s="139">
        <f>O172*H172</f>
        <v>7</v>
      </c>
      <c r="Q172" s="139">
        <v>0.00013</v>
      </c>
      <c r="R172" s="139">
        <f>Q172*H172</f>
        <v>0.004549999999999999</v>
      </c>
      <c r="S172" s="139">
        <v>0</v>
      </c>
      <c r="T172" s="140">
        <f>S172*H172</f>
        <v>0</v>
      </c>
      <c r="AR172" s="141" t="s">
        <v>136</v>
      </c>
      <c r="AT172" s="141" t="s">
        <v>132</v>
      </c>
      <c r="AU172" s="141" t="s">
        <v>80</v>
      </c>
      <c r="AY172" s="17" t="s">
        <v>129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7" t="s">
        <v>78</v>
      </c>
      <c r="BK172" s="142">
        <f>ROUND(I172*H172,2)</f>
        <v>0</v>
      </c>
      <c r="BL172" s="17" t="s">
        <v>136</v>
      </c>
      <c r="BM172" s="141" t="s">
        <v>152</v>
      </c>
    </row>
    <row r="173" spans="2:51" s="12" customFormat="1" ht="12">
      <c r="B173" s="143"/>
      <c r="D173" s="144" t="s">
        <v>137</v>
      </c>
      <c r="E173" s="145" t="s">
        <v>1</v>
      </c>
      <c r="F173" s="146" t="s">
        <v>495</v>
      </c>
      <c r="H173" s="147">
        <v>35</v>
      </c>
      <c r="L173" s="143"/>
      <c r="M173" s="148"/>
      <c r="T173" s="149"/>
      <c r="AT173" s="145" t="s">
        <v>137</v>
      </c>
      <c r="AU173" s="145" t="s">
        <v>80</v>
      </c>
      <c r="AV173" s="12" t="s">
        <v>80</v>
      </c>
      <c r="AW173" s="12" t="s">
        <v>27</v>
      </c>
      <c r="AX173" s="12" t="s">
        <v>78</v>
      </c>
      <c r="AY173" s="145" t="s">
        <v>129</v>
      </c>
    </row>
    <row r="174" spans="2:63" s="11" customFormat="1" ht="22.9" customHeight="1">
      <c r="B174" s="118"/>
      <c r="D174" s="119" t="s">
        <v>70</v>
      </c>
      <c r="E174" s="127" t="s">
        <v>142</v>
      </c>
      <c r="F174" s="127" t="s">
        <v>153</v>
      </c>
      <c r="J174" s="128">
        <f>SUM(J175:J302)</f>
        <v>0</v>
      </c>
      <c r="L174" s="118"/>
      <c r="M174" s="122"/>
      <c r="P174" s="123">
        <f>SUM(P175:P303)</f>
        <v>499.9341888518751</v>
      </c>
      <c r="R174" s="123">
        <f>SUM(R175:R303)</f>
        <v>97.89245495200625</v>
      </c>
      <c r="T174" s="124">
        <f>SUM(T175:T303)</f>
        <v>0</v>
      </c>
      <c r="AR174" s="119" t="s">
        <v>78</v>
      </c>
      <c r="AT174" s="125" t="s">
        <v>70</v>
      </c>
      <c r="AU174" s="125" t="s">
        <v>78</v>
      </c>
      <c r="AY174" s="119" t="s">
        <v>129</v>
      </c>
      <c r="BK174" s="126">
        <f>SUM(BK175:BK303)</f>
        <v>0</v>
      </c>
    </row>
    <row r="175" spans="2:65" s="1" customFormat="1" ht="24.2" customHeight="1">
      <c r="B175" s="129"/>
      <c r="C175" s="130">
        <f>1+C172</f>
        <v>26</v>
      </c>
      <c r="D175" s="130" t="s">
        <v>132</v>
      </c>
      <c r="E175" s="131" t="s">
        <v>496</v>
      </c>
      <c r="F175" s="132" t="s">
        <v>497</v>
      </c>
      <c r="G175" s="133" t="s">
        <v>141</v>
      </c>
      <c r="H175" s="134">
        <v>360.86</v>
      </c>
      <c r="I175" s="135">
        <v>0</v>
      </c>
      <c r="J175" s="135">
        <f>ROUND(I175*H175,2)</f>
        <v>0</v>
      </c>
      <c r="K175" s="136"/>
      <c r="L175" s="29"/>
      <c r="M175" s="137" t="s">
        <v>1</v>
      </c>
      <c r="N175" s="138" t="s">
        <v>36</v>
      </c>
      <c r="O175" s="139">
        <v>0.36</v>
      </c>
      <c r="P175" s="139">
        <f>O175*H175</f>
        <v>129.9096</v>
      </c>
      <c r="Q175" s="139">
        <v>0.00438</v>
      </c>
      <c r="R175" s="139">
        <f>Q175*H175</f>
        <v>1.5805668000000002</v>
      </c>
      <c r="S175" s="139">
        <v>0</v>
      </c>
      <c r="T175" s="140">
        <f>S175*H175</f>
        <v>0</v>
      </c>
      <c r="AR175" s="141" t="s">
        <v>136</v>
      </c>
      <c r="AT175" s="141" t="s">
        <v>132</v>
      </c>
      <c r="AU175" s="141" t="s">
        <v>80</v>
      </c>
      <c r="AY175" s="17" t="s">
        <v>129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7" t="s">
        <v>78</v>
      </c>
      <c r="BK175" s="142">
        <f>ROUND(I175*H175,2)</f>
        <v>0</v>
      </c>
      <c r="BL175" s="17" t="s">
        <v>136</v>
      </c>
      <c r="BM175" s="141" t="s">
        <v>498</v>
      </c>
    </row>
    <row r="176" spans="2:51" s="12" customFormat="1" ht="12">
      <c r="B176" s="143"/>
      <c r="D176" s="144" t="s">
        <v>137</v>
      </c>
      <c r="E176" s="145" t="s">
        <v>1</v>
      </c>
      <c r="F176" s="146" t="s">
        <v>499</v>
      </c>
      <c r="H176" s="147">
        <v>360.86</v>
      </c>
      <c r="L176" s="143"/>
      <c r="M176" s="148"/>
      <c r="T176" s="149"/>
      <c r="AT176" s="145" t="s">
        <v>137</v>
      </c>
      <c r="AU176" s="145" t="s">
        <v>80</v>
      </c>
      <c r="AV176" s="12" t="s">
        <v>80</v>
      </c>
      <c r="AW176" s="12" t="s">
        <v>27</v>
      </c>
      <c r="AX176" s="12" t="s">
        <v>78</v>
      </c>
      <c r="AY176" s="145" t="s">
        <v>129</v>
      </c>
    </row>
    <row r="177" spans="2:65" s="1" customFormat="1" ht="24.2" customHeight="1">
      <c r="B177" s="129"/>
      <c r="C177" s="130">
        <f>1+C175</f>
        <v>27</v>
      </c>
      <c r="D177" s="130" t="s">
        <v>132</v>
      </c>
      <c r="E177" s="131" t="s">
        <v>158</v>
      </c>
      <c r="F177" s="132" t="s">
        <v>159</v>
      </c>
      <c r="G177" s="133" t="s">
        <v>141</v>
      </c>
      <c r="H177" s="134">
        <v>39.994</v>
      </c>
      <c r="I177" s="135">
        <v>0</v>
      </c>
      <c r="J177" s="135">
        <f>ROUND(I177*H177,2)</f>
        <v>0</v>
      </c>
      <c r="K177" s="136"/>
      <c r="L177" s="29"/>
      <c r="M177" s="137" t="s">
        <v>1</v>
      </c>
      <c r="N177" s="138" t="s">
        <v>36</v>
      </c>
      <c r="O177" s="139">
        <v>0.39</v>
      </c>
      <c r="P177" s="139">
        <f>O177*H177</f>
        <v>15.597660000000001</v>
      </c>
      <c r="Q177" s="139">
        <v>0.0154</v>
      </c>
      <c r="R177" s="139">
        <f>Q177*H177</f>
        <v>0.6159076</v>
      </c>
      <c r="S177" s="139">
        <v>0</v>
      </c>
      <c r="T177" s="140">
        <f>S177*H177</f>
        <v>0</v>
      </c>
      <c r="AR177" s="141" t="s">
        <v>136</v>
      </c>
      <c r="AT177" s="141" t="s">
        <v>132</v>
      </c>
      <c r="AU177" s="141" t="s">
        <v>80</v>
      </c>
      <c r="AY177" s="17" t="s">
        <v>129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7" t="s">
        <v>78</v>
      </c>
      <c r="BK177" s="142">
        <f>ROUND(I177*H177,2)</f>
        <v>0</v>
      </c>
      <c r="BL177" s="17" t="s">
        <v>136</v>
      </c>
      <c r="BM177" s="141" t="s">
        <v>160</v>
      </c>
    </row>
    <row r="178" spans="2:51" s="14" customFormat="1" ht="12">
      <c r="B178" s="156"/>
      <c r="D178" s="144" t="s">
        <v>137</v>
      </c>
      <c r="E178" s="157" t="s">
        <v>1</v>
      </c>
      <c r="F178" s="158" t="s">
        <v>500</v>
      </c>
      <c r="H178" s="157" t="s">
        <v>1</v>
      </c>
      <c r="L178" s="156"/>
      <c r="M178" s="159"/>
      <c r="T178" s="160"/>
      <c r="AT178" s="157" t="s">
        <v>137</v>
      </c>
      <c r="AU178" s="157" t="s">
        <v>80</v>
      </c>
      <c r="AV178" s="14" t="s">
        <v>78</v>
      </c>
      <c r="AW178" s="14" t="s">
        <v>27</v>
      </c>
      <c r="AX178" s="14" t="s">
        <v>71</v>
      </c>
      <c r="AY178" s="157" t="s">
        <v>129</v>
      </c>
    </row>
    <row r="179" spans="2:51" s="12" customFormat="1" ht="12">
      <c r="B179" s="143"/>
      <c r="D179" s="144" t="s">
        <v>137</v>
      </c>
      <c r="E179" s="145" t="s">
        <v>1</v>
      </c>
      <c r="F179" s="146" t="s">
        <v>501</v>
      </c>
      <c r="H179" s="147">
        <v>4.464</v>
      </c>
      <c r="L179" s="143"/>
      <c r="M179" s="148"/>
      <c r="T179" s="149"/>
      <c r="AT179" s="145" t="s">
        <v>137</v>
      </c>
      <c r="AU179" s="145" t="s">
        <v>80</v>
      </c>
      <c r="AV179" s="12" t="s">
        <v>80</v>
      </c>
      <c r="AW179" s="12" t="s">
        <v>27</v>
      </c>
      <c r="AX179" s="12" t="s">
        <v>71</v>
      </c>
      <c r="AY179" s="145" t="s">
        <v>129</v>
      </c>
    </row>
    <row r="180" spans="2:51" s="12" customFormat="1" ht="12">
      <c r="B180" s="143"/>
      <c r="D180" s="144" t="s">
        <v>137</v>
      </c>
      <c r="E180" s="145" t="s">
        <v>1</v>
      </c>
      <c r="F180" s="146" t="s">
        <v>502</v>
      </c>
      <c r="H180" s="147">
        <v>7.35</v>
      </c>
      <c r="L180" s="143"/>
      <c r="M180" s="148"/>
      <c r="T180" s="149"/>
      <c r="AT180" s="145" t="s">
        <v>137</v>
      </c>
      <c r="AU180" s="145" t="s">
        <v>80</v>
      </c>
      <c r="AV180" s="12" t="s">
        <v>80</v>
      </c>
      <c r="AW180" s="12" t="s">
        <v>27</v>
      </c>
      <c r="AX180" s="12" t="s">
        <v>71</v>
      </c>
      <c r="AY180" s="145" t="s">
        <v>129</v>
      </c>
    </row>
    <row r="181" spans="2:51" s="12" customFormat="1" ht="12">
      <c r="B181" s="143"/>
      <c r="D181" s="144" t="s">
        <v>137</v>
      </c>
      <c r="E181" s="145" t="s">
        <v>1</v>
      </c>
      <c r="F181" s="146" t="s">
        <v>503</v>
      </c>
      <c r="H181" s="147">
        <v>4.005</v>
      </c>
      <c r="L181" s="143"/>
      <c r="M181" s="148"/>
      <c r="T181" s="149"/>
      <c r="AT181" s="145" t="s">
        <v>137</v>
      </c>
      <c r="AU181" s="145" t="s">
        <v>80</v>
      </c>
      <c r="AV181" s="12" t="s">
        <v>80</v>
      </c>
      <c r="AW181" s="12" t="s">
        <v>27</v>
      </c>
      <c r="AX181" s="12" t="s">
        <v>71</v>
      </c>
      <c r="AY181" s="145" t="s">
        <v>129</v>
      </c>
    </row>
    <row r="182" spans="2:51" s="12" customFormat="1" ht="12">
      <c r="B182" s="143"/>
      <c r="D182" s="144" t="s">
        <v>137</v>
      </c>
      <c r="E182" s="145" t="s">
        <v>1</v>
      </c>
      <c r="F182" s="146" t="s">
        <v>504</v>
      </c>
      <c r="H182" s="147">
        <v>3.119</v>
      </c>
      <c r="L182" s="143"/>
      <c r="M182" s="148"/>
      <c r="T182" s="149"/>
      <c r="AT182" s="145" t="s">
        <v>137</v>
      </c>
      <c r="AU182" s="145" t="s">
        <v>80</v>
      </c>
      <c r="AV182" s="12" t="s">
        <v>80</v>
      </c>
      <c r="AW182" s="12" t="s">
        <v>27</v>
      </c>
      <c r="AX182" s="12" t="s">
        <v>71</v>
      </c>
      <c r="AY182" s="145" t="s">
        <v>129</v>
      </c>
    </row>
    <row r="183" spans="2:51" s="12" customFormat="1" ht="12">
      <c r="B183" s="143"/>
      <c r="D183" s="144" t="s">
        <v>137</v>
      </c>
      <c r="E183" s="145" t="s">
        <v>1</v>
      </c>
      <c r="F183" s="146" t="s">
        <v>505</v>
      </c>
      <c r="H183" s="147">
        <v>5.904</v>
      </c>
      <c r="L183" s="143"/>
      <c r="M183" s="148"/>
      <c r="T183" s="149"/>
      <c r="AT183" s="145" t="s">
        <v>137</v>
      </c>
      <c r="AU183" s="145" t="s">
        <v>80</v>
      </c>
      <c r="AV183" s="12" t="s">
        <v>80</v>
      </c>
      <c r="AW183" s="12" t="s">
        <v>27</v>
      </c>
      <c r="AX183" s="12" t="s">
        <v>71</v>
      </c>
      <c r="AY183" s="145" t="s">
        <v>129</v>
      </c>
    </row>
    <row r="184" spans="2:51" s="12" customFormat="1" ht="12">
      <c r="B184" s="143"/>
      <c r="D184" s="144" t="s">
        <v>137</v>
      </c>
      <c r="E184" s="145" t="s">
        <v>1</v>
      </c>
      <c r="F184" s="146" t="s">
        <v>506</v>
      </c>
      <c r="H184" s="147">
        <v>1.71</v>
      </c>
      <c r="L184" s="143"/>
      <c r="M184" s="148"/>
      <c r="T184" s="149"/>
      <c r="AT184" s="145" t="s">
        <v>137</v>
      </c>
      <c r="AU184" s="145" t="s">
        <v>80</v>
      </c>
      <c r="AV184" s="12" t="s">
        <v>80</v>
      </c>
      <c r="AW184" s="12" t="s">
        <v>27</v>
      </c>
      <c r="AX184" s="12" t="s">
        <v>71</v>
      </c>
      <c r="AY184" s="145" t="s">
        <v>129</v>
      </c>
    </row>
    <row r="185" spans="2:51" s="12" customFormat="1" ht="12">
      <c r="B185" s="143"/>
      <c r="D185" s="144" t="s">
        <v>137</v>
      </c>
      <c r="E185" s="145" t="s">
        <v>1</v>
      </c>
      <c r="F185" s="146" t="s">
        <v>507</v>
      </c>
      <c r="H185" s="147">
        <v>7.261</v>
      </c>
      <c r="L185" s="143"/>
      <c r="M185" s="148"/>
      <c r="T185" s="149"/>
      <c r="AT185" s="145" t="s">
        <v>137</v>
      </c>
      <c r="AU185" s="145" t="s">
        <v>80</v>
      </c>
      <c r="AV185" s="12" t="s">
        <v>80</v>
      </c>
      <c r="AW185" s="12" t="s">
        <v>27</v>
      </c>
      <c r="AX185" s="12" t="s">
        <v>71</v>
      </c>
      <c r="AY185" s="145" t="s">
        <v>129</v>
      </c>
    </row>
    <row r="186" spans="2:51" s="12" customFormat="1" ht="12">
      <c r="B186" s="143"/>
      <c r="D186" s="144" t="s">
        <v>137</v>
      </c>
      <c r="E186" s="145" t="s">
        <v>1</v>
      </c>
      <c r="F186" s="146" t="s">
        <v>508</v>
      </c>
      <c r="H186" s="147">
        <v>6.181</v>
      </c>
      <c r="L186" s="143"/>
      <c r="M186" s="148"/>
      <c r="T186" s="149"/>
      <c r="AT186" s="145" t="s">
        <v>137</v>
      </c>
      <c r="AU186" s="145" t="s">
        <v>80</v>
      </c>
      <c r="AV186" s="12" t="s">
        <v>80</v>
      </c>
      <c r="AW186" s="12" t="s">
        <v>27</v>
      </c>
      <c r="AX186" s="12" t="s">
        <v>71</v>
      </c>
      <c r="AY186" s="145" t="s">
        <v>129</v>
      </c>
    </row>
    <row r="187" spans="2:51" s="13" customFormat="1" ht="12">
      <c r="B187" s="150"/>
      <c r="D187" s="144" t="s">
        <v>137</v>
      </c>
      <c r="E187" s="151" t="s">
        <v>1</v>
      </c>
      <c r="F187" s="152" t="s">
        <v>138</v>
      </c>
      <c r="H187" s="153">
        <v>39.994</v>
      </c>
      <c r="L187" s="150"/>
      <c r="M187" s="154"/>
      <c r="T187" s="155"/>
      <c r="AT187" s="151" t="s">
        <v>137</v>
      </c>
      <c r="AU187" s="151" t="s">
        <v>80</v>
      </c>
      <c r="AV187" s="13" t="s">
        <v>136</v>
      </c>
      <c r="AW187" s="13" t="s">
        <v>27</v>
      </c>
      <c r="AX187" s="13" t="s">
        <v>78</v>
      </c>
      <c r="AY187" s="151" t="s">
        <v>129</v>
      </c>
    </row>
    <row r="188" spans="2:65" s="1" customFormat="1" ht="24.2" customHeight="1">
      <c r="B188" s="129"/>
      <c r="C188" s="130">
        <f>1+C177</f>
        <v>28</v>
      </c>
      <c r="D188" s="130" t="s">
        <v>132</v>
      </c>
      <c r="E188" s="131" t="s">
        <v>161</v>
      </c>
      <c r="F188" s="132" t="s">
        <v>162</v>
      </c>
      <c r="G188" s="133" t="s">
        <v>141</v>
      </c>
      <c r="H188" s="134">
        <v>344.318</v>
      </c>
      <c r="I188" s="135">
        <v>0</v>
      </c>
      <c r="J188" s="135">
        <f>ROUND(I188*H188,2)</f>
        <v>0</v>
      </c>
      <c r="K188" s="136"/>
      <c r="L188" s="29"/>
      <c r="M188" s="137" t="s">
        <v>1</v>
      </c>
      <c r="N188" s="138" t="s">
        <v>36</v>
      </c>
      <c r="O188" s="139">
        <v>0.47</v>
      </c>
      <c r="P188" s="139">
        <f>O188*H188</f>
        <v>161.82945999999998</v>
      </c>
      <c r="Q188" s="139">
        <v>0.01838</v>
      </c>
      <c r="R188" s="139">
        <f>Q188*H188</f>
        <v>6.32856484</v>
      </c>
      <c r="S188" s="139">
        <v>0</v>
      </c>
      <c r="T188" s="140">
        <f>S188*H188</f>
        <v>0</v>
      </c>
      <c r="AR188" s="141" t="s">
        <v>136</v>
      </c>
      <c r="AT188" s="141" t="s">
        <v>132</v>
      </c>
      <c r="AU188" s="141" t="s">
        <v>80</v>
      </c>
      <c r="AY188" s="17" t="s">
        <v>129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7" t="s">
        <v>78</v>
      </c>
      <c r="BK188" s="142">
        <f>ROUND(I188*H188,2)</f>
        <v>0</v>
      </c>
      <c r="BL188" s="17" t="s">
        <v>136</v>
      </c>
      <c r="BM188" s="141" t="s">
        <v>163</v>
      </c>
    </row>
    <row r="189" spans="2:51" s="12" customFormat="1" ht="12">
      <c r="B189" s="143"/>
      <c r="D189" s="144" t="s">
        <v>137</v>
      </c>
      <c r="E189" s="145" t="s">
        <v>1</v>
      </c>
      <c r="F189" s="146" t="s">
        <v>509</v>
      </c>
      <c r="H189" s="147">
        <v>42.554</v>
      </c>
      <c r="L189" s="143"/>
      <c r="M189" s="148"/>
      <c r="T189" s="149"/>
      <c r="AT189" s="145" t="s">
        <v>137</v>
      </c>
      <c r="AU189" s="145" t="s">
        <v>80</v>
      </c>
      <c r="AV189" s="12" t="s">
        <v>80</v>
      </c>
      <c r="AW189" s="12" t="s">
        <v>27</v>
      </c>
      <c r="AX189" s="12" t="s">
        <v>71</v>
      </c>
      <c r="AY189" s="145" t="s">
        <v>129</v>
      </c>
    </row>
    <row r="190" spans="2:51" s="12" customFormat="1" ht="12">
      <c r="B190" s="143"/>
      <c r="D190" s="144" t="s">
        <v>137</v>
      </c>
      <c r="E190" s="145" t="s">
        <v>1</v>
      </c>
      <c r="F190" s="146" t="s">
        <v>510</v>
      </c>
      <c r="H190" s="147">
        <v>12.896</v>
      </c>
      <c r="L190" s="143"/>
      <c r="M190" s="148"/>
      <c r="T190" s="149"/>
      <c r="AT190" s="145" t="s">
        <v>137</v>
      </c>
      <c r="AU190" s="145" t="s">
        <v>80</v>
      </c>
      <c r="AV190" s="12" t="s">
        <v>80</v>
      </c>
      <c r="AW190" s="12" t="s">
        <v>27</v>
      </c>
      <c r="AX190" s="12" t="s">
        <v>71</v>
      </c>
      <c r="AY190" s="145" t="s">
        <v>129</v>
      </c>
    </row>
    <row r="191" spans="2:51" s="12" customFormat="1" ht="12">
      <c r="B191" s="143"/>
      <c r="D191" s="144" t="s">
        <v>137</v>
      </c>
      <c r="E191" s="145" t="s">
        <v>1</v>
      </c>
      <c r="F191" s="146" t="s">
        <v>511</v>
      </c>
      <c r="H191" s="147">
        <v>12.708</v>
      </c>
      <c r="L191" s="143"/>
      <c r="M191" s="148"/>
      <c r="T191" s="149"/>
      <c r="AT191" s="145" t="s">
        <v>137</v>
      </c>
      <c r="AU191" s="145" t="s">
        <v>80</v>
      </c>
      <c r="AV191" s="12" t="s">
        <v>80</v>
      </c>
      <c r="AW191" s="12" t="s">
        <v>27</v>
      </c>
      <c r="AX191" s="12" t="s">
        <v>71</v>
      </c>
      <c r="AY191" s="145" t="s">
        <v>129</v>
      </c>
    </row>
    <row r="192" spans="2:51" s="12" customFormat="1" ht="12">
      <c r="B192" s="143"/>
      <c r="D192" s="144" t="s">
        <v>137</v>
      </c>
      <c r="E192" s="145" t="s">
        <v>1</v>
      </c>
      <c r="F192" s="146" t="s">
        <v>512</v>
      </c>
      <c r="H192" s="147">
        <v>15.442</v>
      </c>
      <c r="L192" s="143"/>
      <c r="M192" s="148"/>
      <c r="T192" s="149"/>
      <c r="AT192" s="145" t="s">
        <v>137</v>
      </c>
      <c r="AU192" s="145" t="s">
        <v>80</v>
      </c>
      <c r="AV192" s="12" t="s">
        <v>80</v>
      </c>
      <c r="AW192" s="12" t="s">
        <v>27</v>
      </c>
      <c r="AX192" s="12" t="s">
        <v>71</v>
      </c>
      <c r="AY192" s="145" t="s">
        <v>129</v>
      </c>
    </row>
    <row r="193" spans="2:51" s="12" customFormat="1" ht="12">
      <c r="B193" s="143"/>
      <c r="D193" s="144" t="s">
        <v>137</v>
      </c>
      <c r="E193" s="145" t="s">
        <v>1</v>
      </c>
      <c r="F193" s="146" t="s">
        <v>513</v>
      </c>
      <c r="H193" s="147">
        <v>15.442</v>
      </c>
      <c r="L193" s="143"/>
      <c r="M193" s="148"/>
      <c r="T193" s="149"/>
      <c r="AT193" s="145" t="s">
        <v>137</v>
      </c>
      <c r="AU193" s="145" t="s">
        <v>80</v>
      </c>
      <c r="AV193" s="12" t="s">
        <v>80</v>
      </c>
      <c r="AW193" s="12" t="s">
        <v>27</v>
      </c>
      <c r="AX193" s="12" t="s">
        <v>71</v>
      </c>
      <c r="AY193" s="145" t="s">
        <v>129</v>
      </c>
    </row>
    <row r="194" spans="2:51" s="12" customFormat="1" ht="22.5">
      <c r="B194" s="143"/>
      <c r="D194" s="144" t="s">
        <v>137</v>
      </c>
      <c r="E194" s="145" t="s">
        <v>1</v>
      </c>
      <c r="F194" s="146" t="s">
        <v>514</v>
      </c>
      <c r="H194" s="147">
        <v>35.835</v>
      </c>
      <c r="L194" s="143"/>
      <c r="M194" s="148"/>
      <c r="T194" s="149"/>
      <c r="AT194" s="145" t="s">
        <v>137</v>
      </c>
      <c r="AU194" s="145" t="s">
        <v>80</v>
      </c>
      <c r="AV194" s="12" t="s">
        <v>80</v>
      </c>
      <c r="AW194" s="12" t="s">
        <v>27</v>
      </c>
      <c r="AX194" s="12" t="s">
        <v>71</v>
      </c>
      <c r="AY194" s="145" t="s">
        <v>129</v>
      </c>
    </row>
    <row r="195" spans="2:51" s="12" customFormat="1" ht="22.5">
      <c r="B195" s="143"/>
      <c r="D195" s="144" t="s">
        <v>137</v>
      </c>
      <c r="E195" s="145" t="s">
        <v>1</v>
      </c>
      <c r="F195" s="146" t="s">
        <v>515</v>
      </c>
      <c r="H195" s="147">
        <v>69.182</v>
      </c>
      <c r="L195" s="143"/>
      <c r="M195" s="148"/>
      <c r="T195" s="149"/>
      <c r="AT195" s="145" t="s">
        <v>137</v>
      </c>
      <c r="AU195" s="145" t="s">
        <v>80</v>
      </c>
      <c r="AV195" s="12" t="s">
        <v>80</v>
      </c>
      <c r="AW195" s="12" t="s">
        <v>27</v>
      </c>
      <c r="AX195" s="12" t="s">
        <v>71</v>
      </c>
      <c r="AY195" s="145" t="s">
        <v>129</v>
      </c>
    </row>
    <row r="196" spans="2:51" s="14" customFormat="1" ht="12">
      <c r="B196" s="156"/>
      <c r="D196" s="144" t="s">
        <v>137</v>
      </c>
      <c r="E196" s="157" t="s">
        <v>1</v>
      </c>
      <c r="F196" s="158" t="s">
        <v>516</v>
      </c>
      <c r="H196" s="157" t="s">
        <v>1</v>
      </c>
      <c r="L196" s="156"/>
      <c r="M196" s="159"/>
      <c r="T196" s="160"/>
      <c r="AT196" s="157" t="s">
        <v>137</v>
      </c>
      <c r="AU196" s="157" t="s">
        <v>80</v>
      </c>
      <c r="AV196" s="14" t="s">
        <v>78</v>
      </c>
      <c r="AW196" s="14" t="s">
        <v>27</v>
      </c>
      <c r="AX196" s="14" t="s">
        <v>71</v>
      </c>
      <c r="AY196" s="157" t="s">
        <v>129</v>
      </c>
    </row>
    <row r="197" spans="2:51" s="12" customFormat="1" ht="12">
      <c r="B197" s="143"/>
      <c r="D197" s="144" t="s">
        <v>137</v>
      </c>
      <c r="E197" s="145" t="s">
        <v>1</v>
      </c>
      <c r="F197" s="146" t="s">
        <v>517</v>
      </c>
      <c r="H197" s="147">
        <v>25.661</v>
      </c>
      <c r="L197" s="143"/>
      <c r="M197" s="148"/>
      <c r="T197" s="149"/>
      <c r="AT197" s="145" t="s">
        <v>137</v>
      </c>
      <c r="AU197" s="145" t="s">
        <v>80</v>
      </c>
      <c r="AV197" s="12" t="s">
        <v>80</v>
      </c>
      <c r="AW197" s="12" t="s">
        <v>27</v>
      </c>
      <c r="AX197" s="12" t="s">
        <v>71</v>
      </c>
      <c r="AY197" s="145" t="s">
        <v>129</v>
      </c>
    </row>
    <row r="198" spans="2:51" s="12" customFormat="1" ht="12">
      <c r="B198" s="143"/>
      <c r="D198" s="144" t="s">
        <v>137</v>
      </c>
      <c r="E198" s="145" t="s">
        <v>1</v>
      </c>
      <c r="F198" s="146" t="s">
        <v>518</v>
      </c>
      <c r="H198" s="147">
        <v>25.958</v>
      </c>
      <c r="L198" s="143"/>
      <c r="M198" s="148"/>
      <c r="T198" s="149"/>
      <c r="AT198" s="145" t="s">
        <v>137</v>
      </c>
      <c r="AU198" s="145" t="s">
        <v>80</v>
      </c>
      <c r="AV198" s="12" t="s">
        <v>80</v>
      </c>
      <c r="AW198" s="12" t="s">
        <v>27</v>
      </c>
      <c r="AX198" s="12" t="s">
        <v>71</v>
      </c>
      <c r="AY198" s="145" t="s">
        <v>129</v>
      </c>
    </row>
    <row r="199" spans="2:51" s="12" customFormat="1" ht="12">
      <c r="B199" s="143"/>
      <c r="D199" s="144" t="s">
        <v>137</v>
      </c>
      <c r="E199" s="145" t="s">
        <v>1</v>
      </c>
      <c r="F199" s="146" t="s">
        <v>519</v>
      </c>
      <c r="H199" s="147">
        <v>30.124</v>
      </c>
      <c r="L199" s="143"/>
      <c r="M199" s="148"/>
      <c r="T199" s="149"/>
      <c r="AT199" s="145" t="s">
        <v>137</v>
      </c>
      <c r="AU199" s="145" t="s">
        <v>80</v>
      </c>
      <c r="AV199" s="12" t="s">
        <v>80</v>
      </c>
      <c r="AW199" s="12" t="s">
        <v>27</v>
      </c>
      <c r="AX199" s="12" t="s">
        <v>71</v>
      </c>
      <c r="AY199" s="145" t="s">
        <v>129</v>
      </c>
    </row>
    <row r="200" spans="2:51" s="12" customFormat="1" ht="12">
      <c r="B200" s="143"/>
      <c r="D200" s="144" t="s">
        <v>137</v>
      </c>
      <c r="E200" s="145" t="s">
        <v>1</v>
      </c>
      <c r="F200" s="146" t="s">
        <v>520</v>
      </c>
      <c r="H200" s="147">
        <v>18.295</v>
      </c>
      <c r="L200" s="143"/>
      <c r="M200" s="148"/>
      <c r="T200" s="149"/>
      <c r="AT200" s="145" t="s">
        <v>137</v>
      </c>
      <c r="AU200" s="145" t="s">
        <v>80</v>
      </c>
      <c r="AV200" s="12" t="s">
        <v>80</v>
      </c>
      <c r="AW200" s="12" t="s">
        <v>27</v>
      </c>
      <c r="AX200" s="12" t="s">
        <v>71</v>
      </c>
      <c r="AY200" s="145" t="s">
        <v>129</v>
      </c>
    </row>
    <row r="201" spans="2:51" s="12" customFormat="1" ht="12">
      <c r="B201" s="143"/>
      <c r="D201" s="144" t="s">
        <v>137</v>
      </c>
      <c r="E201" s="145" t="s">
        <v>1</v>
      </c>
      <c r="F201" s="146" t="s">
        <v>521</v>
      </c>
      <c r="H201" s="147">
        <v>17.624</v>
      </c>
      <c r="L201" s="143"/>
      <c r="M201" s="148"/>
      <c r="T201" s="149"/>
      <c r="AT201" s="145" t="s">
        <v>137</v>
      </c>
      <c r="AU201" s="145" t="s">
        <v>80</v>
      </c>
      <c r="AV201" s="12" t="s">
        <v>80</v>
      </c>
      <c r="AW201" s="12" t="s">
        <v>27</v>
      </c>
      <c r="AX201" s="12" t="s">
        <v>71</v>
      </c>
      <c r="AY201" s="145" t="s">
        <v>129</v>
      </c>
    </row>
    <row r="202" spans="2:51" s="12" customFormat="1" ht="12">
      <c r="B202" s="143"/>
      <c r="D202" s="144" t="s">
        <v>137</v>
      </c>
      <c r="E202" s="145" t="s">
        <v>1</v>
      </c>
      <c r="F202" s="146" t="s">
        <v>522</v>
      </c>
      <c r="H202" s="147">
        <v>15.463</v>
      </c>
      <c r="L202" s="143"/>
      <c r="M202" s="148"/>
      <c r="T202" s="149"/>
      <c r="AT202" s="145" t="s">
        <v>137</v>
      </c>
      <c r="AU202" s="145" t="s">
        <v>80</v>
      </c>
      <c r="AV202" s="12" t="s">
        <v>80</v>
      </c>
      <c r="AW202" s="12" t="s">
        <v>27</v>
      </c>
      <c r="AX202" s="12" t="s">
        <v>71</v>
      </c>
      <c r="AY202" s="145" t="s">
        <v>129</v>
      </c>
    </row>
    <row r="203" spans="2:51" s="12" customFormat="1" ht="12">
      <c r="B203" s="143"/>
      <c r="D203" s="144" t="s">
        <v>137</v>
      </c>
      <c r="E203" s="145" t="s">
        <v>1</v>
      </c>
      <c r="F203" s="146" t="s">
        <v>523</v>
      </c>
      <c r="H203" s="147">
        <v>15.421</v>
      </c>
      <c r="L203" s="143"/>
      <c r="M203" s="148"/>
      <c r="T203" s="149"/>
      <c r="AT203" s="145" t="s">
        <v>137</v>
      </c>
      <c r="AU203" s="145" t="s">
        <v>80</v>
      </c>
      <c r="AV203" s="12" t="s">
        <v>80</v>
      </c>
      <c r="AW203" s="12" t="s">
        <v>27</v>
      </c>
      <c r="AX203" s="12" t="s">
        <v>71</v>
      </c>
      <c r="AY203" s="145" t="s">
        <v>129</v>
      </c>
    </row>
    <row r="204" spans="2:51" s="12" customFormat="1" ht="12">
      <c r="B204" s="143"/>
      <c r="D204" s="144" t="s">
        <v>137</v>
      </c>
      <c r="E204" s="145" t="s">
        <v>1</v>
      </c>
      <c r="F204" s="146" t="s">
        <v>524</v>
      </c>
      <c r="H204" s="147">
        <v>13.321</v>
      </c>
      <c r="L204" s="143"/>
      <c r="M204" s="148"/>
      <c r="T204" s="149"/>
      <c r="AT204" s="145" t="s">
        <v>137</v>
      </c>
      <c r="AU204" s="145" t="s">
        <v>80</v>
      </c>
      <c r="AV204" s="12" t="s">
        <v>80</v>
      </c>
      <c r="AW204" s="12" t="s">
        <v>27</v>
      </c>
      <c r="AX204" s="12" t="s">
        <v>71</v>
      </c>
      <c r="AY204" s="145" t="s">
        <v>129</v>
      </c>
    </row>
    <row r="205" spans="2:51" s="12" customFormat="1" ht="22.5">
      <c r="B205" s="143"/>
      <c r="D205" s="144" t="s">
        <v>137</v>
      </c>
      <c r="E205" s="145" t="s">
        <v>1</v>
      </c>
      <c r="F205" s="146" t="s">
        <v>525</v>
      </c>
      <c r="H205" s="147">
        <v>18.386</v>
      </c>
      <c r="L205" s="143"/>
      <c r="M205" s="148"/>
      <c r="T205" s="149"/>
      <c r="AT205" s="145" t="s">
        <v>137</v>
      </c>
      <c r="AU205" s="145" t="s">
        <v>80</v>
      </c>
      <c r="AV205" s="12" t="s">
        <v>80</v>
      </c>
      <c r="AW205" s="12" t="s">
        <v>27</v>
      </c>
      <c r="AX205" s="12" t="s">
        <v>71</v>
      </c>
      <c r="AY205" s="145" t="s">
        <v>129</v>
      </c>
    </row>
    <row r="206" spans="2:51" s="15" customFormat="1" ht="12">
      <c r="B206" s="172"/>
      <c r="D206" s="144" t="s">
        <v>137</v>
      </c>
      <c r="E206" s="173" t="s">
        <v>1</v>
      </c>
      <c r="F206" s="174" t="s">
        <v>526</v>
      </c>
      <c r="H206" s="175">
        <v>384.312</v>
      </c>
      <c r="L206" s="172"/>
      <c r="M206" s="176"/>
      <c r="T206" s="177"/>
      <c r="AT206" s="173" t="s">
        <v>137</v>
      </c>
      <c r="AU206" s="173" t="s">
        <v>80</v>
      </c>
      <c r="AV206" s="15" t="s">
        <v>130</v>
      </c>
      <c r="AW206" s="15" t="s">
        <v>27</v>
      </c>
      <c r="AX206" s="15" t="s">
        <v>71</v>
      </c>
      <c r="AY206" s="173" t="s">
        <v>129</v>
      </c>
    </row>
    <row r="207" spans="2:51" s="12" customFormat="1" ht="22.5">
      <c r="B207" s="143"/>
      <c r="D207" s="144" t="s">
        <v>137</v>
      </c>
      <c r="E207" s="145" t="s">
        <v>1</v>
      </c>
      <c r="F207" s="146" t="s">
        <v>527</v>
      </c>
      <c r="H207" s="147">
        <v>-39.994</v>
      </c>
      <c r="L207" s="143"/>
      <c r="M207" s="148"/>
      <c r="T207" s="149"/>
      <c r="AT207" s="145" t="s">
        <v>137</v>
      </c>
      <c r="AU207" s="145" t="s">
        <v>80</v>
      </c>
      <c r="AV207" s="12" t="s">
        <v>80</v>
      </c>
      <c r="AW207" s="12" t="s">
        <v>27</v>
      </c>
      <c r="AX207" s="12" t="s">
        <v>71</v>
      </c>
      <c r="AY207" s="145" t="s">
        <v>129</v>
      </c>
    </row>
    <row r="208" spans="2:51" s="13" customFormat="1" ht="12">
      <c r="B208" s="150"/>
      <c r="D208" s="144" t="s">
        <v>137</v>
      </c>
      <c r="E208" s="151" t="s">
        <v>1</v>
      </c>
      <c r="F208" s="152" t="s">
        <v>138</v>
      </c>
      <c r="H208" s="153">
        <v>344.318</v>
      </c>
      <c r="L208" s="150"/>
      <c r="M208" s="154"/>
      <c r="T208" s="155"/>
      <c r="AT208" s="151" t="s">
        <v>137</v>
      </c>
      <c r="AU208" s="151" t="s">
        <v>80</v>
      </c>
      <c r="AV208" s="13" t="s">
        <v>136</v>
      </c>
      <c r="AW208" s="13" t="s">
        <v>27</v>
      </c>
      <c r="AX208" s="13" t="s">
        <v>78</v>
      </c>
      <c r="AY208" s="151" t="s">
        <v>129</v>
      </c>
    </row>
    <row r="209" spans="2:65" s="1" customFormat="1" ht="24.2" customHeight="1">
      <c r="B209" s="129"/>
      <c r="C209" s="130">
        <f>1+C188</f>
        <v>29</v>
      </c>
      <c r="D209" s="130" t="s">
        <v>132</v>
      </c>
      <c r="E209" s="131" t="s">
        <v>164</v>
      </c>
      <c r="F209" s="132" t="s">
        <v>165</v>
      </c>
      <c r="G209" s="133" t="s">
        <v>141</v>
      </c>
      <c r="H209" s="134">
        <v>276.009</v>
      </c>
      <c r="I209" s="135">
        <v>0</v>
      </c>
      <c r="J209" s="135">
        <f>ROUND(I209*H209,2)</f>
        <v>0</v>
      </c>
      <c r="K209" s="136"/>
      <c r="L209" s="29"/>
      <c r="M209" s="137" t="s">
        <v>1</v>
      </c>
      <c r="N209" s="138" t="s">
        <v>36</v>
      </c>
      <c r="O209" s="139">
        <v>0.09</v>
      </c>
      <c r="P209" s="139">
        <f>O209*H209</f>
        <v>24.84081</v>
      </c>
      <c r="Q209" s="139">
        <v>0.0079</v>
      </c>
      <c r="R209" s="139">
        <f>Q209*H209</f>
        <v>2.1804711</v>
      </c>
      <c r="S209" s="139">
        <v>0</v>
      </c>
      <c r="T209" s="140">
        <f>S209*H209</f>
        <v>0</v>
      </c>
      <c r="AR209" s="141" t="s">
        <v>136</v>
      </c>
      <c r="AT209" s="141" t="s">
        <v>132</v>
      </c>
      <c r="AU209" s="141" t="s">
        <v>80</v>
      </c>
      <c r="AY209" s="17" t="s">
        <v>129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7" t="s">
        <v>78</v>
      </c>
      <c r="BK209" s="142">
        <f>ROUND(I209*H209,2)</f>
        <v>0</v>
      </c>
      <c r="BL209" s="17" t="s">
        <v>136</v>
      </c>
      <c r="BM209" s="141" t="s">
        <v>166</v>
      </c>
    </row>
    <row r="210" spans="2:51" s="14" customFormat="1" ht="22.5">
      <c r="B210" s="156"/>
      <c r="D210" s="144" t="s">
        <v>137</v>
      </c>
      <c r="E210" s="157" t="s">
        <v>1</v>
      </c>
      <c r="F210" s="158" t="s">
        <v>528</v>
      </c>
      <c r="H210" s="157" t="s">
        <v>1</v>
      </c>
      <c r="L210" s="156"/>
      <c r="M210" s="159"/>
      <c r="T210" s="160"/>
      <c r="AT210" s="157" t="s">
        <v>137</v>
      </c>
      <c r="AU210" s="157" t="s">
        <v>80</v>
      </c>
      <c r="AV210" s="14" t="s">
        <v>78</v>
      </c>
      <c r="AW210" s="14" t="s">
        <v>27</v>
      </c>
      <c r="AX210" s="14" t="s">
        <v>71</v>
      </c>
      <c r="AY210" s="157" t="s">
        <v>129</v>
      </c>
    </row>
    <row r="211" spans="2:51" s="12" customFormat="1" ht="12">
      <c r="B211" s="143"/>
      <c r="D211" s="144" t="s">
        <v>137</v>
      </c>
      <c r="E211" s="145" t="s">
        <v>1</v>
      </c>
      <c r="F211" s="146" t="s">
        <v>416</v>
      </c>
      <c r="H211" s="147">
        <v>344.318</v>
      </c>
      <c r="L211" s="143"/>
      <c r="M211" s="148"/>
      <c r="T211" s="149"/>
      <c r="AT211" s="145" t="s">
        <v>137</v>
      </c>
      <c r="AU211" s="145" t="s">
        <v>80</v>
      </c>
      <c r="AV211" s="12" t="s">
        <v>80</v>
      </c>
      <c r="AW211" s="12" t="s">
        <v>27</v>
      </c>
      <c r="AX211" s="12" t="s">
        <v>71</v>
      </c>
      <c r="AY211" s="145" t="s">
        <v>129</v>
      </c>
    </row>
    <row r="212" spans="2:51" s="14" customFormat="1" ht="12">
      <c r="B212" s="156"/>
      <c r="D212" s="144" t="s">
        <v>137</v>
      </c>
      <c r="E212" s="157" t="s">
        <v>1</v>
      </c>
      <c r="F212" s="158" t="s">
        <v>529</v>
      </c>
      <c r="H212" s="157" t="s">
        <v>1</v>
      </c>
      <c r="L212" s="156"/>
      <c r="M212" s="159"/>
      <c r="T212" s="160"/>
      <c r="AT212" s="157" t="s">
        <v>137</v>
      </c>
      <c r="AU212" s="157" t="s">
        <v>80</v>
      </c>
      <c r="AV212" s="14" t="s">
        <v>78</v>
      </c>
      <c r="AW212" s="14" t="s">
        <v>27</v>
      </c>
      <c r="AX212" s="14" t="s">
        <v>71</v>
      </c>
      <c r="AY212" s="157" t="s">
        <v>129</v>
      </c>
    </row>
    <row r="213" spans="2:51" s="12" customFormat="1" ht="12">
      <c r="B213" s="143"/>
      <c r="D213" s="144" t="s">
        <v>137</v>
      </c>
      <c r="E213" s="145" t="s">
        <v>1</v>
      </c>
      <c r="F213" s="146" t="s">
        <v>530</v>
      </c>
      <c r="H213" s="147">
        <v>-160.312</v>
      </c>
      <c r="L213" s="143"/>
      <c r="M213" s="148"/>
      <c r="T213" s="149"/>
      <c r="AT213" s="145" t="s">
        <v>137</v>
      </c>
      <c r="AU213" s="145" t="s">
        <v>80</v>
      </c>
      <c r="AV213" s="12" t="s">
        <v>80</v>
      </c>
      <c r="AW213" s="12" t="s">
        <v>27</v>
      </c>
      <c r="AX213" s="12" t="s">
        <v>71</v>
      </c>
      <c r="AY213" s="145" t="s">
        <v>129</v>
      </c>
    </row>
    <row r="214" spans="2:51" s="13" customFormat="1" ht="12">
      <c r="B214" s="150"/>
      <c r="D214" s="144" t="s">
        <v>137</v>
      </c>
      <c r="E214" s="151" t="s">
        <v>1</v>
      </c>
      <c r="F214" s="152" t="s">
        <v>138</v>
      </c>
      <c r="H214" s="153">
        <v>184.006</v>
      </c>
      <c r="L214" s="150"/>
      <c r="M214" s="154"/>
      <c r="T214" s="155"/>
      <c r="AT214" s="151" t="s">
        <v>137</v>
      </c>
      <c r="AU214" s="151" t="s">
        <v>80</v>
      </c>
      <c r="AV214" s="13" t="s">
        <v>136</v>
      </c>
      <c r="AW214" s="13" t="s">
        <v>27</v>
      </c>
      <c r="AX214" s="13" t="s">
        <v>78</v>
      </c>
      <c r="AY214" s="151" t="s">
        <v>129</v>
      </c>
    </row>
    <row r="215" spans="2:51" s="12" customFormat="1" ht="12">
      <c r="B215" s="143"/>
      <c r="D215" s="144" t="s">
        <v>137</v>
      </c>
      <c r="F215" s="146" t="s">
        <v>531</v>
      </c>
      <c r="H215" s="147">
        <v>276.009</v>
      </c>
      <c r="L215" s="143"/>
      <c r="M215" s="148"/>
      <c r="T215" s="149"/>
      <c r="AT215" s="145" t="s">
        <v>137</v>
      </c>
      <c r="AU215" s="145" t="s">
        <v>80</v>
      </c>
      <c r="AV215" s="12" t="s">
        <v>80</v>
      </c>
      <c r="AW215" s="12" t="s">
        <v>3</v>
      </c>
      <c r="AX215" s="12" t="s">
        <v>78</v>
      </c>
      <c r="AY215" s="145" t="s">
        <v>129</v>
      </c>
    </row>
    <row r="216" spans="2:65" s="1" customFormat="1" ht="24.2" customHeight="1">
      <c r="B216" s="129"/>
      <c r="C216" s="130">
        <f>1+C209</f>
        <v>30</v>
      </c>
      <c r="D216" s="130" t="s">
        <v>132</v>
      </c>
      <c r="E216" s="131" t="s">
        <v>167</v>
      </c>
      <c r="F216" s="132" t="s">
        <v>168</v>
      </c>
      <c r="G216" s="133" t="s">
        <v>141</v>
      </c>
      <c r="H216" s="134">
        <v>16.542</v>
      </c>
      <c r="I216" s="135">
        <v>0</v>
      </c>
      <c r="J216" s="135">
        <f>ROUND(I216*H216,2)</f>
        <v>0</v>
      </c>
      <c r="K216" s="136"/>
      <c r="L216" s="29"/>
      <c r="M216" s="137" t="s">
        <v>1</v>
      </c>
      <c r="N216" s="138" t="s">
        <v>36</v>
      </c>
      <c r="O216" s="139">
        <v>1.355</v>
      </c>
      <c r="P216" s="139">
        <f>O216*H216</f>
        <v>22.41441</v>
      </c>
      <c r="Q216" s="139">
        <v>0.03358</v>
      </c>
      <c r="R216" s="139">
        <f>Q216*H216</f>
        <v>0.55548036</v>
      </c>
      <c r="S216" s="139">
        <v>0</v>
      </c>
      <c r="T216" s="140">
        <f>S216*H216</f>
        <v>0</v>
      </c>
      <c r="AR216" s="141" t="s">
        <v>136</v>
      </c>
      <c r="AT216" s="141" t="s">
        <v>132</v>
      </c>
      <c r="AU216" s="141" t="s">
        <v>80</v>
      </c>
      <c r="AY216" s="17" t="s">
        <v>129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7" t="s">
        <v>78</v>
      </c>
      <c r="BK216" s="142">
        <f>ROUND(I216*H216,2)</f>
        <v>0</v>
      </c>
      <c r="BL216" s="17" t="s">
        <v>136</v>
      </c>
      <c r="BM216" s="141" t="s">
        <v>169</v>
      </c>
    </row>
    <row r="217" spans="2:51" s="14" customFormat="1" ht="12">
      <c r="B217" s="156"/>
      <c r="D217" s="144" t="s">
        <v>137</v>
      </c>
      <c r="E217" s="157" t="s">
        <v>1</v>
      </c>
      <c r="F217" s="158" t="s">
        <v>532</v>
      </c>
      <c r="H217" s="157" t="s">
        <v>1</v>
      </c>
      <c r="L217" s="156"/>
      <c r="M217" s="159"/>
      <c r="T217" s="160"/>
      <c r="AT217" s="157" t="s">
        <v>137</v>
      </c>
      <c r="AU217" s="157" t="s">
        <v>80</v>
      </c>
      <c r="AV217" s="14" t="s">
        <v>78</v>
      </c>
      <c r="AW217" s="14" t="s">
        <v>27</v>
      </c>
      <c r="AX217" s="14" t="s">
        <v>71</v>
      </c>
      <c r="AY217" s="157" t="s">
        <v>129</v>
      </c>
    </row>
    <row r="218" spans="2:51" s="12" customFormat="1" ht="12">
      <c r="B218" s="143"/>
      <c r="D218" s="144" t="s">
        <v>137</v>
      </c>
      <c r="E218" s="145" t="s">
        <v>1</v>
      </c>
      <c r="F218" s="146" t="s">
        <v>533</v>
      </c>
      <c r="H218" s="147">
        <v>2.52</v>
      </c>
      <c r="L218" s="143"/>
      <c r="M218" s="148"/>
      <c r="T218" s="149"/>
      <c r="AT218" s="145" t="s">
        <v>137</v>
      </c>
      <c r="AU218" s="145" t="s">
        <v>80</v>
      </c>
      <c r="AV218" s="12" t="s">
        <v>80</v>
      </c>
      <c r="AW218" s="12" t="s">
        <v>27</v>
      </c>
      <c r="AX218" s="12" t="s">
        <v>71</v>
      </c>
      <c r="AY218" s="145" t="s">
        <v>129</v>
      </c>
    </row>
    <row r="219" spans="2:51" s="12" customFormat="1" ht="12">
      <c r="B219" s="143"/>
      <c r="D219" s="144" t="s">
        <v>137</v>
      </c>
      <c r="E219" s="145" t="s">
        <v>1</v>
      </c>
      <c r="F219" s="146" t="s">
        <v>534</v>
      </c>
      <c r="H219" s="147">
        <v>2.4</v>
      </c>
      <c r="L219" s="143"/>
      <c r="M219" s="148"/>
      <c r="T219" s="149"/>
      <c r="AT219" s="145" t="s">
        <v>137</v>
      </c>
      <c r="AU219" s="145" t="s">
        <v>80</v>
      </c>
      <c r="AV219" s="12" t="s">
        <v>80</v>
      </c>
      <c r="AW219" s="12" t="s">
        <v>27</v>
      </c>
      <c r="AX219" s="12" t="s">
        <v>71</v>
      </c>
      <c r="AY219" s="145" t="s">
        <v>129</v>
      </c>
    </row>
    <row r="220" spans="2:51" s="12" customFormat="1" ht="12">
      <c r="B220" s="143"/>
      <c r="D220" s="144" t="s">
        <v>137</v>
      </c>
      <c r="E220" s="145" t="s">
        <v>1</v>
      </c>
      <c r="F220" s="146" t="s">
        <v>535</v>
      </c>
      <c r="H220" s="147">
        <v>1.1</v>
      </c>
      <c r="L220" s="143"/>
      <c r="M220" s="148"/>
      <c r="T220" s="149"/>
      <c r="AT220" s="145" t="s">
        <v>137</v>
      </c>
      <c r="AU220" s="145" t="s">
        <v>80</v>
      </c>
      <c r="AV220" s="12" t="s">
        <v>80</v>
      </c>
      <c r="AW220" s="12" t="s">
        <v>27</v>
      </c>
      <c r="AX220" s="12" t="s">
        <v>71</v>
      </c>
      <c r="AY220" s="145" t="s">
        <v>129</v>
      </c>
    </row>
    <row r="221" spans="2:51" s="12" customFormat="1" ht="12">
      <c r="B221" s="143"/>
      <c r="D221" s="144" t="s">
        <v>137</v>
      </c>
      <c r="E221" s="145" t="s">
        <v>1</v>
      </c>
      <c r="F221" s="146" t="s">
        <v>536</v>
      </c>
      <c r="H221" s="147">
        <v>1.512</v>
      </c>
      <c r="L221" s="143"/>
      <c r="M221" s="148"/>
      <c r="T221" s="149"/>
      <c r="AT221" s="145" t="s">
        <v>137</v>
      </c>
      <c r="AU221" s="145" t="s">
        <v>80</v>
      </c>
      <c r="AV221" s="12" t="s">
        <v>80</v>
      </c>
      <c r="AW221" s="12" t="s">
        <v>27</v>
      </c>
      <c r="AX221" s="12" t="s">
        <v>71</v>
      </c>
      <c r="AY221" s="145" t="s">
        <v>129</v>
      </c>
    </row>
    <row r="222" spans="2:51" s="12" customFormat="1" ht="12">
      <c r="B222" s="143"/>
      <c r="D222" s="144" t="s">
        <v>137</v>
      </c>
      <c r="E222" s="145" t="s">
        <v>1</v>
      </c>
      <c r="F222" s="146" t="s">
        <v>537</v>
      </c>
      <c r="H222" s="147">
        <v>3.4</v>
      </c>
      <c r="L222" s="143"/>
      <c r="M222" s="148"/>
      <c r="T222" s="149"/>
      <c r="AT222" s="145" t="s">
        <v>137</v>
      </c>
      <c r="AU222" s="145" t="s">
        <v>80</v>
      </c>
      <c r="AV222" s="12" t="s">
        <v>80</v>
      </c>
      <c r="AW222" s="12" t="s">
        <v>27</v>
      </c>
      <c r="AX222" s="12" t="s">
        <v>71</v>
      </c>
      <c r="AY222" s="145" t="s">
        <v>129</v>
      </c>
    </row>
    <row r="223" spans="2:51" s="12" customFormat="1" ht="12">
      <c r="B223" s="143"/>
      <c r="D223" s="144" t="s">
        <v>137</v>
      </c>
      <c r="E223" s="145" t="s">
        <v>1</v>
      </c>
      <c r="F223" s="146" t="s">
        <v>538</v>
      </c>
      <c r="H223" s="147">
        <v>1.1</v>
      </c>
      <c r="L223" s="143"/>
      <c r="M223" s="148"/>
      <c r="T223" s="149"/>
      <c r="AT223" s="145" t="s">
        <v>137</v>
      </c>
      <c r="AU223" s="145" t="s">
        <v>80</v>
      </c>
      <c r="AV223" s="12" t="s">
        <v>80</v>
      </c>
      <c r="AW223" s="12" t="s">
        <v>27</v>
      </c>
      <c r="AX223" s="12" t="s">
        <v>71</v>
      </c>
      <c r="AY223" s="145" t="s">
        <v>129</v>
      </c>
    </row>
    <row r="224" spans="2:51" s="12" customFormat="1" ht="12">
      <c r="B224" s="143"/>
      <c r="D224" s="144" t="s">
        <v>137</v>
      </c>
      <c r="E224" s="145" t="s">
        <v>1</v>
      </c>
      <c r="F224" s="146" t="s">
        <v>539</v>
      </c>
      <c r="H224" s="147">
        <v>2.24</v>
      </c>
      <c r="L224" s="143"/>
      <c r="M224" s="148"/>
      <c r="T224" s="149"/>
      <c r="AT224" s="145" t="s">
        <v>137</v>
      </c>
      <c r="AU224" s="145" t="s">
        <v>80</v>
      </c>
      <c r="AV224" s="12" t="s">
        <v>80</v>
      </c>
      <c r="AW224" s="12" t="s">
        <v>27</v>
      </c>
      <c r="AX224" s="12" t="s">
        <v>71</v>
      </c>
      <c r="AY224" s="145" t="s">
        <v>129</v>
      </c>
    </row>
    <row r="225" spans="2:51" s="14" customFormat="1" ht="12">
      <c r="B225" s="156"/>
      <c r="D225" s="144" t="s">
        <v>137</v>
      </c>
      <c r="E225" s="157" t="s">
        <v>1</v>
      </c>
      <c r="F225" s="158" t="s">
        <v>540</v>
      </c>
      <c r="H225" s="157" t="s">
        <v>1</v>
      </c>
      <c r="L225" s="156"/>
      <c r="M225" s="159"/>
      <c r="T225" s="160"/>
      <c r="AT225" s="157" t="s">
        <v>137</v>
      </c>
      <c r="AU225" s="157" t="s">
        <v>80</v>
      </c>
      <c r="AV225" s="14" t="s">
        <v>78</v>
      </c>
      <c r="AW225" s="14" t="s">
        <v>27</v>
      </c>
      <c r="AX225" s="14" t="s">
        <v>71</v>
      </c>
      <c r="AY225" s="157" t="s">
        <v>129</v>
      </c>
    </row>
    <row r="226" spans="2:51" s="12" customFormat="1" ht="12">
      <c r="B226" s="143"/>
      <c r="D226" s="144" t="s">
        <v>137</v>
      </c>
      <c r="E226" s="145" t="s">
        <v>1</v>
      </c>
      <c r="F226" s="146" t="s">
        <v>541</v>
      </c>
      <c r="H226" s="147">
        <v>0.32</v>
      </c>
      <c r="L226" s="143"/>
      <c r="M226" s="148"/>
      <c r="T226" s="149"/>
      <c r="AT226" s="145" t="s">
        <v>137</v>
      </c>
      <c r="AU226" s="145" t="s">
        <v>80</v>
      </c>
      <c r="AV226" s="12" t="s">
        <v>80</v>
      </c>
      <c r="AW226" s="12" t="s">
        <v>27</v>
      </c>
      <c r="AX226" s="12" t="s">
        <v>71</v>
      </c>
      <c r="AY226" s="145" t="s">
        <v>129</v>
      </c>
    </row>
    <row r="227" spans="2:51" s="12" customFormat="1" ht="12">
      <c r="B227" s="143"/>
      <c r="D227" s="144" t="s">
        <v>137</v>
      </c>
      <c r="E227" s="145" t="s">
        <v>1</v>
      </c>
      <c r="F227" s="146" t="s">
        <v>542</v>
      </c>
      <c r="H227" s="147">
        <v>1.95</v>
      </c>
      <c r="L227" s="143"/>
      <c r="M227" s="148"/>
      <c r="T227" s="149"/>
      <c r="AT227" s="145" t="s">
        <v>137</v>
      </c>
      <c r="AU227" s="145" t="s">
        <v>80</v>
      </c>
      <c r="AV227" s="12" t="s">
        <v>80</v>
      </c>
      <c r="AW227" s="12" t="s">
        <v>27</v>
      </c>
      <c r="AX227" s="12" t="s">
        <v>71</v>
      </c>
      <c r="AY227" s="145" t="s">
        <v>129</v>
      </c>
    </row>
    <row r="228" spans="2:51" s="13" customFormat="1" ht="12">
      <c r="B228" s="150"/>
      <c r="D228" s="144" t="s">
        <v>137</v>
      </c>
      <c r="E228" s="151" t="s">
        <v>1</v>
      </c>
      <c r="F228" s="152" t="s">
        <v>138</v>
      </c>
      <c r="H228" s="153">
        <v>16.542</v>
      </c>
      <c r="L228" s="150"/>
      <c r="M228" s="154"/>
      <c r="T228" s="155"/>
      <c r="AT228" s="151" t="s">
        <v>137</v>
      </c>
      <c r="AU228" s="151" t="s">
        <v>80</v>
      </c>
      <c r="AV228" s="13" t="s">
        <v>136</v>
      </c>
      <c r="AW228" s="13" t="s">
        <v>27</v>
      </c>
      <c r="AX228" s="13" t="s">
        <v>78</v>
      </c>
      <c r="AY228" s="151" t="s">
        <v>129</v>
      </c>
    </row>
    <row r="229" spans="2:65" s="1" customFormat="1" ht="16.5" customHeight="1">
      <c r="B229" s="129"/>
      <c r="C229" s="130">
        <f>1+C216</f>
        <v>31</v>
      </c>
      <c r="D229" s="130" t="s">
        <v>132</v>
      </c>
      <c r="E229" s="131" t="s">
        <v>543</v>
      </c>
      <c r="F229" s="132" t="s">
        <v>544</v>
      </c>
      <c r="G229" s="133" t="s">
        <v>141</v>
      </c>
      <c r="H229" s="134">
        <v>16.7</v>
      </c>
      <c r="I229" s="135">
        <v>0</v>
      </c>
      <c r="J229" s="135">
        <f>ROUND(I229*H229,2)</f>
        <v>0</v>
      </c>
      <c r="K229" s="136"/>
      <c r="L229" s="29"/>
      <c r="M229" s="137" t="s">
        <v>1</v>
      </c>
      <c r="N229" s="138" t="s">
        <v>36</v>
      </c>
      <c r="O229" s="139">
        <v>0.04</v>
      </c>
      <c r="P229" s="139">
        <f>O229*H229</f>
        <v>0.668</v>
      </c>
      <c r="Q229" s="139">
        <v>0</v>
      </c>
      <c r="R229" s="139">
        <f>Q229*H229</f>
        <v>0</v>
      </c>
      <c r="S229" s="139">
        <v>0</v>
      </c>
      <c r="T229" s="140">
        <f>S229*H229</f>
        <v>0</v>
      </c>
      <c r="AR229" s="141" t="s">
        <v>136</v>
      </c>
      <c r="AT229" s="141" t="s">
        <v>132</v>
      </c>
      <c r="AU229" s="141" t="s">
        <v>80</v>
      </c>
      <c r="AY229" s="17" t="s">
        <v>129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7" t="s">
        <v>78</v>
      </c>
      <c r="BK229" s="142">
        <f>ROUND(I229*H229,2)</f>
        <v>0</v>
      </c>
      <c r="BL229" s="17" t="s">
        <v>136</v>
      </c>
      <c r="BM229" s="141" t="s">
        <v>545</v>
      </c>
    </row>
    <row r="230" spans="2:51" s="14" customFormat="1" ht="12">
      <c r="B230" s="156"/>
      <c r="D230" s="144" t="s">
        <v>137</v>
      </c>
      <c r="E230" s="157" t="s">
        <v>1</v>
      </c>
      <c r="F230" s="158" t="s">
        <v>546</v>
      </c>
      <c r="H230" s="157" t="s">
        <v>1</v>
      </c>
      <c r="L230" s="156"/>
      <c r="M230" s="159"/>
      <c r="T230" s="160"/>
      <c r="AT230" s="157" t="s">
        <v>137</v>
      </c>
      <c r="AU230" s="157" t="s">
        <v>80</v>
      </c>
      <c r="AV230" s="14" t="s">
        <v>78</v>
      </c>
      <c r="AW230" s="14" t="s">
        <v>27</v>
      </c>
      <c r="AX230" s="14" t="s">
        <v>71</v>
      </c>
      <c r="AY230" s="157" t="s">
        <v>129</v>
      </c>
    </row>
    <row r="231" spans="2:51" s="12" customFormat="1" ht="12">
      <c r="B231" s="143"/>
      <c r="D231" s="144" t="s">
        <v>137</v>
      </c>
      <c r="E231" s="145" t="s">
        <v>1</v>
      </c>
      <c r="F231" s="146" t="s">
        <v>547</v>
      </c>
      <c r="H231" s="147">
        <v>6.12</v>
      </c>
      <c r="L231" s="143"/>
      <c r="M231" s="148"/>
      <c r="T231" s="149"/>
      <c r="AT231" s="145" t="s">
        <v>137</v>
      </c>
      <c r="AU231" s="145" t="s">
        <v>80</v>
      </c>
      <c r="AV231" s="12" t="s">
        <v>80</v>
      </c>
      <c r="AW231" s="12" t="s">
        <v>27</v>
      </c>
      <c r="AX231" s="12" t="s">
        <v>71</v>
      </c>
      <c r="AY231" s="145" t="s">
        <v>129</v>
      </c>
    </row>
    <row r="232" spans="2:51" s="12" customFormat="1" ht="12">
      <c r="B232" s="143"/>
      <c r="D232" s="144" t="s">
        <v>137</v>
      </c>
      <c r="E232" s="145" t="s">
        <v>1</v>
      </c>
      <c r="F232" s="146" t="s">
        <v>548</v>
      </c>
      <c r="H232" s="147">
        <v>9.24</v>
      </c>
      <c r="L232" s="143"/>
      <c r="M232" s="148"/>
      <c r="T232" s="149"/>
      <c r="AT232" s="145" t="s">
        <v>137</v>
      </c>
      <c r="AU232" s="145" t="s">
        <v>80</v>
      </c>
      <c r="AV232" s="12" t="s">
        <v>80</v>
      </c>
      <c r="AW232" s="12" t="s">
        <v>27</v>
      </c>
      <c r="AX232" s="12" t="s">
        <v>71</v>
      </c>
      <c r="AY232" s="145" t="s">
        <v>129</v>
      </c>
    </row>
    <row r="233" spans="2:51" s="12" customFormat="1" ht="12">
      <c r="B233" s="143"/>
      <c r="D233" s="144" t="s">
        <v>137</v>
      </c>
      <c r="E233" s="145" t="s">
        <v>1</v>
      </c>
      <c r="F233" s="146" t="s">
        <v>549</v>
      </c>
      <c r="H233" s="147">
        <v>1.34</v>
      </c>
      <c r="L233" s="143"/>
      <c r="M233" s="148"/>
      <c r="T233" s="149"/>
      <c r="AT233" s="145" t="s">
        <v>137</v>
      </c>
      <c r="AU233" s="145" t="s">
        <v>80</v>
      </c>
      <c r="AV233" s="12" t="s">
        <v>80</v>
      </c>
      <c r="AW233" s="12" t="s">
        <v>27</v>
      </c>
      <c r="AX233" s="12" t="s">
        <v>71</v>
      </c>
      <c r="AY233" s="145" t="s">
        <v>129</v>
      </c>
    </row>
    <row r="234" spans="2:51" s="13" customFormat="1" ht="12">
      <c r="B234" s="150"/>
      <c r="D234" s="144" t="s">
        <v>137</v>
      </c>
      <c r="E234" s="151" t="s">
        <v>1</v>
      </c>
      <c r="F234" s="152" t="s">
        <v>138</v>
      </c>
      <c r="H234" s="153">
        <v>16.7</v>
      </c>
      <c r="L234" s="150"/>
      <c r="M234" s="154"/>
      <c r="T234" s="155"/>
      <c r="AT234" s="151" t="s">
        <v>137</v>
      </c>
      <c r="AU234" s="151" t="s">
        <v>80</v>
      </c>
      <c r="AV234" s="13" t="s">
        <v>136</v>
      </c>
      <c r="AW234" s="13" t="s">
        <v>27</v>
      </c>
      <c r="AX234" s="13" t="s">
        <v>78</v>
      </c>
      <c r="AY234" s="151" t="s">
        <v>129</v>
      </c>
    </row>
    <row r="235" spans="2:65" s="1" customFormat="1" ht="24.2" customHeight="1">
      <c r="B235" s="129"/>
      <c r="C235" s="130">
        <f>1+C229</f>
        <v>32</v>
      </c>
      <c r="D235" s="130" t="s">
        <v>132</v>
      </c>
      <c r="E235" s="131" t="s">
        <v>178</v>
      </c>
      <c r="F235" s="132" t="s">
        <v>179</v>
      </c>
      <c r="G235" s="133" t="s">
        <v>141</v>
      </c>
      <c r="H235" s="134">
        <v>80.556</v>
      </c>
      <c r="I235" s="135">
        <v>0</v>
      </c>
      <c r="J235" s="135">
        <f>ROUND(I235*H235,2)</f>
        <v>0</v>
      </c>
      <c r="K235" s="136"/>
      <c r="L235" s="29"/>
      <c r="M235" s="137" t="s">
        <v>1</v>
      </c>
      <c r="N235" s="138" t="s">
        <v>36</v>
      </c>
      <c r="O235" s="139">
        <v>0.06</v>
      </c>
      <c r="P235" s="139">
        <f>O235*H235</f>
        <v>4.83336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136</v>
      </c>
      <c r="AT235" s="141" t="s">
        <v>132</v>
      </c>
      <c r="AU235" s="141" t="s">
        <v>80</v>
      </c>
      <c r="AY235" s="17" t="s">
        <v>129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7" t="s">
        <v>78</v>
      </c>
      <c r="BK235" s="142">
        <f>ROUND(I235*H235,2)</f>
        <v>0</v>
      </c>
      <c r="BL235" s="17" t="s">
        <v>136</v>
      </c>
      <c r="BM235" s="141" t="s">
        <v>180</v>
      </c>
    </row>
    <row r="236" spans="2:51" s="14" customFormat="1" ht="12">
      <c r="B236" s="156"/>
      <c r="D236" s="144" t="s">
        <v>137</v>
      </c>
      <c r="E236" s="157" t="s">
        <v>1</v>
      </c>
      <c r="F236" s="158" t="s">
        <v>550</v>
      </c>
      <c r="H236" s="157" t="s">
        <v>1</v>
      </c>
      <c r="L236" s="156"/>
      <c r="M236" s="159"/>
      <c r="T236" s="160"/>
      <c r="AT236" s="157" t="s">
        <v>137</v>
      </c>
      <c r="AU236" s="157" t="s">
        <v>80</v>
      </c>
      <c r="AV236" s="14" t="s">
        <v>78</v>
      </c>
      <c r="AW236" s="14" t="s">
        <v>27</v>
      </c>
      <c r="AX236" s="14" t="s">
        <v>71</v>
      </c>
      <c r="AY236" s="157" t="s">
        <v>129</v>
      </c>
    </row>
    <row r="237" spans="2:51" s="12" customFormat="1" ht="12">
      <c r="B237" s="143"/>
      <c r="D237" s="144" t="s">
        <v>137</v>
      </c>
      <c r="E237" s="145" t="s">
        <v>1</v>
      </c>
      <c r="F237" s="146" t="s">
        <v>551</v>
      </c>
      <c r="H237" s="147">
        <v>17.01</v>
      </c>
      <c r="L237" s="143"/>
      <c r="M237" s="148"/>
      <c r="T237" s="149"/>
      <c r="AT237" s="145" t="s">
        <v>137</v>
      </c>
      <c r="AU237" s="145" t="s">
        <v>80</v>
      </c>
      <c r="AV237" s="12" t="s">
        <v>80</v>
      </c>
      <c r="AW237" s="12" t="s">
        <v>27</v>
      </c>
      <c r="AX237" s="12" t="s">
        <v>71</v>
      </c>
      <c r="AY237" s="145" t="s">
        <v>129</v>
      </c>
    </row>
    <row r="238" spans="2:51" s="12" customFormat="1" ht="12">
      <c r="B238" s="143"/>
      <c r="D238" s="144" t="s">
        <v>137</v>
      </c>
      <c r="E238" s="145" t="s">
        <v>1</v>
      </c>
      <c r="F238" s="146" t="s">
        <v>552</v>
      </c>
      <c r="H238" s="147">
        <v>16.2</v>
      </c>
      <c r="L238" s="143"/>
      <c r="M238" s="148"/>
      <c r="T238" s="149"/>
      <c r="AT238" s="145" t="s">
        <v>137</v>
      </c>
      <c r="AU238" s="145" t="s">
        <v>80</v>
      </c>
      <c r="AV238" s="12" t="s">
        <v>80</v>
      </c>
      <c r="AW238" s="12" t="s">
        <v>27</v>
      </c>
      <c r="AX238" s="12" t="s">
        <v>71</v>
      </c>
      <c r="AY238" s="145" t="s">
        <v>129</v>
      </c>
    </row>
    <row r="239" spans="2:51" s="12" customFormat="1" ht="12">
      <c r="B239" s="143"/>
      <c r="D239" s="144" t="s">
        <v>137</v>
      </c>
      <c r="E239" s="145" t="s">
        <v>1</v>
      </c>
      <c r="F239" s="146" t="s">
        <v>553</v>
      </c>
      <c r="H239" s="147">
        <v>7.425</v>
      </c>
      <c r="L239" s="143"/>
      <c r="M239" s="148"/>
      <c r="T239" s="149"/>
      <c r="AT239" s="145" t="s">
        <v>137</v>
      </c>
      <c r="AU239" s="145" t="s">
        <v>80</v>
      </c>
      <c r="AV239" s="12" t="s">
        <v>80</v>
      </c>
      <c r="AW239" s="12" t="s">
        <v>27</v>
      </c>
      <c r="AX239" s="12" t="s">
        <v>71</v>
      </c>
      <c r="AY239" s="145" t="s">
        <v>129</v>
      </c>
    </row>
    <row r="240" spans="2:51" s="12" customFormat="1" ht="12">
      <c r="B240" s="143"/>
      <c r="D240" s="144" t="s">
        <v>137</v>
      </c>
      <c r="E240" s="145" t="s">
        <v>1</v>
      </c>
      <c r="F240" s="146" t="s">
        <v>554</v>
      </c>
      <c r="H240" s="147">
        <v>2.916</v>
      </c>
      <c r="L240" s="143"/>
      <c r="M240" s="148"/>
      <c r="T240" s="149"/>
      <c r="AT240" s="145" t="s">
        <v>137</v>
      </c>
      <c r="AU240" s="145" t="s">
        <v>80</v>
      </c>
      <c r="AV240" s="12" t="s">
        <v>80</v>
      </c>
      <c r="AW240" s="12" t="s">
        <v>27</v>
      </c>
      <c r="AX240" s="12" t="s">
        <v>71</v>
      </c>
      <c r="AY240" s="145" t="s">
        <v>129</v>
      </c>
    </row>
    <row r="241" spans="2:51" s="12" customFormat="1" ht="12">
      <c r="B241" s="143"/>
      <c r="D241" s="144" t="s">
        <v>137</v>
      </c>
      <c r="E241" s="145" t="s">
        <v>1</v>
      </c>
      <c r="F241" s="146" t="s">
        <v>555</v>
      </c>
      <c r="H241" s="147">
        <v>15.66</v>
      </c>
      <c r="L241" s="143"/>
      <c r="M241" s="148"/>
      <c r="T241" s="149"/>
      <c r="AT241" s="145" t="s">
        <v>137</v>
      </c>
      <c r="AU241" s="145" t="s">
        <v>80</v>
      </c>
      <c r="AV241" s="12" t="s">
        <v>80</v>
      </c>
      <c r="AW241" s="12" t="s">
        <v>27</v>
      </c>
      <c r="AX241" s="12" t="s">
        <v>71</v>
      </c>
      <c r="AY241" s="145" t="s">
        <v>129</v>
      </c>
    </row>
    <row r="242" spans="2:51" s="12" customFormat="1" ht="12">
      <c r="B242" s="143"/>
      <c r="D242" s="144" t="s">
        <v>137</v>
      </c>
      <c r="E242" s="145" t="s">
        <v>1</v>
      </c>
      <c r="F242" s="146" t="s">
        <v>556</v>
      </c>
      <c r="H242" s="147">
        <v>0.36</v>
      </c>
      <c r="L242" s="143"/>
      <c r="M242" s="148"/>
      <c r="T242" s="149"/>
      <c r="AT242" s="145" t="s">
        <v>137</v>
      </c>
      <c r="AU242" s="145" t="s">
        <v>80</v>
      </c>
      <c r="AV242" s="12" t="s">
        <v>80</v>
      </c>
      <c r="AW242" s="12" t="s">
        <v>27</v>
      </c>
      <c r="AX242" s="12" t="s">
        <v>71</v>
      </c>
      <c r="AY242" s="145" t="s">
        <v>129</v>
      </c>
    </row>
    <row r="243" spans="2:51" s="12" customFormat="1" ht="12">
      <c r="B243" s="143"/>
      <c r="D243" s="144" t="s">
        <v>137</v>
      </c>
      <c r="E243" s="145" t="s">
        <v>1</v>
      </c>
      <c r="F243" s="146" t="s">
        <v>557</v>
      </c>
      <c r="H243" s="147">
        <v>7.425</v>
      </c>
      <c r="L243" s="143"/>
      <c r="M243" s="148"/>
      <c r="T243" s="149"/>
      <c r="AT243" s="145" t="s">
        <v>137</v>
      </c>
      <c r="AU243" s="145" t="s">
        <v>80</v>
      </c>
      <c r="AV243" s="12" t="s">
        <v>80</v>
      </c>
      <c r="AW243" s="12" t="s">
        <v>27</v>
      </c>
      <c r="AX243" s="12" t="s">
        <v>71</v>
      </c>
      <c r="AY243" s="145" t="s">
        <v>129</v>
      </c>
    </row>
    <row r="244" spans="2:51" s="12" customFormat="1" ht="12">
      <c r="B244" s="143"/>
      <c r="D244" s="144" t="s">
        <v>137</v>
      </c>
      <c r="E244" s="145" t="s">
        <v>1</v>
      </c>
      <c r="F244" s="146" t="s">
        <v>558</v>
      </c>
      <c r="H244" s="147">
        <v>7.83</v>
      </c>
      <c r="L244" s="143"/>
      <c r="M244" s="148"/>
      <c r="T244" s="149"/>
      <c r="AT244" s="145" t="s">
        <v>137</v>
      </c>
      <c r="AU244" s="145" t="s">
        <v>80</v>
      </c>
      <c r="AV244" s="12" t="s">
        <v>80</v>
      </c>
      <c r="AW244" s="12" t="s">
        <v>27</v>
      </c>
      <c r="AX244" s="12" t="s">
        <v>71</v>
      </c>
      <c r="AY244" s="145" t="s">
        <v>129</v>
      </c>
    </row>
    <row r="245" spans="2:51" s="12" customFormat="1" ht="12">
      <c r="B245" s="143"/>
      <c r="D245" s="144" t="s">
        <v>137</v>
      </c>
      <c r="E245" s="145" t="s">
        <v>1</v>
      </c>
      <c r="F245" s="146" t="s">
        <v>559</v>
      </c>
      <c r="H245" s="147">
        <v>0.6</v>
      </c>
      <c r="L245" s="143"/>
      <c r="M245" s="148"/>
      <c r="T245" s="149"/>
      <c r="AT245" s="145" t="s">
        <v>137</v>
      </c>
      <c r="AU245" s="145" t="s">
        <v>80</v>
      </c>
      <c r="AV245" s="12" t="s">
        <v>80</v>
      </c>
      <c r="AW245" s="12" t="s">
        <v>27</v>
      </c>
      <c r="AX245" s="12" t="s">
        <v>71</v>
      </c>
      <c r="AY245" s="145" t="s">
        <v>129</v>
      </c>
    </row>
    <row r="246" spans="2:51" s="12" customFormat="1" ht="12">
      <c r="B246" s="143"/>
      <c r="D246" s="144" t="s">
        <v>137</v>
      </c>
      <c r="E246" s="145" t="s">
        <v>1</v>
      </c>
      <c r="F246" s="146" t="s">
        <v>560</v>
      </c>
      <c r="H246" s="147">
        <v>5.13</v>
      </c>
      <c r="L246" s="143"/>
      <c r="M246" s="148"/>
      <c r="T246" s="149"/>
      <c r="AT246" s="145" t="s">
        <v>137</v>
      </c>
      <c r="AU246" s="145" t="s">
        <v>80</v>
      </c>
      <c r="AV246" s="12" t="s">
        <v>80</v>
      </c>
      <c r="AW246" s="12" t="s">
        <v>27</v>
      </c>
      <c r="AX246" s="12" t="s">
        <v>71</v>
      </c>
      <c r="AY246" s="145" t="s">
        <v>129</v>
      </c>
    </row>
    <row r="247" spans="2:51" s="13" customFormat="1" ht="12">
      <c r="B247" s="150"/>
      <c r="D247" s="144" t="s">
        <v>137</v>
      </c>
      <c r="E247" s="151" t="s">
        <v>1</v>
      </c>
      <c r="F247" s="152" t="s">
        <v>138</v>
      </c>
      <c r="H247" s="153">
        <v>80.556</v>
      </c>
      <c r="L247" s="150"/>
      <c r="M247" s="154"/>
      <c r="T247" s="155"/>
      <c r="AT247" s="151" t="s">
        <v>137</v>
      </c>
      <c r="AU247" s="151" t="s">
        <v>80</v>
      </c>
      <c r="AV247" s="13" t="s">
        <v>136</v>
      </c>
      <c r="AW247" s="13" t="s">
        <v>27</v>
      </c>
      <c r="AX247" s="13" t="s">
        <v>78</v>
      </c>
      <c r="AY247" s="151" t="s">
        <v>129</v>
      </c>
    </row>
    <row r="248" spans="2:65" s="1" customFormat="1" ht="33" customHeight="1">
      <c r="B248" s="129"/>
      <c r="C248" s="130">
        <f>1+C235</f>
        <v>33</v>
      </c>
      <c r="D248" s="130" t="s">
        <v>854</v>
      </c>
      <c r="E248" s="131"/>
      <c r="F248" s="132" t="s">
        <v>915</v>
      </c>
      <c r="G248" s="133" t="s">
        <v>181</v>
      </c>
      <c r="H248" s="134">
        <f>(107-42)*0.2</f>
        <v>13</v>
      </c>
      <c r="I248" s="135">
        <v>0</v>
      </c>
      <c r="J248" s="135">
        <f>ROUND(I248*H248,2)</f>
        <v>0</v>
      </c>
      <c r="K248" s="136"/>
      <c r="L248" s="29"/>
      <c r="M248" s="137" t="s">
        <v>1</v>
      </c>
      <c r="N248" s="138" t="s">
        <v>36</v>
      </c>
      <c r="O248" s="139">
        <v>3.213</v>
      </c>
      <c r="P248" s="139">
        <f>O248*H248</f>
        <v>41.769</v>
      </c>
      <c r="Q248" s="139">
        <v>2.50187</v>
      </c>
      <c r="R248" s="139">
        <f>Q248*H248</f>
        <v>32.52431</v>
      </c>
      <c r="S248" s="139">
        <v>0</v>
      </c>
      <c r="T248" s="140">
        <f>S248*H248</f>
        <v>0</v>
      </c>
      <c r="AR248" s="141" t="s">
        <v>136</v>
      </c>
      <c r="AT248" s="141" t="s">
        <v>132</v>
      </c>
      <c r="AU248" s="141" t="s">
        <v>80</v>
      </c>
      <c r="AY248" s="17" t="s">
        <v>129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7" t="s">
        <v>78</v>
      </c>
      <c r="BK248" s="142">
        <f>ROUND(I248*H248,2)</f>
        <v>0</v>
      </c>
      <c r="BL248" s="17" t="s">
        <v>136</v>
      </c>
      <c r="BM248" s="141" t="s">
        <v>182</v>
      </c>
    </row>
    <row r="249" spans="2:51" s="12" customFormat="1" ht="12">
      <c r="B249" s="143"/>
      <c r="D249" s="144" t="s">
        <v>137</v>
      </c>
      <c r="E249" s="145" t="s">
        <v>1</v>
      </c>
      <c r="F249" s="146" t="s">
        <v>988</v>
      </c>
      <c r="H249" s="147"/>
      <c r="L249" s="143"/>
      <c r="M249" s="148"/>
      <c r="T249" s="149"/>
      <c r="AT249" s="145" t="s">
        <v>137</v>
      </c>
      <c r="AU249" s="145" t="s">
        <v>80</v>
      </c>
      <c r="AV249" s="12" t="s">
        <v>80</v>
      </c>
      <c r="AW249" s="12" t="s">
        <v>27</v>
      </c>
      <c r="AX249" s="12" t="s">
        <v>71</v>
      </c>
      <c r="AY249" s="145" t="s">
        <v>129</v>
      </c>
    </row>
    <row r="250" spans="2:51" s="13" customFormat="1" ht="22.5">
      <c r="B250" s="150"/>
      <c r="D250" s="144" t="s">
        <v>137</v>
      </c>
      <c r="E250" s="151" t="s">
        <v>1</v>
      </c>
      <c r="F250" s="152" t="s">
        <v>899</v>
      </c>
      <c r="H250" s="153"/>
      <c r="L250" s="150"/>
      <c r="M250" s="154"/>
      <c r="T250" s="155"/>
      <c r="AT250" s="151" t="s">
        <v>137</v>
      </c>
      <c r="AU250" s="151" t="s">
        <v>80</v>
      </c>
      <c r="AV250" s="13" t="s">
        <v>136</v>
      </c>
      <c r="AW250" s="13" t="s">
        <v>27</v>
      </c>
      <c r="AX250" s="13" t="s">
        <v>71</v>
      </c>
      <c r="AY250" s="151" t="s">
        <v>129</v>
      </c>
    </row>
    <row r="251" spans="2:51" s="12" customFormat="1" ht="12">
      <c r="B251" s="143"/>
      <c r="D251" s="144" t="s">
        <v>137</v>
      </c>
      <c r="E251" s="145" t="s">
        <v>1</v>
      </c>
      <c r="F251" s="146"/>
      <c r="H251" s="147"/>
      <c r="L251" s="143"/>
      <c r="M251" s="148"/>
      <c r="T251" s="149"/>
      <c r="AT251" s="145" t="s">
        <v>137</v>
      </c>
      <c r="AU251" s="145" t="s">
        <v>80</v>
      </c>
      <c r="AV251" s="12" t="s">
        <v>80</v>
      </c>
      <c r="AW251" s="12" t="s">
        <v>27</v>
      </c>
      <c r="AX251" s="12" t="s">
        <v>78</v>
      </c>
      <c r="AY251" s="145" t="s">
        <v>129</v>
      </c>
    </row>
    <row r="252" spans="2:65" s="1" customFormat="1" ht="33" customHeight="1">
      <c r="B252" s="129"/>
      <c r="C252" s="130">
        <f>1+C248</f>
        <v>34</v>
      </c>
      <c r="D252" s="130" t="s">
        <v>132</v>
      </c>
      <c r="E252" s="131" t="s">
        <v>183</v>
      </c>
      <c r="F252" s="132" t="s">
        <v>184</v>
      </c>
      <c r="G252" s="133" t="s">
        <v>181</v>
      </c>
      <c r="H252" s="134">
        <f>H248</f>
        <v>13</v>
      </c>
      <c r="I252" s="135">
        <v>0</v>
      </c>
      <c r="J252" s="135">
        <f>ROUND(I252*H252,2)</f>
        <v>0</v>
      </c>
      <c r="K252" s="136"/>
      <c r="L252" s="29"/>
      <c r="M252" s="137" t="s">
        <v>1</v>
      </c>
      <c r="N252" s="138" t="s">
        <v>36</v>
      </c>
      <c r="O252" s="139">
        <v>0.82</v>
      </c>
      <c r="P252" s="139">
        <f>O252*H252</f>
        <v>10.66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136</v>
      </c>
      <c r="AT252" s="141" t="s">
        <v>132</v>
      </c>
      <c r="AU252" s="141" t="s">
        <v>80</v>
      </c>
      <c r="AY252" s="17" t="s">
        <v>129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7" t="s">
        <v>78</v>
      </c>
      <c r="BK252" s="142">
        <f>ROUND(I252*H252,2)</f>
        <v>0</v>
      </c>
      <c r="BL252" s="17" t="s">
        <v>136</v>
      </c>
      <c r="BM252" s="141" t="s">
        <v>185</v>
      </c>
    </row>
    <row r="253" spans="2:65" s="1" customFormat="1" ht="16.5" customHeight="1">
      <c r="B253" s="129"/>
      <c r="C253" s="130">
        <f>1+C252</f>
        <v>35</v>
      </c>
      <c r="D253" s="130" t="s">
        <v>132</v>
      </c>
      <c r="E253" s="131" t="s">
        <v>186</v>
      </c>
      <c r="F253" s="132" t="s">
        <v>187</v>
      </c>
      <c r="G253" s="133" t="s">
        <v>188</v>
      </c>
      <c r="H253" s="134">
        <f>H163*(47.5/6)/1000</f>
        <v>0.332108125</v>
      </c>
      <c r="I253" s="135">
        <v>0</v>
      </c>
      <c r="J253" s="135">
        <f>ROUND(I253*H253,2)</f>
        <v>0</v>
      </c>
      <c r="K253" s="136"/>
      <c r="L253" s="29"/>
      <c r="M253" s="137" t="s">
        <v>1</v>
      </c>
      <c r="N253" s="138" t="s">
        <v>36</v>
      </c>
      <c r="O253" s="139">
        <v>15.231</v>
      </c>
      <c r="P253" s="139">
        <f>O253*H253</f>
        <v>5.058338851875</v>
      </c>
      <c r="Q253" s="139">
        <v>1.06277</v>
      </c>
      <c r="R253" s="139">
        <f>Q253*H253</f>
        <v>0.35295455200625</v>
      </c>
      <c r="S253" s="139">
        <v>0</v>
      </c>
      <c r="T253" s="140">
        <f>S253*H253</f>
        <v>0</v>
      </c>
      <c r="AR253" s="141" t="s">
        <v>136</v>
      </c>
      <c r="AT253" s="141" t="s">
        <v>132</v>
      </c>
      <c r="AU253" s="141" t="s">
        <v>80</v>
      </c>
      <c r="AY253" s="17" t="s">
        <v>129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7" t="s">
        <v>78</v>
      </c>
      <c r="BK253" s="142">
        <f>ROUND(I253*H253,2)</f>
        <v>0</v>
      </c>
      <c r="BL253" s="17" t="s">
        <v>136</v>
      </c>
      <c r="BM253" s="141" t="s">
        <v>189</v>
      </c>
    </row>
    <row r="254" spans="2:51" s="12" customFormat="1" ht="12">
      <c r="B254" s="143"/>
      <c r="D254" s="144" t="s">
        <v>137</v>
      </c>
      <c r="E254" s="145" t="s">
        <v>1</v>
      </c>
      <c r="F254" s="146" t="s">
        <v>897</v>
      </c>
      <c r="H254" s="147"/>
      <c r="L254" s="143"/>
      <c r="M254" s="148"/>
      <c r="T254" s="149"/>
      <c r="AT254" s="145" t="s">
        <v>137</v>
      </c>
      <c r="AU254" s="145" t="s">
        <v>80</v>
      </c>
      <c r="AV254" s="12" t="s">
        <v>80</v>
      </c>
      <c r="AW254" s="12" t="s">
        <v>27</v>
      </c>
      <c r="AX254" s="12" t="s">
        <v>71</v>
      </c>
      <c r="AY254" s="145" t="s">
        <v>129</v>
      </c>
    </row>
    <row r="255" spans="2:51" s="12" customFormat="1" ht="12">
      <c r="B255" s="143"/>
      <c r="D255" s="144" t="s">
        <v>137</v>
      </c>
      <c r="E255" s="145" t="s">
        <v>1</v>
      </c>
      <c r="F255" s="146"/>
      <c r="H255" s="147"/>
      <c r="L255" s="143"/>
      <c r="M255" s="148"/>
      <c r="T255" s="149"/>
      <c r="AT255" s="145" t="s">
        <v>137</v>
      </c>
      <c r="AU255" s="145" t="s">
        <v>80</v>
      </c>
      <c r="AV255" s="12" t="s">
        <v>80</v>
      </c>
      <c r="AW255" s="12" t="s">
        <v>27</v>
      </c>
      <c r="AX255" s="12" t="s">
        <v>78</v>
      </c>
      <c r="AY255" s="145" t="s">
        <v>129</v>
      </c>
    </row>
    <row r="256" spans="2:65" s="1" customFormat="1" ht="33" customHeight="1">
      <c r="B256" s="129"/>
      <c r="C256" s="130">
        <f>1+C253</f>
        <v>36</v>
      </c>
      <c r="D256" s="130" t="s">
        <v>132</v>
      </c>
      <c r="E256" s="131" t="s">
        <v>190</v>
      </c>
      <c r="F256" s="132" t="s">
        <v>191</v>
      </c>
      <c r="G256" s="133" t="s">
        <v>148</v>
      </c>
      <c r="H256" s="134">
        <v>92.985</v>
      </c>
      <c r="I256" s="135">
        <v>0</v>
      </c>
      <c r="J256" s="135">
        <f>ROUND(I256*H256,2)</f>
        <v>0</v>
      </c>
      <c r="K256" s="136"/>
      <c r="L256" s="29"/>
      <c r="M256" s="137" t="s">
        <v>1</v>
      </c>
      <c r="N256" s="138" t="s">
        <v>36</v>
      </c>
      <c r="O256" s="139">
        <v>0.03</v>
      </c>
      <c r="P256" s="139">
        <f>O256*H256</f>
        <v>2.7895499999999998</v>
      </c>
      <c r="Q256" s="139">
        <v>2E-05</v>
      </c>
      <c r="R256" s="139">
        <f>Q256*H256</f>
        <v>0.0018597000000000002</v>
      </c>
      <c r="S256" s="139">
        <v>0</v>
      </c>
      <c r="T256" s="140">
        <f>S256*H256</f>
        <v>0</v>
      </c>
      <c r="AR256" s="141" t="s">
        <v>136</v>
      </c>
      <c r="AT256" s="141" t="s">
        <v>132</v>
      </c>
      <c r="AU256" s="141" t="s">
        <v>80</v>
      </c>
      <c r="AY256" s="17" t="s">
        <v>129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7" t="s">
        <v>78</v>
      </c>
      <c r="BK256" s="142">
        <f>ROUND(I256*H256,2)</f>
        <v>0</v>
      </c>
      <c r="BL256" s="17" t="s">
        <v>136</v>
      </c>
      <c r="BM256" s="141" t="s">
        <v>192</v>
      </c>
    </row>
    <row r="257" spans="2:51" s="12" customFormat="1" ht="12">
      <c r="B257" s="143"/>
      <c r="D257" s="144" t="s">
        <v>137</v>
      </c>
      <c r="E257" s="145" t="s">
        <v>1</v>
      </c>
      <c r="F257" s="146" t="s">
        <v>561</v>
      </c>
      <c r="H257" s="147">
        <v>9.91</v>
      </c>
      <c r="L257" s="143"/>
      <c r="M257" s="148"/>
      <c r="T257" s="149"/>
      <c r="AT257" s="145" t="s">
        <v>137</v>
      </c>
      <c r="AU257" s="145" t="s">
        <v>80</v>
      </c>
      <c r="AV257" s="12" t="s">
        <v>80</v>
      </c>
      <c r="AW257" s="12" t="s">
        <v>27</v>
      </c>
      <c r="AX257" s="12" t="s">
        <v>71</v>
      </c>
      <c r="AY257" s="145" t="s">
        <v>129</v>
      </c>
    </row>
    <row r="258" spans="2:51" s="12" customFormat="1" ht="12">
      <c r="B258" s="143"/>
      <c r="D258" s="144" t="s">
        <v>137</v>
      </c>
      <c r="E258" s="145" t="s">
        <v>1</v>
      </c>
      <c r="F258" s="146" t="s">
        <v>562</v>
      </c>
      <c r="H258" s="147">
        <v>3.16</v>
      </c>
      <c r="L258" s="143"/>
      <c r="M258" s="148"/>
      <c r="T258" s="149"/>
      <c r="AT258" s="145" t="s">
        <v>137</v>
      </c>
      <c r="AU258" s="145" t="s">
        <v>80</v>
      </c>
      <c r="AV258" s="12" t="s">
        <v>80</v>
      </c>
      <c r="AW258" s="12" t="s">
        <v>27</v>
      </c>
      <c r="AX258" s="12" t="s">
        <v>71</v>
      </c>
      <c r="AY258" s="145" t="s">
        <v>129</v>
      </c>
    </row>
    <row r="259" spans="2:51" s="12" customFormat="1" ht="12">
      <c r="B259" s="143"/>
      <c r="D259" s="144" t="s">
        <v>137</v>
      </c>
      <c r="E259" s="145" t="s">
        <v>1</v>
      </c>
      <c r="F259" s="146" t="s">
        <v>563</v>
      </c>
      <c r="H259" s="147">
        <v>4.14</v>
      </c>
      <c r="L259" s="143"/>
      <c r="M259" s="148"/>
      <c r="T259" s="149"/>
      <c r="AT259" s="145" t="s">
        <v>137</v>
      </c>
      <c r="AU259" s="145" t="s">
        <v>80</v>
      </c>
      <c r="AV259" s="12" t="s">
        <v>80</v>
      </c>
      <c r="AW259" s="12" t="s">
        <v>27</v>
      </c>
      <c r="AX259" s="12" t="s">
        <v>71</v>
      </c>
      <c r="AY259" s="145" t="s">
        <v>129</v>
      </c>
    </row>
    <row r="260" spans="2:51" s="12" customFormat="1" ht="12">
      <c r="B260" s="143"/>
      <c r="D260" s="144" t="s">
        <v>137</v>
      </c>
      <c r="E260" s="145" t="s">
        <v>1</v>
      </c>
      <c r="F260" s="146" t="s">
        <v>564</v>
      </c>
      <c r="H260" s="147">
        <v>3.8</v>
      </c>
      <c r="L260" s="143"/>
      <c r="M260" s="148"/>
      <c r="T260" s="149"/>
      <c r="AT260" s="145" t="s">
        <v>137</v>
      </c>
      <c r="AU260" s="145" t="s">
        <v>80</v>
      </c>
      <c r="AV260" s="12" t="s">
        <v>80</v>
      </c>
      <c r="AW260" s="12" t="s">
        <v>27</v>
      </c>
      <c r="AX260" s="12" t="s">
        <v>71</v>
      </c>
      <c r="AY260" s="145" t="s">
        <v>129</v>
      </c>
    </row>
    <row r="261" spans="2:51" s="12" customFormat="1" ht="12">
      <c r="B261" s="143"/>
      <c r="D261" s="144" t="s">
        <v>137</v>
      </c>
      <c r="E261" s="145" t="s">
        <v>1</v>
      </c>
      <c r="F261" s="146" t="s">
        <v>565</v>
      </c>
      <c r="H261" s="147">
        <v>3.8</v>
      </c>
      <c r="L261" s="143"/>
      <c r="M261" s="148"/>
      <c r="T261" s="149"/>
      <c r="AT261" s="145" t="s">
        <v>137</v>
      </c>
      <c r="AU261" s="145" t="s">
        <v>80</v>
      </c>
      <c r="AV261" s="12" t="s">
        <v>80</v>
      </c>
      <c r="AW261" s="12" t="s">
        <v>27</v>
      </c>
      <c r="AX261" s="12" t="s">
        <v>71</v>
      </c>
      <c r="AY261" s="145" t="s">
        <v>129</v>
      </c>
    </row>
    <row r="262" spans="2:51" s="12" customFormat="1" ht="22.5">
      <c r="B262" s="143"/>
      <c r="D262" s="144" t="s">
        <v>137</v>
      </c>
      <c r="E262" s="145" t="s">
        <v>1</v>
      </c>
      <c r="F262" s="146" t="s">
        <v>566</v>
      </c>
      <c r="H262" s="147">
        <v>10.346</v>
      </c>
      <c r="L262" s="143"/>
      <c r="M262" s="148"/>
      <c r="T262" s="149"/>
      <c r="AT262" s="145" t="s">
        <v>137</v>
      </c>
      <c r="AU262" s="145" t="s">
        <v>80</v>
      </c>
      <c r="AV262" s="12" t="s">
        <v>80</v>
      </c>
      <c r="AW262" s="12" t="s">
        <v>27</v>
      </c>
      <c r="AX262" s="12" t="s">
        <v>71</v>
      </c>
      <c r="AY262" s="145" t="s">
        <v>129</v>
      </c>
    </row>
    <row r="263" spans="2:51" s="12" customFormat="1" ht="12">
      <c r="B263" s="143"/>
      <c r="D263" s="144" t="s">
        <v>137</v>
      </c>
      <c r="E263" s="145" t="s">
        <v>1</v>
      </c>
      <c r="F263" s="146" t="s">
        <v>567</v>
      </c>
      <c r="H263" s="147">
        <v>19.612</v>
      </c>
      <c r="L263" s="143"/>
      <c r="M263" s="148"/>
      <c r="T263" s="149"/>
      <c r="AT263" s="145" t="s">
        <v>137</v>
      </c>
      <c r="AU263" s="145" t="s">
        <v>80</v>
      </c>
      <c r="AV263" s="12" t="s">
        <v>80</v>
      </c>
      <c r="AW263" s="12" t="s">
        <v>27</v>
      </c>
      <c r="AX263" s="12" t="s">
        <v>71</v>
      </c>
      <c r="AY263" s="145" t="s">
        <v>129</v>
      </c>
    </row>
    <row r="264" spans="2:51" s="12" customFormat="1" ht="12">
      <c r="B264" s="143"/>
      <c r="D264" s="144" t="s">
        <v>137</v>
      </c>
      <c r="E264" s="145" t="s">
        <v>1</v>
      </c>
      <c r="F264" s="146" t="s">
        <v>568</v>
      </c>
      <c r="H264" s="147">
        <v>8.072</v>
      </c>
      <c r="L264" s="143"/>
      <c r="M264" s="148"/>
      <c r="T264" s="149"/>
      <c r="AT264" s="145" t="s">
        <v>137</v>
      </c>
      <c r="AU264" s="145" t="s">
        <v>80</v>
      </c>
      <c r="AV264" s="12" t="s">
        <v>80</v>
      </c>
      <c r="AW264" s="12" t="s">
        <v>27</v>
      </c>
      <c r="AX264" s="12" t="s">
        <v>71</v>
      </c>
      <c r="AY264" s="145" t="s">
        <v>129</v>
      </c>
    </row>
    <row r="265" spans="2:51" s="12" customFormat="1" ht="12">
      <c r="B265" s="143"/>
      <c r="D265" s="144" t="s">
        <v>137</v>
      </c>
      <c r="E265" s="145" t="s">
        <v>1</v>
      </c>
      <c r="F265" s="146" t="s">
        <v>569</v>
      </c>
      <c r="H265" s="147">
        <v>9.206</v>
      </c>
      <c r="L265" s="143"/>
      <c r="M265" s="148"/>
      <c r="T265" s="149"/>
      <c r="AT265" s="145" t="s">
        <v>137</v>
      </c>
      <c r="AU265" s="145" t="s">
        <v>80</v>
      </c>
      <c r="AV265" s="12" t="s">
        <v>80</v>
      </c>
      <c r="AW265" s="12" t="s">
        <v>27</v>
      </c>
      <c r="AX265" s="12" t="s">
        <v>71</v>
      </c>
      <c r="AY265" s="145" t="s">
        <v>129</v>
      </c>
    </row>
    <row r="266" spans="2:51" s="12" customFormat="1" ht="12">
      <c r="B266" s="143"/>
      <c r="D266" s="144" t="s">
        <v>137</v>
      </c>
      <c r="E266" s="145" t="s">
        <v>1</v>
      </c>
      <c r="F266" s="146" t="s">
        <v>570</v>
      </c>
      <c r="H266" s="147">
        <v>6.343</v>
      </c>
      <c r="L266" s="143"/>
      <c r="M266" s="148"/>
      <c r="T266" s="149"/>
      <c r="AT266" s="145" t="s">
        <v>137</v>
      </c>
      <c r="AU266" s="145" t="s">
        <v>80</v>
      </c>
      <c r="AV266" s="12" t="s">
        <v>80</v>
      </c>
      <c r="AW266" s="12" t="s">
        <v>27</v>
      </c>
      <c r="AX266" s="12" t="s">
        <v>71</v>
      </c>
      <c r="AY266" s="145" t="s">
        <v>129</v>
      </c>
    </row>
    <row r="267" spans="2:51" s="12" customFormat="1" ht="12">
      <c r="B267" s="143"/>
      <c r="D267" s="144" t="s">
        <v>137</v>
      </c>
      <c r="E267" s="145" t="s">
        <v>1</v>
      </c>
      <c r="F267" s="146" t="s">
        <v>571</v>
      </c>
      <c r="H267" s="147">
        <v>7.596</v>
      </c>
      <c r="L267" s="143"/>
      <c r="M267" s="148"/>
      <c r="T267" s="149"/>
      <c r="AT267" s="145" t="s">
        <v>137</v>
      </c>
      <c r="AU267" s="145" t="s">
        <v>80</v>
      </c>
      <c r="AV267" s="12" t="s">
        <v>80</v>
      </c>
      <c r="AW267" s="12" t="s">
        <v>27</v>
      </c>
      <c r="AX267" s="12" t="s">
        <v>71</v>
      </c>
      <c r="AY267" s="145" t="s">
        <v>129</v>
      </c>
    </row>
    <row r="268" spans="2:51" s="12" customFormat="1" ht="12">
      <c r="B268" s="143"/>
      <c r="D268" s="144" t="s">
        <v>137</v>
      </c>
      <c r="E268" s="145" t="s">
        <v>1</v>
      </c>
      <c r="F268" s="146" t="s">
        <v>572</v>
      </c>
      <c r="H268" s="147">
        <v>3.5</v>
      </c>
      <c r="L268" s="143"/>
      <c r="M268" s="148"/>
      <c r="T268" s="149"/>
      <c r="AT268" s="145" t="s">
        <v>137</v>
      </c>
      <c r="AU268" s="145" t="s">
        <v>80</v>
      </c>
      <c r="AV268" s="12" t="s">
        <v>80</v>
      </c>
      <c r="AW268" s="12" t="s">
        <v>27</v>
      </c>
      <c r="AX268" s="12" t="s">
        <v>71</v>
      </c>
      <c r="AY268" s="145" t="s">
        <v>129</v>
      </c>
    </row>
    <row r="269" spans="2:51" s="12" customFormat="1" ht="12">
      <c r="B269" s="143"/>
      <c r="D269" s="144" t="s">
        <v>137</v>
      </c>
      <c r="E269" s="145" t="s">
        <v>1</v>
      </c>
      <c r="F269" s="146" t="s">
        <v>573</v>
      </c>
      <c r="H269" s="147">
        <v>3.5</v>
      </c>
      <c r="L269" s="143"/>
      <c r="M269" s="148"/>
      <c r="T269" s="149"/>
      <c r="AT269" s="145" t="s">
        <v>137</v>
      </c>
      <c r="AU269" s="145" t="s">
        <v>80</v>
      </c>
      <c r="AV269" s="12" t="s">
        <v>80</v>
      </c>
      <c r="AW269" s="12" t="s">
        <v>27</v>
      </c>
      <c r="AX269" s="12" t="s">
        <v>71</v>
      </c>
      <c r="AY269" s="145" t="s">
        <v>129</v>
      </c>
    </row>
    <row r="270" spans="2:51" s="13" customFormat="1" ht="12">
      <c r="B270" s="150"/>
      <c r="D270" s="144" t="s">
        <v>137</v>
      </c>
      <c r="E270" s="151" t="s">
        <v>1</v>
      </c>
      <c r="F270" s="152" t="s">
        <v>138</v>
      </c>
      <c r="H270" s="153">
        <v>92.985</v>
      </c>
      <c r="L270" s="150"/>
      <c r="M270" s="154"/>
      <c r="T270" s="155"/>
      <c r="AT270" s="151" t="s">
        <v>137</v>
      </c>
      <c r="AU270" s="151" t="s">
        <v>80</v>
      </c>
      <c r="AV270" s="13" t="s">
        <v>136</v>
      </c>
      <c r="AW270" s="13" t="s">
        <v>27</v>
      </c>
      <c r="AX270" s="13" t="s">
        <v>78</v>
      </c>
      <c r="AY270" s="151" t="s">
        <v>129</v>
      </c>
    </row>
    <row r="271" spans="2:65" s="1" customFormat="1" ht="28.5" customHeight="1">
      <c r="B271" s="129"/>
      <c r="C271" s="130">
        <f>1+C256</f>
        <v>37</v>
      </c>
      <c r="D271" s="130" t="s">
        <v>132</v>
      </c>
      <c r="E271" s="131" t="s">
        <v>574</v>
      </c>
      <c r="F271" s="132" t="s">
        <v>927</v>
      </c>
      <c r="G271" s="133" t="s">
        <v>451</v>
      </c>
      <c r="H271" s="134">
        <v>1</v>
      </c>
      <c r="I271" s="135">
        <v>0</v>
      </c>
      <c r="J271" s="135">
        <f>ROUND(I271*H271,2)</f>
        <v>0</v>
      </c>
      <c r="K271" s="136"/>
      <c r="L271" s="29"/>
      <c r="M271" s="137" t="s">
        <v>1</v>
      </c>
      <c r="N271" s="138" t="s">
        <v>36</v>
      </c>
      <c r="O271" s="139">
        <v>0</v>
      </c>
      <c r="P271" s="139">
        <f>O271*H271</f>
        <v>0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AR271" s="141" t="s">
        <v>136</v>
      </c>
      <c r="AT271" s="141" t="s">
        <v>132</v>
      </c>
      <c r="AU271" s="141" t="s">
        <v>80</v>
      </c>
      <c r="AY271" s="17" t="s">
        <v>129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7" t="s">
        <v>78</v>
      </c>
      <c r="BK271" s="142">
        <f>ROUND(I271*H271,2)</f>
        <v>0</v>
      </c>
      <c r="BL271" s="17" t="s">
        <v>136</v>
      </c>
      <c r="BM271" s="141" t="s">
        <v>575</v>
      </c>
    </row>
    <row r="272" spans="2:65" s="1" customFormat="1" ht="24.2" customHeight="1">
      <c r="B272" s="129"/>
      <c r="C272" s="130">
        <f>1+C271</f>
        <v>38</v>
      </c>
      <c r="D272" s="130" t="s">
        <v>132</v>
      </c>
      <c r="E272" s="131" t="s">
        <v>576</v>
      </c>
      <c r="F272" s="132" t="s">
        <v>577</v>
      </c>
      <c r="G272" s="133" t="s">
        <v>181</v>
      </c>
      <c r="H272" s="134">
        <f>H102</f>
        <v>28.5</v>
      </c>
      <c r="I272" s="135">
        <v>0</v>
      </c>
      <c r="J272" s="135">
        <f>ROUND(I272*H272,2)</f>
        <v>0</v>
      </c>
      <c r="K272" s="136"/>
      <c r="L272" s="29"/>
      <c r="M272" s="137" t="s">
        <v>1</v>
      </c>
      <c r="N272" s="138" t="s">
        <v>36</v>
      </c>
      <c r="O272" s="139">
        <v>1.836</v>
      </c>
      <c r="P272" s="139">
        <f>O272*H272</f>
        <v>52.326</v>
      </c>
      <c r="Q272" s="139">
        <v>1.837</v>
      </c>
      <c r="R272" s="139">
        <f>Q272*H272</f>
        <v>52.3545</v>
      </c>
      <c r="S272" s="139">
        <v>0</v>
      </c>
      <c r="T272" s="140">
        <f>S272*H272</f>
        <v>0</v>
      </c>
      <c r="AR272" s="141" t="s">
        <v>136</v>
      </c>
      <c r="AT272" s="141" t="s">
        <v>132</v>
      </c>
      <c r="AU272" s="141" t="s">
        <v>80</v>
      </c>
      <c r="AY272" s="17" t="s">
        <v>129</v>
      </c>
      <c r="BE272" s="142">
        <f>IF(N272="základní",J272,0)</f>
        <v>0</v>
      </c>
      <c r="BF272" s="142">
        <f>IF(N272="snížená",J272,0)</f>
        <v>0</v>
      </c>
      <c r="BG272" s="142">
        <f>IF(N272="zákl. přenesená",J272,0)</f>
        <v>0</v>
      </c>
      <c r="BH272" s="142">
        <f>IF(N272="sníž. přenesená",J272,0)</f>
        <v>0</v>
      </c>
      <c r="BI272" s="142">
        <f>IF(N272="nulová",J272,0)</f>
        <v>0</v>
      </c>
      <c r="BJ272" s="17" t="s">
        <v>78</v>
      </c>
      <c r="BK272" s="142">
        <f>ROUND(I272*H272,2)</f>
        <v>0</v>
      </c>
      <c r="BL272" s="17" t="s">
        <v>136</v>
      </c>
      <c r="BM272" s="141" t="s">
        <v>578</v>
      </c>
    </row>
    <row r="273" spans="2:51" s="12" customFormat="1" ht="12">
      <c r="B273" s="143"/>
      <c r="D273" s="144" t="s">
        <v>137</v>
      </c>
      <c r="E273" s="145" t="s">
        <v>1</v>
      </c>
      <c r="F273" s="146"/>
      <c r="H273" s="147"/>
      <c r="L273" s="143"/>
      <c r="M273" s="148"/>
      <c r="T273" s="149"/>
      <c r="AT273" s="145" t="s">
        <v>137</v>
      </c>
      <c r="AU273" s="145" t="s">
        <v>80</v>
      </c>
      <c r="AV273" s="12" t="s">
        <v>80</v>
      </c>
      <c r="AW273" s="12" t="s">
        <v>27</v>
      </c>
      <c r="AX273" s="12" t="s">
        <v>78</v>
      </c>
      <c r="AY273" s="145" t="s">
        <v>129</v>
      </c>
    </row>
    <row r="274" spans="2:65" s="1" customFormat="1" ht="24.2" customHeight="1">
      <c r="B274" s="129"/>
      <c r="C274" s="130">
        <f>1+C272</f>
        <v>39</v>
      </c>
      <c r="D274" s="130" t="s">
        <v>132</v>
      </c>
      <c r="E274" s="131" t="s">
        <v>193</v>
      </c>
      <c r="F274" s="132" t="s">
        <v>194</v>
      </c>
      <c r="G274" s="133" t="s">
        <v>135</v>
      </c>
      <c r="H274" s="134">
        <v>16</v>
      </c>
      <c r="I274" s="135">
        <v>0</v>
      </c>
      <c r="J274" s="135">
        <f>ROUND(I274*H274,2)</f>
        <v>0</v>
      </c>
      <c r="K274" s="136"/>
      <c r="L274" s="29"/>
      <c r="M274" s="137" t="s">
        <v>1</v>
      </c>
      <c r="N274" s="138" t="s">
        <v>36</v>
      </c>
      <c r="O274" s="139">
        <v>0.893</v>
      </c>
      <c r="P274" s="139">
        <f>O274*H274</f>
        <v>14.288</v>
      </c>
      <c r="Q274" s="139">
        <v>0.01777</v>
      </c>
      <c r="R274" s="139">
        <f>Q274*H274</f>
        <v>0.28432</v>
      </c>
      <c r="S274" s="139">
        <v>0</v>
      </c>
      <c r="T274" s="140">
        <f>S274*H274</f>
        <v>0</v>
      </c>
      <c r="AR274" s="141" t="s">
        <v>136</v>
      </c>
      <c r="AT274" s="141" t="s">
        <v>132</v>
      </c>
      <c r="AU274" s="141" t="s">
        <v>80</v>
      </c>
      <c r="AY274" s="17" t="s">
        <v>129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7" t="s">
        <v>78</v>
      </c>
      <c r="BK274" s="142">
        <f>ROUND(I274*H274,2)</f>
        <v>0</v>
      </c>
      <c r="BL274" s="17" t="s">
        <v>136</v>
      </c>
      <c r="BM274" s="141" t="s">
        <v>195</v>
      </c>
    </row>
    <row r="275" spans="2:51" s="12" customFormat="1" ht="12">
      <c r="B275" s="143"/>
      <c r="D275" s="144" t="s">
        <v>137</v>
      </c>
      <c r="E275" s="145" t="s">
        <v>1</v>
      </c>
      <c r="F275" s="146" t="s">
        <v>579</v>
      </c>
      <c r="H275" s="147">
        <v>16</v>
      </c>
      <c r="L275" s="143"/>
      <c r="M275" s="148"/>
      <c r="T275" s="149"/>
      <c r="AT275" s="145" t="s">
        <v>137</v>
      </c>
      <c r="AU275" s="145" t="s">
        <v>80</v>
      </c>
      <c r="AV275" s="12" t="s">
        <v>80</v>
      </c>
      <c r="AW275" s="12" t="s">
        <v>27</v>
      </c>
      <c r="AX275" s="12" t="s">
        <v>78</v>
      </c>
      <c r="AY275" s="145" t="s">
        <v>129</v>
      </c>
    </row>
    <row r="276" spans="2:65" s="1" customFormat="1" ht="24.2" customHeight="1">
      <c r="B276" s="129"/>
      <c r="C276" s="130">
        <f>1+C274</f>
        <v>40</v>
      </c>
      <c r="D276" s="161" t="s">
        <v>196</v>
      </c>
      <c r="E276" s="162" t="s">
        <v>197</v>
      </c>
      <c r="F276" s="163" t="s">
        <v>198</v>
      </c>
      <c r="G276" s="164" t="s">
        <v>135</v>
      </c>
      <c r="H276" s="165">
        <v>2</v>
      </c>
      <c r="I276" s="135">
        <v>0</v>
      </c>
      <c r="J276" s="166">
        <f>ROUND(I276*H276,2)</f>
        <v>0</v>
      </c>
      <c r="K276" s="167"/>
      <c r="L276" s="168"/>
      <c r="M276" s="169" t="s">
        <v>1</v>
      </c>
      <c r="N276" s="170" t="s">
        <v>36</v>
      </c>
      <c r="O276" s="139">
        <v>0</v>
      </c>
      <c r="P276" s="139">
        <f>O276*H276</f>
        <v>0</v>
      </c>
      <c r="Q276" s="139">
        <v>0.01225</v>
      </c>
      <c r="R276" s="139">
        <f>Q276*H276</f>
        <v>0.0245</v>
      </c>
      <c r="S276" s="139">
        <v>0</v>
      </c>
      <c r="T276" s="140">
        <f>S276*H276</f>
        <v>0</v>
      </c>
      <c r="AR276" s="141" t="s">
        <v>144</v>
      </c>
      <c r="AT276" s="141" t="s">
        <v>196</v>
      </c>
      <c r="AU276" s="141" t="s">
        <v>80</v>
      </c>
      <c r="AY276" s="17" t="s">
        <v>129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7" t="s">
        <v>78</v>
      </c>
      <c r="BK276" s="142">
        <f>ROUND(I276*H276,2)</f>
        <v>0</v>
      </c>
      <c r="BL276" s="17" t="s">
        <v>136</v>
      </c>
      <c r="BM276" s="141" t="s">
        <v>199</v>
      </c>
    </row>
    <row r="277" spans="2:51" s="12" customFormat="1" ht="12">
      <c r="B277" s="143"/>
      <c r="D277" s="144" t="s">
        <v>137</v>
      </c>
      <c r="E277" s="145" t="s">
        <v>1</v>
      </c>
      <c r="F277" s="146" t="s">
        <v>580</v>
      </c>
      <c r="H277" s="147">
        <v>1</v>
      </c>
      <c r="L277" s="143"/>
      <c r="M277" s="148"/>
      <c r="T277" s="149"/>
      <c r="AT277" s="145" t="s">
        <v>137</v>
      </c>
      <c r="AU277" s="145" t="s">
        <v>80</v>
      </c>
      <c r="AV277" s="12" t="s">
        <v>80</v>
      </c>
      <c r="AW277" s="12" t="s">
        <v>27</v>
      </c>
      <c r="AX277" s="12" t="s">
        <v>71</v>
      </c>
      <c r="AY277" s="145" t="s">
        <v>129</v>
      </c>
    </row>
    <row r="278" spans="2:51" s="12" customFormat="1" ht="12">
      <c r="B278" s="143"/>
      <c r="D278" s="144" t="s">
        <v>137</v>
      </c>
      <c r="E278" s="145" t="s">
        <v>1</v>
      </c>
      <c r="F278" s="146" t="s">
        <v>581</v>
      </c>
      <c r="H278" s="147">
        <v>1</v>
      </c>
      <c r="L278" s="143"/>
      <c r="M278" s="148"/>
      <c r="T278" s="149"/>
      <c r="AT278" s="145" t="s">
        <v>137</v>
      </c>
      <c r="AU278" s="145" t="s">
        <v>80</v>
      </c>
      <c r="AV278" s="12" t="s">
        <v>80</v>
      </c>
      <c r="AW278" s="12" t="s">
        <v>27</v>
      </c>
      <c r="AX278" s="12" t="s">
        <v>71</v>
      </c>
      <c r="AY278" s="145" t="s">
        <v>129</v>
      </c>
    </row>
    <row r="279" spans="2:51" s="13" customFormat="1" ht="12">
      <c r="B279" s="150"/>
      <c r="D279" s="144" t="s">
        <v>137</v>
      </c>
      <c r="E279" s="151" t="s">
        <v>1</v>
      </c>
      <c r="F279" s="152" t="s">
        <v>138</v>
      </c>
      <c r="H279" s="153">
        <v>2</v>
      </c>
      <c r="L279" s="150"/>
      <c r="M279" s="154"/>
      <c r="T279" s="155"/>
      <c r="AT279" s="151" t="s">
        <v>137</v>
      </c>
      <c r="AU279" s="151" t="s">
        <v>80</v>
      </c>
      <c r="AV279" s="13" t="s">
        <v>136</v>
      </c>
      <c r="AW279" s="13" t="s">
        <v>27</v>
      </c>
      <c r="AX279" s="13" t="s">
        <v>78</v>
      </c>
      <c r="AY279" s="151" t="s">
        <v>129</v>
      </c>
    </row>
    <row r="280" spans="2:65" s="1" customFormat="1" ht="24.2" customHeight="1">
      <c r="B280" s="129"/>
      <c r="C280" s="130">
        <f>1+C276</f>
        <v>41</v>
      </c>
      <c r="D280" s="161" t="s">
        <v>196</v>
      </c>
      <c r="E280" s="162" t="s">
        <v>200</v>
      </c>
      <c r="F280" s="163" t="s">
        <v>201</v>
      </c>
      <c r="G280" s="164" t="s">
        <v>135</v>
      </c>
      <c r="H280" s="165">
        <v>7</v>
      </c>
      <c r="I280" s="135">
        <v>0</v>
      </c>
      <c r="J280" s="166">
        <f>ROUND(I280*H280,2)</f>
        <v>0</v>
      </c>
      <c r="K280" s="167"/>
      <c r="L280" s="168"/>
      <c r="M280" s="169" t="s">
        <v>1</v>
      </c>
      <c r="N280" s="170" t="s">
        <v>36</v>
      </c>
      <c r="O280" s="139">
        <v>0</v>
      </c>
      <c r="P280" s="139">
        <f>O280*H280</f>
        <v>0</v>
      </c>
      <c r="Q280" s="139">
        <v>0.01249</v>
      </c>
      <c r="R280" s="139">
        <f>Q280*H280</f>
        <v>0.08743</v>
      </c>
      <c r="S280" s="139">
        <v>0</v>
      </c>
      <c r="T280" s="140">
        <f>S280*H280</f>
        <v>0</v>
      </c>
      <c r="AR280" s="141" t="s">
        <v>144</v>
      </c>
      <c r="AT280" s="141" t="s">
        <v>196</v>
      </c>
      <c r="AU280" s="141" t="s">
        <v>80</v>
      </c>
      <c r="AY280" s="17" t="s">
        <v>129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7" t="s">
        <v>78</v>
      </c>
      <c r="BK280" s="142">
        <f>ROUND(I280*H280,2)</f>
        <v>0</v>
      </c>
      <c r="BL280" s="17" t="s">
        <v>136</v>
      </c>
      <c r="BM280" s="141" t="s">
        <v>202</v>
      </c>
    </row>
    <row r="281" spans="2:51" s="12" customFormat="1" ht="12">
      <c r="B281" s="143"/>
      <c r="D281" s="144" t="s">
        <v>137</v>
      </c>
      <c r="E281" s="145" t="s">
        <v>1</v>
      </c>
      <c r="F281" s="146" t="s">
        <v>582</v>
      </c>
      <c r="H281" s="147">
        <v>2</v>
      </c>
      <c r="L281" s="143"/>
      <c r="M281" s="148"/>
      <c r="T281" s="149"/>
      <c r="AT281" s="145" t="s">
        <v>137</v>
      </c>
      <c r="AU281" s="145" t="s">
        <v>80</v>
      </c>
      <c r="AV281" s="12" t="s">
        <v>80</v>
      </c>
      <c r="AW281" s="12" t="s">
        <v>27</v>
      </c>
      <c r="AX281" s="12" t="s">
        <v>71</v>
      </c>
      <c r="AY281" s="145" t="s">
        <v>129</v>
      </c>
    </row>
    <row r="282" spans="2:51" s="12" customFormat="1" ht="12">
      <c r="B282" s="143"/>
      <c r="D282" s="144" t="s">
        <v>137</v>
      </c>
      <c r="E282" s="145" t="s">
        <v>1</v>
      </c>
      <c r="F282" s="146" t="s">
        <v>583</v>
      </c>
      <c r="H282" s="147">
        <v>1</v>
      </c>
      <c r="L282" s="143"/>
      <c r="M282" s="148"/>
      <c r="T282" s="149"/>
      <c r="AT282" s="145" t="s">
        <v>137</v>
      </c>
      <c r="AU282" s="145" t="s">
        <v>80</v>
      </c>
      <c r="AV282" s="12" t="s">
        <v>80</v>
      </c>
      <c r="AW282" s="12" t="s">
        <v>27</v>
      </c>
      <c r="AX282" s="12" t="s">
        <v>71</v>
      </c>
      <c r="AY282" s="145" t="s">
        <v>129</v>
      </c>
    </row>
    <row r="283" spans="2:51" s="12" customFormat="1" ht="12">
      <c r="B283" s="143"/>
      <c r="D283" s="144" t="s">
        <v>137</v>
      </c>
      <c r="E283" s="145" t="s">
        <v>1</v>
      </c>
      <c r="F283" s="146" t="s">
        <v>584</v>
      </c>
      <c r="H283" s="147">
        <v>1</v>
      </c>
      <c r="L283" s="143"/>
      <c r="M283" s="148"/>
      <c r="T283" s="149"/>
      <c r="AT283" s="145" t="s">
        <v>137</v>
      </c>
      <c r="AU283" s="145" t="s">
        <v>80</v>
      </c>
      <c r="AV283" s="12" t="s">
        <v>80</v>
      </c>
      <c r="AW283" s="12" t="s">
        <v>27</v>
      </c>
      <c r="AX283" s="12" t="s">
        <v>71</v>
      </c>
      <c r="AY283" s="145" t="s">
        <v>129</v>
      </c>
    </row>
    <row r="284" spans="2:51" s="12" customFormat="1" ht="12">
      <c r="B284" s="143"/>
      <c r="D284" s="144" t="s">
        <v>137</v>
      </c>
      <c r="E284" s="145" t="s">
        <v>1</v>
      </c>
      <c r="F284" s="146" t="s">
        <v>585</v>
      </c>
      <c r="H284" s="147">
        <v>1</v>
      </c>
      <c r="L284" s="143"/>
      <c r="M284" s="148"/>
      <c r="T284" s="149"/>
      <c r="AT284" s="145" t="s">
        <v>137</v>
      </c>
      <c r="AU284" s="145" t="s">
        <v>80</v>
      </c>
      <c r="AV284" s="12" t="s">
        <v>80</v>
      </c>
      <c r="AW284" s="12" t="s">
        <v>27</v>
      </c>
      <c r="AX284" s="12" t="s">
        <v>71</v>
      </c>
      <c r="AY284" s="145" t="s">
        <v>129</v>
      </c>
    </row>
    <row r="285" spans="2:51" s="12" customFormat="1" ht="12">
      <c r="B285" s="143"/>
      <c r="D285" s="144" t="s">
        <v>137</v>
      </c>
      <c r="E285" s="145" t="s">
        <v>1</v>
      </c>
      <c r="F285" s="146" t="s">
        <v>586</v>
      </c>
      <c r="H285" s="147">
        <v>2</v>
      </c>
      <c r="L285" s="143"/>
      <c r="M285" s="148"/>
      <c r="T285" s="149"/>
      <c r="AT285" s="145" t="s">
        <v>137</v>
      </c>
      <c r="AU285" s="145" t="s">
        <v>80</v>
      </c>
      <c r="AV285" s="12" t="s">
        <v>80</v>
      </c>
      <c r="AW285" s="12" t="s">
        <v>27</v>
      </c>
      <c r="AX285" s="12" t="s">
        <v>71</v>
      </c>
      <c r="AY285" s="145" t="s">
        <v>129</v>
      </c>
    </row>
    <row r="286" spans="2:51" s="13" customFormat="1" ht="12">
      <c r="B286" s="150"/>
      <c r="D286" s="144" t="s">
        <v>137</v>
      </c>
      <c r="E286" s="151" t="s">
        <v>1</v>
      </c>
      <c r="F286" s="152" t="s">
        <v>138</v>
      </c>
      <c r="H286" s="153">
        <v>7</v>
      </c>
      <c r="L286" s="150"/>
      <c r="M286" s="154"/>
      <c r="T286" s="155"/>
      <c r="AT286" s="151" t="s">
        <v>137</v>
      </c>
      <c r="AU286" s="151" t="s">
        <v>80</v>
      </c>
      <c r="AV286" s="13" t="s">
        <v>136</v>
      </c>
      <c r="AW286" s="13" t="s">
        <v>27</v>
      </c>
      <c r="AX286" s="13" t="s">
        <v>78</v>
      </c>
      <c r="AY286" s="151" t="s">
        <v>129</v>
      </c>
    </row>
    <row r="287" spans="2:65" s="1" customFormat="1" ht="24.2" customHeight="1">
      <c r="B287" s="129"/>
      <c r="C287" s="130">
        <f>1+C280</f>
        <v>42</v>
      </c>
      <c r="D287" s="161" t="s">
        <v>196</v>
      </c>
      <c r="E287" s="162" t="s">
        <v>587</v>
      </c>
      <c r="F287" s="163" t="s">
        <v>588</v>
      </c>
      <c r="G287" s="164" t="s">
        <v>135</v>
      </c>
      <c r="H287" s="165">
        <v>6</v>
      </c>
      <c r="I287" s="135">
        <v>0</v>
      </c>
      <c r="J287" s="166">
        <f>ROUND(I287*H287,2)</f>
        <v>0</v>
      </c>
      <c r="K287" s="167"/>
      <c r="L287" s="168"/>
      <c r="M287" s="169" t="s">
        <v>1</v>
      </c>
      <c r="N287" s="170" t="s">
        <v>36</v>
      </c>
      <c r="O287" s="139">
        <v>0</v>
      </c>
      <c r="P287" s="139">
        <f>O287*H287</f>
        <v>0</v>
      </c>
      <c r="Q287" s="139">
        <v>0.01272</v>
      </c>
      <c r="R287" s="139">
        <f>Q287*H287</f>
        <v>0.07632</v>
      </c>
      <c r="S287" s="139">
        <v>0</v>
      </c>
      <c r="T287" s="140">
        <f>S287*H287</f>
        <v>0</v>
      </c>
      <c r="AR287" s="141" t="s">
        <v>144</v>
      </c>
      <c r="AT287" s="141" t="s">
        <v>196</v>
      </c>
      <c r="AU287" s="141" t="s">
        <v>80</v>
      </c>
      <c r="AY287" s="17" t="s">
        <v>129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7" t="s">
        <v>78</v>
      </c>
      <c r="BK287" s="142">
        <f>ROUND(I287*H287,2)</f>
        <v>0</v>
      </c>
      <c r="BL287" s="17" t="s">
        <v>136</v>
      </c>
      <c r="BM287" s="141" t="s">
        <v>589</v>
      </c>
    </row>
    <row r="288" spans="2:51" s="12" customFormat="1" ht="12">
      <c r="B288" s="143"/>
      <c r="D288" s="144" t="s">
        <v>137</v>
      </c>
      <c r="E288" s="145" t="s">
        <v>1</v>
      </c>
      <c r="F288" s="146" t="s">
        <v>590</v>
      </c>
      <c r="H288" s="147">
        <v>2</v>
      </c>
      <c r="L288" s="143"/>
      <c r="M288" s="148"/>
      <c r="T288" s="149"/>
      <c r="AT288" s="145" t="s">
        <v>137</v>
      </c>
      <c r="AU288" s="145" t="s">
        <v>80</v>
      </c>
      <c r="AV288" s="12" t="s">
        <v>80</v>
      </c>
      <c r="AW288" s="12" t="s">
        <v>27</v>
      </c>
      <c r="AX288" s="12" t="s">
        <v>71</v>
      </c>
      <c r="AY288" s="145" t="s">
        <v>129</v>
      </c>
    </row>
    <row r="289" spans="2:51" s="12" customFormat="1" ht="12">
      <c r="B289" s="143"/>
      <c r="D289" s="144" t="s">
        <v>137</v>
      </c>
      <c r="E289" s="145" t="s">
        <v>1</v>
      </c>
      <c r="F289" s="146" t="s">
        <v>591</v>
      </c>
      <c r="H289" s="147">
        <v>1</v>
      </c>
      <c r="L289" s="143"/>
      <c r="M289" s="148"/>
      <c r="T289" s="149"/>
      <c r="AT289" s="145" t="s">
        <v>137</v>
      </c>
      <c r="AU289" s="145" t="s">
        <v>80</v>
      </c>
      <c r="AV289" s="12" t="s">
        <v>80</v>
      </c>
      <c r="AW289" s="12" t="s">
        <v>27</v>
      </c>
      <c r="AX289" s="12" t="s">
        <v>71</v>
      </c>
      <c r="AY289" s="145" t="s">
        <v>129</v>
      </c>
    </row>
    <row r="290" spans="2:51" s="12" customFormat="1" ht="12">
      <c r="B290" s="143"/>
      <c r="D290" s="144" t="s">
        <v>137</v>
      </c>
      <c r="E290" s="145" t="s">
        <v>1</v>
      </c>
      <c r="F290" s="146" t="s">
        <v>592</v>
      </c>
      <c r="H290" s="147">
        <v>1</v>
      </c>
      <c r="L290" s="143"/>
      <c r="M290" s="148"/>
      <c r="T290" s="149"/>
      <c r="AT290" s="145" t="s">
        <v>137</v>
      </c>
      <c r="AU290" s="145" t="s">
        <v>80</v>
      </c>
      <c r="AV290" s="12" t="s">
        <v>80</v>
      </c>
      <c r="AW290" s="12" t="s">
        <v>27</v>
      </c>
      <c r="AX290" s="12" t="s">
        <v>71</v>
      </c>
      <c r="AY290" s="145" t="s">
        <v>129</v>
      </c>
    </row>
    <row r="291" spans="2:51" s="12" customFormat="1" ht="12">
      <c r="B291" s="143"/>
      <c r="D291" s="144" t="s">
        <v>137</v>
      </c>
      <c r="E291" s="145" t="s">
        <v>1</v>
      </c>
      <c r="F291" s="146" t="s">
        <v>593</v>
      </c>
      <c r="H291" s="147">
        <v>1</v>
      </c>
      <c r="L291" s="143"/>
      <c r="M291" s="148"/>
      <c r="T291" s="149"/>
      <c r="AT291" s="145" t="s">
        <v>137</v>
      </c>
      <c r="AU291" s="145" t="s">
        <v>80</v>
      </c>
      <c r="AV291" s="12" t="s">
        <v>80</v>
      </c>
      <c r="AW291" s="12" t="s">
        <v>27</v>
      </c>
      <c r="AX291" s="12" t="s">
        <v>71</v>
      </c>
      <c r="AY291" s="145" t="s">
        <v>129</v>
      </c>
    </row>
    <row r="292" spans="2:51" s="12" customFormat="1" ht="12">
      <c r="B292" s="143"/>
      <c r="D292" s="144" t="s">
        <v>137</v>
      </c>
      <c r="E292" s="145" t="s">
        <v>1</v>
      </c>
      <c r="F292" s="146" t="s">
        <v>585</v>
      </c>
      <c r="H292" s="147">
        <v>1</v>
      </c>
      <c r="L292" s="143"/>
      <c r="M292" s="148"/>
      <c r="T292" s="149"/>
      <c r="AT292" s="145" t="s">
        <v>137</v>
      </c>
      <c r="AU292" s="145" t="s">
        <v>80</v>
      </c>
      <c r="AV292" s="12" t="s">
        <v>80</v>
      </c>
      <c r="AW292" s="12" t="s">
        <v>27</v>
      </c>
      <c r="AX292" s="12" t="s">
        <v>71</v>
      </c>
      <c r="AY292" s="145" t="s">
        <v>129</v>
      </c>
    </row>
    <row r="293" spans="2:51" s="13" customFormat="1" ht="12">
      <c r="B293" s="150"/>
      <c r="D293" s="144" t="s">
        <v>137</v>
      </c>
      <c r="E293" s="151" t="s">
        <v>1</v>
      </c>
      <c r="F293" s="152" t="s">
        <v>138</v>
      </c>
      <c r="H293" s="153">
        <v>6</v>
      </c>
      <c r="L293" s="150"/>
      <c r="M293" s="154"/>
      <c r="T293" s="155"/>
      <c r="AT293" s="151" t="s">
        <v>137</v>
      </c>
      <c r="AU293" s="151" t="s">
        <v>80</v>
      </c>
      <c r="AV293" s="13" t="s">
        <v>136</v>
      </c>
      <c r="AW293" s="13" t="s">
        <v>27</v>
      </c>
      <c r="AX293" s="13" t="s">
        <v>78</v>
      </c>
      <c r="AY293" s="151" t="s">
        <v>129</v>
      </c>
    </row>
    <row r="294" spans="2:65" s="1" customFormat="1" ht="24.2" customHeight="1">
      <c r="B294" s="129"/>
      <c r="C294" s="130">
        <f>1+C287</f>
        <v>43</v>
      </c>
      <c r="D294" s="161" t="s">
        <v>196</v>
      </c>
      <c r="E294" s="162" t="s">
        <v>594</v>
      </c>
      <c r="F294" s="163" t="s">
        <v>595</v>
      </c>
      <c r="G294" s="164" t="s">
        <v>135</v>
      </c>
      <c r="H294" s="165">
        <v>1</v>
      </c>
      <c r="I294" s="135">
        <v>0</v>
      </c>
      <c r="J294" s="166">
        <f>ROUND(I294*H294,2)</f>
        <v>0</v>
      </c>
      <c r="K294" s="167"/>
      <c r="L294" s="168"/>
      <c r="M294" s="169" t="s">
        <v>1</v>
      </c>
      <c r="N294" s="170" t="s">
        <v>36</v>
      </c>
      <c r="O294" s="139">
        <v>0</v>
      </c>
      <c r="P294" s="139">
        <f>O294*H294</f>
        <v>0</v>
      </c>
      <c r="Q294" s="139">
        <v>0.0159</v>
      </c>
      <c r="R294" s="139">
        <f>Q294*H294</f>
        <v>0.0159</v>
      </c>
      <c r="S294" s="139">
        <v>0</v>
      </c>
      <c r="T294" s="140">
        <f>S294*H294</f>
        <v>0</v>
      </c>
      <c r="AR294" s="141" t="s">
        <v>144</v>
      </c>
      <c r="AT294" s="141" t="s">
        <v>196</v>
      </c>
      <c r="AU294" s="141" t="s">
        <v>80</v>
      </c>
      <c r="AY294" s="17" t="s">
        <v>129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7" t="s">
        <v>78</v>
      </c>
      <c r="BK294" s="142">
        <f>ROUND(I294*H294,2)</f>
        <v>0</v>
      </c>
      <c r="BL294" s="17" t="s">
        <v>136</v>
      </c>
      <c r="BM294" s="141" t="s">
        <v>596</v>
      </c>
    </row>
    <row r="295" spans="2:51" s="12" customFormat="1" ht="12">
      <c r="B295" s="143"/>
      <c r="D295" s="144" t="s">
        <v>137</v>
      </c>
      <c r="E295" s="145" t="s">
        <v>1</v>
      </c>
      <c r="F295" s="146" t="s">
        <v>597</v>
      </c>
      <c r="H295" s="147">
        <v>1</v>
      </c>
      <c r="L295" s="143"/>
      <c r="M295" s="148"/>
      <c r="T295" s="149"/>
      <c r="AT295" s="145" t="s">
        <v>137</v>
      </c>
      <c r="AU295" s="145" t="s">
        <v>80</v>
      </c>
      <c r="AV295" s="12" t="s">
        <v>80</v>
      </c>
      <c r="AW295" s="12" t="s">
        <v>27</v>
      </c>
      <c r="AX295" s="12" t="s">
        <v>78</v>
      </c>
      <c r="AY295" s="145" t="s">
        <v>129</v>
      </c>
    </row>
    <row r="296" spans="2:65" s="1" customFormat="1" ht="24.2" customHeight="1">
      <c r="B296" s="129"/>
      <c r="C296" s="130">
        <f>1+C294</f>
        <v>44</v>
      </c>
      <c r="D296" s="130" t="s">
        <v>132</v>
      </c>
      <c r="E296" s="131" t="s">
        <v>203</v>
      </c>
      <c r="F296" s="132" t="s">
        <v>204</v>
      </c>
      <c r="G296" s="133" t="s">
        <v>135</v>
      </c>
      <c r="H296" s="134">
        <v>2</v>
      </c>
      <c r="I296" s="135">
        <v>0</v>
      </c>
      <c r="J296" s="135">
        <f>ROUND(I296*H296,2)</f>
        <v>0</v>
      </c>
      <c r="K296" s="136"/>
      <c r="L296" s="29"/>
      <c r="M296" s="137" t="s">
        <v>1</v>
      </c>
      <c r="N296" s="138" t="s">
        <v>36</v>
      </c>
      <c r="O296" s="139">
        <v>6.475</v>
      </c>
      <c r="P296" s="139">
        <f>O296*H296</f>
        <v>12.95</v>
      </c>
      <c r="Q296" s="139">
        <v>0.4417</v>
      </c>
      <c r="R296" s="139">
        <f>Q296*H296</f>
        <v>0.8834</v>
      </c>
      <c r="S296" s="139">
        <v>0</v>
      </c>
      <c r="T296" s="140">
        <f>S296*H296</f>
        <v>0</v>
      </c>
      <c r="AR296" s="141" t="s">
        <v>136</v>
      </c>
      <c r="AT296" s="141" t="s">
        <v>132</v>
      </c>
      <c r="AU296" s="141" t="s">
        <v>80</v>
      </c>
      <c r="AY296" s="17" t="s">
        <v>129</v>
      </c>
      <c r="BE296" s="142">
        <f>IF(N296="základní",J296,0)</f>
        <v>0</v>
      </c>
      <c r="BF296" s="142">
        <f>IF(N296="snížená",J296,0)</f>
        <v>0</v>
      </c>
      <c r="BG296" s="142">
        <f>IF(N296="zákl. přenesená",J296,0)</f>
        <v>0</v>
      </c>
      <c r="BH296" s="142">
        <f>IF(N296="sníž. přenesená",J296,0)</f>
        <v>0</v>
      </c>
      <c r="BI296" s="142">
        <f>IF(N296="nulová",J296,0)</f>
        <v>0</v>
      </c>
      <c r="BJ296" s="17" t="s">
        <v>78</v>
      </c>
      <c r="BK296" s="142">
        <f>ROUND(I296*H296,2)</f>
        <v>0</v>
      </c>
      <c r="BL296" s="17" t="s">
        <v>136</v>
      </c>
      <c r="BM296" s="141" t="s">
        <v>205</v>
      </c>
    </row>
    <row r="297" spans="2:51" s="12" customFormat="1" ht="12">
      <c r="B297" s="143"/>
      <c r="D297" s="144" t="s">
        <v>137</v>
      </c>
      <c r="E297" s="145" t="s">
        <v>1</v>
      </c>
      <c r="F297" s="146" t="s">
        <v>585</v>
      </c>
      <c r="H297" s="147">
        <v>1</v>
      </c>
      <c r="L297" s="143"/>
      <c r="M297" s="148"/>
      <c r="T297" s="149"/>
      <c r="AT297" s="145" t="s">
        <v>137</v>
      </c>
      <c r="AU297" s="145" t="s">
        <v>80</v>
      </c>
      <c r="AV297" s="12" t="s">
        <v>80</v>
      </c>
      <c r="AW297" s="12" t="s">
        <v>27</v>
      </c>
      <c r="AX297" s="12" t="s">
        <v>71</v>
      </c>
      <c r="AY297" s="145" t="s">
        <v>129</v>
      </c>
    </row>
    <row r="298" spans="2:51" s="12" customFormat="1" ht="12">
      <c r="B298" s="143"/>
      <c r="D298" s="144" t="s">
        <v>137</v>
      </c>
      <c r="E298" s="145" t="s">
        <v>1</v>
      </c>
      <c r="F298" s="146" t="s">
        <v>598</v>
      </c>
      <c r="H298" s="147">
        <v>1</v>
      </c>
      <c r="L298" s="143"/>
      <c r="M298" s="148"/>
      <c r="T298" s="149"/>
      <c r="AT298" s="145" t="s">
        <v>137</v>
      </c>
      <c r="AU298" s="145" t="s">
        <v>80</v>
      </c>
      <c r="AV298" s="12" t="s">
        <v>80</v>
      </c>
      <c r="AW298" s="12" t="s">
        <v>27</v>
      </c>
      <c r="AX298" s="12" t="s">
        <v>71</v>
      </c>
      <c r="AY298" s="145" t="s">
        <v>129</v>
      </c>
    </row>
    <row r="299" spans="2:51" s="13" customFormat="1" ht="12">
      <c r="B299" s="150"/>
      <c r="D299" s="144" t="s">
        <v>137</v>
      </c>
      <c r="E299" s="151" t="s">
        <v>1</v>
      </c>
      <c r="F299" s="152" t="s">
        <v>138</v>
      </c>
      <c r="H299" s="153">
        <v>2</v>
      </c>
      <c r="L299" s="150"/>
      <c r="M299" s="154"/>
      <c r="T299" s="155"/>
      <c r="AT299" s="151" t="s">
        <v>137</v>
      </c>
      <c r="AU299" s="151" t="s">
        <v>80</v>
      </c>
      <c r="AV299" s="13" t="s">
        <v>136</v>
      </c>
      <c r="AW299" s="13" t="s">
        <v>27</v>
      </c>
      <c r="AX299" s="13" t="s">
        <v>78</v>
      </c>
      <c r="AY299" s="151" t="s">
        <v>129</v>
      </c>
    </row>
    <row r="300" spans="2:65" s="1" customFormat="1" ht="37.9" customHeight="1">
      <c r="B300" s="129"/>
      <c r="C300" s="130">
        <f>1+C296</f>
        <v>45</v>
      </c>
      <c r="D300" s="161" t="s">
        <v>196</v>
      </c>
      <c r="E300" s="162" t="s">
        <v>599</v>
      </c>
      <c r="F300" s="163" t="s">
        <v>600</v>
      </c>
      <c r="G300" s="164" t="s">
        <v>135</v>
      </c>
      <c r="H300" s="165">
        <v>1</v>
      </c>
      <c r="I300" s="135">
        <v>0</v>
      </c>
      <c r="J300" s="166">
        <f>ROUND(I300*H300,2)</f>
        <v>0</v>
      </c>
      <c r="K300" s="167"/>
      <c r="L300" s="168"/>
      <c r="M300" s="169" t="s">
        <v>1</v>
      </c>
      <c r="N300" s="170" t="s">
        <v>36</v>
      </c>
      <c r="O300" s="139">
        <v>0</v>
      </c>
      <c r="P300" s="139">
        <f>O300*H300</f>
        <v>0</v>
      </c>
      <c r="Q300" s="139">
        <v>0.01272</v>
      </c>
      <c r="R300" s="139">
        <f>Q300*H300</f>
        <v>0.01272</v>
      </c>
      <c r="S300" s="139">
        <v>0</v>
      </c>
      <c r="T300" s="140">
        <f>S300*H300</f>
        <v>0</v>
      </c>
      <c r="AR300" s="141" t="s">
        <v>144</v>
      </c>
      <c r="AT300" s="141" t="s">
        <v>196</v>
      </c>
      <c r="AU300" s="141" t="s">
        <v>80</v>
      </c>
      <c r="AY300" s="17" t="s">
        <v>129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7" t="s">
        <v>78</v>
      </c>
      <c r="BK300" s="142">
        <f>ROUND(I300*H300,2)</f>
        <v>0</v>
      </c>
      <c r="BL300" s="17" t="s">
        <v>136</v>
      </c>
      <c r="BM300" s="141" t="s">
        <v>206</v>
      </c>
    </row>
    <row r="301" spans="2:51" s="12" customFormat="1" ht="12">
      <c r="B301" s="143"/>
      <c r="D301" s="144" t="s">
        <v>137</v>
      </c>
      <c r="E301" s="145" t="s">
        <v>1</v>
      </c>
      <c r="F301" s="146" t="s">
        <v>585</v>
      </c>
      <c r="H301" s="147">
        <v>1</v>
      </c>
      <c r="L301" s="143"/>
      <c r="M301" s="148"/>
      <c r="T301" s="149"/>
      <c r="AT301" s="145" t="s">
        <v>137</v>
      </c>
      <c r="AU301" s="145" t="s">
        <v>80</v>
      </c>
      <c r="AV301" s="12" t="s">
        <v>80</v>
      </c>
      <c r="AW301" s="12" t="s">
        <v>27</v>
      </c>
      <c r="AX301" s="12" t="s">
        <v>78</v>
      </c>
      <c r="AY301" s="145" t="s">
        <v>129</v>
      </c>
    </row>
    <row r="302" spans="2:65" s="1" customFormat="1" ht="37.9" customHeight="1">
      <c r="B302" s="129"/>
      <c r="C302" s="130">
        <f>1+C300</f>
        <v>46</v>
      </c>
      <c r="D302" s="161" t="s">
        <v>196</v>
      </c>
      <c r="E302" s="162" t="s">
        <v>601</v>
      </c>
      <c r="F302" s="163" t="s">
        <v>602</v>
      </c>
      <c r="G302" s="164" t="s">
        <v>135</v>
      </c>
      <c r="H302" s="165">
        <v>1</v>
      </c>
      <c r="I302" s="135">
        <v>0</v>
      </c>
      <c r="J302" s="166">
        <f>ROUND(I302*H302,2)</f>
        <v>0</v>
      </c>
      <c r="K302" s="167"/>
      <c r="L302" s="168"/>
      <c r="M302" s="169" t="s">
        <v>1</v>
      </c>
      <c r="N302" s="170" t="s">
        <v>36</v>
      </c>
      <c r="O302" s="139">
        <v>0</v>
      </c>
      <c r="P302" s="139">
        <f>O302*H302</f>
        <v>0</v>
      </c>
      <c r="Q302" s="139">
        <v>0.01325</v>
      </c>
      <c r="R302" s="139">
        <f>Q302*H302</f>
        <v>0.01325</v>
      </c>
      <c r="S302" s="139">
        <v>0</v>
      </c>
      <c r="T302" s="140">
        <f>S302*H302</f>
        <v>0</v>
      </c>
      <c r="AR302" s="141" t="s">
        <v>144</v>
      </c>
      <c r="AT302" s="141" t="s">
        <v>196</v>
      </c>
      <c r="AU302" s="141" t="s">
        <v>80</v>
      </c>
      <c r="AY302" s="17" t="s">
        <v>129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7" t="s">
        <v>78</v>
      </c>
      <c r="BK302" s="142">
        <f>ROUND(I302*H302,2)</f>
        <v>0</v>
      </c>
      <c r="BL302" s="17" t="s">
        <v>136</v>
      </c>
      <c r="BM302" s="141" t="s">
        <v>603</v>
      </c>
    </row>
    <row r="303" spans="2:51" s="12" customFormat="1" ht="12">
      <c r="B303" s="143"/>
      <c r="D303" s="144" t="s">
        <v>137</v>
      </c>
      <c r="E303" s="145" t="s">
        <v>1</v>
      </c>
      <c r="F303" s="146" t="s">
        <v>598</v>
      </c>
      <c r="H303" s="147">
        <v>1</v>
      </c>
      <c r="L303" s="143"/>
      <c r="M303" s="148"/>
      <c r="T303" s="149"/>
      <c r="AT303" s="145" t="s">
        <v>137</v>
      </c>
      <c r="AU303" s="145" t="s">
        <v>80</v>
      </c>
      <c r="AV303" s="12" t="s">
        <v>80</v>
      </c>
      <c r="AW303" s="12" t="s">
        <v>27</v>
      </c>
      <c r="AX303" s="12" t="s">
        <v>78</v>
      </c>
      <c r="AY303" s="145" t="s">
        <v>129</v>
      </c>
    </row>
    <row r="304" spans="2:63" s="11" customFormat="1" ht="22.9" customHeight="1">
      <c r="B304" s="118"/>
      <c r="D304" s="119" t="s">
        <v>70</v>
      </c>
      <c r="E304" s="127" t="s">
        <v>144</v>
      </c>
      <c r="F304" s="127" t="s">
        <v>604</v>
      </c>
      <c r="J304" s="128">
        <f>BK304</f>
        <v>0</v>
      </c>
      <c r="L304" s="118"/>
      <c r="M304" s="122"/>
      <c r="P304" s="123">
        <f>P305</f>
        <v>0</v>
      </c>
      <c r="R304" s="123">
        <f>R305</f>
        <v>0</v>
      </c>
      <c r="T304" s="124">
        <f>T305</f>
        <v>0</v>
      </c>
      <c r="AR304" s="119" t="s">
        <v>78</v>
      </c>
      <c r="AT304" s="125" t="s">
        <v>70</v>
      </c>
      <c r="AU304" s="125" t="s">
        <v>78</v>
      </c>
      <c r="AY304" s="119" t="s">
        <v>129</v>
      </c>
      <c r="BK304" s="126">
        <f>BK305</f>
        <v>0</v>
      </c>
    </row>
    <row r="305" spans="2:65" s="1" customFormat="1" ht="24.2" customHeight="1">
      <c r="B305" s="129"/>
      <c r="C305" s="130">
        <f>1+C302</f>
        <v>47</v>
      </c>
      <c r="D305" s="130" t="s">
        <v>132</v>
      </c>
      <c r="E305" s="131" t="s">
        <v>605</v>
      </c>
      <c r="F305" s="132" t="s">
        <v>903</v>
      </c>
      <c r="G305" s="133" t="s">
        <v>251</v>
      </c>
      <c r="H305" s="134">
        <v>1</v>
      </c>
      <c r="I305" s="135">
        <v>0</v>
      </c>
      <c r="J305" s="135">
        <f>ROUND(I305*H305,2)</f>
        <v>0</v>
      </c>
      <c r="K305" s="136"/>
      <c r="L305" s="29"/>
      <c r="M305" s="137" t="s">
        <v>1</v>
      </c>
      <c r="N305" s="138" t="s">
        <v>36</v>
      </c>
      <c r="O305" s="139">
        <v>0</v>
      </c>
      <c r="P305" s="139">
        <f>O305*H305</f>
        <v>0</v>
      </c>
      <c r="Q305" s="139">
        <v>0</v>
      </c>
      <c r="R305" s="139">
        <f>Q305*H305</f>
        <v>0</v>
      </c>
      <c r="S305" s="139">
        <v>0</v>
      </c>
      <c r="T305" s="140">
        <f>S305*H305</f>
        <v>0</v>
      </c>
      <c r="AR305" s="141" t="s">
        <v>136</v>
      </c>
      <c r="AT305" s="141" t="s">
        <v>132</v>
      </c>
      <c r="AU305" s="141" t="s">
        <v>80</v>
      </c>
      <c r="AY305" s="17" t="s">
        <v>129</v>
      </c>
      <c r="BE305" s="142">
        <f>IF(N305="základní",J305,0)</f>
        <v>0</v>
      </c>
      <c r="BF305" s="142">
        <f>IF(N305="snížená",J305,0)</f>
        <v>0</v>
      </c>
      <c r="BG305" s="142">
        <f>IF(N305="zákl. přenesená",J305,0)</f>
        <v>0</v>
      </c>
      <c r="BH305" s="142">
        <f>IF(N305="sníž. přenesená",J305,0)</f>
        <v>0</v>
      </c>
      <c r="BI305" s="142">
        <f>IF(N305="nulová",J305,0)</f>
        <v>0</v>
      </c>
      <c r="BJ305" s="17" t="s">
        <v>78</v>
      </c>
      <c r="BK305" s="142">
        <f>ROUND(I305*H305,2)</f>
        <v>0</v>
      </c>
      <c r="BL305" s="17" t="s">
        <v>136</v>
      </c>
      <c r="BM305" s="141" t="s">
        <v>606</v>
      </c>
    </row>
    <row r="306" spans="2:63" s="11" customFormat="1" ht="22.9" customHeight="1">
      <c r="B306" s="118"/>
      <c r="D306" s="119" t="s">
        <v>70</v>
      </c>
      <c r="E306" s="127" t="s">
        <v>157</v>
      </c>
      <c r="F306" s="127" t="s">
        <v>209</v>
      </c>
      <c r="J306" s="128">
        <f>SUM(J307:J379)</f>
        <v>0</v>
      </c>
      <c r="L306" s="118"/>
      <c r="M306" s="122"/>
      <c r="P306" s="123">
        <f>SUM(P307:P379)</f>
        <v>292.01788400000004</v>
      </c>
      <c r="R306" s="123">
        <f>SUM(R307:R379)</f>
        <v>0.2481375</v>
      </c>
      <c r="T306" s="124">
        <f>SUM(T307:T379)</f>
        <v>75.78148800000001</v>
      </c>
      <c r="AR306" s="119" t="s">
        <v>78</v>
      </c>
      <c r="AT306" s="125" t="s">
        <v>70</v>
      </c>
      <c r="AU306" s="125" t="s">
        <v>78</v>
      </c>
      <c r="AY306" s="119" t="s">
        <v>129</v>
      </c>
      <c r="BK306" s="126">
        <f>SUM(BK307:BK379)</f>
        <v>0</v>
      </c>
    </row>
    <row r="307" spans="2:65" s="1" customFormat="1" ht="37.9" customHeight="1">
      <c r="B307" s="129"/>
      <c r="C307" s="130">
        <f>1+C305</f>
        <v>48</v>
      </c>
      <c r="D307" s="130" t="s">
        <v>132</v>
      </c>
      <c r="E307" s="131" t="s">
        <v>210</v>
      </c>
      <c r="F307" s="132" t="s">
        <v>211</v>
      </c>
      <c r="G307" s="133" t="s">
        <v>141</v>
      </c>
      <c r="H307" s="134">
        <v>100.91</v>
      </c>
      <c r="I307" s="135">
        <v>0</v>
      </c>
      <c r="J307" s="135">
        <f>ROUND(I307*H307,2)</f>
        <v>0</v>
      </c>
      <c r="K307" s="136"/>
      <c r="L307" s="29"/>
      <c r="M307" s="137" t="s">
        <v>1</v>
      </c>
      <c r="N307" s="138" t="s">
        <v>36</v>
      </c>
      <c r="O307" s="139">
        <v>0.126</v>
      </c>
      <c r="P307" s="139">
        <f>O307*H307</f>
        <v>12.71466</v>
      </c>
      <c r="Q307" s="139">
        <v>0.00021</v>
      </c>
      <c r="R307" s="139">
        <f>Q307*H307</f>
        <v>0.0211911</v>
      </c>
      <c r="S307" s="139">
        <v>0</v>
      </c>
      <c r="T307" s="140">
        <f>S307*H307</f>
        <v>0</v>
      </c>
      <c r="AR307" s="141" t="s">
        <v>136</v>
      </c>
      <c r="AT307" s="141" t="s">
        <v>132</v>
      </c>
      <c r="AU307" s="141" t="s">
        <v>80</v>
      </c>
      <c r="AY307" s="17" t="s">
        <v>129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7" t="s">
        <v>78</v>
      </c>
      <c r="BK307" s="142">
        <f>ROUND(I307*H307,2)</f>
        <v>0</v>
      </c>
      <c r="BL307" s="17" t="s">
        <v>136</v>
      </c>
      <c r="BM307" s="141" t="s">
        <v>212</v>
      </c>
    </row>
    <row r="308" spans="2:51" s="12" customFormat="1" ht="12">
      <c r="B308" s="143"/>
      <c r="D308" s="144" t="s">
        <v>137</v>
      </c>
      <c r="E308" s="145" t="s">
        <v>1</v>
      </c>
      <c r="F308" s="146" t="s">
        <v>607</v>
      </c>
      <c r="H308" s="147">
        <v>9.94</v>
      </c>
      <c r="L308" s="143"/>
      <c r="M308" s="148"/>
      <c r="T308" s="149"/>
      <c r="AT308" s="145" t="s">
        <v>137</v>
      </c>
      <c r="AU308" s="145" t="s">
        <v>80</v>
      </c>
      <c r="AV308" s="12" t="s">
        <v>80</v>
      </c>
      <c r="AW308" s="12" t="s">
        <v>27</v>
      </c>
      <c r="AX308" s="12" t="s">
        <v>71</v>
      </c>
      <c r="AY308" s="145" t="s">
        <v>129</v>
      </c>
    </row>
    <row r="309" spans="2:51" s="12" customFormat="1" ht="12">
      <c r="B309" s="143"/>
      <c r="D309" s="144" t="s">
        <v>137</v>
      </c>
      <c r="E309" s="145" t="s">
        <v>1</v>
      </c>
      <c r="F309" s="146" t="s">
        <v>608</v>
      </c>
      <c r="H309" s="147">
        <v>1.2</v>
      </c>
      <c r="L309" s="143"/>
      <c r="M309" s="148"/>
      <c r="T309" s="149"/>
      <c r="AT309" s="145" t="s">
        <v>137</v>
      </c>
      <c r="AU309" s="145" t="s">
        <v>80</v>
      </c>
      <c r="AV309" s="12" t="s">
        <v>80</v>
      </c>
      <c r="AW309" s="12" t="s">
        <v>27</v>
      </c>
      <c r="AX309" s="12" t="s">
        <v>71</v>
      </c>
      <c r="AY309" s="145" t="s">
        <v>129</v>
      </c>
    </row>
    <row r="310" spans="2:51" s="12" customFormat="1" ht="12">
      <c r="B310" s="143"/>
      <c r="D310" s="144" t="s">
        <v>137</v>
      </c>
      <c r="E310" s="145" t="s">
        <v>1</v>
      </c>
      <c r="F310" s="146" t="s">
        <v>609</v>
      </c>
      <c r="H310" s="147">
        <v>1.38</v>
      </c>
      <c r="L310" s="143"/>
      <c r="M310" s="148"/>
      <c r="T310" s="149"/>
      <c r="AT310" s="145" t="s">
        <v>137</v>
      </c>
      <c r="AU310" s="145" t="s">
        <v>80</v>
      </c>
      <c r="AV310" s="12" t="s">
        <v>80</v>
      </c>
      <c r="AW310" s="12" t="s">
        <v>27</v>
      </c>
      <c r="AX310" s="12" t="s">
        <v>71</v>
      </c>
      <c r="AY310" s="145" t="s">
        <v>129</v>
      </c>
    </row>
    <row r="311" spans="2:51" s="12" customFormat="1" ht="12">
      <c r="B311" s="143"/>
      <c r="D311" s="144" t="s">
        <v>137</v>
      </c>
      <c r="E311" s="145" t="s">
        <v>1</v>
      </c>
      <c r="F311" s="146" t="s">
        <v>610</v>
      </c>
      <c r="H311" s="147">
        <v>1.73</v>
      </c>
      <c r="L311" s="143"/>
      <c r="M311" s="148"/>
      <c r="T311" s="149"/>
      <c r="AT311" s="145" t="s">
        <v>137</v>
      </c>
      <c r="AU311" s="145" t="s">
        <v>80</v>
      </c>
      <c r="AV311" s="12" t="s">
        <v>80</v>
      </c>
      <c r="AW311" s="12" t="s">
        <v>27</v>
      </c>
      <c r="AX311" s="12" t="s">
        <v>71</v>
      </c>
      <c r="AY311" s="145" t="s">
        <v>129</v>
      </c>
    </row>
    <row r="312" spans="2:51" s="12" customFormat="1" ht="12">
      <c r="B312" s="143"/>
      <c r="D312" s="144" t="s">
        <v>137</v>
      </c>
      <c r="E312" s="145" t="s">
        <v>1</v>
      </c>
      <c r="F312" s="146" t="s">
        <v>611</v>
      </c>
      <c r="H312" s="147">
        <v>1.65</v>
      </c>
      <c r="L312" s="143"/>
      <c r="M312" s="148"/>
      <c r="T312" s="149"/>
      <c r="AT312" s="145" t="s">
        <v>137</v>
      </c>
      <c r="AU312" s="145" t="s">
        <v>80</v>
      </c>
      <c r="AV312" s="12" t="s">
        <v>80</v>
      </c>
      <c r="AW312" s="12" t="s">
        <v>27</v>
      </c>
      <c r="AX312" s="12" t="s">
        <v>71</v>
      </c>
      <c r="AY312" s="145" t="s">
        <v>129</v>
      </c>
    </row>
    <row r="313" spans="2:51" s="12" customFormat="1" ht="12">
      <c r="B313" s="143"/>
      <c r="D313" s="144" t="s">
        <v>137</v>
      </c>
      <c r="E313" s="145" t="s">
        <v>1</v>
      </c>
      <c r="F313" s="146" t="s">
        <v>612</v>
      </c>
      <c r="H313" s="147">
        <v>18.63</v>
      </c>
      <c r="L313" s="143"/>
      <c r="M313" s="148"/>
      <c r="T313" s="149"/>
      <c r="AT313" s="145" t="s">
        <v>137</v>
      </c>
      <c r="AU313" s="145" t="s">
        <v>80</v>
      </c>
      <c r="AV313" s="12" t="s">
        <v>80</v>
      </c>
      <c r="AW313" s="12" t="s">
        <v>27</v>
      </c>
      <c r="AX313" s="12" t="s">
        <v>71</v>
      </c>
      <c r="AY313" s="145" t="s">
        <v>129</v>
      </c>
    </row>
    <row r="314" spans="2:51" s="12" customFormat="1" ht="12">
      <c r="B314" s="143"/>
      <c r="D314" s="144" t="s">
        <v>137</v>
      </c>
      <c r="E314" s="145" t="s">
        <v>1</v>
      </c>
      <c r="F314" s="146" t="s">
        <v>613</v>
      </c>
      <c r="H314" s="147">
        <v>26.94</v>
      </c>
      <c r="L314" s="143"/>
      <c r="M314" s="148"/>
      <c r="T314" s="149"/>
      <c r="AT314" s="145" t="s">
        <v>137</v>
      </c>
      <c r="AU314" s="145" t="s">
        <v>80</v>
      </c>
      <c r="AV314" s="12" t="s">
        <v>80</v>
      </c>
      <c r="AW314" s="12" t="s">
        <v>27</v>
      </c>
      <c r="AX314" s="12" t="s">
        <v>71</v>
      </c>
      <c r="AY314" s="145" t="s">
        <v>129</v>
      </c>
    </row>
    <row r="315" spans="2:51" s="12" customFormat="1" ht="12">
      <c r="B315" s="143"/>
      <c r="D315" s="144" t="s">
        <v>137</v>
      </c>
      <c r="E315" s="145" t="s">
        <v>1</v>
      </c>
      <c r="F315" s="146" t="s">
        <v>614</v>
      </c>
      <c r="H315" s="147">
        <v>5.62</v>
      </c>
      <c r="L315" s="143"/>
      <c r="M315" s="148"/>
      <c r="T315" s="149"/>
      <c r="AT315" s="145" t="s">
        <v>137</v>
      </c>
      <c r="AU315" s="145" t="s">
        <v>80</v>
      </c>
      <c r="AV315" s="12" t="s">
        <v>80</v>
      </c>
      <c r="AW315" s="12" t="s">
        <v>27</v>
      </c>
      <c r="AX315" s="12" t="s">
        <v>71</v>
      </c>
      <c r="AY315" s="145" t="s">
        <v>129</v>
      </c>
    </row>
    <row r="316" spans="2:51" s="12" customFormat="1" ht="12">
      <c r="B316" s="143"/>
      <c r="D316" s="144" t="s">
        <v>137</v>
      </c>
      <c r="E316" s="145" t="s">
        <v>1</v>
      </c>
      <c r="F316" s="146" t="s">
        <v>615</v>
      </c>
      <c r="H316" s="147">
        <v>6.06</v>
      </c>
      <c r="L316" s="143"/>
      <c r="M316" s="148"/>
      <c r="T316" s="149"/>
      <c r="AT316" s="145" t="s">
        <v>137</v>
      </c>
      <c r="AU316" s="145" t="s">
        <v>80</v>
      </c>
      <c r="AV316" s="12" t="s">
        <v>80</v>
      </c>
      <c r="AW316" s="12" t="s">
        <v>27</v>
      </c>
      <c r="AX316" s="12" t="s">
        <v>71</v>
      </c>
      <c r="AY316" s="145" t="s">
        <v>129</v>
      </c>
    </row>
    <row r="317" spans="2:51" s="12" customFormat="1" ht="12">
      <c r="B317" s="143"/>
      <c r="D317" s="144" t="s">
        <v>137</v>
      </c>
      <c r="E317" s="145" t="s">
        <v>1</v>
      </c>
      <c r="F317" s="146" t="s">
        <v>547</v>
      </c>
      <c r="H317" s="147">
        <v>6.12</v>
      </c>
      <c r="L317" s="143"/>
      <c r="M317" s="148"/>
      <c r="T317" s="149"/>
      <c r="AT317" s="145" t="s">
        <v>137</v>
      </c>
      <c r="AU317" s="145" t="s">
        <v>80</v>
      </c>
      <c r="AV317" s="12" t="s">
        <v>80</v>
      </c>
      <c r="AW317" s="12" t="s">
        <v>27</v>
      </c>
      <c r="AX317" s="12" t="s">
        <v>71</v>
      </c>
      <c r="AY317" s="145" t="s">
        <v>129</v>
      </c>
    </row>
    <row r="318" spans="2:51" s="12" customFormat="1" ht="12">
      <c r="B318" s="143"/>
      <c r="D318" s="144" t="s">
        <v>137</v>
      </c>
      <c r="E318" s="145" t="s">
        <v>1</v>
      </c>
      <c r="F318" s="146" t="s">
        <v>548</v>
      </c>
      <c r="H318" s="147">
        <v>9.24</v>
      </c>
      <c r="L318" s="143"/>
      <c r="M318" s="148"/>
      <c r="T318" s="149"/>
      <c r="AT318" s="145" t="s">
        <v>137</v>
      </c>
      <c r="AU318" s="145" t="s">
        <v>80</v>
      </c>
      <c r="AV318" s="12" t="s">
        <v>80</v>
      </c>
      <c r="AW318" s="12" t="s">
        <v>27</v>
      </c>
      <c r="AX318" s="12" t="s">
        <v>71</v>
      </c>
      <c r="AY318" s="145" t="s">
        <v>129</v>
      </c>
    </row>
    <row r="319" spans="2:51" s="12" customFormat="1" ht="12">
      <c r="B319" s="143"/>
      <c r="D319" s="144" t="s">
        <v>137</v>
      </c>
      <c r="E319" s="145" t="s">
        <v>1</v>
      </c>
      <c r="F319" s="146" t="s">
        <v>616</v>
      </c>
      <c r="H319" s="147">
        <v>4.83</v>
      </c>
      <c r="L319" s="143"/>
      <c r="M319" s="148"/>
      <c r="T319" s="149"/>
      <c r="AT319" s="145" t="s">
        <v>137</v>
      </c>
      <c r="AU319" s="145" t="s">
        <v>80</v>
      </c>
      <c r="AV319" s="12" t="s">
        <v>80</v>
      </c>
      <c r="AW319" s="12" t="s">
        <v>27</v>
      </c>
      <c r="AX319" s="12" t="s">
        <v>71</v>
      </c>
      <c r="AY319" s="145" t="s">
        <v>129</v>
      </c>
    </row>
    <row r="320" spans="2:51" s="12" customFormat="1" ht="12">
      <c r="B320" s="143"/>
      <c r="D320" s="144" t="s">
        <v>137</v>
      </c>
      <c r="E320" s="145" t="s">
        <v>1</v>
      </c>
      <c r="F320" s="146" t="s">
        <v>617</v>
      </c>
      <c r="H320" s="147">
        <v>3.42</v>
      </c>
      <c r="L320" s="143"/>
      <c r="M320" s="148"/>
      <c r="T320" s="149"/>
      <c r="AT320" s="145" t="s">
        <v>137</v>
      </c>
      <c r="AU320" s="145" t="s">
        <v>80</v>
      </c>
      <c r="AV320" s="12" t="s">
        <v>80</v>
      </c>
      <c r="AW320" s="12" t="s">
        <v>27</v>
      </c>
      <c r="AX320" s="12" t="s">
        <v>71</v>
      </c>
      <c r="AY320" s="145" t="s">
        <v>129</v>
      </c>
    </row>
    <row r="321" spans="2:51" s="12" customFormat="1" ht="12">
      <c r="B321" s="143"/>
      <c r="D321" s="144" t="s">
        <v>137</v>
      </c>
      <c r="E321" s="145" t="s">
        <v>1</v>
      </c>
      <c r="F321" s="146" t="s">
        <v>618</v>
      </c>
      <c r="H321" s="147">
        <v>1.74</v>
      </c>
      <c r="L321" s="143"/>
      <c r="M321" s="148"/>
      <c r="T321" s="149"/>
      <c r="AT321" s="145" t="s">
        <v>137</v>
      </c>
      <c r="AU321" s="145" t="s">
        <v>80</v>
      </c>
      <c r="AV321" s="12" t="s">
        <v>80</v>
      </c>
      <c r="AW321" s="12" t="s">
        <v>27</v>
      </c>
      <c r="AX321" s="12" t="s">
        <v>71</v>
      </c>
      <c r="AY321" s="145" t="s">
        <v>129</v>
      </c>
    </row>
    <row r="322" spans="2:51" s="12" customFormat="1" ht="12">
      <c r="B322" s="143"/>
      <c r="D322" s="144" t="s">
        <v>137</v>
      </c>
      <c r="E322" s="145" t="s">
        <v>1</v>
      </c>
      <c r="F322" s="146" t="s">
        <v>549</v>
      </c>
      <c r="H322" s="147">
        <v>1.34</v>
      </c>
      <c r="L322" s="143"/>
      <c r="M322" s="148"/>
      <c r="T322" s="149"/>
      <c r="AT322" s="145" t="s">
        <v>137</v>
      </c>
      <c r="AU322" s="145" t="s">
        <v>80</v>
      </c>
      <c r="AV322" s="12" t="s">
        <v>80</v>
      </c>
      <c r="AW322" s="12" t="s">
        <v>27</v>
      </c>
      <c r="AX322" s="12" t="s">
        <v>71</v>
      </c>
      <c r="AY322" s="145" t="s">
        <v>129</v>
      </c>
    </row>
    <row r="323" spans="2:51" s="12" customFormat="1" ht="12">
      <c r="B323" s="143"/>
      <c r="D323" s="144" t="s">
        <v>137</v>
      </c>
      <c r="E323" s="145" t="s">
        <v>1</v>
      </c>
      <c r="F323" s="146" t="s">
        <v>619</v>
      </c>
      <c r="H323" s="147">
        <v>1.07</v>
      </c>
      <c r="L323" s="143"/>
      <c r="M323" s="148"/>
      <c r="T323" s="149"/>
      <c r="AT323" s="145" t="s">
        <v>137</v>
      </c>
      <c r="AU323" s="145" t="s">
        <v>80</v>
      </c>
      <c r="AV323" s="12" t="s">
        <v>80</v>
      </c>
      <c r="AW323" s="12" t="s">
        <v>27</v>
      </c>
      <c r="AX323" s="12" t="s">
        <v>71</v>
      </c>
      <c r="AY323" s="145" t="s">
        <v>129</v>
      </c>
    </row>
    <row r="324" spans="2:51" s="13" customFormat="1" ht="12">
      <c r="B324" s="150"/>
      <c r="D324" s="144" t="s">
        <v>137</v>
      </c>
      <c r="E324" s="151" t="s">
        <v>1</v>
      </c>
      <c r="F324" s="152" t="s">
        <v>138</v>
      </c>
      <c r="H324" s="153">
        <v>100.91</v>
      </c>
      <c r="L324" s="150"/>
      <c r="M324" s="154"/>
      <c r="T324" s="155"/>
      <c r="AT324" s="151" t="s">
        <v>137</v>
      </c>
      <c r="AU324" s="151" t="s">
        <v>80</v>
      </c>
      <c r="AV324" s="13" t="s">
        <v>136</v>
      </c>
      <c r="AW324" s="13" t="s">
        <v>27</v>
      </c>
      <c r="AX324" s="13" t="s">
        <v>78</v>
      </c>
      <c r="AY324" s="151" t="s">
        <v>129</v>
      </c>
    </row>
    <row r="325" spans="2:65" s="1" customFormat="1" ht="24.2" customHeight="1">
      <c r="B325" s="129"/>
      <c r="C325" s="130">
        <f>1+C307</f>
        <v>49</v>
      </c>
      <c r="D325" s="130" t="s">
        <v>132</v>
      </c>
      <c r="E325" s="131" t="s">
        <v>213</v>
      </c>
      <c r="F325" s="132" t="s">
        <v>214</v>
      </c>
      <c r="G325" s="133" t="s">
        <v>141</v>
      </c>
      <c r="H325" s="134">
        <v>100.91</v>
      </c>
      <c r="I325" s="135">
        <v>0</v>
      </c>
      <c r="J325" s="135">
        <f>ROUND(I325*H325,2)</f>
        <v>0</v>
      </c>
      <c r="K325" s="136"/>
      <c r="L325" s="29"/>
      <c r="M325" s="137" t="s">
        <v>1</v>
      </c>
      <c r="N325" s="138" t="s">
        <v>36</v>
      </c>
      <c r="O325" s="139">
        <v>0.308</v>
      </c>
      <c r="P325" s="139">
        <f>O325*H325</f>
        <v>31.08028</v>
      </c>
      <c r="Q325" s="139">
        <v>4E-05</v>
      </c>
      <c r="R325" s="139">
        <f>Q325*H325</f>
        <v>0.0040364</v>
      </c>
      <c r="S325" s="139">
        <v>0</v>
      </c>
      <c r="T325" s="140">
        <f>S325*H325</f>
        <v>0</v>
      </c>
      <c r="AR325" s="141" t="s">
        <v>136</v>
      </c>
      <c r="AT325" s="141" t="s">
        <v>132</v>
      </c>
      <c r="AU325" s="141" t="s">
        <v>80</v>
      </c>
      <c r="AY325" s="17" t="s">
        <v>129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17" t="s">
        <v>78</v>
      </c>
      <c r="BK325" s="142">
        <f>ROUND(I325*H325,2)</f>
        <v>0</v>
      </c>
      <c r="BL325" s="17" t="s">
        <v>136</v>
      </c>
      <c r="BM325" s="141" t="s">
        <v>215</v>
      </c>
    </row>
    <row r="326" spans="2:51" s="12" customFormat="1" ht="12">
      <c r="B326" s="143"/>
      <c r="D326" s="144" t="s">
        <v>137</v>
      </c>
      <c r="E326" s="145" t="s">
        <v>1</v>
      </c>
      <c r="F326" s="146" t="s">
        <v>410</v>
      </c>
      <c r="H326" s="147">
        <v>100.91</v>
      </c>
      <c r="L326" s="143"/>
      <c r="M326" s="148"/>
      <c r="T326" s="149"/>
      <c r="AT326" s="145" t="s">
        <v>137</v>
      </c>
      <c r="AU326" s="145" t="s">
        <v>80</v>
      </c>
      <c r="AV326" s="12" t="s">
        <v>80</v>
      </c>
      <c r="AW326" s="12" t="s">
        <v>27</v>
      </c>
      <c r="AX326" s="12" t="s">
        <v>78</v>
      </c>
      <c r="AY326" s="145" t="s">
        <v>129</v>
      </c>
    </row>
    <row r="327" spans="2:65" s="1" customFormat="1" ht="24.75" customHeight="1">
      <c r="B327" s="129"/>
      <c r="C327" s="130">
        <f>1+C325</f>
        <v>50</v>
      </c>
      <c r="D327" s="130" t="s">
        <v>132</v>
      </c>
      <c r="E327" s="131" t="s">
        <v>620</v>
      </c>
      <c r="F327" s="132" t="s">
        <v>863</v>
      </c>
      <c r="G327" s="133" t="s">
        <v>135</v>
      </c>
      <c r="H327" s="134">
        <v>3</v>
      </c>
      <c r="I327" s="135">
        <v>0</v>
      </c>
      <c r="J327" s="135">
        <f>ROUND(I327*H327,2)</f>
        <v>0</v>
      </c>
      <c r="K327" s="136"/>
      <c r="L327" s="29"/>
      <c r="M327" s="137" t="s">
        <v>1</v>
      </c>
      <c r="N327" s="138" t="s">
        <v>36</v>
      </c>
      <c r="O327" s="139">
        <v>1.07</v>
      </c>
      <c r="P327" s="139">
        <f>O327*H327</f>
        <v>3.21</v>
      </c>
      <c r="Q327" s="139">
        <v>0.04597</v>
      </c>
      <c r="R327" s="139">
        <f>Q327*H327</f>
        <v>0.13790999999999998</v>
      </c>
      <c r="S327" s="139">
        <v>0</v>
      </c>
      <c r="T327" s="140">
        <f>S327*H327</f>
        <v>0</v>
      </c>
      <c r="AR327" s="141" t="s">
        <v>136</v>
      </c>
      <c r="AT327" s="141" t="s">
        <v>132</v>
      </c>
      <c r="AU327" s="141" t="s">
        <v>80</v>
      </c>
      <c r="AY327" s="17" t="s">
        <v>129</v>
      </c>
      <c r="BE327" s="142">
        <f>IF(N327="základní",J327,0)</f>
        <v>0</v>
      </c>
      <c r="BF327" s="142">
        <f>IF(N327="snížená",J327,0)</f>
        <v>0</v>
      </c>
      <c r="BG327" s="142">
        <f>IF(N327="zákl. přenesená",J327,0)</f>
        <v>0</v>
      </c>
      <c r="BH327" s="142">
        <f>IF(N327="sníž. přenesená",J327,0)</f>
        <v>0</v>
      </c>
      <c r="BI327" s="142">
        <f>IF(N327="nulová",J327,0)</f>
        <v>0</v>
      </c>
      <c r="BJ327" s="17" t="s">
        <v>78</v>
      </c>
      <c r="BK327" s="142">
        <f>ROUND(I327*H327,2)</f>
        <v>0</v>
      </c>
      <c r="BL327" s="17" t="s">
        <v>136</v>
      </c>
      <c r="BM327" s="141" t="s">
        <v>621</v>
      </c>
    </row>
    <row r="328" spans="2:65" s="1" customFormat="1" ht="21.75" customHeight="1">
      <c r="B328" s="129"/>
      <c r="C328" s="130">
        <f>1+C327</f>
        <v>51</v>
      </c>
      <c r="D328" s="130" t="s">
        <v>132</v>
      </c>
      <c r="E328" s="131" t="s">
        <v>216</v>
      </c>
      <c r="F328" s="132" t="s">
        <v>217</v>
      </c>
      <c r="G328" s="133" t="s">
        <v>141</v>
      </c>
      <c r="H328" s="134">
        <f>F329</f>
        <v>10.72</v>
      </c>
      <c r="I328" s="135">
        <v>0</v>
      </c>
      <c r="J328" s="135">
        <f>ROUND(I328*H328,2)</f>
        <v>0</v>
      </c>
      <c r="K328" s="136"/>
      <c r="L328" s="29"/>
      <c r="M328" s="137" t="s">
        <v>1</v>
      </c>
      <c r="N328" s="138" t="s">
        <v>36</v>
      </c>
      <c r="O328" s="139">
        <v>0.245</v>
      </c>
      <c r="P328" s="139">
        <f>O328*H328</f>
        <v>2.6264000000000003</v>
      </c>
      <c r="Q328" s="139">
        <v>0</v>
      </c>
      <c r="R328" s="139">
        <f>Q328*H328</f>
        <v>0</v>
      </c>
      <c r="S328" s="139">
        <v>0.131</v>
      </c>
      <c r="T328" s="140">
        <f>S328*H328</f>
        <v>1.4043200000000002</v>
      </c>
      <c r="AR328" s="141" t="s">
        <v>136</v>
      </c>
      <c r="AT328" s="141" t="s">
        <v>132</v>
      </c>
      <c r="AU328" s="141" t="s">
        <v>80</v>
      </c>
      <c r="AY328" s="17" t="s">
        <v>129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7" t="s">
        <v>78</v>
      </c>
      <c r="BK328" s="142">
        <f>ROUND(I328*H328,2)</f>
        <v>0</v>
      </c>
      <c r="BL328" s="17" t="s">
        <v>136</v>
      </c>
      <c r="BM328" s="141" t="s">
        <v>218</v>
      </c>
    </row>
    <row r="329" spans="2:51" s="12" customFormat="1" ht="12">
      <c r="B329" s="143"/>
      <c r="D329" s="144" t="s">
        <v>137</v>
      </c>
      <c r="E329" s="145" t="s">
        <v>1</v>
      </c>
      <c r="F329" s="146">
        <f>(1.6+1.08)*4</f>
        <v>10.72</v>
      </c>
      <c r="H329" s="147"/>
      <c r="L329" s="143"/>
      <c r="M329" s="148"/>
      <c r="T329" s="149"/>
      <c r="AT329" s="145" t="s">
        <v>137</v>
      </c>
      <c r="AU329" s="145" t="s">
        <v>80</v>
      </c>
      <c r="AV329" s="12" t="s">
        <v>80</v>
      </c>
      <c r="AW329" s="12" t="s">
        <v>27</v>
      </c>
      <c r="AX329" s="12" t="s">
        <v>71</v>
      </c>
      <c r="AY329" s="145" t="s">
        <v>129</v>
      </c>
    </row>
    <row r="330" spans="2:51" s="13" customFormat="1" ht="12">
      <c r="B330" s="150"/>
      <c r="D330" s="144" t="s">
        <v>137</v>
      </c>
      <c r="E330" s="151" t="s">
        <v>1</v>
      </c>
      <c r="F330" s="152" t="s">
        <v>138</v>
      </c>
      <c r="H330" s="153"/>
      <c r="L330" s="150"/>
      <c r="M330" s="154"/>
      <c r="T330" s="155"/>
      <c r="AT330" s="151" t="s">
        <v>137</v>
      </c>
      <c r="AU330" s="151" t="s">
        <v>80</v>
      </c>
      <c r="AV330" s="13" t="s">
        <v>136</v>
      </c>
      <c r="AW330" s="13" t="s">
        <v>27</v>
      </c>
      <c r="AX330" s="13" t="s">
        <v>78</v>
      </c>
      <c r="AY330" s="151" t="s">
        <v>129</v>
      </c>
    </row>
    <row r="331" spans="2:65" s="1" customFormat="1" ht="21.75" customHeight="1">
      <c r="B331" s="129"/>
      <c r="C331" s="130">
        <f>1+C328</f>
        <v>52</v>
      </c>
      <c r="D331" s="130" t="s">
        <v>132</v>
      </c>
      <c r="E331" s="131" t="s">
        <v>622</v>
      </c>
      <c r="F331" s="132" t="s">
        <v>623</v>
      </c>
      <c r="G331" s="133" t="s">
        <v>141</v>
      </c>
      <c r="H331" s="134">
        <f>F332</f>
        <v>135.696</v>
      </c>
      <c r="I331" s="135">
        <v>0</v>
      </c>
      <c r="J331" s="135">
        <f>ROUND(I331*H331,2)</f>
        <v>0</v>
      </c>
      <c r="K331" s="136"/>
      <c r="L331" s="29"/>
      <c r="M331" s="137" t="s">
        <v>1</v>
      </c>
      <c r="N331" s="138" t="s">
        <v>36</v>
      </c>
      <c r="O331" s="139">
        <v>0.284</v>
      </c>
      <c r="P331" s="139">
        <f>O331*H331</f>
        <v>38.537664</v>
      </c>
      <c r="Q331" s="139">
        <v>0</v>
      </c>
      <c r="R331" s="139">
        <f>Q331*H331</f>
        <v>0</v>
      </c>
      <c r="S331" s="139">
        <v>0.261</v>
      </c>
      <c r="T331" s="140">
        <f>S331*H331</f>
        <v>35.416656</v>
      </c>
      <c r="AR331" s="141" t="s">
        <v>136</v>
      </c>
      <c r="AT331" s="141" t="s">
        <v>132</v>
      </c>
      <c r="AU331" s="141" t="s">
        <v>80</v>
      </c>
      <c r="AY331" s="17" t="s">
        <v>129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7" t="s">
        <v>78</v>
      </c>
      <c r="BK331" s="142">
        <f>ROUND(I331*H331,2)</f>
        <v>0</v>
      </c>
      <c r="BL331" s="17" t="s">
        <v>136</v>
      </c>
      <c r="BM331" s="141" t="s">
        <v>624</v>
      </c>
    </row>
    <row r="332" spans="2:51" s="12" customFormat="1" ht="12">
      <c r="B332" s="143"/>
      <c r="D332" s="144" t="s">
        <v>137</v>
      </c>
      <c r="E332" s="145" t="s">
        <v>1</v>
      </c>
      <c r="F332" s="146">
        <f>(2*8+2.614+1.91+4.8*2+3.8)*4</f>
        <v>135.696</v>
      </c>
      <c r="H332" s="147"/>
      <c r="L332" s="143"/>
      <c r="M332" s="148"/>
      <c r="T332" s="149"/>
      <c r="AT332" s="145" t="s">
        <v>137</v>
      </c>
      <c r="AU332" s="145" t="s">
        <v>80</v>
      </c>
      <c r="AV332" s="12" t="s">
        <v>80</v>
      </c>
      <c r="AW332" s="12" t="s">
        <v>27</v>
      </c>
      <c r="AX332" s="12" t="s">
        <v>71</v>
      </c>
      <c r="AY332" s="145" t="s">
        <v>129</v>
      </c>
    </row>
    <row r="333" spans="2:51" s="13" customFormat="1" ht="12">
      <c r="B333" s="150"/>
      <c r="D333" s="144" t="s">
        <v>137</v>
      </c>
      <c r="E333" s="151" t="s">
        <v>1</v>
      </c>
      <c r="F333" s="152" t="s">
        <v>138</v>
      </c>
      <c r="H333" s="153"/>
      <c r="L333" s="150"/>
      <c r="M333" s="154"/>
      <c r="T333" s="155"/>
      <c r="AT333" s="151" t="s">
        <v>137</v>
      </c>
      <c r="AU333" s="151" t="s">
        <v>80</v>
      </c>
      <c r="AV333" s="13" t="s">
        <v>136</v>
      </c>
      <c r="AW333" s="13" t="s">
        <v>27</v>
      </c>
      <c r="AX333" s="13" t="s">
        <v>78</v>
      </c>
      <c r="AY333" s="151" t="s">
        <v>129</v>
      </c>
    </row>
    <row r="334" spans="2:65" s="1" customFormat="1" ht="37.9" customHeight="1">
      <c r="B334" s="129"/>
      <c r="C334" s="130">
        <f>1+C331</f>
        <v>53</v>
      </c>
      <c r="D334" s="130" t="s">
        <v>132</v>
      </c>
      <c r="E334" s="131" t="s">
        <v>625</v>
      </c>
      <c r="F334" s="132" t="s">
        <v>626</v>
      </c>
      <c r="G334" s="133" t="s">
        <v>181</v>
      </c>
      <c r="H334" s="134">
        <v>1.353</v>
      </c>
      <c r="I334" s="135">
        <v>0</v>
      </c>
      <c r="J334" s="135">
        <f>ROUND(I334*H334,2)</f>
        <v>0</v>
      </c>
      <c r="K334" s="136"/>
      <c r="L334" s="29"/>
      <c r="M334" s="137" t="s">
        <v>1</v>
      </c>
      <c r="N334" s="138" t="s">
        <v>36</v>
      </c>
      <c r="O334" s="139">
        <v>10.88</v>
      </c>
      <c r="P334" s="139">
        <f>O334*H334</f>
        <v>14.720640000000001</v>
      </c>
      <c r="Q334" s="139">
        <v>0</v>
      </c>
      <c r="R334" s="139">
        <f>Q334*H334</f>
        <v>0</v>
      </c>
      <c r="S334" s="139">
        <v>2.2</v>
      </c>
      <c r="T334" s="140">
        <f>S334*H334</f>
        <v>2.9766000000000004</v>
      </c>
      <c r="AR334" s="141" t="s">
        <v>136</v>
      </c>
      <c r="AT334" s="141" t="s">
        <v>132</v>
      </c>
      <c r="AU334" s="141" t="s">
        <v>80</v>
      </c>
      <c r="AY334" s="17" t="s">
        <v>129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7" t="s">
        <v>78</v>
      </c>
      <c r="BK334" s="142">
        <f>ROUND(I334*H334,2)</f>
        <v>0</v>
      </c>
      <c r="BL334" s="17" t="s">
        <v>136</v>
      </c>
      <c r="BM334" s="141" t="s">
        <v>627</v>
      </c>
    </row>
    <row r="335" spans="2:51" s="14" customFormat="1" ht="12">
      <c r="B335" s="156"/>
      <c r="D335" s="144" t="s">
        <v>137</v>
      </c>
      <c r="E335" s="157" t="s">
        <v>1</v>
      </c>
      <c r="F335" s="158" t="s">
        <v>628</v>
      </c>
      <c r="H335" s="157" t="s">
        <v>1</v>
      </c>
      <c r="L335" s="156"/>
      <c r="M335" s="159"/>
      <c r="T335" s="160"/>
      <c r="AT335" s="157" t="s">
        <v>137</v>
      </c>
      <c r="AU335" s="157" t="s">
        <v>80</v>
      </c>
      <c r="AV335" s="14" t="s">
        <v>78</v>
      </c>
      <c r="AW335" s="14" t="s">
        <v>27</v>
      </c>
      <c r="AX335" s="14" t="s">
        <v>71</v>
      </c>
      <c r="AY335" s="157" t="s">
        <v>129</v>
      </c>
    </row>
    <row r="336" spans="2:51" s="12" customFormat="1" ht="12">
      <c r="B336" s="143"/>
      <c r="D336" s="144" t="s">
        <v>137</v>
      </c>
      <c r="E336" s="145" t="s">
        <v>1</v>
      </c>
      <c r="F336" s="146" t="s">
        <v>608</v>
      </c>
      <c r="H336" s="147">
        <v>1.2</v>
      </c>
      <c r="L336" s="143"/>
      <c r="M336" s="148"/>
      <c r="T336" s="149"/>
      <c r="AT336" s="145" t="s">
        <v>137</v>
      </c>
      <c r="AU336" s="145" t="s">
        <v>80</v>
      </c>
      <c r="AV336" s="12" t="s">
        <v>80</v>
      </c>
      <c r="AW336" s="12" t="s">
        <v>27</v>
      </c>
      <c r="AX336" s="12" t="s">
        <v>71</v>
      </c>
      <c r="AY336" s="145" t="s">
        <v>129</v>
      </c>
    </row>
    <row r="337" spans="2:51" s="12" customFormat="1" ht="12">
      <c r="B337" s="143"/>
      <c r="D337" s="144" t="s">
        <v>137</v>
      </c>
      <c r="E337" s="145" t="s">
        <v>1</v>
      </c>
      <c r="F337" s="146" t="s">
        <v>609</v>
      </c>
      <c r="H337" s="147">
        <v>1.38</v>
      </c>
      <c r="L337" s="143"/>
      <c r="M337" s="148"/>
      <c r="T337" s="149"/>
      <c r="AT337" s="145" t="s">
        <v>137</v>
      </c>
      <c r="AU337" s="145" t="s">
        <v>80</v>
      </c>
      <c r="AV337" s="12" t="s">
        <v>80</v>
      </c>
      <c r="AW337" s="12" t="s">
        <v>27</v>
      </c>
      <c r="AX337" s="12" t="s">
        <v>71</v>
      </c>
      <c r="AY337" s="145" t="s">
        <v>129</v>
      </c>
    </row>
    <row r="338" spans="2:51" s="12" customFormat="1" ht="12">
      <c r="B338" s="143"/>
      <c r="D338" s="144" t="s">
        <v>137</v>
      </c>
      <c r="E338" s="145" t="s">
        <v>1</v>
      </c>
      <c r="F338" s="146" t="s">
        <v>610</v>
      </c>
      <c r="H338" s="147">
        <v>1.73</v>
      </c>
      <c r="L338" s="143"/>
      <c r="M338" s="148"/>
      <c r="T338" s="149"/>
      <c r="AT338" s="145" t="s">
        <v>137</v>
      </c>
      <c r="AU338" s="145" t="s">
        <v>80</v>
      </c>
      <c r="AV338" s="12" t="s">
        <v>80</v>
      </c>
      <c r="AW338" s="12" t="s">
        <v>27</v>
      </c>
      <c r="AX338" s="12" t="s">
        <v>71</v>
      </c>
      <c r="AY338" s="145" t="s">
        <v>129</v>
      </c>
    </row>
    <row r="339" spans="2:51" s="12" customFormat="1" ht="12">
      <c r="B339" s="143"/>
      <c r="D339" s="144" t="s">
        <v>137</v>
      </c>
      <c r="E339" s="145" t="s">
        <v>1</v>
      </c>
      <c r="F339" s="146" t="s">
        <v>611</v>
      </c>
      <c r="H339" s="147">
        <v>1.65</v>
      </c>
      <c r="L339" s="143"/>
      <c r="M339" s="148"/>
      <c r="T339" s="149"/>
      <c r="AT339" s="145" t="s">
        <v>137</v>
      </c>
      <c r="AU339" s="145" t="s">
        <v>80</v>
      </c>
      <c r="AV339" s="12" t="s">
        <v>80</v>
      </c>
      <c r="AW339" s="12" t="s">
        <v>27</v>
      </c>
      <c r="AX339" s="12" t="s">
        <v>71</v>
      </c>
      <c r="AY339" s="145" t="s">
        <v>129</v>
      </c>
    </row>
    <row r="340" spans="2:51" s="12" customFormat="1" ht="12">
      <c r="B340" s="143"/>
      <c r="D340" s="144" t="s">
        <v>137</v>
      </c>
      <c r="E340" s="145" t="s">
        <v>1</v>
      </c>
      <c r="F340" s="146" t="s">
        <v>617</v>
      </c>
      <c r="H340" s="147">
        <v>3.42</v>
      </c>
      <c r="L340" s="143"/>
      <c r="M340" s="148"/>
      <c r="T340" s="149"/>
      <c r="AT340" s="145" t="s">
        <v>137</v>
      </c>
      <c r="AU340" s="145" t="s">
        <v>80</v>
      </c>
      <c r="AV340" s="12" t="s">
        <v>80</v>
      </c>
      <c r="AW340" s="12" t="s">
        <v>27</v>
      </c>
      <c r="AX340" s="12" t="s">
        <v>71</v>
      </c>
      <c r="AY340" s="145" t="s">
        <v>129</v>
      </c>
    </row>
    <row r="341" spans="2:51" s="12" customFormat="1" ht="12">
      <c r="B341" s="143"/>
      <c r="D341" s="144" t="s">
        <v>137</v>
      </c>
      <c r="E341" s="145" t="s">
        <v>1</v>
      </c>
      <c r="F341" s="146" t="s">
        <v>618</v>
      </c>
      <c r="H341" s="147">
        <v>1.74</v>
      </c>
      <c r="L341" s="143"/>
      <c r="M341" s="148"/>
      <c r="T341" s="149"/>
      <c r="AT341" s="145" t="s">
        <v>137</v>
      </c>
      <c r="AU341" s="145" t="s">
        <v>80</v>
      </c>
      <c r="AV341" s="12" t="s">
        <v>80</v>
      </c>
      <c r="AW341" s="12" t="s">
        <v>27</v>
      </c>
      <c r="AX341" s="12" t="s">
        <v>71</v>
      </c>
      <c r="AY341" s="145" t="s">
        <v>129</v>
      </c>
    </row>
    <row r="342" spans="2:51" s="12" customFormat="1" ht="12">
      <c r="B342" s="143"/>
      <c r="D342" s="144" t="s">
        <v>137</v>
      </c>
      <c r="E342" s="145" t="s">
        <v>1</v>
      </c>
      <c r="F342" s="146" t="s">
        <v>549</v>
      </c>
      <c r="H342" s="147">
        <v>1.34</v>
      </c>
      <c r="L342" s="143"/>
      <c r="M342" s="148"/>
      <c r="T342" s="149"/>
      <c r="AT342" s="145" t="s">
        <v>137</v>
      </c>
      <c r="AU342" s="145" t="s">
        <v>80</v>
      </c>
      <c r="AV342" s="12" t="s">
        <v>80</v>
      </c>
      <c r="AW342" s="12" t="s">
        <v>27</v>
      </c>
      <c r="AX342" s="12" t="s">
        <v>71</v>
      </c>
      <c r="AY342" s="145" t="s">
        <v>129</v>
      </c>
    </row>
    <row r="343" spans="2:51" s="12" customFormat="1" ht="12">
      <c r="B343" s="143"/>
      <c r="D343" s="144" t="s">
        <v>137</v>
      </c>
      <c r="E343" s="145" t="s">
        <v>1</v>
      </c>
      <c r="F343" s="146" t="s">
        <v>619</v>
      </c>
      <c r="H343" s="147">
        <v>1.07</v>
      </c>
      <c r="L343" s="143"/>
      <c r="M343" s="148"/>
      <c r="T343" s="149"/>
      <c r="AT343" s="145" t="s">
        <v>137</v>
      </c>
      <c r="AU343" s="145" t="s">
        <v>80</v>
      </c>
      <c r="AV343" s="12" t="s">
        <v>80</v>
      </c>
      <c r="AW343" s="12" t="s">
        <v>27</v>
      </c>
      <c r="AX343" s="12" t="s">
        <v>71</v>
      </c>
      <c r="AY343" s="145" t="s">
        <v>129</v>
      </c>
    </row>
    <row r="344" spans="2:51" s="13" customFormat="1" ht="12">
      <c r="B344" s="150"/>
      <c r="D344" s="144" t="s">
        <v>137</v>
      </c>
      <c r="E344" s="151" t="s">
        <v>1</v>
      </c>
      <c r="F344" s="152" t="s">
        <v>138</v>
      </c>
      <c r="H344" s="153">
        <v>13.53</v>
      </c>
      <c r="L344" s="150"/>
      <c r="M344" s="154"/>
      <c r="T344" s="155"/>
      <c r="AT344" s="151" t="s">
        <v>137</v>
      </c>
      <c r="AU344" s="151" t="s">
        <v>80</v>
      </c>
      <c r="AV344" s="13" t="s">
        <v>136</v>
      </c>
      <c r="AW344" s="13" t="s">
        <v>27</v>
      </c>
      <c r="AX344" s="13" t="s">
        <v>71</v>
      </c>
      <c r="AY344" s="151" t="s">
        <v>129</v>
      </c>
    </row>
    <row r="345" spans="2:51" s="12" customFormat="1" ht="12">
      <c r="B345" s="143"/>
      <c r="D345" s="144" t="s">
        <v>137</v>
      </c>
      <c r="E345" s="145" t="s">
        <v>1</v>
      </c>
      <c r="F345" s="146" t="s">
        <v>629</v>
      </c>
      <c r="H345" s="147">
        <v>1.353</v>
      </c>
      <c r="L345" s="143"/>
      <c r="M345" s="148"/>
      <c r="T345" s="149"/>
      <c r="AT345" s="145" t="s">
        <v>137</v>
      </c>
      <c r="AU345" s="145" t="s">
        <v>80</v>
      </c>
      <c r="AV345" s="12" t="s">
        <v>80</v>
      </c>
      <c r="AW345" s="12" t="s">
        <v>27</v>
      </c>
      <c r="AX345" s="12" t="s">
        <v>78</v>
      </c>
      <c r="AY345" s="145" t="s">
        <v>129</v>
      </c>
    </row>
    <row r="346" spans="2:65" s="1" customFormat="1" ht="37.9" customHeight="1">
      <c r="B346" s="129"/>
      <c r="C346" s="130">
        <f>1+C334</f>
        <v>54</v>
      </c>
      <c r="D346" s="130" t="s">
        <v>132</v>
      </c>
      <c r="E346" s="131" t="s">
        <v>219</v>
      </c>
      <c r="F346" s="132" t="s">
        <v>220</v>
      </c>
      <c r="G346" s="133" t="s">
        <v>181</v>
      </c>
      <c r="H346" s="134">
        <f>107*0.1</f>
        <v>10.700000000000001</v>
      </c>
      <c r="I346" s="135">
        <v>0</v>
      </c>
      <c r="J346" s="135">
        <f>ROUND(I346*H346,2)</f>
        <v>0</v>
      </c>
      <c r="K346" s="136"/>
      <c r="L346" s="29"/>
      <c r="M346" s="137" t="s">
        <v>1</v>
      </c>
      <c r="N346" s="138" t="s">
        <v>36</v>
      </c>
      <c r="O346" s="139">
        <v>7.195</v>
      </c>
      <c r="P346" s="139">
        <f>O346*H346</f>
        <v>76.9865</v>
      </c>
      <c r="Q346" s="139">
        <v>0</v>
      </c>
      <c r="R346" s="139">
        <f>Q346*H346</f>
        <v>0</v>
      </c>
      <c r="S346" s="139">
        <v>2.2</v>
      </c>
      <c r="T346" s="140">
        <f>S346*H346</f>
        <v>23.540000000000003</v>
      </c>
      <c r="AR346" s="141" t="s">
        <v>136</v>
      </c>
      <c r="AT346" s="141" t="s">
        <v>132</v>
      </c>
      <c r="AU346" s="141" t="s">
        <v>80</v>
      </c>
      <c r="AY346" s="17" t="s">
        <v>129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7" t="s">
        <v>78</v>
      </c>
      <c r="BK346" s="142">
        <f>ROUND(I346*H346,2)</f>
        <v>0</v>
      </c>
      <c r="BL346" s="17" t="s">
        <v>136</v>
      </c>
      <c r="BM346" s="141" t="s">
        <v>221</v>
      </c>
    </row>
    <row r="347" spans="2:65" s="1" customFormat="1" ht="37.9" customHeight="1">
      <c r="B347" s="129"/>
      <c r="C347" s="130"/>
      <c r="D347" s="130"/>
      <c r="E347" s="131"/>
      <c r="F347" s="158" t="s">
        <v>900</v>
      </c>
      <c r="G347" s="133"/>
      <c r="H347" s="134"/>
      <c r="I347" s="135"/>
      <c r="J347" s="135"/>
      <c r="K347" s="136"/>
      <c r="L347" s="29"/>
      <c r="M347" s="137"/>
      <c r="N347" s="138"/>
      <c r="O347" s="139"/>
      <c r="P347" s="139"/>
      <c r="Q347" s="139"/>
      <c r="R347" s="139"/>
      <c r="S347" s="139"/>
      <c r="T347" s="140"/>
      <c r="AR347" s="141"/>
      <c r="AT347" s="141"/>
      <c r="AU347" s="141"/>
      <c r="AY347" s="17"/>
      <c r="BE347" s="142"/>
      <c r="BF347" s="142"/>
      <c r="BG347" s="142"/>
      <c r="BH347" s="142"/>
      <c r="BI347" s="142"/>
      <c r="BJ347" s="17"/>
      <c r="BK347" s="142"/>
      <c r="BL347" s="17"/>
      <c r="BM347" s="141"/>
    </row>
    <row r="348" spans="2:65" s="1" customFormat="1" ht="21.75" customHeight="1">
      <c r="B348" s="129"/>
      <c r="C348" s="130">
        <f>1+C346</f>
        <v>55</v>
      </c>
      <c r="D348" s="130" t="s">
        <v>132</v>
      </c>
      <c r="E348" s="131" t="s">
        <v>222</v>
      </c>
      <c r="F348" s="132" t="s">
        <v>223</v>
      </c>
      <c r="G348" s="133" t="s">
        <v>141</v>
      </c>
      <c r="H348" s="134">
        <v>13.4</v>
      </c>
      <c r="I348" s="135">
        <v>0</v>
      </c>
      <c r="J348" s="135">
        <f>ROUND(I348*H348,2)</f>
        <v>0</v>
      </c>
      <c r="K348" s="136"/>
      <c r="L348" s="29"/>
      <c r="M348" s="137" t="s">
        <v>1</v>
      </c>
      <c r="N348" s="138" t="s">
        <v>36</v>
      </c>
      <c r="O348" s="139">
        <v>0.939</v>
      </c>
      <c r="P348" s="139">
        <f>O348*H348</f>
        <v>12.5826</v>
      </c>
      <c r="Q348" s="139">
        <v>0</v>
      </c>
      <c r="R348" s="139">
        <f>Q348*H348</f>
        <v>0</v>
      </c>
      <c r="S348" s="139">
        <v>0.076</v>
      </c>
      <c r="T348" s="140">
        <f>S348*H348</f>
        <v>1.0184</v>
      </c>
      <c r="AR348" s="141" t="s">
        <v>136</v>
      </c>
      <c r="AT348" s="141" t="s">
        <v>132</v>
      </c>
      <c r="AU348" s="141" t="s">
        <v>80</v>
      </c>
      <c r="AY348" s="17" t="s">
        <v>129</v>
      </c>
      <c r="BE348" s="142">
        <f>IF(N348="základní",J348,0)</f>
        <v>0</v>
      </c>
      <c r="BF348" s="142">
        <f>IF(N348="snížená",J348,0)</f>
        <v>0</v>
      </c>
      <c r="BG348" s="142">
        <f>IF(N348="zákl. přenesená",J348,0)</f>
        <v>0</v>
      </c>
      <c r="BH348" s="142">
        <f>IF(N348="sníž. přenesená",J348,0)</f>
        <v>0</v>
      </c>
      <c r="BI348" s="142">
        <f>IF(N348="nulová",J348,0)</f>
        <v>0</v>
      </c>
      <c r="BJ348" s="17" t="s">
        <v>78</v>
      </c>
      <c r="BK348" s="142">
        <f>ROUND(I348*H348,2)</f>
        <v>0</v>
      </c>
      <c r="BL348" s="17" t="s">
        <v>136</v>
      </c>
      <c r="BM348" s="141" t="s">
        <v>224</v>
      </c>
    </row>
    <row r="349" spans="2:51" s="12" customFormat="1" ht="12">
      <c r="B349" s="143"/>
      <c r="D349" s="144" t="s">
        <v>137</v>
      </c>
      <c r="E349" s="145" t="s">
        <v>1</v>
      </c>
      <c r="F349" s="146" t="s">
        <v>630</v>
      </c>
      <c r="H349" s="147">
        <v>2</v>
      </c>
      <c r="L349" s="143"/>
      <c r="M349" s="148"/>
      <c r="T349" s="149"/>
      <c r="AT349" s="145" t="s">
        <v>137</v>
      </c>
      <c r="AU349" s="145" t="s">
        <v>80</v>
      </c>
      <c r="AV349" s="12" t="s">
        <v>80</v>
      </c>
      <c r="AW349" s="12" t="s">
        <v>27</v>
      </c>
      <c r="AX349" s="12" t="s">
        <v>71</v>
      </c>
      <c r="AY349" s="145" t="s">
        <v>129</v>
      </c>
    </row>
    <row r="350" spans="2:51" s="12" customFormat="1" ht="12">
      <c r="B350" s="143"/>
      <c r="D350" s="144" t="s">
        <v>137</v>
      </c>
      <c r="E350" s="145" t="s">
        <v>1</v>
      </c>
      <c r="F350" s="146" t="s">
        <v>631</v>
      </c>
      <c r="H350" s="147">
        <v>7.2</v>
      </c>
      <c r="L350" s="143"/>
      <c r="M350" s="148"/>
      <c r="T350" s="149"/>
      <c r="AT350" s="145" t="s">
        <v>137</v>
      </c>
      <c r="AU350" s="145" t="s">
        <v>80</v>
      </c>
      <c r="AV350" s="12" t="s">
        <v>80</v>
      </c>
      <c r="AW350" s="12" t="s">
        <v>27</v>
      </c>
      <c r="AX350" s="12" t="s">
        <v>71</v>
      </c>
      <c r="AY350" s="145" t="s">
        <v>129</v>
      </c>
    </row>
    <row r="351" spans="2:51" s="12" customFormat="1" ht="12">
      <c r="B351" s="143"/>
      <c r="D351" s="144" t="s">
        <v>137</v>
      </c>
      <c r="E351" s="145" t="s">
        <v>1</v>
      </c>
      <c r="F351" s="146" t="s">
        <v>632</v>
      </c>
      <c r="H351" s="147">
        <v>4.2</v>
      </c>
      <c r="L351" s="143"/>
      <c r="M351" s="148"/>
      <c r="T351" s="149"/>
      <c r="AT351" s="145" t="s">
        <v>137</v>
      </c>
      <c r="AU351" s="145" t="s">
        <v>80</v>
      </c>
      <c r="AV351" s="12" t="s">
        <v>80</v>
      </c>
      <c r="AW351" s="12" t="s">
        <v>27</v>
      </c>
      <c r="AX351" s="12" t="s">
        <v>71</v>
      </c>
      <c r="AY351" s="145" t="s">
        <v>129</v>
      </c>
    </row>
    <row r="352" spans="2:51" s="13" customFormat="1" ht="12">
      <c r="B352" s="150"/>
      <c r="D352" s="144" t="s">
        <v>137</v>
      </c>
      <c r="E352" s="151" t="s">
        <v>1</v>
      </c>
      <c r="F352" s="152" t="s">
        <v>138</v>
      </c>
      <c r="H352" s="153">
        <v>13.4</v>
      </c>
      <c r="L352" s="150"/>
      <c r="M352" s="154"/>
      <c r="T352" s="155"/>
      <c r="AT352" s="151" t="s">
        <v>137</v>
      </c>
      <c r="AU352" s="151" t="s">
        <v>80</v>
      </c>
      <c r="AV352" s="13" t="s">
        <v>136</v>
      </c>
      <c r="AW352" s="13" t="s">
        <v>27</v>
      </c>
      <c r="AX352" s="13" t="s">
        <v>78</v>
      </c>
      <c r="AY352" s="151" t="s">
        <v>129</v>
      </c>
    </row>
    <row r="353" spans="2:65" s="1" customFormat="1" ht="21.75" customHeight="1">
      <c r="B353" s="129"/>
      <c r="C353" s="130">
        <f>1+C348</f>
        <v>56</v>
      </c>
      <c r="D353" s="130" t="s">
        <v>132</v>
      </c>
      <c r="E353" s="131" t="s">
        <v>225</v>
      </c>
      <c r="F353" s="132" t="s">
        <v>226</v>
      </c>
      <c r="G353" s="133" t="s">
        <v>141</v>
      </c>
      <c r="H353" s="134">
        <v>6</v>
      </c>
      <c r="I353" s="135">
        <v>0</v>
      </c>
      <c r="J353" s="135">
        <f>ROUND(I353*H353,2)</f>
        <v>0</v>
      </c>
      <c r="K353" s="136"/>
      <c r="L353" s="29"/>
      <c r="M353" s="137" t="s">
        <v>1</v>
      </c>
      <c r="N353" s="138" t="s">
        <v>36</v>
      </c>
      <c r="O353" s="139">
        <v>0.718</v>
      </c>
      <c r="P353" s="139">
        <f>O353*H353</f>
        <v>4.308</v>
      </c>
      <c r="Q353" s="139">
        <v>0</v>
      </c>
      <c r="R353" s="139">
        <f>Q353*H353</f>
        <v>0</v>
      </c>
      <c r="S353" s="139">
        <v>0.063</v>
      </c>
      <c r="T353" s="140">
        <f>S353*H353</f>
        <v>0.378</v>
      </c>
      <c r="AR353" s="141" t="s">
        <v>136</v>
      </c>
      <c r="AT353" s="141" t="s">
        <v>132</v>
      </c>
      <c r="AU353" s="141" t="s">
        <v>80</v>
      </c>
      <c r="AY353" s="17" t="s">
        <v>129</v>
      </c>
      <c r="BE353" s="142">
        <f>IF(N353="základní",J353,0)</f>
        <v>0</v>
      </c>
      <c r="BF353" s="142">
        <f>IF(N353="snížená",J353,0)</f>
        <v>0</v>
      </c>
      <c r="BG353" s="142">
        <f>IF(N353="zákl. přenesená",J353,0)</f>
        <v>0</v>
      </c>
      <c r="BH353" s="142">
        <f>IF(N353="sníž. přenesená",J353,0)</f>
        <v>0</v>
      </c>
      <c r="BI353" s="142">
        <f>IF(N353="nulová",J353,0)</f>
        <v>0</v>
      </c>
      <c r="BJ353" s="17" t="s">
        <v>78</v>
      </c>
      <c r="BK353" s="142">
        <f>ROUND(I353*H353,2)</f>
        <v>0</v>
      </c>
      <c r="BL353" s="17" t="s">
        <v>136</v>
      </c>
      <c r="BM353" s="141" t="s">
        <v>227</v>
      </c>
    </row>
    <row r="354" spans="2:51" s="12" customFormat="1" ht="12">
      <c r="B354" s="143"/>
      <c r="D354" s="144" t="s">
        <v>137</v>
      </c>
      <c r="E354" s="145" t="s">
        <v>1</v>
      </c>
      <c r="F354" s="146" t="s">
        <v>633</v>
      </c>
      <c r="H354" s="147">
        <v>6</v>
      </c>
      <c r="L354" s="143"/>
      <c r="M354" s="148"/>
      <c r="T354" s="149"/>
      <c r="AT354" s="145" t="s">
        <v>137</v>
      </c>
      <c r="AU354" s="145" t="s">
        <v>80</v>
      </c>
      <c r="AV354" s="12" t="s">
        <v>80</v>
      </c>
      <c r="AW354" s="12" t="s">
        <v>27</v>
      </c>
      <c r="AX354" s="12" t="s">
        <v>71</v>
      </c>
      <c r="AY354" s="145" t="s">
        <v>129</v>
      </c>
    </row>
    <row r="355" spans="2:51" s="13" customFormat="1" ht="12">
      <c r="B355" s="150"/>
      <c r="D355" s="144" t="s">
        <v>137</v>
      </c>
      <c r="E355" s="151" t="s">
        <v>1</v>
      </c>
      <c r="F355" s="152" t="s">
        <v>138</v>
      </c>
      <c r="H355" s="153">
        <v>6</v>
      </c>
      <c r="L355" s="150"/>
      <c r="M355" s="154"/>
      <c r="T355" s="155"/>
      <c r="AT355" s="151" t="s">
        <v>137</v>
      </c>
      <c r="AU355" s="151" t="s">
        <v>80</v>
      </c>
      <c r="AV355" s="13" t="s">
        <v>136</v>
      </c>
      <c r="AW355" s="13" t="s">
        <v>27</v>
      </c>
      <c r="AX355" s="13" t="s">
        <v>78</v>
      </c>
      <c r="AY355" s="151" t="s">
        <v>129</v>
      </c>
    </row>
    <row r="356" spans="2:65" s="1" customFormat="1" ht="24.2" customHeight="1">
      <c r="B356" s="129"/>
      <c r="C356" s="130">
        <f>1+C353</f>
        <v>57</v>
      </c>
      <c r="D356" s="130" t="s">
        <v>132</v>
      </c>
      <c r="E356" s="131" t="s">
        <v>634</v>
      </c>
      <c r="F356" s="132" t="s">
        <v>635</v>
      </c>
      <c r="G356" s="133" t="s">
        <v>135</v>
      </c>
      <c r="H356" s="134">
        <v>2</v>
      </c>
      <c r="I356" s="135">
        <v>0</v>
      </c>
      <c r="J356" s="135">
        <f>ROUND(I356*H356,2)</f>
        <v>0</v>
      </c>
      <c r="K356" s="136"/>
      <c r="L356" s="29"/>
      <c r="M356" s="137" t="s">
        <v>1</v>
      </c>
      <c r="N356" s="138" t="s">
        <v>36</v>
      </c>
      <c r="O356" s="139">
        <v>0.26</v>
      </c>
      <c r="P356" s="139">
        <f>O356*H356</f>
        <v>0.52</v>
      </c>
      <c r="Q356" s="139">
        <v>0</v>
      </c>
      <c r="R356" s="139">
        <f>Q356*H356</f>
        <v>0</v>
      </c>
      <c r="S356" s="139">
        <v>0.045</v>
      </c>
      <c r="T356" s="140">
        <f>S356*H356</f>
        <v>0.09</v>
      </c>
      <c r="AR356" s="141" t="s">
        <v>136</v>
      </c>
      <c r="AT356" s="141" t="s">
        <v>132</v>
      </c>
      <c r="AU356" s="141" t="s">
        <v>80</v>
      </c>
      <c r="AY356" s="17" t="s">
        <v>129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7" t="s">
        <v>78</v>
      </c>
      <c r="BK356" s="142">
        <f>ROUND(I356*H356,2)</f>
        <v>0</v>
      </c>
      <c r="BL356" s="17" t="s">
        <v>136</v>
      </c>
      <c r="BM356" s="141" t="s">
        <v>636</v>
      </c>
    </row>
    <row r="357" spans="2:65" s="1" customFormat="1" ht="37.9" customHeight="1">
      <c r="B357" s="129"/>
      <c r="C357" s="130">
        <f>1+C356</f>
        <v>58</v>
      </c>
      <c r="D357" s="130" t="s">
        <v>132</v>
      </c>
      <c r="E357" s="131" t="s">
        <v>637</v>
      </c>
      <c r="F357" s="132" t="s">
        <v>638</v>
      </c>
      <c r="G357" s="133" t="s">
        <v>141</v>
      </c>
      <c r="H357" s="134">
        <v>100.91</v>
      </c>
      <c r="I357" s="135">
        <v>0</v>
      </c>
      <c r="J357" s="135">
        <f>ROUND(I357*H357,2)</f>
        <v>0</v>
      </c>
      <c r="K357" s="136"/>
      <c r="L357" s="29"/>
      <c r="M357" s="137" t="s">
        <v>1</v>
      </c>
      <c r="N357" s="138" t="s">
        <v>36</v>
      </c>
      <c r="O357" s="139">
        <v>0.462</v>
      </c>
      <c r="P357" s="139">
        <f>O357*H357</f>
        <v>46.62042</v>
      </c>
      <c r="Q357" s="139">
        <v>0</v>
      </c>
      <c r="R357" s="139">
        <f>Q357*H357</f>
        <v>0</v>
      </c>
      <c r="S357" s="139">
        <v>0.05</v>
      </c>
      <c r="T357" s="140">
        <f>S357*H357</f>
        <v>5.0455000000000005</v>
      </c>
      <c r="AR357" s="141" t="s">
        <v>136</v>
      </c>
      <c r="AT357" s="141" t="s">
        <v>132</v>
      </c>
      <c r="AU357" s="141" t="s">
        <v>80</v>
      </c>
      <c r="AY357" s="17" t="s">
        <v>129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7" t="s">
        <v>78</v>
      </c>
      <c r="BK357" s="142">
        <f>ROUND(I357*H357,2)</f>
        <v>0</v>
      </c>
      <c r="BL357" s="17" t="s">
        <v>136</v>
      </c>
      <c r="BM357" s="141" t="s">
        <v>639</v>
      </c>
    </row>
    <row r="358" spans="2:65" s="1" customFormat="1" ht="37.9" customHeight="1">
      <c r="B358" s="129"/>
      <c r="C358" s="130">
        <f>1+C357</f>
        <v>59</v>
      </c>
      <c r="D358" s="130" t="s">
        <v>132</v>
      </c>
      <c r="E358" s="131" t="s">
        <v>228</v>
      </c>
      <c r="F358" s="132" t="s">
        <v>229</v>
      </c>
      <c r="G358" s="133" t="s">
        <v>141</v>
      </c>
      <c r="H358" s="134">
        <v>128.522</v>
      </c>
      <c r="I358" s="135">
        <v>0</v>
      </c>
      <c r="J358" s="135">
        <f>ROUND(I358*H358,2)</f>
        <v>0</v>
      </c>
      <c r="K358" s="136"/>
      <c r="L358" s="29"/>
      <c r="M358" s="137" t="s">
        <v>1</v>
      </c>
      <c r="N358" s="138" t="s">
        <v>36</v>
      </c>
      <c r="O358" s="139">
        <v>0.26</v>
      </c>
      <c r="P358" s="139">
        <f>O358*H358</f>
        <v>33.41572</v>
      </c>
      <c r="Q358" s="139">
        <v>0</v>
      </c>
      <c r="R358" s="139">
        <f>Q358*H358</f>
        <v>0</v>
      </c>
      <c r="S358" s="139">
        <v>0.046</v>
      </c>
      <c r="T358" s="140">
        <f>S358*H358</f>
        <v>5.912012</v>
      </c>
      <c r="AR358" s="141" t="s">
        <v>136</v>
      </c>
      <c r="AT358" s="141" t="s">
        <v>132</v>
      </c>
      <c r="AU358" s="141" t="s">
        <v>80</v>
      </c>
      <c r="AY358" s="17" t="s">
        <v>129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7" t="s">
        <v>78</v>
      </c>
      <c r="BK358" s="142">
        <f>ROUND(I358*H358,2)</f>
        <v>0</v>
      </c>
      <c r="BL358" s="17" t="s">
        <v>136</v>
      </c>
      <c r="BM358" s="141" t="s">
        <v>230</v>
      </c>
    </row>
    <row r="359" spans="2:51" s="14" customFormat="1" ht="12">
      <c r="B359" s="156"/>
      <c r="D359" s="144" t="s">
        <v>137</v>
      </c>
      <c r="E359" s="157" t="s">
        <v>1</v>
      </c>
      <c r="F359" s="158" t="s">
        <v>640</v>
      </c>
      <c r="H359" s="157" t="s">
        <v>1</v>
      </c>
      <c r="L359" s="156"/>
      <c r="M359" s="159"/>
      <c r="T359" s="160"/>
      <c r="AT359" s="157" t="s">
        <v>137</v>
      </c>
      <c r="AU359" s="157" t="s">
        <v>80</v>
      </c>
      <c r="AV359" s="14" t="s">
        <v>78</v>
      </c>
      <c r="AW359" s="14" t="s">
        <v>27</v>
      </c>
      <c r="AX359" s="14" t="s">
        <v>71</v>
      </c>
      <c r="AY359" s="157" t="s">
        <v>129</v>
      </c>
    </row>
    <row r="360" spans="2:51" s="12" customFormat="1" ht="12">
      <c r="B360" s="143"/>
      <c r="D360" s="144" t="s">
        <v>137</v>
      </c>
      <c r="E360" s="145" t="s">
        <v>1</v>
      </c>
      <c r="F360" s="146" t="s">
        <v>641</v>
      </c>
      <c r="H360" s="147">
        <v>26.617</v>
      </c>
      <c r="L360" s="143"/>
      <c r="M360" s="148"/>
      <c r="T360" s="149"/>
      <c r="AT360" s="145" t="s">
        <v>137</v>
      </c>
      <c r="AU360" s="145" t="s">
        <v>80</v>
      </c>
      <c r="AV360" s="12" t="s">
        <v>80</v>
      </c>
      <c r="AW360" s="12" t="s">
        <v>27</v>
      </c>
      <c r="AX360" s="12" t="s">
        <v>71</v>
      </c>
      <c r="AY360" s="145" t="s">
        <v>129</v>
      </c>
    </row>
    <row r="361" spans="2:51" s="12" customFormat="1" ht="12">
      <c r="B361" s="143"/>
      <c r="D361" s="144" t="s">
        <v>137</v>
      </c>
      <c r="E361" s="145" t="s">
        <v>1</v>
      </c>
      <c r="F361" s="146" t="s">
        <v>642</v>
      </c>
      <c r="H361" s="147">
        <v>10.519</v>
      </c>
      <c r="L361" s="143"/>
      <c r="M361" s="148"/>
      <c r="T361" s="149"/>
      <c r="AT361" s="145" t="s">
        <v>137</v>
      </c>
      <c r="AU361" s="145" t="s">
        <v>80</v>
      </c>
      <c r="AV361" s="12" t="s">
        <v>80</v>
      </c>
      <c r="AW361" s="12" t="s">
        <v>27</v>
      </c>
      <c r="AX361" s="12" t="s">
        <v>71</v>
      </c>
      <c r="AY361" s="145" t="s">
        <v>129</v>
      </c>
    </row>
    <row r="362" spans="2:51" s="12" customFormat="1" ht="12">
      <c r="B362" s="143"/>
      <c r="D362" s="144" t="s">
        <v>137</v>
      </c>
      <c r="E362" s="145" t="s">
        <v>1</v>
      </c>
      <c r="F362" s="146" t="s">
        <v>643</v>
      </c>
      <c r="H362" s="147">
        <v>14.568</v>
      </c>
      <c r="L362" s="143"/>
      <c r="M362" s="148"/>
      <c r="T362" s="149"/>
      <c r="AT362" s="145" t="s">
        <v>137</v>
      </c>
      <c r="AU362" s="145" t="s">
        <v>80</v>
      </c>
      <c r="AV362" s="12" t="s">
        <v>80</v>
      </c>
      <c r="AW362" s="12" t="s">
        <v>27</v>
      </c>
      <c r="AX362" s="12" t="s">
        <v>71</v>
      </c>
      <c r="AY362" s="145" t="s">
        <v>129</v>
      </c>
    </row>
    <row r="363" spans="2:51" s="12" customFormat="1" ht="12">
      <c r="B363" s="143"/>
      <c r="D363" s="144" t="s">
        <v>137</v>
      </c>
      <c r="E363" s="145" t="s">
        <v>1</v>
      </c>
      <c r="F363" s="146" t="s">
        <v>644</v>
      </c>
      <c r="H363" s="147">
        <v>1.75</v>
      </c>
      <c r="L363" s="143"/>
      <c r="M363" s="148"/>
      <c r="T363" s="149"/>
      <c r="AT363" s="145" t="s">
        <v>137</v>
      </c>
      <c r="AU363" s="145" t="s">
        <v>80</v>
      </c>
      <c r="AV363" s="12" t="s">
        <v>80</v>
      </c>
      <c r="AW363" s="12" t="s">
        <v>27</v>
      </c>
      <c r="AX363" s="12" t="s">
        <v>71</v>
      </c>
      <c r="AY363" s="145" t="s">
        <v>129</v>
      </c>
    </row>
    <row r="364" spans="2:51" s="12" customFormat="1" ht="12">
      <c r="B364" s="143"/>
      <c r="D364" s="144" t="s">
        <v>137</v>
      </c>
      <c r="E364" s="145" t="s">
        <v>1</v>
      </c>
      <c r="F364" s="146" t="s">
        <v>645</v>
      </c>
      <c r="H364" s="147">
        <v>13.928</v>
      </c>
      <c r="L364" s="143"/>
      <c r="M364" s="148"/>
      <c r="T364" s="149"/>
      <c r="AT364" s="145" t="s">
        <v>137</v>
      </c>
      <c r="AU364" s="145" t="s">
        <v>80</v>
      </c>
      <c r="AV364" s="12" t="s">
        <v>80</v>
      </c>
      <c r="AW364" s="12" t="s">
        <v>27</v>
      </c>
      <c r="AX364" s="12" t="s">
        <v>71</v>
      </c>
      <c r="AY364" s="145" t="s">
        <v>129</v>
      </c>
    </row>
    <row r="365" spans="2:51" s="12" customFormat="1" ht="12">
      <c r="B365" s="143"/>
      <c r="D365" s="144" t="s">
        <v>137</v>
      </c>
      <c r="E365" s="145" t="s">
        <v>1</v>
      </c>
      <c r="F365" s="146" t="s">
        <v>646</v>
      </c>
      <c r="H365" s="147">
        <v>11.89</v>
      </c>
      <c r="L365" s="143"/>
      <c r="M365" s="148"/>
      <c r="T365" s="149"/>
      <c r="AT365" s="145" t="s">
        <v>137</v>
      </c>
      <c r="AU365" s="145" t="s">
        <v>80</v>
      </c>
      <c r="AV365" s="12" t="s">
        <v>80</v>
      </c>
      <c r="AW365" s="12" t="s">
        <v>27</v>
      </c>
      <c r="AX365" s="12" t="s">
        <v>71</v>
      </c>
      <c r="AY365" s="145" t="s">
        <v>129</v>
      </c>
    </row>
    <row r="366" spans="2:51" s="12" customFormat="1" ht="12">
      <c r="B366" s="143"/>
      <c r="D366" s="144" t="s">
        <v>137</v>
      </c>
      <c r="E366" s="145" t="s">
        <v>1</v>
      </c>
      <c r="F366" s="146" t="s">
        <v>647</v>
      </c>
      <c r="H366" s="147">
        <v>2.173</v>
      </c>
      <c r="L366" s="143"/>
      <c r="M366" s="148"/>
      <c r="T366" s="149"/>
      <c r="AT366" s="145" t="s">
        <v>137</v>
      </c>
      <c r="AU366" s="145" t="s">
        <v>80</v>
      </c>
      <c r="AV366" s="12" t="s">
        <v>80</v>
      </c>
      <c r="AW366" s="12" t="s">
        <v>27</v>
      </c>
      <c r="AX366" s="12" t="s">
        <v>71</v>
      </c>
      <c r="AY366" s="145" t="s">
        <v>129</v>
      </c>
    </row>
    <row r="367" spans="2:51" s="12" customFormat="1" ht="12">
      <c r="B367" s="143"/>
      <c r="D367" s="144" t="s">
        <v>137</v>
      </c>
      <c r="E367" s="145" t="s">
        <v>1</v>
      </c>
      <c r="F367" s="146" t="s">
        <v>648</v>
      </c>
      <c r="H367" s="147">
        <v>9.733</v>
      </c>
      <c r="L367" s="143"/>
      <c r="M367" s="148"/>
      <c r="T367" s="149"/>
      <c r="AT367" s="145" t="s">
        <v>137</v>
      </c>
      <c r="AU367" s="145" t="s">
        <v>80</v>
      </c>
      <c r="AV367" s="12" t="s">
        <v>80</v>
      </c>
      <c r="AW367" s="12" t="s">
        <v>27</v>
      </c>
      <c r="AX367" s="12" t="s">
        <v>71</v>
      </c>
      <c r="AY367" s="145" t="s">
        <v>129</v>
      </c>
    </row>
    <row r="368" spans="2:51" s="12" customFormat="1" ht="12">
      <c r="B368" s="143"/>
      <c r="D368" s="144" t="s">
        <v>137</v>
      </c>
      <c r="E368" s="145" t="s">
        <v>1</v>
      </c>
      <c r="F368" s="146" t="s">
        <v>649</v>
      </c>
      <c r="H368" s="147">
        <v>2.2</v>
      </c>
      <c r="L368" s="143"/>
      <c r="M368" s="148"/>
      <c r="T368" s="149"/>
      <c r="AT368" s="145" t="s">
        <v>137</v>
      </c>
      <c r="AU368" s="145" t="s">
        <v>80</v>
      </c>
      <c r="AV368" s="12" t="s">
        <v>80</v>
      </c>
      <c r="AW368" s="12" t="s">
        <v>27</v>
      </c>
      <c r="AX368" s="12" t="s">
        <v>71</v>
      </c>
      <c r="AY368" s="145" t="s">
        <v>129</v>
      </c>
    </row>
    <row r="369" spans="2:51" s="12" customFormat="1" ht="12">
      <c r="B369" s="143"/>
      <c r="D369" s="144" t="s">
        <v>137</v>
      </c>
      <c r="E369" s="145" t="s">
        <v>1</v>
      </c>
      <c r="F369" s="146" t="s">
        <v>650</v>
      </c>
      <c r="H369" s="147">
        <v>4.744</v>
      </c>
      <c r="L369" s="143"/>
      <c r="M369" s="148"/>
      <c r="T369" s="149"/>
      <c r="AT369" s="145" t="s">
        <v>137</v>
      </c>
      <c r="AU369" s="145" t="s">
        <v>80</v>
      </c>
      <c r="AV369" s="12" t="s">
        <v>80</v>
      </c>
      <c r="AW369" s="12" t="s">
        <v>27</v>
      </c>
      <c r="AX369" s="12" t="s">
        <v>71</v>
      </c>
      <c r="AY369" s="145" t="s">
        <v>129</v>
      </c>
    </row>
    <row r="370" spans="2:51" s="12" customFormat="1" ht="12">
      <c r="B370" s="143"/>
      <c r="D370" s="144" t="s">
        <v>137</v>
      </c>
      <c r="E370" s="145" t="s">
        <v>1</v>
      </c>
      <c r="F370" s="146" t="s">
        <v>651</v>
      </c>
      <c r="H370" s="147">
        <v>11.461</v>
      </c>
      <c r="L370" s="143"/>
      <c r="M370" s="148"/>
      <c r="T370" s="149"/>
      <c r="AT370" s="145" t="s">
        <v>137</v>
      </c>
      <c r="AU370" s="145" t="s">
        <v>80</v>
      </c>
      <c r="AV370" s="12" t="s">
        <v>80</v>
      </c>
      <c r="AW370" s="12" t="s">
        <v>27</v>
      </c>
      <c r="AX370" s="12" t="s">
        <v>71</v>
      </c>
      <c r="AY370" s="145" t="s">
        <v>129</v>
      </c>
    </row>
    <row r="371" spans="2:51" s="12" customFormat="1" ht="12">
      <c r="B371" s="143"/>
      <c r="D371" s="144" t="s">
        <v>137</v>
      </c>
      <c r="E371" s="145" t="s">
        <v>1</v>
      </c>
      <c r="F371" s="146" t="s">
        <v>652</v>
      </c>
      <c r="H371" s="147">
        <v>2.634</v>
      </c>
      <c r="L371" s="143"/>
      <c r="M371" s="148"/>
      <c r="T371" s="149"/>
      <c r="AT371" s="145" t="s">
        <v>137</v>
      </c>
      <c r="AU371" s="145" t="s">
        <v>80</v>
      </c>
      <c r="AV371" s="12" t="s">
        <v>80</v>
      </c>
      <c r="AW371" s="12" t="s">
        <v>27</v>
      </c>
      <c r="AX371" s="12" t="s">
        <v>71</v>
      </c>
      <c r="AY371" s="145" t="s">
        <v>129</v>
      </c>
    </row>
    <row r="372" spans="2:51" s="12" customFormat="1" ht="12">
      <c r="B372" s="143"/>
      <c r="D372" s="144" t="s">
        <v>137</v>
      </c>
      <c r="E372" s="145" t="s">
        <v>1</v>
      </c>
      <c r="F372" s="146" t="s">
        <v>653</v>
      </c>
      <c r="H372" s="147">
        <v>6.3</v>
      </c>
      <c r="L372" s="143"/>
      <c r="M372" s="148"/>
      <c r="T372" s="149"/>
      <c r="AT372" s="145" t="s">
        <v>137</v>
      </c>
      <c r="AU372" s="145" t="s">
        <v>80</v>
      </c>
      <c r="AV372" s="12" t="s">
        <v>80</v>
      </c>
      <c r="AW372" s="12" t="s">
        <v>27</v>
      </c>
      <c r="AX372" s="12" t="s">
        <v>71</v>
      </c>
      <c r="AY372" s="145" t="s">
        <v>129</v>
      </c>
    </row>
    <row r="373" spans="2:51" s="12" customFormat="1" ht="12">
      <c r="B373" s="143"/>
      <c r="D373" s="144" t="s">
        <v>137</v>
      </c>
      <c r="E373" s="145" t="s">
        <v>1</v>
      </c>
      <c r="F373" s="146" t="s">
        <v>654</v>
      </c>
      <c r="H373" s="147">
        <v>4.9</v>
      </c>
      <c r="L373" s="143"/>
      <c r="M373" s="148"/>
      <c r="T373" s="149"/>
      <c r="AT373" s="145" t="s">
        <v>137</v>
      </c>
      <c r="AU373" s="145" t="s">
        <v>80</v>
      </c>
      <c r="AV373" s="12" t="s">
        <v>80</v>
      </c>
      <c r="AW373" s="12" t="s">
        <v>27</v>
      </c>
      <c r="AX373" s="12" t="s">
        <v>71</v>
      </c>
      <c r="AY373" s="145" t="s">
        <v>129</v>
      </c>
    </row>
    <row r="374" spans="2:51" s="12" customFormat="1" ht="12">
      <c r="B374" s="143"/>
      <c r="D374" s="144" t="s">
        <v>137</v>
      </c>
      <c r="E374" s="145" t="s">
        <v>1</v>
      </c>
      <c r="F374" s="146" t="s">
        <v>655</v>
      </c>
      <c r="H374" s="147">
        <v>1.75</v>
      </c>
      <c r="L374" s="143"/>
      <c r="M374" s="148"/>
      <c r="T374" s="149"/>
      <c r="AT374" s="145" t="s">
        <v>137</v>
      </c>
      <c r="AU374" s="145" t="s">
        <v>80</v>
      </c>
      <c r="AV374" s="12" t="s">
        <v>80</v>
      </c>
      <c r="AW374" s="12" t="s">
        <v>27</v>
      </c>
      <c r="AX374" s="12" t="s">
        <v>71</v>
      </c>
      <c r="AY374" s="145" t="s">
        <v>129</v>
      </c>
    </row>
    <row r="375" spans="2:51" s="12" customFormat="1" ht="22.5">
      <c r="B375" s="143"/>
      <c r="D375" s="144" t="s">
        <v>137</v>
      </c>
      <c r="E375" s="145" t="s">
        <v>1</v>
      </c>
      <c r="F375" s="146" t="s">
        <v>656</v>
      </c>
      <c r="H375" s="147">
        <v>3.355</v>
      </c>
      <c r="L375" s="143"/>
      <c r="M375" s="148"/>
      <c r="T375" s="149"/>
      <c r="AT375" s="145" t="s">
        <v>137</v>
      </c>
      <c r="AU375" s="145" t="s">
        <v>80</v>
      </c>
      <c r="AV375" s="12" t="s">
        <v>80</v>
      </c>
      <c r="AW375" s="12" t="s">
        <v>27</v>
      </c>
      <c r="AX375" s="12" t="s">
        <v>71</v>
      </c>
      <c r="AY375" s="145" t="s">
        <v>129</v>
      </c>
    </row>
    <row r="376" spans="2:51" s="13" customFormat="1" ht="12">
      <c r="B376" s="150"/>
      <c r="D376" s="144" t="s">
        <v>137</v>
      </c>
      <c r="E376" s="151" t="s">
        <v>1</v>
      </c>
      <c r="F376" s="152" t="s">
        <v>138</v>
      </c>
      <c r="H376" s="153">
        <v>128.522</v>
      </c>
      <c r="L376" s="150"/>
      <c r="M376" s="154"/>
      <c r="T376" s="155"/>
      <c r="AT376" s="151" t="s">
        <v>137</v>
      </c>
      <c r="AU376" s="151" t="s">
        <v>80</v>
      </c>
      <c r="AV376" s="13" t="s">
        <v>136</v>
      </c>
      <c r="AW376" s="13" t="s">
        <v>27</v>
      </c>
      <c r="AX376" s="13" t="s">
        <v>78</v>
      </c>
      <c r="AY376" s="151" t="s">
        <v>129</v>
      </c>
    </row>
    <row r="377" spans="2:65" s="1" customFormat="1" ht="16.5" customHeight="1">
      <c r="B377" s="129"/>
      <c r="C377" s="130">
        <f>1+C358</f>
        <v>60</v>
      </c>
      <c r="D377" s="130" t="s">
        <v>132</v>
      </c>
      <c r="E377" s="131" t="s">
        <v>657</v>
      </c>
      <c r="F377" s="132" t="s">
        <v>658</v>
      </c>
      <c r="G377" s="133" t="s">
        <v>148</v>
      </c>
      <c r="H377" s="134">
        <v>1.5</v>
      </c>
      <c r="I377" s="135">
        <v>0</v>
      </c>
      <c r="J377" s="135">
        <f>ROUND(I377*H377,2)</f>
        <v>0</v>
      </c>
      <c r="K377" s="136"/>
      <c r="L377" s="29"/>
      <c r="M377" s="137" t="s">
        <v>1</v>
      </c>
      <c r="N377" s="138" t="s">
        <v>36</v>
      </c>
      <c r="O377" s="139">
        <v>5.878</v>
      </c>
      <c r="P377" s="139">
        <f>O377*H377</f>
        <v>8.817</v>
      </c>
      <c r="Q377" s="139">
        <v>0.05</v>
      </c>
      <c r="R377" s="139">
        <f>Q377*H377</f>
        <v>0.07500000000000001</v>
      </c>
      <c r="S377" s="139">
        <v>0</v>
      </c>
      <c r="T377" s="140">
        <f>S377*H377</f>
        <v>0</v>
      </c>
      <c r="AR377" s="141" t="s">
        <v>136</v>
      </c>
      <c r="AT377" s="141" t="s">
        <v>132</v>
      </c>
      <c r="AU377" s="141" t="s">
        <v>80</v>
      </c>
      <c r="AY377" s="17" t="s">
        <v>129</v>
      </c>
      <c r="BE377" s="142">
        <f>IF(N377="základní",J377,0)</f>
        <v>0</v>
      </c>
      <c r="BF377" s="142">
        <f>IF(N377="snížená",J377,0)</f>
        <v>0</v>
      </c>
      <c r="BG377" s="142">
        <f>IF(N377="zákl. přenesená",J377,0)</f>
        <v>0</v>
      </c>
      <c r="BH377" s="142">
        <f>IF(N377="sníž. přenesená",J377,0)</f>
        <v>0</v>
      </c>
      <c r="BI377" s="142">
        <f>IF(N377="nulová",J377,0)</f>
        <v>0</v>
      </c>
      <c r="BJ377" s="17" t="s">
        <v>78</v>
      </c>
      <c r="BK377" s="142">
        <f>ROUND(I377*H377,2)</f>
        <v>0</v>
      </c>
      <c r="BL377" s="17" t="s">
        <v>136</v>
      </c>
      <c r="BM377" s="141" t="s">
        <v>659</v>
      </c>
    </row>
    <row r="378" spans="2:65" s="1" customFormat="1" ht="16.5" customHeight="1">
      <c r="B378" s="129"/>
      <c r="C378" s="130"/>
      <c r="D378" s="130"/>
      <c r="E378" s="131"/>
      <c r="F378" s="158" t="s">
        <v>898</v>
      </c>
      <c r="G378" s="133"/>
      <c r="H378" s="134"/>
      <c r="I378" s="135"/>
      <c r="J378" s="135"/>
      <c r="K378" s="136"/>
      <c r="L378" s="29"/>
      <c r="M378" s="137"/>
      <c r="N378" s="138"/>
      <c r="O378" s="139"/>
      <c r="P378" s="139"/>
      <c r="Q378" s="139"/>
      <c r="R378" s="139"/>
      <c r="S378" s="139"/>
      <c r="T378" s="140"/>
      <c r="AR378" s="141"/>
      <c r="AT378" s="141"/>
      <c r="AU378" s="141"/>
      <c r="AY378" s="17"/>
      <c r="BE378" s="142"/>
      <c r="BF378" s="142"/>
      <c r="BG378" s="142"/>
      <c r="BH378" s="142"/>
      <c r="BI378" s="142"/>
      <c r="BJ378" s="17"/>
      <c r="BK378" s="142"/>
      <c r="BL378" s="17"/>
      <c r="BM378" s="141"/>
    </row>
    <row r="379" spans="2:65" s="1" customFormat="1" ht="37.5" customHeight="1">
      <c r="B379" s="129"/>
      <c r="C379" s="130">
        <f>1+C377</f>
        <v>61</v>
      </c>
      <c r="D379" s="130" t="s">
        <v>132</v>
      </c>
      <c r="E379" s="131" t="s">
        <v>660</v>
      </c>
      <c r="F379" s="132" t="s">
        <v>929</v>
      </c>
      <c r="G379" s="133" t="s">
        <v>451</v>
      </c>
      <c r="H379" s="134">
        <v>1</v>
      </c>
      <c r="I379" s="135">
        <v>0</v>
      </c>
      <c r="J379" s="135">
        <f>ROUND(I379*H379,2)</f>
        <v>0</v>
      </c>
      <c r="K379" s="136"/>
      <c r="L379" s="29"/>
      <c r="M379" s="137" t="s">
        <v>1</v>
      </c>
      <c r="N379" s="138" t="s">
        <v>36</v>
      </c>
      <c r="O379" s="139">
        <v>5.878</v>
      </c>
      <c r="P379" s="139">
        <f>O379*H379</f>
        <v>5.878</v>
      </c>
      <c r="Q379" s="139">
        <v>0.01</v>
      </c>
      <c r="R379" s="139">
        <f>Q379*H379</f>
        <v>0.01</v>
      </c>
      <c r="S379" s="139">
        <v>0</v>
      </c>
      <c r="T379" s="140">
        <f>S379*H379</f>
        <v>0</v>
      </c>
      <c r="AR379" s="141" t="s">
        <v>136</v>
      </c>
      <c r="AT379" s="141" t="s">
        <v>132</v>
      </c>
      <c r="AU379" s="141" t="s">
        <v>80</v>
      </c>
      <c r="AY379" s="17" t="s">
        <v>129</v>
      </c>
      <c r="BE379" s="142">
        <f>IF(N379="základní",J379,0)</f>
        <v>0</v>
      </c>
      <c r="BF379" s="142">
        <f>IF(N379="snížená",J379,0)</f>
        <v>0</v>
      </c>
      <c r="BG379" s="142">
        <f>IF(N379="zákl. přenesená",J379,0)</f>
        <v>0</v>
      </c>
      <c r="BH379" s="142">
        <f>IF(N379="sníž. přenesená",J379,0)</f>
        <v>0</v>
      </c>
      <c r="BI379" s="142">
        <f>IF(N379="nulová",J379,0)</f>
        <v>0</v>
      </c>
      <c r="BJ379" s="17" t="s">
        <v>78</v>
      </c>
      <c r="BK379" s="142">
        <f>ROUND(I379*H379,2)</f>
        <v>0</v>
      </c>
      <c r="BL379" s="17" t="s">
        <v>136</v>
      </c>
      <c r="BM379" s="141" t="s">
        <v>661</v>
      </c>
    </row>
    <row r="380" spans="2:63" s="11" customFormat="1" ht="22.9" customHeight="1">
      <c r="B380" s="118"/>
      <c r="D380" s="119" t="s">
        <v>70</v>
      </c>
      <c r="E380" s="127" t="s">
        <v>231</v>
      </c>
      <c r="F380" s="127" t="s">
        <v>232</v>
      </c>
      <c r="J380" s="128">
        <f>SUM(J381:J386)</f>
        <v>0</v>
      </c>
      <c r="L380" s="118"/>
      <c r="M380" s="122"/>
      <c r="P380" s="123">
        <f>SUM(P381:P386)</f>
        <v>140.300525</v>
      </c>
      <c r="R380" s="123">
        <f>SUM(R381:R386)</f>
        <v>0</v>
      </c>
      <c r="T380" s="124">
        <f>SUM(T381:T386)</f>
        <v>0</v>
      </c>
      <c r="AR380" s="119" t="s">
        <v>78</v>
      </c>
      <c r="AT380" s="125" t="s">
        <v>70</v>
      </c>
      <c r="AU380" s="125" t="s">
        <v>78</v>
      </c>
      <c r="AY380" s="119" t="s">
        <v>129</v>
      </c>
      <c r="BK380" s="126">
        <f>SUM(BK381:BK386)</f>
        <v>0</v>
      </c>
    </row>
    <row r="381" spans="2:65" s="1" customFormat="1" ht="33" customHeight="1">
      <c r="B381" s="129"/>
      <c r="C381" s="130">
        <f>1+C379</f>
        <v>62</v>
      </c>
      <c r="D381" s="130" t="s">
        <v>132</v>
      </c>
      <c r="E381" s="131" t="s">
        <v>233</v>
      </c>
      <c r="F381" s="132" t="s">
        <v>234</v>
      </c>
      <c r="G381" s="133" t="s">
        <v>188</v>
      </c>
      <c r="H381" s="134">
        <v>76.877</v>
      </c>
      <c r="I381" s="135">
        <v>0</v>
      </c>
      <c r="J381" s="135">
        <f>ROUND(I381*H381,2)</f>
        <v>0</v>
      </c>
      <c r="K381" s="136"/>
      <c r="L381" s="29"/>
      <c r="M381" s="137" t="s">
        <v>1</v>
      </c>
      <c r="N381" s="138" t="s">
        <v>36</v>
      </c>
      <c r="O381" s="139">
        <v>1.51</v>
      </c>
      <c r="P381" s="139">
        <f>O381*H381</f>
        <v>116.08426999999999</v>
      </c>
      <c r="Q381" s="139">
        <v>0</v>
      </c>
      <c r="R381" s="139">
        <f>Q381*H381</f>
        <v>0</v>
      </c>
      <c r="S381" s="139">
        <v>0</v>
      </c>
      <c r="T381" s="140">
        <f>S381*H381</f>
        <v>0</v>
      </c>
      <c r="AR381" s="141" t="s">
        <v>136</v>
      </c>
      <c r="AT381" s="141" t="s">
        <v>132</v>
      </c>
      <c r="AU381" s="141" t="s">
        <v>80</v>
      </c>
      <c r="AY381" s="17" t="s">
        <v>129</v>
      </c>
      <c r="BE381" s="142">
        <f>IF(N381="základní",J381,0)</f>
        <v>0</v>
      </c>
      <c r="BF381" s="142">
        <f>IF(N381="snížená",J381,0)</f>
        <v>0</v>
      </c>
      <c r="BG381" s="142">
        <f>IF(N381="zákl. přenesená",J381,0)</f>
        <v>0</v>
      </c>
      <c r="BH381" s="142">
        <f>IF(N381="sníž. přenesená",J381,0)</f>
        <v>0</v>
      </c>
      <c r="BI381" s="142">
        <f>IF(N381="nulová",J381,0)</f>
        <v>0</v>
      </c>
      <c r="BJ381" s="17" t="s">
        <v>78</v>
      </c>
      <c r="BK381" s="142">
        <f>ROUND(I381*H381,2)</f>
        <v>0</v>
      </c>
      <c r="BL381" s="17" t="s">
        <v>136</v>
      </c>
      <c r="BM381" s="141" t="s">
        <v>235</v>
      </c>
    </row>
    <row r="382" spans="2:51" s="14" customFormat="1" ht="12">
      <c r="B382" s="156"/>
      <c r="D382" s="144" t="s">
        <v>137</v>
      </c>
      <c r="E382" s="157" t="s">
        <v>1</v>
      </c>
      <c r="F382" s="158" t="s">
        <v>662</v>
      </c>
      <c r="H382" s="157" t="s">
        <v>1</v>
      </c>
      <c r="L382" s="156"/>
      <c r="M382" s="159"/>
      <c r="T382" s="160"/>
      <c r="AT382" s="157" t="s">
        <v>137</v>
      </c>
      <c r="AU382" s="157" t="s">
        <v>80</v>
      </c>
      <c r="AV382" s="14" t="s">
        <v>78</v>
      </c>
      <c r="AW382" s="14" t="s">
        <v>27</v>
      </c>
      <c r="AX382" s="14" t="s">
        <v>71</v>
      </c>
      <c r="AY382" s="157" t="s">
        <v>129</v>
      </c>
    </row>
    <row r="383" spans="2:51" s="12" customFormat="1" ht="12">
      <c r="B383" s="143"/>
      <c r="D383" s="144" t="s">
        <v>137</v>
      </c>
      <c r="E383" s="145" t="s">
        <v>1</v>
      </c>
      <c r="F383" s="146" t="s">
        <v>663</v>
      </c>
      <c r="H383" s="147">
        <v>76.877</v>
      </c>
      <c r="L383" s="143"/>
      <c r="M383" s="148"/>
      <c r="T383" s="149"/>
      <c r="AT383" s="145" t="s">
        <v>137</v>
      </c>
      <c r="AU383" s="145" t="s">
        <v>80</v>
      </c>
      <c r="AV383" s="12" t="s">
        <v>80</v>
      </c>
      <c r="AW383" s="12" t="s">
        <v>27</v>
      </c>
      <c r="AX383" s="12" t="s">
        <v>78</v>
      </c>
      <c r="AY383" s="145" t="s">
        <v>129</v>
      </c>
    </row>
    <row r="384" spans="2:65" s="1" customFormat="1" ht="33" customHeight="1">
      <c r="B384" s="129"/>
      <c r="C384" s="130">
        <f>1+C381</f>
        <v>63</v>
      </c>
      <c r="D384" s="130" t="s">
        <v>132</v>
      </c>
      <c r="E384" s="131" t="s">
        <v>236</v>
      </c>
      <c r="F384" s="132" t="s">
        <v>237</v>
      </c>
      <c r="G384" s="133" t="s">
        <v>188</v>
      </c>
      <c r="H384" s="134">
        <v>76.877</v>
      </c>
      <c r="I384" s="135">
        <v>0</v>
      </c>
      <c r="J384" s="135">
        <f>ROUND(I384*H384,2)</f>
        <v>0</v>
      </c>
      <c r="K384" s="136"/>
      <c r="L384" s="29"/>
      <c r="M384" s="137" t="s">
        <v>1</v>
      </c>
      <c r="N384" s="138" t="s">
        <v>36</v>
      </c>
      <c r="O384" s="139">
        <v>0.255</v>
      </c>
      <c r="P384" s="139">
        <f>O384*H384</f>
        <v>19.603635</v>
      </c>
      <c r="Q384" s="139">
        <v>0</v>
      </c>
      <c r="R384" s="139">
        <f>Q384*H384</f>
        <v>0</v>
      </c>
      <c r="S384" s="139">
        <v>0</v>
      </c>
      <c r="T384" s="140">
        <f>S384*H384</f>
        <v>0</v>
      </c>
      <c r="AR384" s="141" t="s">
        <v>136</v>
      </c>
      <c r="AT384" s="141" t="s">
        <v>132</v>
      </c>
      <c r="AU384" s="141" t="s">
        <v>80</v>
      </c>
      <c r="AY384" s="17" t="s">
        <v>129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7" t="s">
        <v>78</v>
      </c>
      <c r="BK384" s="142">
        <f>ROUND(I384*H384,2)</f>
        <v>0</v>
      </c>
      <c r="BL384" s="17" t="s">
        <v>136</v>
      </c>
      <c r="BM384" s="141" t="s">
        <v>238</v>
      </c>
    </row>
    <row r="385" spans="2:65" s="1" customFormat="1" ht="24.2" customHeight="1">
      <c r="B385" s="129"/>
      <c r="C385" s="130">
        <f>1+C384</f>
        <v>64</v>
      </c>
      <c r="D385" s="130" t="s">
        <v>132</v>
      </c>
      <c r="E385" s="131" t="s">
        <v>239</v>
      </c>
      <c r="F385" s="132" t="s">
        <v>240</v>
      </c>
      <c r="G385" s="133" t="s">
        <v>188</v>
      </c>
      <c r="H385" s="134">
        <v>768.77</v>
      </c>
      <c r="I385" s="135">
        <v>0</v>
      </c>
      <c r="J385" s="135">
        <f>ROUND(I385*H385,2)</f>
        <v>0</v>
      </c>
      <c r="K385" s="136"/>
      <c r="L385" s="29"/>
      <c r="M385" s="137" t="s">
        <v>1</v>
      </c>
      <c r="N385" s="138" t="s">
        <v>36</v>
      </c>
      <c r="O385" s="139">
        <v>0.006</v>
      </c>
      <c r="P385" s="139">
        <f>O385*H385</f>
        <v>4.61262</v>
      </c>
      <c r="Q385" s="139">
        <v>0</v>
      </c>
      <c r="R385" s="139">
        <f>Q385*H385</f>
        <v>0</v>
      </c>
      <c r="S385" s="139">
        <v>0</v>
      </c>
      <c r="T385" s="140">
        <f>S385*H385</f>
        <v>0</v>
      </c>
      <c r="AR385" s="141" t="s">
        <v>136</v>
      </c>
      <c r="AT385" s="141" t="s">
        <v>132</v>
      </c>
      <c r="AU385" s="141" t="s">
        <v>80</v>
      </c>
      <c r="AY385" s="17" t="s">
        <v>129</v>
      </c>
      <c r="BE385" s="142">
        <f>IF(N385="základní",J385,0)</f>
        <v>0</v>
      </c>
      <c r="BF385" s="142">
        <f>IF(N385="snížená",J385,0)</f>
        <v>0</v>
      </c>
      <c r="BG385" s="142">
        <f>IF(N385="zákl. přenesená",J385,0)</f>
        <v>0</v>
      </c>
      <c r="BH385" s="142">
        <f>IF(N385="sníž. přenesená",J385,0)</f>
        <v>0</v>
      </c>
      <c r="BI385" s="142">
        <f>IF(N385="nulová",J385,0)</f>
        <v>0</v>
      </c>
      <c r="BJ385" s="17" t="s">
        <v>78</v>
      </c>
      <c r="BK385" s="142">
        <f>ROUND(I385*H385,2)</f>
        <v>0</v>
      </c>
      <c r="BL385" s="17" t="s">
        <v>136</v>
      </c>
      <c r="BM385" s="141" t="s">
        <v>241</v>
      </c>
    </row>
    <row r="386" spans="2:65" s="1" customFormat="1" ht="49.15" customHeight="1">
      <c r="B386" s="129"/>
      <c r="C386" s="130">
        <f>1+C385</f>
        <v>65</v>
      </c>
      <c r="D386" s="130" t="s">
        <v>132</v>
      </c>
      <c r="E386" s="131" t="s">
        <v>242</v>
      </c>
      <c r="F386" s="132" t="s">
        <v>243</v>
      </c>
      <c r="G386" s="133" t="s">
        <v>188</v>
      </c>
      <c r="H386" s="134">
        <v>76.877</v>
      </c>
      <c r="I386" s="135">
        <v>0</v>
      </c>
      <c r="J386" s="135">
        <f>ROUND(I386*H386,2)</f>
        <v>0</v>
      </c>
      <c r="K386" s="136"/>
      <c r="L386" s="29"/>
      <c r="M386" s="137" t="s">
        <v>1</v>
      </c>
      <c r="N386" s="138" t="s">
        <v>36</v>
      </c>
      <c r="O386" s="139">
        <v>0</v>
      </c>
      <c r="P386" s="139">
        <f>O386*H386</f>
        <v>0</v>
      </c>
      <c r="Q386" s="139">
        <v>0</v>
      </c>
      <c r="R386" s="139">
        <f>Q386*H386</f>
        <v>0</v>
      </c>
      <c r="S386" s="139">
        <v>0</v>
      </c>
      <c r="T386" s="140">
        <f>S386*H386</f>
        <v>0</v>
      </c>
      <c r="AR386" s="141" t="s">
        <v>136</v>
      </c>
      <c r="AT386" s="141" t="s">
        <v>132</v>
      </c>
      <c r="AU386" s="141" t="s">
        <v>80</v>
      </c>
      <c r="AY386" s="17" t="s">
        <v>129</v>
      </c>
      <c r="BE386" s="142">
        <f>IF(N386="základní",J386,0)</f>
        <v>0</v>
      </c>
      <c r="BF386" s="142">
        <f>IF(N386="snížená",J386,0)</f>
        <v>0</v>
      </c>
      <c r="BG386" s="142">
        <f>IF(N386="zákl. přenesená",J386,0)</f>
        <v>0</v>
      </c>
      <c r="BH386" s="142">
        <f>IF(N386="sníž. přenesená",J386,0)</f>
        <v>0</v>
      </c>
      <c r="BI386" s="142">
        <f>IF(N386="nulová",J386,0)</f>
        <v>0</v>
      </c>
      <c r="BJ386" s="17" t="s">
        <v>78</v>
      </c>
      <c r="BK386" s="142">
        <f>ROUND(I386*H386,2)</f>
        <v>0</v>
      </c>
      <c r="BL386" s="17" t="s">
        <v>136</v>
      </c>
      <c r="BM386" s="141" t="s">
        <v>244</v>
      </c>
    </row>
    <row r="387" spans="2:63" s="11" customFormat="1" ht="22.9" customHeight="1">
      <c r="B387" s="118"/>
      <c r="D387" s="119" t="s">
        <v>70</v>
      </c>
      <c r="E387" s="127" t="s">
        <v>301</v>
      </c>
      <c r="F387" s="127" t="s">
        <v>302</v>
      </c>
      <c r="J387" s="128">
        <f>BK387</f>
        <v>0</v>
      </c>
      <c r="L387" s="118"/>
      <c r="M387" s="122"/>
      <c r="P387" s="123">
        <f>P388</f>
        <v>0</v>
      </c>
      <c r="R387" s="123">
        <f>R388</f>
        <v>0</v>
      </c>
      <c r="T387" s="124">
        <f>T388</f>
        <v>0</v>
      </c>
      <c r="AR387" s="119" t="s">
        <v>80</v>
      </c>
      <c r="AT387" s="125" t="s">
        <v>70</v>
      </c>
      <c r="AU387" s="125" t="s">
        <v>78</v>
      </c>
      <c r="AY387" s="119" t="s">
        <v>129</v>
      </c>
      <c r="BK387" s="126">
        <f>BK388</f>
        <v>0</v>
      </c>
    </row>
    <row r="388" spans="2:65" s="1" customFormat="1" ht="39" customHeight="1">
      <c r="B388" s="129"/>
      <c r="C388" s="130">
        <f>1+C386</f>
        <v>66</v>
      </c>
      <c r="D388" s="130" t="s">
        <v>132</v>
      </c>
      <c r="E388" s="131" t="s">
        <v>303</v>
      </c>
      <c r="F388" s="132" t="s">
        <v>864</v>
      </c>
      <c r="G388" s="133" t="s">
        <v>251</v>
      </c>
      <c r="H388" s="134">
        <v>5</v>
      </c>
      <c r="I388" s="135">
        <v>0</v>
      </c>
      <c r="J388" s="135">
        <f>ROUND(I388*H388,2)</f>
        <v>0</v>
      </c>
      <c r="K388" s="136"/>
      <c r="L388" s="29"/>
      <c r="M388" s="137" t="s">
        <v>1</v>
      </c>
      <c r="N388" s="138" t="s">
        <v>36</v>
      </c>
      <c r="O388" s="139">
        <v>0</v>
      </c>
      <c r="P388" s="139">
        <f>O388*H388</f>
        <v>0</v>
      </c>
      <c r="Q388" s="139">
        <v>0</v>
      </c>
      <c r="R388" s="139">
        <f>Q388*H388</f>
        <v>0</v>
      </c>
      <c r="S388" s="139">
        <v>0</v>
      </c>
      <c r="T388" s="140">
        <f>S388*H388</f>
        <v>0</v>
      </c>
      <c r="AR388" s="141" t="s">
        <v>156</v>
      </c>
      <c r="AT388" s="141" t="s">
        <v>132</v>
      </c>
      <c r="AU388" s="141" t="s">
        <v>80</v>
      </c>
      <c r="AY388" s="17" t="s">
        <v>129</v>
      </c>
      <c r="BE388" s="142">
        <f>IF(N388="základní",J388,0)</f>
        <v>0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7" t="s">
        <v>78</v>
      </c>
      <c r="BK388" s="142">
        <f>ROUND(I388*H388,2)</f>
        <v>0</v>
      </c>
      <c r="BL388" s="17" t="s">
        <v>156</v>
      </c>
      <c r="BM388" s="141" t="s">
        <v>304</v>
      </c>
    </row>
    <row r="389" spans="2:63" s="11" customFormat="1" ht="25.9" customHeight="1">
      <c r="B389" s="118"/>
      <c r="D389" s="119" t="s">
        <v>70</v>
      </c>
      <c r="E389" s="120" t="s">
        <v>245</v>
      </c>
      <c r="F389" s="120" t="s">
        <v>246</v>
      </c>
      <c r="J389" s="121">
        <f>SUM(J390:J743)/2</f>
        <v>0</v>
      </c>
      <c r="L389" s="118"/>
      <c r="M389" s="122"/>
      <c r="P389" s="123" t="e">
        <f>P390+P415+P419+P432+P434+P439+P445+P532+P615+P620+P657+#REF!+P686+#REF!+P722+P726+#REF!+P742</f>
        <v>#REF!</v>
      </c>
      <c r="R389" s="123" t="e">
        <f>R390+R415+R419+R432+R434+R439+R445+R532+R615+R620+R657+#REF!+R686+#REF!+R722+R726+#REF!+R742</f>
        <v>#REF!</v>
      </c>
      <c r="T389" s="124" t="e">
        <f>T390+T415+T419+T432+T434+T439+T445+T532+T615+T620+T657+#REF!+T686+#REF!+T722+T726+#REF!+T742</f>
        <v>#REF!</v>
      </c>
      <c r="AR389" s="119" t="s">
        <v>80</v>
      </c>
      <c r="AT389" s="125" t="s">
        <v>70</v>
      </c>
      <c r="AU389" s="125" t="s">
        <v>71</v>
      </c>
      <c r="AY389" s="119" t="s">
        <v>129</v>
      </c>
      <c r="BK389" s="126" t="e">
        <f>BK390+BK415+BK419+BK432+BK434+BK439+BK445+BK532+BK615+BK620+BK657+#REF!+BK686+#REF!+BK722+BK726+#REF!+BK742</f>
        <v>#REF!</v>
      </c>
    </row>
    <row r="390" spans="2:63" s="11" customFormat="1" ht="22.9" customHeight="1">
      <c r="B390" s="118"/>
      <c r="D390" s="119" t="s">
        <v>70</v>
      </c>
      <c r="E390" s="127" t="s">
        <v>664</v>
      </c>
      <c r="F390" s="127" t="s">
        <v>665</v>
      </c>
      <c r="J390" s="128">
        <f>SUM(J391:J412)</f>
        <v>0</v>
      </c>
      <c r="L390" s="118"/>
      <c r="M390" s="122"/>
      <c r="P390" s="123">
        <f>SUM(P391:P414)</f>
        <v>27.884346</v>
      </c>
      <c r="R390" s="123">
        <f>SUM(R391:R414)</f>
        <v>0.7927398</v>
      </c>
      <c r="T390" s="124">
        <f>SUM(T391:T414)</f>
        <v>0</v>
      </c>
      <c r="AR390" s="119" t="s">
        <v>80</v>
      </c>
      <c r="AT390" s="125" t="s">
        <v>70</v>
      </c>
      <c r="AU390" s="125" t="s">
        <v>78</v>
      </c>
      <c r="AY390" s="119" t="s">
        <v>129</v>
      </c>
      <c r="BK390" s="126">
        <f>SUM(BK391:BK414)</f>
        <v>0</v>
      </c>
    </row>
    <row r="391" spans="2:65" s="1" customFormat="1" ht="21.75" customHeight="1">
      <c r="B391" s="129"/>
      <c r="C391" s="130">
        <f>1+C388</f>
        <v>67</v>
      </c>
      <c r="D391" s="130" t="s">
        <v>132</v>
      </c>
      <c r="E391" s="131" t="s">
        <v>666</v>
      </c>
      <c r="F391" s="132" t="s">
        <v>667</v>
      </c>
      <c r="G391" s="133" t="s">
        <v>451</v>
      </c>
      <c r="H391" s="134">
        <v>1</v>
      </c>
      <c r="I391" s="135">
        <v>0</v>
      </c>
      <c r="J391" s="135">
        <f>ROUND(I391*H391,2)</f>
        <v>0</v>
      </c>
      <c r="K391" s="136"/>
      <c r="L391" s="29"/>
      <c r="M391" s="137" t="s">
        <v>1</v>
      </c>
      <c r="N391" s="138" t="s">
        <v>36</v>
      </c>
      <c r="O391" s="139">
        <v>0</v>
      </c>
      <c r="P391" s="139">
        <f>O391*H391</f>
        <v>0</v>
      </c>
      <c r="Q391" s="139">
        <v>0</v>
      </c>
      <c r="R391" s="139">
        <f>Q391*H391</f>
        <v>0</v>
      </c>
      <c r="S391" s="139">
        <v>0</v>
      </c>
      <c r="T391" s="140">
        <f>S391*H391</f>
        <v>0</v>
      </c>
      <c r="AR391" s="141" t="s">
        <v>156</v>
      </c>
      <c r="AT391" s="141" t="s">
        <v>132</v>
      </c>
      <c r="AU391" s="141" t="s">
        <v>80</v>
      </c>
      <c r="AY391" s="17" t="s">
        <v>129</v>
      </c>
      <c r="BE391" s="142">
        <f>IF(N391="základní",J391,0)</f>
        <v>0</v>
      </c>
      <c r="BF391" s="142">
        <f>IF(N391="snížená",J391,0)</f>
        <v>0</v>
      </c>
      <c r="BG391" s="142">
        <f>IF(N391="zákl. přenesená",J391,0)</f>
        <v>0</v>
      </c>
      <c r="BH391" s="142">
        <f>IF(N391="sníž. přenesená",J391,0)</f>
        <v>0</v>
      </c>
      <c r="BI391" s="142">
        <f>IF(N391="nulová",J391,0)</f>
        <v>0</v>
      </c>
      <c r="BJ391" s="17" t="s">
        <v>78</v>
      </c>
      <c r="BK391" s="142">
        <f>ROUND(I391*H391,2)</f>
        <v>0</v>
      </c>
      <c r="BL391" s="17" t="s">
        <v>156</v>
      </c>
      <c r="BM391" s="141" t="s">
        <v>668</v>
      </c>
    </row>
    <row r="392" spans="2:65" s="1" customFormat="1" ht="24.2" customHeight="1">
      <c r="B392" s="129"/>
      <c r="C392" s="130">
        <f>1+C391</f>
        <v>68</v>
      </c>
      <c r="D392" s="130" t="s">
        <v>132</v>
      </c>
      <c r="E392" s="131" t="s">
        <v>669</v>
      </c>
      <c r="F392" s="132" t="s">
        <v>670</v>
      </c>
      <c r="G392" s="133" t="s">
        <v>141</v>
      </c>
      <c r="H392" s="134">
        <v>113.351</v>
      </c>
      <c r="I392" s="135">
        <v>0</v>
      </c>
      <c r="J392" s="135">
        <f>ROUND(I392*H392,2)</f>
        <v>0</v>
      </c>
      <c r="K392" s="136"/>
      <c r="L392" s="29"/>
      <c r="M392" s="137" t="s">
        <v>1</v>
      </c>
      <c r="N392" s="138" t="s">
        <v>36</v>
      </c>
      <c r="O392" s="139">
        <v>0.024</v>
      </c>
      <c r="P392" s="139">
        <f>O392*H392</f>
        <v>2.720424</v>
      </c>
      <c r="Q392" s="139">
        <v>0</v>
      </c>
      <c r="R392" s="139">
        <f>Q392*H392</f>
        <v>0</v>
      </c>
      <c r="S392" s="139">
        <v>0</v>
      </c>
      <c r="T392" s="140">
        <f>S392*H392</f>
        <v>0</v>
      </c>
      <c r="AR392" s="141" t="s">
        <v>156</v>
      </c>
      <c r="AT392" s="141" t="s">
        <v>132</v>
      </c>
      <c r="AU392" s="141" t="s">
        <v>80</v>
      </c>
      <c r="AY392" s="17" t="s">
        <v>129</v>
      </c>
      <c r="BE392" s="142">
        <f>IF(N392="základní",J392,0)</f>
        <v>0</v>
      </c>
      <c r="BF392" s="142">
        <f>IF(N392="snížená",J392,0)</f>
        <v>0</v>
      </c>
      <c r="BG392" s="142">
        <f>IF(N392="zákl. přenesená",J392,0)</f>
        <v>0</v>
      </c>
      <c r="BH392" s="142">
        <f>IF(N392="sníž. přenesená",J392,0)</f>
        <v>0</v>
      </c>
      <c r="BI392" s="142">
        <f>IF(N392="nulová",J392,0)</f>
        <v>0</v>
      </c>
      <c r="BJ392" s="17" t="s">
        <v>78</v>
      </c>
      <c r="BK392" s="142">
        <f>ROUND(I392*H392,2)</f>
        <v>0</v>
      </c>
      <c r="BL392" s="17" t="s">
        <v>156</v>
      </c>
      <c r="BM392" s="141" t="s">
        <v>671</v>
      </c>
    </row>
    <row r="393" spans="2:51" s="12" customFormat="1" ht="12">
      <c r="B393" s="143"/>
      <c r="D393" s="144" t="s">
        <v>137</v>
      </c>
      <c r="E393" s="145" t="s">
        <v>1</v>
      </c>
      <c r="F393" s="146" t="s">
        <v>410</v>
      </c>
      <c r="H393" s="147">
        <v>100.91</v>
      </c>
      <c r="L393" s="143"/>
      <c r="M393" s="148"/>
      <c r="T393" s="149"/>
      <c r="AT393" s="145" t="s">
        <v>137</v>
      </c>
      <c r="AU393" s="145" t="s">
        <v>80</v>
      </c>
      <c r="AV393" s="12" t="s">
        <v>80</v>
      </c>
      <c r="AW393" s="12" t="s">
        <v>27</v>
      </c>
      <c r="AX393" s="12" t="s">
        <v>71</v>
      </c>
      <c r="AY393" s="145" t="s">
        <v>129</v>
      </c>
    </row>
    <row r="394" spans="2:51" s="15" customFormat="1" ht="12">
      <c r="B394" s="172"/>
      <c r="D394" s="144" t="s">
        <v>137</v>
      </c>
      <c r="E394" s="173" t="s">
        <v>1</v>
      </c>
      <c r="F394" s="174" t="s">
        <v>526</v>
      </c>
      <c r="H394" s="175">
        <v>100.91</v>
      </c>
      <c r="L394" s="172"/>
      <c r="M394" s="176"/>
      <c r="T394" s="177"/>
      <c r="AT394" s="173" t="s">
        <v>137</v>
      </c>
      <c r="AU394" s="173" t="s">
        <v>80</v>
      </c>
      <c r="AV394" s="15" t="s">
        <v>130</v>
      </c>
      <c r="AW394" s="15" t="s">
        <v>27</v>
      </c>
      <c r="AX394" s="15" t="s">
        <v>71</v>
      </c>
      <c r="AY394" s="173" t="s">
        <v>129</v>
      </c>
    </row>
    <row r="395" spans="2:51" s="14" customFormat="1" ht="12">
      <c r="B395" s="156"/>
      <c r="D395" s="144" t="s">
        <v>137</v>
      </c>
      <c r="E395" s="157" t="s">
        <v>1</v>
      </c>
      <c r="F395" s="158" t="s">
        <v>445</v>
      </c>
      <c r="H395" s="157" t="s">
        <v>1</v>
      </c>
      <c r="L395" s="156"/>
      <c r="M395" s="159"/>
      <c r="T395" s="160"/>
      <c r="AT395" s="157" t="s">
        <v>137</v>
      </c>
      <c r="AU395" s="157" t="s">
        <v>80</v>
      </c>
      <c r="AV395" s="14" t="s">
        <v>78</v>
      </c>
      <c r="AW395" s="14" t="s">
        <v>27</v>
      </c>
      <c r="AX395" s="14" t="s">
        <v>71</v>
      </c>
      <c r="AY395" s="157" t="s">
        <v>129</v>
      </c>
    </row>
    <row r="396" spans="2:51" s="12" customFormat="1" ht="12">
      <c r="B396" s="143"/>
      <c r="D396" s="144" t="s">
        <v>137</v>
      </c>
      <c r="E396" s="145" t="s">
        <v>1</v>
      </c>
      <c r="F396" s="146" t="s">
        <v>672</v>
      </c>
      <c r="H396" s="147">
        <v>0.699</v>
      </c>
      <c r="L396" s="143"/>
      <c r="M396" s="148"/>
      <c r="T396" s="149"/>
      <c r="AT396" s="145" t="s">
        <v>137</v>
      </c>
      <c r="AU396" s="145" t="s">
        <v>80</v>
      </c>
      <c r="AV396" s="12" t="s">
        <v>80</v>
      </c>
      <c r="AW396" s="12" t="s">
        <v>27</v>
      </c>
      <c r="AX396" s="12" t="s">
        <v>71</v>
      </c>
      <c r="AY396" s="145" t="s">
        <v>129</v>
      </c>
    </row>
    <row r="397" spans="2:51" s="12" customFormat="1" ht="33.75">
      <c r="B397" s="143"/>
      <c r="D397" s="144" t="s">
        <v>137</v>
      </c>
      <c r="E397" s="145" t="s">
        <v>1</v>
      </c>
      <c r="F397" s="146" t="s">
        <v>673</v>
      </c>
      <c r="H397" s="147">
        <v>11.742</v>
      </c>
      <c r="I397" s="135">
        <v>0</v>
      </c>
      <c r="L397" s="143"/>
      <c r="M397" s="148"/>
      <c r="T397" s="149"/>
      <c r="AT397" s="145" t="s">
        <v>137</v>
      </c>
      <c r="AU397" s="145" t="s">
        <v>80</v>
      </c>
      <c r="AV397" s="12" t="s">
        <v>80</v>
      </c>
      <c r="AW397" s="12" t="s">
        <v>27</v>
      </c>
      <c r="AX397" s="12" t="s">
        <v>71</v>
      </c>
      <c r="AY397" s="145" t="s">
        <v>129</v>
      </c>
    </row>
    <row r="398" spans="2:51" s="15" customFormat="1" ht="12">
      <c r="B398" s="172"/>
      <c r="D398" s="144" t="s">
        <v>137</v>
      </c>
      <c r="E398" s="173" t="s">
        <v>1</v>
      </c>
      <c r="F398" s="174" t="s">
        <v>526</v>
      </c>
      <c r="H398" s="175">
        <v>12.441</v>
      </c>
      <c r="L398" s="172"/>
      <c r="M398" s="176"/>
      <c r="T398" s="177"/>
      <c r="AT398" s="173" t="s">
        <v>137</v>
      </c>
      <c r="AU398" s="173" t="s">
        <v>80</v>
      </c>
      <c r="AV398" s="15" t="s">
        <v>130</v>
      </c>
      <c r="AW398" s="15" t="s">
        <v>27</v>
      </c>
      <c r="AX398" s="15" t="s">
        <v>71</v>
      </c>
      <c r="AY398" s="173" t="s">
        <v>129</v>
      </c>
    </row>
    <row r="399" spans="2:51" s="13" customFormat="1" ht="12">
      <c r="B399" s="150"/>
      <c r="D399" s="144" t="s">
        <v>137</v>
      </c>
      <c r="E399" s="151" t="s">
        <v>1</v>
      </c>
      <c r="F399" s="152" t="s">
        <v>138</v>
      </c>
      <c r="H399" s="153">
        <v>113.351</v>
      </c>
      <c r="L399" s="150"/>
      <c r="M399" s="154"/>
      <c r="T399" s="155"/>
      <c r="AT399" s="151" t="s">
        <v>137</v>
      </c>
      <c r="AU399" s="151" t="s">
        <v>80</v>
      </c>
      <c r="AV399" s="13" t="s">
        <v>136</v>
      </c>
      <c r="AW399" s="13" t="s">
        <v>27</v>
      </c>
      <c r="AX399" s="13" t="s">
        <v>78</v>
      </c>
      <c r="AY399" s="151" t="s">
        <v>129</v>
      </c>
    </row>
    <row r="400" spans="2:65" s="1" customFormat="1" ht="16.5" customHeight="1">
      <c r="B400" s="129"/>
      <c r="C400" s="130">
        <f>1+C392</f>
        <v>69</v>
      </c>
      <c r="D400" s="161" t="s">
        <v>196</v>
      </c>
      <c r="E400" s="162" t="s">
        <v>674</v>
      </c>
      <c r="F400" s="163" t="s">
        <v>675</v>
      </c>
      <c r="G400" s="164" t="s">
        <v>188</v>
      </c>
      <c r="H400" s="165">
        <v>0.034</v>
      </c>
      <c r="I400" s="135">
        <v>0</v>
      </c>
      <c r="J400" s="166">
        <f>ROUND(I400*H400,2)</f>
        <v>0</v>
      </c>
      <c r="K400" s="167"/>
      <c r="L400" s="168"/>
      <c r="M400" s="169" t="s">
        <v>1</v>
      </c>
      <c r="N400" s="170" t="s">
        <v>36</v>
      </c>
      <c r="O400" s="139">
        <v>0</v>
      </c>
      <c r="P400" s="139">
        <f>O400*H400</f>
        <v>0</v>
      </c>
      <c r="Q400" s="139">
        <v>1</v>
      </c>
      <c r="R400" s="139">
        <f>Q400*H400</f>
        <v>0.034</v>
      </c>
      <c r="S400" s="139">
        <v>0</v>
      </c>
      <c r="T400" s="140">
        <f>S400*H400</f>
        <v>0</v>
      </c>
      <c r="AR400" s="141" t="s">
        <v>180</v>
      </c>
      <c r="AT400" s="141" t="s">
        <v>196</v>
      </c>
      <c r="AU400" s="141" t="s">
        <v>80</v>
      </c>
      <c r="AY400" s="17" t="s">
        <v>129</v>
      </c>
      <c r="BE400" s="142">
        <f>IF(N400="základní",J400,0)</f>
        <v>0</v>
      </c>
      <c r="BF400" s="142">
        <f>IF(N400="snížená",J400,0)</f>
        <v>0</v>
      </c>
      <c r="BG400" s="142">
        <f>IF(N400="zákl. přenesená",J400,0)</f>
        <v>0</v>
      </c>
      <c r="BH400" s="142">
        <f>IF(N400="sníž. přenesená",J400,0)</f>
        <v>0</v>
      </c>
      <c r="BI400" s="142">
        <f>IF(N400="nulová",J400,0)</f>
        <v>0</v>
      </c>
      <c r="BJ400" s="17" t="s">
        <v>78</v>
      </c>
      <c r="BK400" s="142">
        <f>ROUND(I400*H400,2)</f>
        <v>0</v>
      </c>
      <c r="BL400" s="17" t="s">
        <v>156</v>
      </c>
      <c r="BM400" s="141" t="s">
        <v>676</v>
      </c>
    </row>
    <row r="401" spans="2:51" s="12" customFormat="1" ht="12">
      <c r="B401" s="143"/>
      <c r="D401" s="144" t="s">
        <v>137</v>
      </c>
      <c r="E401" s="145" t="s">
        <v>1</v>
      </c>
      <c r="F401" s="146" t="s">
        <v>677</v>
      </c>
      <c r="H401" s="147">
        <v>113.351</v>
      </c>
      <c r="L401" s="143"/>
      <c r="M401" s="148"/>
      <c r="T401" s="149"/>
      <c r="AT401" s="145" t="s">
        <v>137</v>
      </c>
      <c r="AU401" s="145" t="s">
        <v>80</v>
      </c>
      <c r="AV401" s="12" t="s">
        <v>80</v>
      </c>
      <c r="AW401" s="12" t="s">
        <v>27</v>
      </c>
      <c r="AX401" s="12" t="s">
        <v>78</v>
      </c>
      <c r="AY401" s="145" t="s">
        <v>129</v>
      </c>
    </row>
    <row r="402" spans="2:51" s="12" customFormat="1" ht="12">
      <c r="B402" s="143"/>
      <c r="D402" s="144" t="s">
        <v>137</v>
      </c>
      <c r="F402" s="146" t="s">
        <v>678</v>
      </c>
      <c r="H402" s="147">
        <v>0.034</v>
      </c>
      <c r="L402" s="143"/>
      <c r="M402" s="148"/>
      <c r="T402" s="149"/>
      <c r="AT402" s="145" t="s">
        <v>137</v>
      </c>
      <c r="AU402" s="145" t="s">
        <v>80</v>
      </c>
      <c r="AV402" s="12" t="s">
        <v>80</v>
      </c>
      <c r="AW402" s="12" t="s">
        <v>3</v>
      </c>
      <c r="AX402" s="12" t="s">
        <v>78</v>
      </c>
      <c r="AY402" s="145" t="s">
        <v>129</v>
      </c>
    </row>
    <row r="403" spans="2:51" s="12" customFormat="1" ht="12">
      <c r="B403" s="143"/>
      <c r="D403" s="144" t="s">
        <v>137</v>
      </c>
      <c r="E403" s="145" t="s">
        <v>1</v>
      </c>
      <c r="F403" s="146" t="s">
        <v>410</v>
      </c>
      <c r="H403" s="147">
        <v>100.91</v>
      </c>
      <c r="L403" s="143"/>
      <c r="M403" s="148"/>
      <c r="T403" s="149"/>
      <c r="AT403" s="145" t="s">
        <v>137</v>
      </c>
      <c r="AU403" s="145" t="s">
        <v>80</v>
      </c>
      <c r="AV403" s="12" t="s">
        <v>80</v>
      </c>
      <c r="AW403" s="12" t="s">
        <v>27</v>
      </c>
      <c r="AX403" s="12" t="s">
        <v>78</v>
      </c>
      <c r="AY403" s="145" t="s">
        <v>129</v>
      </c>
    </row>
    <row r="404" spans="2:65" s="1" customFormat="1" ht="24.2" customHeight="1">
      <c r="B404" s="129"/>
      <c r="C404" s="130">
        <f>1+C400</f>
        <v>70</v>
      </c>
      <c r="D404" s="130" t="s">
        <v>132</v>
      </c>
      <c r="E404" s="131" t="s">
        <v>679</v>
      </c>
      <c r="F404" s="132" t="s">
        <v>680</v>
      </c>
      <c r="G404" s="133" t="s">
        <v>141</v>
      </c>
      <c r="H404" s="134">
        <v>113.351</v>
      </c>
      <c r="I404" s="135">
        <v>0</v>
      </c>
      <c r="J404" s="135">
        <f>ROUND(I404*H404,2)</f>
        <v>0</v>
      </c>
      <c r="K404" s="136"/>
      <c r="L404" s="29"/>
      <c r="M404" s="137" t="s">
        <v>1</v>
      </c>
      <c r="N404" s="138" t="s">
        <v>36</v>
      </c>
      <c r="O404" s="139">
        <v>0.222</v>
      </c>
      <c r="P404" s="139">
        <f>O404*H404</f>
        <v>25.163922</v>
      </c>
      <c r="Q404" s="139">
        <v>0.0004</v>
      </c>
      <c r="R404" s="139">
        <f>Q404*H404</f>
        <v>0.0453404</v>
      </c>
      <c r="S404" s="139">
        <v>0</v>
      </c>
      <c r="T404" s="140">
        <f>S404*H404</f>
        <v>0</v>
      </c>
      <c r="AR404" s="141" t="s">
        <v>156</v>
      </c>
      <c r="AT404" s="141" t="s">
        <v>132</v>
      </c>
      <c r="AU404" s="141" t="s">
        <v>80</v>
      </c>
      <c r="AY404" s="17" t="s">
        <v>129</v>
      </c>
      <c r="BE404" s="142">
        <f>IF(N404="základní",J404,0)</f>
        <v>0</v>
      </c>
      <c r="BF404" s="142">
        <f>IF(N404="snížená",J404,0)</f>
        <v>0</v>
      </c>
      <c r="BG404" s="142">
        <f>IF(N404="zákl. přenesená",J404,0)</f>
        <v>0</v>
      </c>
      <c r="BH404" s="142">
        <f>IF(N404="sníž. přenesená",J404,0)</f>
        <v>0</v>
      </c>
      <c r="BI404" s="142">
        <f>IF(N404="nulová",J404,0)</f>
        <v>0</v>
      </c>
      <c r="BJ404" s="17" t="s">
        <v>78</v>
      </c>
      <c r="BK404" s="142">
        <f>ROUND(I404*H404,2)</f>
        <v>0</v>
      </c>
      <c r="BL404" s="17" t="s">
        <v>156</v>
      </c>
      <c r="BM404" s="141" t="s">
        <v>681</v>
      </c>
    </row>
    <row r="405" spans="2:51" s="12" customFormat="1" ht="12">
      <c r="B405" s="143"/>
      <c r="D405" s="144" t="s">
        <v>137</v>
      </c>
      <c r="E405" s="145" t="s">
        <v>1</v>
      </c>
      <c r="F405" s="146" t="s">
        <v>410</v>
      </c>
      <c r="H405" s="147">
        <v>100.91</v>
      </c>
      <c r="L405" s="143"/>
      <c r="M405" s="148"/>
      <c r="T405" s="149"/>
      <c r="AT405" s="145" t="s">
        <v>137</v>
      </c>
      <c r="AU405" s="145" t="s">
        <v>80</v>
      </c>
      <c r="AV405" s="12" t="s">
        <v>80</v>
      </c>
      <c r="AW405" s="12" t="s">
        <v>27</v>
      </c>
      <c r="AX405" s="12" t="s">
        <v>71</v>
      </c>
      <c r="AY405" s="145" t="s">
        <v>129</v>
      </c>
    </row>
    <row r="406" spans="2:51" s="15" customFormat="1" ht="12">
      <c r="B406" s="172"/>
      <c r="D406" s="144" t="s">
        <v>137</v>
      </c>
      <c r="E406" s="173" t="s">
        <v>1</v>
      </c>
      <c r="F406" s="174" t="s">
        <v>526</v>
      </c>
      <c r="H406" s="175">
        <v>100.91</v>
      </c>
      <c r="L406" s="172"/>
      <c r="M406" s="176"/>
      <c r="T406" s="177"/>
      <c r="AT406" s="173" t="s">
        <v>137</v>
      </c>
      <c r="AU406" s="173" t="s">
        <v>80</v>
      </c>
      <c r="AV406" s="15" t="s">
        <v>130</v>
      </c>
      <c r="AW406" s="15" t="s">
        <v>27</v>
      </c>
      <c r="AX406" s="15" t="s">
        <v>71</v>
      </c>
      <c r="AY406" s="173" t="s">
        <v>129</v>
      </c>
    </row>
    <row r="407" spans="2:51" s="14" customFormat="1" ht="12">
      <c r="B407" s="156"/>
      <c r="D407" s="144" t="s">
        <v>137</v>
      </c>
      <c r="E407" s="157" t="s">
        <v>1</v>
      </c>
      <c r="F407" s="158" t="s">
        <v>445</v>
      </c>
      <c r="H407" s="157" t="s">
        <v>1</v>
      </c>
      <c r="L407" s="156"/>
      <c r="M407" s="159"/>
      <c r="T407" s="160"/>
      <c r="AT407" s="157" t="s">
        <v>137</v>
      </c>
      <c r="AU407" s="157" t="s">
        <v>80</v>
      </c>
      <c r="AV407" s="14" t="s">
        <v>78</v>
      </c>
      <c r="AW407" s="14" t="s">
        <v>27</v>
      </c>
      <c r="AX407" s="14" t="s">
        <v>71</v>
      </c>
      <c r="AY407" s="157" t="s">
        <v>129</v>
      </c>
    </row>
    <row r="408" spans="2:51" s="12" customFormat="1" ht="12">
      <c r="B408" s="143"/>
      <c r="D408" s="144" t="s">
        <v>137</v>
      </c>
      <c r="E408" s="145" t="s">
        <v>1</v>
      </c>
      <c r="F408" s="146" t="s">
        <v>672</v>
      </c>
      <c r="H408" s="147">
        <v>0.699</v>
      </c>
      <c r="L408" s="143"/>
      <c r="M408" s="148"/>
      <c r="T408" s="149"/>
      <c r="AT408" s="145" t="s">
        <v>137</v>
      </c>
      <c r="AU408" s="145" t="s">
        <v>80</v>
      </c>
      <c r="AV408" s="12" t="s">
        <v>80</v>
      </c>
      <c r="AW408" s="12" t="s">
        <v>27</v>
      </c>
      <c r="AX408" s="12" t="s">
        <v>71</v>
      </c>
      <c r="AY408" s="145" t="s">
        <v>129</v>
      </c>
    </row>
    <row r="409" spans="2:51" s="12" customFormat="1" ht="33.75">
      <c r="B409" s="143"/>
      <c r="D409" s="144" t="s">
        <v>137</v>
      </c>
      <c r="E409" s="145" t="s">
        <v>1</v>
      </c>
      <c r="F409" s="146" t="s">
        <v>673</v>
      </c>
      <c r="H409" s="147">
        <v>11.742</v>
      </c>
      <c r="L409" s="143"/>
      <c r="M409" s="148"/>
      <c r="T409" s="149"/>
      <c r="AT409" s="145" t="s">
        <v>137</v>
      </c>
      <c r="AU409" s="145" t="s">
        <v>80</v>
      </c>
      <c r="AV409" s="12" t="s">
        <v>80</v>
      </c>
      <c r="AW409" s="12" t="s">
        <v>27</v>
      </c>
      <c r="AX409" s="12" t="s">
        <v>71</v>
      </c>
      <c r="AY409" s="145" t="s">
        <v>129</v>
      </c>
    </row>
    <row r="410" spans="2:51" s="15" customFormat="1" ht="12">
      <c r="B410" s="172"/>
      <c r="D410" s="144" t="s">
        <v>137</v>
      </c>
      <c r="E410" s="173" t="s">
        <v>1</v>
      </c>
      <c r="F410" s="174" t="s">
        <v>526</v>
      </c>
      <c r="H410" s="175">
        <v>12.441</v>
      </c>
      <c r="L410" s="172"/>
      <c r="M410" s="176"/>
      <c r="T410" s="177"/>
      <c r="AT410" s="173" t="s">
        <v>137</v>
      </c>
      <c r="AU410" s="173" t="s">
        <v>80</v>
      </c>
      <c r="AV410" s="15" t="s">
        <v>130</v>
      </c>
      <c r="AW410" s="15" t="s">
        <v>27</v>
      </c>
      <c r="AX410" s="15" t="s">
        <v>71</v>
      </c>
      <c r="AY410" s="173" t="s">
        <v>129</v>
      </c>
    </row>
    <row r="411" spans="2:51" s="13" customFormat="1" ht="12">
      <c r="B411" s="150"/>
      <c r="D411" s="144" t="s">
        <v>137</v>
      </c>
      <c r="E411" s="151" t="s">
        <v>1</v>
      </c>
      <c r="F411" s="152" t="s">
        <v>138</v>
      </c>
      <c r="H411" s="153">
        <v>113.351</v>
      </c>
      <c r="L411" s="150"/>
      <c r="M411" s="154"/>
      <c r="T411" s="155"/>
      <c r="AT411" s="151" t="s">
        <v>137</v>
      </c>
      <c r="AU411" s="151" t="s">
        <v>80</v>
      </c>
      <c r="AV411" s="13" t="s">
        <v>136</v>
      </c>
      <c r="AW411" s="13" t="s">
        <v>27</v>
      </c>
      <c r="AX411" s="13" t="s">
        <v>78</v>
      </c>
      <c r="AY411" s="151" t="s">
        <v>129</v>
      </c>
    </row>
    <row r="412" spans="2:65" s="1" customFormat="1" ht="60.75" customHeight="1">
      <c r="B412" s="129"/>
      <c r="C412" s="130">
        <f>1+C404</f>
        <v>71</v>
      </c>
      <c r="D412" s="161" t="s">
        <v>196</v>
      </c>
      <c r="E412" s="162" t="s">
        <v>682</v>
      </c>
      <c r="F412" s="163" t="s">
        <v>683</v>
      </c>
      <c r="G412" s="164" t="s">
        <v>141</v>
      </c>
      <c r="H412" s="165">
        <v>132.111</v>
      </c>
      <c r="I412" s="135">
        <v>0</v>
      </c>
      <c r="J412" s="166">
        <f>ROUND(I412*H412,2)</f>
        <v>0</v>
      </c>
      <c r="K412" s="167"/>
      <c r="L412" s="168"/>
      <c r="M412" s="169" t="s">
        <v>1</v>
      </c>
      <c r="N412" s="170" t="s">
        <v>36</v>
      </c>
      <c r="O412" s="139">
        <v>0</v>
      </c>
      <c r="P412" s="139">
        <f>O412*H412</f>
        <v>0</v>
      </c>
      <c r="Q412" s="139">
        <v>0.0054</v>
      </c>
      <c r="R412" s="139">
        <f>Q412*H412</f>
        <v>0.7133994</v>
      </c>
      <c r="S412" s="139">
        <v>0</v>
      </c>
      <c r="T412" s="140">
        <f>S412*H412</f>
        <v>0</v>
      </c>
      <c r="AR412" s="141" t="s">
        <v>180</v>
      </c>
      <c r="AT412" s="141" t="s">
        <v>196</v>
      </c>
      <c r="AU412" s="141" t="s">
        <v>80</v>
      </c>
      <c r="AY412" s="17" t="s">
        <v>129</v>
      </c>
      <c r="BE412" s="142">
        <f>IF(N412="základní",J412,0)</f>
        <v>0</v>
      </c>
      <c r="BF412" s="142">
        <f>IF(N412="snížená",J412,0)</f>
        <v>0</v>
      </c>
      <c r="BG412" s="142">
        <f>IF(N412="zákl. přenesená",J412,0)</f>
        <v>0</v>
      </c>
      <c r="BH412" s="142">
        <f>IF(N412="sníž. přenesená",J412,0)</f>
        <v>0</v>
      </c>
      <c r="BI412" s="142">
        <f>IF(N412="nulová",J412,0)</f>
        <v>0</v>
      </c>
      <c r="BJ412" s="17" t="s">
        <v>78</v>
      </c>
      <c r="BK412" s="142">
        <f>ROUND(I412*H412,2)</f>
        <v>0</v>
      </c>
      <c r="BL412" s="17" t="s">
        <v>156</v>
      </c>
      <c r="BM412" s="141" t="s">
        <v>684</v>
      </c>
    </row>
    <row r="413" spans="2:51" s="12" customFormat="1" ht="12">
      <c r="B413" s="143"/>
      <c r="D413" s="144" t="s">
        <v>137</v>
      </c>
      <c r="E413" s="145" t="s">
        <v>1</v>
      </c>
      <c r="F413" s="146" t="s">
        <v>677</v>
      </c>
      <c r="H413" s="147">
        <v>113.351</v>
      </c>
      <c r="L413" s="143"/>
      <c r="M413" s="148"/>
      <c r="T413" s="149"/>
      <c r="AT413" s="145" t="s">
        <v>137</v>
      </c>
      <c r="AU413" s="145" t="s">
        <v>80</v>
      </c>
      <c r="AV413" s="12" t="s">
        <v>80</v>
      </c>
      <c r="AW413" s="12" t="s">
        <v>27</v>
      </c>
      <c r="AX413" s="12" t="s">
        <v>78</v>
      </c>
      <c r="AY413" s="145" t="s">
        <v>129</v>
      </c>
    </row>
    <row r="414" spans="2:51" s="12" customFormat="1" ht="12">
      <c r="B414" s="143"/>
      <c r="D414" s="144" t="s">
        <v>137</v>
      </c>
      <c r="F414" s="146" t="s">
        <v>685</v>
      </c>
      <c r="H414" s="147">
        <v>132.111</v>
      </c>
      <c r="L414" s="143"/>
      <c r="M414" s="148"/>
      <c r="T414" s="149"/>
      <c r="AT414" s="145" t="s">
        <v>137</v>
      </c>
      <c r="AU414" s="145" t="s">
        <v>80</v>
      </c>
      <c r="AV414" s="12" t="s">
        <v>80</v>
      </c>
      <c r="AW414" s="12" t="s">
        <v>3</v>
      </c>
      <c r="AX414" s="12" t="s">
        <v>78</v>
      </c>
      <c r="AY414" s="145" t="s">
        <v>129</v>
      </c>
    </row>
    <row r="415" spans="2:63" s="11" customFormat="1" ht="22.9" customHeight="1">
      <c r="B415" s="118"/>
      <c r="D415" s="119" t="s">
        <v>70</v>
      </c>
      <c r="E415" s="127" t="s">
        <v>247</v>
      </c>
      <c r="F415" s="127" t="s">
        <v>248</v>
      </c>
      <c r="J415" s="128">
        <f>SUM(J416:J418)</f>
        <v>0</v>
      </c>
      <c r="L415" s="118"/>
      <c r="M415" s="122"/>
      <c r="P415" s="123">
        <f>SUM(P416:P418)</f>
        <v>0</v>
      </c>
      <c r="R415" s="123">
        <f>SUM(R416:R418)</f>
        <v>0</v>
      </c>
      <c r="T415" s="124">
        <f>SUM(T416:T418)</f>
        <v>0</v>
      </c>
      <c r="AR415" s="119" t="s">
        <v>80</v>
      </c>
      <c r="AT415" s="125" t="s">
        <v>70</v>
      </c>
      <c r="AU415" s="125" t="s">
        <v>78</v>
      </c>
      <c r="AY415" s="119" t="s">
        <v>129</v>
      </c>
      <c r="BK415" s="126">
        <f>SUM(BK416:BK418)</f>
        <v>0</v>
      </c>
    </row>
    <row r="416" spans="2:65" s="1" customFormat="1" ht="16.5" customHeight="1">
      <c r="B416" s="129"/>
      <c r="C416" s="130">
        <f>1+C412</f>
        <v>72</v>
      </c>
      <c r="D416" s="130" t="s">
        <v>132</v>
      </c>
      <c r="E416" s="131" t="s">
        <v>249</v>
      </c>
      <c r="F416" s="132" t="s">
        <v>250</v>
      </c>
      <c r="G416" s="133" t="s">
        <v>251</v>
      </c>
      <c r="H416" s="134">
        <v>1</v>
      </c>
      <c r="I416" s="135">
        <v>0</v>
      </c>
      <c r="J416" s="135">
        <f>ROUND(I416*H416,2)</f>
        <v>0</v>
      </c>
      <c r="K416" s="136"/>
      <c r="L416" s="29"/>
      <c r="M416" s="137" t="s">
        <v>1</v>
      </c>
      <c r="N416" s="138" t="s">
        <v>36</v>
      </c>
      <c r="O416" s="139">
        <v>0</v>
      </c>
      <c r="P416" s="139">
        <f>O416*H416</f>
        <v>0</v>
      </c>
      <c r="Q416" s="139">
        <v>0</v>
      </c>
      <c r="R416" s="139">
        <f>Q416*H416</f>
        <v>0</v>
      </c>
      <c r="S416" s="139">
        <v>0</v>
      </c>
      <c r="T416" s="140">
        <f>S416*H416</f>
        <v>0</v>
      </c>
      <c r="AR416" s="141" t="s">
        <v>156</v>
      </c>
      <c r="AT416" s="141" t="s">
        <v>132</v>
      </c>
      <c r="AU416" s="141" t="s">
        <v>80</v>
      </c>
      <c r="AY416" s="17" t="s">
        <v>129</v>
      </c>
      <c r="BE416" s="142">
        <f>IF(N416="základní",J416,0)</f>
        <v>0</v>
      </c>
      <c r="BF416" s="142">
        <f>IF(N416="snížená",J416,0)</f>
        <v>0</v>
      </c>
      <c r="BG416" s="142">
        <f>IF(N416="zákl. přenesená",J416,0)</f>
        <v>0</v>
      </c>
      <c r="BH416" s="142">
        <f>IF(N416="sníž. přenesená",J416,0)</f>
        <v>0</v>
      </c>
      <c r="BI416" s="142">
        <f>IF(N416="nulová",J416,0)</f>
        <v>0</v>
      </c>
      <c r="BJ416" s="17" t="s">
        <v>78</v>
      </c>
      <c r="BK416" s="142">
        <f>ROUND(I416*H416,2)</f>
        <v>0</v>
      </c>
      <c r="BL416" s="17" t="s">
        <v>156</v>
      </c>
      <c r="BM416" s="141" t="s">
        <v>252</v>
      </c>
    </row>
    <row r="417" spans="2:65" s="1" customFormat="1" ht="16.5" customHeight="1">
      <c r="B417" s="129"/>
      <c r="C417" s="130">
        <f>1+C416</f>
        <v>73</v>
      </c>
      <c r="D417" s="130" t="s">
        <v>132</v>
      </c>
      <c r="E417" s="131" t="s">
        <v>686</v>
      </c>
      <c r="F417" s="132" t="s">
        <v>687</v>
      </c>
      <c r="G417" s="133" t="s">
        <v>251</v>
      </c>
      <c r="H417" s="134">
        <v>1</v>
      </c>
      <c r="I417" s="135">
        <v>0</v>
      </c>
      <c r="J417" s="135">
        <f>ROUND(I417*H417,2)</f>
        <v>0</v>
      </c>
      <c r="K417" s="136"/>
      <c r="L417" s="29"/>
      <c r="M417" s="137" t="s">
        <v>1</v>
      </c>
      <c r="N417" s="138" t="s">
        <v>36</v>
      </c>
      <c r="O417" s="139">
        <v>0</v>
      </c>
      <c r="P417" s="139">
        <f>O417*H417</f>
        <v>0</v>
      </c>
      <c r="Q417" s="139">
        <v>0</v>
      </c>
      <c r="R417" s="139">
        <f>Q417*H417</f>
        <v>0</v>
      </c>
      <c r="S417" s="139">
        <v>0</v>
      </c>
      <c r="T417" s="140">
        <f>S417*H417</f>
        <v>0</v>
      </c>
      <c r="AR417" s="141" t="s">
        <v>156</v>
      </c>
      <c r="AT417" s="141" t="s">
        <v>132</v>
      </c>
      <c r="AU417" s="141" t="s">
        <v>80</v>
      </c>
      <c r="AY417" s="17" t="s">
        <v>129</v>
      </c>
      <c r="BE417" s="142">
        <f>IF(N417="základní",J417,0)</f>
        <v>0</v>
      </c>
      <c r="BF417" s="142">
        <f>IF(N417="snížená",J417,0)</f>
        <v>0</v>
      </c>
      <c r="BG417" s="142">
        <f>IF(N417="zákl. přenesená",J417,0)</f>
        <v>0</v>
      </c>
      <c r="BH417" s="142">
        <f>IF(N417="sníž. přenesená",J417,0)</f>
        <v>0</v>
      </c>
      <c r="BI417" s="142">
        <f>IF(N417="nulová",J417,0)</f>
        <v>0</v>
      </c>
      <c r="BJ417" s="17" t="s">
        <v>78</v>
      </c>
      <c r="BK417" s="142">
        <f>ROUND(I417*H417,2)</f>
        <v>0</v>
      </c>
      <c r="BL417" s="17" t="s">
        <v>156</v>
      </c>
      <c r="BM417" s="141" t="s">
        <v>688</v>
      </c>
    </row>
    <row r="418" spans="2:65" s="1" customFormat="1" ht="24.2" customHeight="1">
      <c r="B418" s="129"/>
      <c r="C418" s="130">
        <f>1+C417</f>
        <v>74</v>
      </c>
      <c r="D418" s="130" t="s">
        <v>132</v>
      </c>
      <c r="E418" s="131" t="s">
        <v>689</v>
      </c>
      <c r="F418" s="132" t="s">
        <v>690</v>
      </c>
      <c r="G418" s="133" t="s">
        <v>251</v>
      </c>
      <c r="H418" s="134">
        <v>1</v>
      </c>
      <c r="I418" s="135">
        <v>0</v>
      </c>
      <c r="J418" s="135">
        <f>ROUND(I418*H418,2)</f>
        <v>0</v>
      </c>
      <c r="K418" s="136"/>
      <c r="L418" s="29"/>
      <c r="M418" s="137" t="s">
        <v>1</v>
      </c>
      <c r="N418" s="138" t="s">
        <v>36</v>
      </c>
      <c r="O418" s="139">
        <v>0</v>
      </c>
      <c r="P418" s="139">
        <f>O418*H418</f>
        <v>0</v>
      </c>
      <c r="Q418" s="139">
        <v>0</v>
      </c>
      <c r="R418" s="139">
        <f>Q418*H418</f>
        <v>0</v>
      </c>
      <c r="S418" s="139">
        <v>0</v>
      </c>
      <c r="T418" s="140">
        <f>S418*H418</f>
        <v>0</v>
      </c>
      <c r="AR418" s="141" t="s">
        <v>156</v>
      </c>
      <c r="AT418" s="141" t="s">
        <v>132</v>
      </c>
      <c r="AU418" s="141" t="s">
        <v>80</v>
      </c>
      <c r="AY418" s="17" t="s">
        <v>129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7" t="s">
        <v>78</v>
      </c>
      <c r="BK418" s="142">
        <f>ROUND(I418*H418,2)</f>
        <v>0</v>
      </c>
      <c r="BL418" s="17" t="s">
        <v>156</v>
      </c>
      <c r="BM418" s="141" t="s">
        <v>691</v>
      </c>
    </row>
    <row r="419" spans="2:63" s="11" customFormat="1" ht="22.9" customHeight="1">
      <c r="B419" s="118"/>
      <c r="D419" s="119" t="s">
        <v>70</v>
      </c>
      <c r="E419" s="127" t="s">
        <v>253</v>
      </c>
      <c r="F419" s="127" t="s">
        <v>254</v>
      </c>
      <c r="J419" s="128">
        <f>SUM(J420:J431)</f>
        <v>0</v>
      </c>
      <c r="L419" s="118"/>
      <c r="M419" s="122"/>
      <c r="P419" s="123">
        <f>SUM(P420:P431)</f>
        <v>10.995000000000003</v>
      </c>
      <c r="R419" s="123">
        <f>SUM(R420:R431)</f>
        <v>0.09231000000000002</v>
      </c>
      <c r="T419" s="124">
        <f>SUM(T420:T431)</f>
        <v>0</v>
      </c>
      <c r="AR419" s="119" t="s">
        <v>80</v>
      </c>
      <c r="AT419" s="125" t="s">
        <v>70</v>
      </c>
      <c r="AU419" s="125" t="s">
        <v>78</v>
      </c>
      <c r="AY419" s="119" t="s">
        <v>129</v>
      </c>
      <c r="BK419" s="126">
        <f>SUM(BK420:BK431)</f>
        <v>0</v>
      </c>
    </row>
    <row r="420" spans="1:16384" s="1" customFormat="1" ht="24.2" customHeight="1">
      <c r="A420" s="130"/>
      <c r="B420" s="129"/>
      <c r="C420" s="130">
        <f>1+C418</f>
        <v>75</v>
      </c>
      <c r="D420" s="130" t="s">
        <v>854</v>
      </c>
      <c r="E420" s="131"/>
      <c r="F420" s="132" t="s">
        <v>866</v>
      </c>
      <c r="G420" s="133" t="s">
        <v>255</v>
      </c>
      <c r="H420" s="134">
        <v>1</v>
      </c>
      <c r="I420" s="135">
        <v>0</v>
      </c>
      <c r="J420" s="135">
        <f aca="true" t="shared" si="2" ref="J420">ROUND(I420*H420,2)</f>
        <v>0</v>
      </c>
      <c r="K420" s="131"/>
      <c r="L420" s="132"/>
      <c r="M420" s="133"/>
      <c r="N420" s="134"/>
      <c r="O420" s="135"/>
      <c r="P420" s="135"/>
      <c r="Q420" s="130"/>
      <c r="R420" s="130"/>
      <c r="S420" s="131"/>
      <c r="T420" s="132"/>
      <c r="U420" s="133"/>
      <c r="V420" s="134"/>
      <c r="W420" s="135"/>
      <c r="X420" s="135"/>
      <c r="Y420" s="130"/>
      <c r="Z420" s="130"/>
      <c r="AA420" s="131"/>
      <c r="AB420" s="132"/>
      <c r="AC420" s="133"/>
      <c r="AD420" s="134"/>
      <c r="AE420" s="135"/>
      <c r="AF420" s="135"/>
      <c r="AG420" s="130"/>
      <c r="AH420" s="130"/>
      <c r="AI420" s="131"/>
      <c r="AJ420" s="132"/>
      <c r="AK420" s="133"/>
      <c r="AL420" s="134"/>
      <c r="AM420" s="135"/>
      <c r="AN420" s="135"/>
      <c r="AO420" s="130"/>
      <c r="AP420" s="130"/>
      <c r="AQ420" s="131"/>
      <c r="AR420" s="132"/>
      <c r="AS420" s="133"/>
      <c r="AT420" s="134"/>
      <c r="AU420" s="135"/>
      <c r="AV420" s="135"/>
      <c r="AW420" s="130"/>
      <c r="AX420" s="130"/>
      <c r="AY420" s="131"/>
      <c r="AZ420" s="132"/>
      <c r="BA420" s="133"/>
      <c r="BB420" s="134"/>
      <c r="BC420" s="135"/>
      <c r="BD420" s="135"/>
      <c r="BE420" s="130"/>
      <c r="BF420" s="130"/>
      <c r="BG420" s="131"/>
      <c r="BH420" s="132"/>
      <c r="BI420" s="133"/>
      <c r="BJ420" s="134"/>
      <c r="BK420" s="135"/>
      <c r="BL420" s="135"/>
      <c r="BM420" s="130"/>
      <c r="BN420" s="130"/>
      <c r="BO420" s="131"/>
      <c r="BP420" s="132"/>
      <c r="BQ420" s="133"/>
      <c r="BR420" s="134"/>
      <c r="BS420" s="135"/>
      <c r="BT420" s="135"/>
      <c r="BU420" s="130"/>
      <c r="BV420" s="130"/>
      <c r="BW420" s="131"/>
      <c r="BX420" s="132"/>
      <c r="BY420" s="133"/>
      <c r="BZ420" s="134"/>
      <c r="CA420" s="135"/>
      <c r="CB420" s="135"/>
      <c r="CC420" s="130"/>
      <c r="CD420" s="130"/>
      <c r="CE420" s="131"/>
      <c r="CF420" s="132"/>
      <c r="CG420" s="133"/>
      <c r="CH420" s="134"/>
      <c r="CI420" s="135"/>
      <c r="CJ420" s="135"/>
      <c r="CK420" s="130"/>
      <c r="CL420" s="130"/>
      <c r="CM420" s="131"/>
      <c r="CN420" s="132"/>
      <c r="CO420" s="133"/>
      <c r="CP420" s="134"/>
      <c r="CQ420" s="135"/>
      <c r="CR420" s="135"/>
      <c r="CS420" s="130"/>
      <c r="CT420" s="130"/>
      <c r="CU420" s="131"/>
      <c r="CV420" s="132"/>
      <c r="CW420" s="133"/>
      <c r="CX420" s="134"/>
      <c r="CY420" s="135"/>
      <c r="CZ420" s="135"/>
      <c r="DA420" s="130"/>
      <c r="DB420" s="130"/>
      <c r="DC420" s="131"/>
      <c r="DD420" s="132"/>
      <c r="DE420" s="133"/>
      <c r="DF420" s="134"/>
      <c r="DG420" s="135"/>
      <c r="DH420" s="135"/>
      <c r="DI420" s="130"/>
      <c r="DJ420" s="130"/>
      <c r="DK420" s="131"/>
      <c r="DL420" s="132"/>
      <c r="DM420" s="133"/>
      <c r="DN420" s="134"/>
      <c r="DO420" s="135"/>
      <c r="DP420" s="135"/>
      <c r="DQ420" s="130"/>
      <c r="DR420" s="130"/>
      <c r="DS420" s="131"/>
      <c r="DT420" s="132"/>
      <c r="DU420" s="133"/>
      <c r="DV420" s="134"/>
      <c r="DW420" s="135"/>
      <c r="DX420" s="135"/>
      <c r="DY420" s="130"/>
      <c r="DZ420" s="130"/>
      <c r="EA420" s="131"/>
      <c r="EB420" s="132"/>
      <c r="EC420" s="133"/>
      <c r="ED420" s="134"/>
      <c r="EE420" s="135"/>
      <c r="EF420" s="135"/>
      <c r="EG420" s="130"/>
      <c r="EH420" s="130"/>
      <c r="EI420" s="131"/>
      <c r="EJ420" s="132"/>
      <c r="EK420" s="133"/>
      <c r="EL420" s="134"/>
      <c r="EM420" s="135"/>
      <c r="EN420" s="135"/>
      <c r="EO420" s="130"/>
      <c r="EP420" s="130"/>
      <c r="EQ420" s="131"/>
      <c r="ER420" s="132"/>
      <c r="ES420" s="133"/>
      <c r="ET420" s="134"/>
      <c r="EU420" s="135"/>
      <c r="EV420" s="135"/>
      <c r="EW420" s="130"/>
      <c r="EX420" s="130"/>
      <c r="EY420" s="131"/>
      <c r="EZ420" s="132"/>
      <c r="FA420" s="133"/>
      <c r="FB420" s="134"/>
      <c r="FC420" s="135"/>
      <c r="FD420" s="135"/>
      <c r="FE420" s="130"/>
      <c r="FF420" s="130"/>
      <c r="FG420" s="131"/>
      <c r="FH420" s="132"/>
      <c r="FI420" s="133"/>
      <c r="FJ420" s="134"/>
      <c r="FK420" s="135"/>
      <c r="FL420" s="135"/>
      <c r="FM420" s="130"/>
      <c r="FN420" s="130"/>
      <c r="FO420" s="131"/>
      <c r="FP420" s="132"/>
      <c r="FQ420" s="133"/>
      <c r="FR420" s="134"/>
      <c r="FS420" s="135"/>
      <c r="FT420" s="135"/>
      <c r="FU420" s="130"/>
      <c r="FV420" s="130"/>
      <c r="FW420" s="131"/>
      <c r="FX420" s="132"/>
      <c r="FY420" s="133"/>
      <c r="FZ420" s="134"/>
      <c r="GA420" s="135"/>
      <c r="GB420" s="135"/>
      <c r="GC420" s="130"/>
      <c r="GD420" s="130"/>
      <c r="GE420" s="131"/>
      <c r="GF420" s="132"/>
      <c r="GG420" s="133"/>
      <c r="GH420" s="134"/>
      <c r="GI420" s="135"/>
      <c r="GJ420" s="135"/>
      <c r="GK420" s="130"/>
      <c r="GL420" s="130"/>
      <c r="GM420" s="131"/>
      <c r="GN420" s="132"/>
      <c r="GO420" s="133"/>
      <c r="GP420" s="134"/>
      <c r="GQ420" s="135"/>
      <c r="GR420" s="135"/>
      <c r="GS420" s="130"/>
      <c r="GT420" s="130"/>
      <c r="GU420" s="131"/>
      <c r="GV420" s="132"/>
      <c r="GW420" s="133"/>
      <c r="GX420" s="134"/>
      <c r="GY420" s="135"/>
      <c r="GZ420" s="135"/>
      <c r="HA420" s="130"/>
      <c r="HB420" s="130"/>
      <c r="HC420" s="131"/>
      <c r="HD420" s="132"/>
      <c r="HE420" s="133"/>
      <c r="HF420" s="134"/>
      <c r="HG420" s="135"/>
      <c r="HH420" s="135"/>
      <c r="HI420" s="130"/>
      <c r="HJ420" s="130"/>
      <c r="HK420" s="131"/>
      <c r="HL420" s="132"/>
      <c r="HM420" s="133"/>
      <c r="HN420" s="134"/>
      <c r="HO420" s="135"/>
      <c r="HP420" s="135"/>
      <c r="HQ420" s="130"/>
      <c r="HR420" s="130"/>
      <c r="HS420" s="131"/>
      <c r="HT420" s="132"/>
      <c r="HU420" s="133"/>
      <c r="HV420" s="134"/>
      <c r="HW420" s="135"/>
      <c r="HX420" s="135"/>
      <c r="HY420" s="130"/>
      <c r="HZ420" s="130"/>
      <c r="IA420" s="131"/>
      <c r="IB420" s="132"/>
      <c r="IC420" s="133"/>
      <c r="ID420" s="134"/>
      <c r="IE420" s="135"/>
      <c r="IF420" s="135"/>
      <c r="IG420" s="130"/>
      <c r="IH420" s="130"/>
      <c r="II420" s="131"/>
      <c r="IJ420" s="132"/>
      <c r="IK420" s="133"/>
      <c r="IL420" s="134"/>
      <c r="IM420" s="135"/>
      <c r="IN420" s="135"/>
      <c r="IO420" s="130"/>
      <c r="IP420" s="130"/>
      <c r="IQ420" s="131"/>
      <c r="IR420" s="132"/>
      <c r="IS420" s="133"/>
      <c r="IT420" s="134"/>
      <c r="IU420" s="135"/>
      <c r="IV420" s="135"/>
      <c r="IW420" s="130"/>
      <c r="IX420" s="130"/>
      <c r="IY420" s="131"/>
      <c r="IZ420" s="132"/>
      <c r="JA420" s="133"/>
      <c r="JB420" s="134"/>
      <c r="JC420" s="135"/>
      <c r="JD420" s="135"/>
      <c r="JE420" s="130"/>
      <c r="JF420" s="130"/>
      <c r="JG420" s="131"/>
      <c r="JH420" s="132"/>
      <c r="JI420" s="133"/>
      <c r="JJ420" s="134"/>
      <c r="JK420" s="135"/>
      <c r="JL420" s="135"/>
      <c r="JM420" s="130"/>
      <c r="JN420" s="130"/>
      <c r="JO420" s="131"/>
      <c r="JP420" s="132"/>
      <c r="JQ420" s="133"/>
      <c r="JR420" s="134"/>
      <c r="JS420" s="135"/>
      <c r="JT420" s="135"/>
      <c r="JU420" s="130"/>
      <c r="JV420" s="130"/>
      <c r="JW420" s="131"/>
      <c r="JX420" s="132"/>
      <c r="JY420" s="133"/>
      <c r="JZ420" s="134"/>
      <c r="KA420" s="135"/>
      <c r="KB420" s="135"/>
      <c r="KC420" s="130"/>
      <c r="KD420" s="130"/>
      <c r="KE420" s="131"/>
      <c r="KF420" s="132"/>
      <c r="KG420" s="133"/>
      <c r="KH420" s="134"/>
      <c r="KI420" s="135"/>
      <c r="KJ420" s="135"/>
      <c r="KK420" s="130"/>
      <c r="KL420" s="130"/>
      <c r="KM420" s="131"/>
      <c r="KN420" s="132"/>
      <c r="KO420" s="133"/>
      <c r="KP420" s="134"/>
      <c r="KQ420" s="135"/>
      <c r="KR420" s="135"/>
      <c r="KS420" s="130"/>
      <c r="KT420" s="130"/>
      <c r="KU420" s="131"/>
      <c r="KV420" s="132"/>
      <c r="KW420" s="133"/>
      <c r="KX420" s="134"/>
      <c r="KY420" s="135"/>
      <c r="KZ420" s="135"/>
      <c r="LA420" s="130"/>
      <c r="LB420" s="130"/>
      <c r="LC420" s="131"/>
      <c r="LD420" s="132"/>
      <c r="LE420" s="133"/>
      <c r="LF420" s="134"/>
      <c r="LG420" s="135"/>
      <c r="LH420" s="135"/>
      <c r="LI420" s="130"/>
      <c r="LJ420" s="130"/>
      <c r="LK420" s="131"/>
      <c r="LL420" s="132"/>
      <c r="LM420" s="133"/>
      <c r="LN420" s="134"/>
      <c r="LO420" s="135"/>
      <c r="LP420" s="135"/>
      <c r="LQ420" s="130"/>
      <c r="LR420" s="130"/>
      <c r="LS420" s="131"/>
      <c r="LT420" s="132"/>
      <c r="LU420" s="133"/>
      <c r="LV420" s="134"/>
      <c r="LW420" s="135"/>
      <c r="LX420" s="135"/>
      <c r="LY420" s="130"/>
      <c r="LZ420" s="130"/>
      <c r="MA420" s="131"/>
      <c r="MB420" s="132"/>
      <c r="MC420" s="133"/>
      <c r="MD420" s="134"/>
      <c r="ME420" s="135"/>
      <c r="MF420" s="135"/>
      <c r="MG420" s="130"/>
      <c r="MH420" s="130"/>
      <c r="MI420" s="131"/>
      <c r="MJ420" s="132"/>
      <c r="MK420" s="133"/>
      <c r="ML420" s="134"/>
      <c r="MM420" s="135"/>
      <c r="MN420" s="135"/>
      <c r="MO420" s="130"/>
      <c r="MP420" s="130"/>
      <c r="MQ420" s="131"/>
      <c r="MR420" s="132"/>
      <c r="MS420" s="133"/>
      <c r="MT420" s="134"/>
      <c r="MU420" s="135"/>
      <c r="MV420" s="135"/>
      <c r="MW420" s="130"/>
      <c r="MX420" s="130"/>
      <c r="MY420" s="131"/>
      <c r="MZ420" s="132"/>
      <c r="NA420" s="133"/>
      <c r="NB420" s="134"/>
      <c r="NC420" s="135"/>
      <c r="ND420" s="135"/>
      <c r="NE420" s="130"/>
      <c r="NF420" s="130"/>
      <c r="NG420" s="131"/>
      <c r="NH420" s="132"/>
      <c r="NI420" s="133"/>
      <c r="NJ420" s="134"/>
      <c r="NK420" s="135"/>
      <c r="NL420" s="135"/>
      <c r="NM420" s="130"/>
      <c r="NN420" s="130"/>
      <c r="NO420" s="131"/>
      <c r="NP420" s="132"/>
      <c r="NQ420" s="133"/>
      <c r="NR420" s="134"/>
      <c r="NS420" s="135"/>
      <c r="NT420" s="135"/>
      <c r="NU420" s="130"/>
      <c r="NV420" s="130"/>
      <c r="NW420" s="131"/>
      <c r="NX420" s="132"/>
      <c r="NY420" s="133"/>
      <c r="NZ420" s="134"/>
      <c r="OA420" s="135"/>
      <c r="OB420" s="135"/>
      <c r="OC420" s="130"/>
      <c r="OD420" s="130"/>
      <c r="OE420" s="131"/>
      <c r="OF420" s="132"/>
      <c r="OG420" s="133"/>
      <c r="OH420" s="134"/>
      <c r="OI420" s="135"/>
      <c r="OJ420" s="135"/>
      <c r="OK420" s="130"/>
      <c r="OL420" s="130"/>
      <c r="OM420" s="131"/>
      <c r="ON420" s="132"/>
      <c r="OO420" s="133"/>
      <c r="OP420" s="134"/>
      <c r="OQ420" s="135"/>
      <c r="OR420" s="135"/>
      <c r="OS420" s="130"/>
      <c r="OT420" s="130"/>
      <c r="OU420" s="131"/>
      <c r="OV420" s="132"/>
      <c r="OW420" s="133"/>
      <c r="OX420" s="134"/>
      <c r="OY420" s="135"/>
      <c r="OZ420" s="135"/>
      <c r="PA420" s="130"/>
      <c r="PB420" s="130"/>
      <c r="PC420" s="131"/>
      <c r="PD420" s="132"/>
      <c r="PE420" s="133"/>
      <c r="PF420" s="134"/>
      <c r="PG420" s="135"/>
      <c r="PH420" s="135"/>
      <c r="PI420" s="130"/>
      <c r="PJ420" s="130"/>
      <c r="PK420" s="131"/>
      <c r="PL420" s="132"/>
      <c r="PM420" s="133"/>
      <c r="PN420" s="134"/>
      <c r="PO420" s="135"/>
      <c r="PP420" s="135"/>
      <c r="PQ420" s="130"/>
      <c r="PR420" s="130"/>
      <c r="PS420" s="131"/>
      <c r="PT420" s="132"/>
      <c r="PU420" s="133"/>
      <c r="PV420" s="134"/>
      <c r="PW420" s="135"/>
      <c r="PX420" s="135"/>
      <c r="PY420" s="130"/>
      <c r="PZ420" s="130"/>
      <c r="QA420" s="131"/>
      <c r="QB420" s="132"/>
      <c r="QC420" s="133"/>
      <c r="QD420" s="134"/>
      <c r="QE420" s="135"/>
      <c r="QF420" s="135"/>
      <c r="QG420" s="130"/>
      <c r="QH420" s="130"/>
      <c r="QI420" s="131"/>
      <c r="QJ420" s="132"/>
      <c r="QK420" s="133"/>
      <c r="QL420" s="134"/>
      <c r="QM420" s="135"/>
      <c r="QN420" s="135"/>
      <c r="QO420" s="130"/>
      <c r="QP420" s="130"/>
      <c r="QQ420" s="131"/>
      <c r="QR420" s="132"/>
      <c r="QS420" s="133"/>
      <c r="QT420" s="134"/>
      <c r="QU420" s="135"/>
      <c r="QV420" s="135"/>
      <c r="QW420" s="130"/>
      <c r="QX420" s="130"/>
      <c r="QY420" s="131"/>
      <c r="QZ420" s="132"/>
      <c r="RA420" s="133"/>
      <c r="RB420" s="134"/>
      <c r="RC420" s="135"/>
      <c r="RD420" s="135"/>
      <c r="RE420" s="130"/>
      <c r="RF420" s="130"/>
      <c r="RG420" s="131"/>
      <c r="RH420" s="132"/>
      <c r="RI420" s="133"/>
      <c r="RJ420" s="134"/>
      <c r="RK420" s="135"/>
      <c r="RL420" s="135"/>
      <c r="RM420" s="130"/>
      <c r="RN420" s="130"/>
      <c r="RO420" s="131"/>
      <c r="RP420" s="132"/>
      <c r="RQ420" s="133"/>
      <c r="RR420" s="134"/>
      <c r="RS420" s="135"/>
      <c r="RT420" s="135"/>
      <c r="RU420" s="130"/>
      <c r="RV420" s="130"/>
      <c r="RW420" s="131"/>
      <c r="RX420" s="132"/>
      <c r="RY420" s="133"/>
      <c r="RZ420" s="134"/>
      <c r="SA420" s="135"/>
      <c r="SB420" s="135"/>
      <c r="SC420" s="130"/>
      <c r="SD420" s="130"/>
      <c r="SE420" s="131"/>
      <c r="SF420" s="132"/>
      <c r="SG420" s="133"/>
      <c r="SH420" s="134"/>
      <c r="SI420" s="135"/>
      <c r="SJ420" s="135"/>
      <c r="SK420" s="130"/>
      <c r="SL420" s="130"/>
      <c r="SM420" s="131"/>
      <c r="SN420" s="132"/>
      <c r="SO420" s="133"/>
      <c r="SP420" s="134"/>
      <c r="SQ420" s="135"/>
      <c r="SR420" s="135"/>
      <c r="SS420" s="130"/>
      <c r="ST420" s="130"/>
      <c r="SU420" s="131"/>
      <c r="SV420" s="132"/>
      <c r="SW420" s="133"/>
      <c r="SX420" s="134"/>
      <c r="SY420" s="135"/>
      <c r="SZ420" s="135"/>
      <c r="TA420" s="130"/>
      <c r="TB420" s="130"/>
      <c r="TC420" s="131"/>
      <c r="TD420" s="132"/>
      <c r="TE420" s="133"/>
      <c r="TF420" s="134"/>
      <c r="TG420" s="135"/>
      <c r="TH420" s="135"/>
      <c r="TI420" s="130"/>
      <c r="TJ420" s="130"/>
      <c r="TK420" s="131"/>
      <c r="TL420" s="132"/>
      <c r="TM420" s="133"/>
      <c r="TN420" s="134"/>
      <c r="TO420" s="135"/>
      <c r="TP420" s="135"/>
      <c r="TQ420" s="130"/>
      <c r="TR420" s="130"/>
      <c r="TS420" s="131"/>
      <c r="TT420" s="132"/>
      <c r="TU420" s="133"/>
      <c r="TV420" s="134"/>
      <c r="TW420" s="135"/>
      <c r="TX420" s="135"/>
      <c r="TY420" s="130"/>
      <c r="TZ420" s="130"/>
      <c r="UA420" s="131"/>
      <c r="UB420" s="132"/>
      <c r="UC420" s="133"/>
      <c r="UD420" s="134"/>
      <c r="UE420" s="135"/>
      <c r="UF420" s="135"/>
      <c r="UG420" s="130"/>
      <c r="UH420" s="130"/>
      <c r="UI420" s="131"/>
      <c r="UJ420" s="132"/>
      <c r="UK420" s="133"/>
      <c r="UL420" s="134"/>
      <c r="UM420" s="135"/>
      <c r="UN420" s="135"/>
      <c r="UO420" s="130"/>
      <c r="UP420" s="130"/>
      <c r="UQ420" s="131"/>
      <c r="UR420" s="132"/>
      <c r="US420" s="133"/>
      <c r="UT420" s="134"/>
      <c r="UU420" s="135"/>
      <c r="UV420" s="135"/>
      <c r="UW420" s="130"/>
      <c r="UX420" s="130"/>
      <c r="UY420" s="131"/>
      <c r="UZ420" s="132"/>
      <c r="VA420" s="133"/>
      <c r="VB420" s="134"/>
      <c r="VC420" s="135"/>
      <c r="VD420" s="135"/>
      <c r="VE420" s="130"/>
      <c r="VF420" s="130"/>
      <c r="VG420" s="131"/>
      <c r="VH420" s="132"/>
      <c r="VI420" s="133"/>
      <c r="VJ420" s="134"/>
      <c r="VK420" s="135"/>
      <c r="VL420" s="135"/>
      <c r="VM420" s="130"/>
      <c r="VN420" s="130"/>
      <c r="VO420" s="131"/>
      <c r="VP420" s="132"/>
      <c r="VQ420" s="133"/>
      <c r="VR420" s="134"/>
      <c r="VS420" s="135"/>
      <c r="VT420" s="135"/>
      <c r="VU420" s="130"/>
      <c r="VV420" s="130"/>
      <c r="VW420" s="131"/>
      <c r="VX420" s="132"/>
      <c r="VY420" s="133"/>
      <c r="VZ420" s="134"/>
      <c r="WA420" s="135"/>
      <c r="WB420" s="135"/>
      <c r="WC420" s="130"/>
      <c r="WD420" s="130"/>
      <c r="WE420" s="131"/>
      <c r="WF420" s="132"/>
      <c r="WG420" s="133"/>
      <c r="WH420" s="134"/>
      <c r="WI420" s="135"/>
      <c r="WJ420" s="135"/>
      <c r="WK420" s="130"/>
      <c r="WL420" s="130"/>
      <c r="WM420" s="131"/>
      <c r="WN420" s="132"/>
      <c r="WO420" s="133"/>
      <c r="WP420" s="134"/>
      <c r="WQ420" s="135"/>
      <c r="WR420" s="135"/>
      <c r="WS420" s="130"/>
      <c r="WT420" s="130"/>
      <c r="WU420" s="131"/>
      <c r="WV420" s="132"/>
      <c r="WW420" s="133"/>
      <c r="WX420" s="134"/>
      <c r="WY420" s="135"/>
      <c r="WZ420" s="135"/>
      <c r="XA420" s="130"/>
      <c r="XB420" s="130"/>
      <c r="XC420" s="131"/>
      <c r="XD420" s="132"/>
      <c r="XE420" s="133"/>
      <c r="XF420" s="134"/>
      <c r="XG420" s="135"/>
      <c r="XH420" s="135"/>
      <c r="XI420" s="130"/>
      <c r="XJ420" s="130"/>
      <c r="XK420" s="131"/>
      <c r="XL420" s="132"/>
      <c r="XM420" s="133"/>
      <c r="XN420" s="134"/>
      <c r="XO420" s="135"/>
      <c r="XP420" s="135"/>
      <c r="XQ420" s="130"/>
      <c r="XR420" s="130"/>
      <c r="XS420" s="131"/>
      <c r="XT420" s="132"/>
      <c r="XU420" s="133"/>
      <c r="XV420" s="134"/>
      <c r="XW420" s="135"/>
      <c r="XX420" s="135"/>
      <c r="XY420" s="130"/>
      <c r="XZ420" s="130"/>
      <c r="YA420" s="131"/>
      <c r="YB420" s="132"/>
      <c r="YC420" s="133"/>
      <c r="YD420" s="134"/>
      <c r="YE420" s="135"/>
      <c r="YF420" s="135"/>
      <c r="YG420" s="130"/>
      <c r="YH420" s="130"/>
      <c r="YI420" s="131"/>
      <c r="YJ420" s="132"/>
      <c r="YK420" s="133"/>
      <c r="YL420" s="134"/>
      <c r="YM420" s="135"/>
      <c r="YN420" s="135"/>
      <c r="YO420" s="130"/>
      <c r="YP420" s="130"/>
      <c r="YQ420" s="131"/>
      <c r="YR420" s="132"/>
      <c r="YS420" s="133"/>
      <c r="YT420" s="134"/>
      <c r="YU420" s="135"/>
      <c r="YV420" s="135"/>
      <c r="YW420" s="130"/>
      <c r="YX420" s="130"/>
      <c r="YY420" s="131"/>
      <c r="YZ420" s="132"/>
      <c r="ZA420" s="133"/>
      <c r="ZB420" s="134"/>
      <c r="ZC420" s="135"/>
      <c r="ZD420" s="135"/>
      <c r="ZE420" s="130"/>
      <c r="ZF420" s="130"/>
      <c r="ZG420" s="131"/>
      <c r="ZH420" s="132"/>
      <c r="ZI420" s="133"/>
      <c r="ZJ420" s="134"/>
      <c r="ZK420" s="135"/>
      <c r="ZL420" s="135"/>
      <c r="ZM420" s="130"/>
      <c r="ZN420" s="130"/>
      <c r="ZO420" s="131"/>
      <c r="ZP420" s="132"/>
      <c r="ZQ420" s="133"/>
      <c r="ZR420" s="134"/>
      <c r="ZS420" s="135"/>
      <c r="ZT420" s="135"/>
      <c r="ZU420" s="130"/>
      <c r="ZV420" s="130"/>
      <c r="ZW420" s="131"/>
      <c r="ZX420" s="132"/>
      <c r="ZY420" s="133"/>
      <c r="ZZ420" s="134"/>
      <c r="AAA420" s="135"/>
      <c r="AAB420" s="135"/>
      <c r="AAC420" s="130"/>
      <c r="AAD420" s="130"/>
      <c r="AAE420" s="131"/>
      <c r="AAF420" s="132"/>
      <c r="AAG420" s="133"/>
      <c r="AAH420" s="134"/>
      <c r="AAI420" s="135"/>
      <c r="AAJ420" s="135"/>
      <c r="AAK420" s="130"/>
      <c r="AAL420" s="130"/>
      <c r="AAM420" s="131"/>
      <c r="AAN420" s="132"/>
      <c r="AAO420" s="133"/>
      <c r="AAP420" s="134"/>
      <c r="AAQ420" s="135"/>
      <c r="AAR420" s="135"/>
      <c r="AAS420" s="130"/>
      <c r="AAT420" s="130"/>
      <c r="AAU420" s="131"/>
      <c r="AAV420" s="132"/>
      <c r="AAW420" s="133"/>
      <c r="AAX420" s="134"/>
      <c r="AAY420" s="135"/>
      <c r="AAZ420" s="135"/>
      <c r="ABA420" s="130"/>
      <c r="ABB420" s="130"/>
      <c r="ABC420" s="131"/>
      <c r="ABD420" s="132"/>
      <c r="ABE420" s="133"/>
      <c r="ABF420" s="134"/>
      <c r="ABG420" s="135"/>
      <c r="ABH420" s="135"/>
      <c r="ABI420" s="130"/>
      <c r="ABJ420" s="130"/>
      <c r="ABK420" s="131"/>
      <c r="ABL420" s="132"/>
      <c r="ABM420" s="133"/>
      <c r="ABN420" s="134"/>
      <c r="ABO420" s="135"/>
      <c r="ABP420" s="135"/>
      <c r="ABQ420" s="130"/>
      <c r="ABR420" s="130"/>
      <c r="ABS420" s="131"/>
      <c r="ABT420" s="132"/>
      <c r="ABU420" s="133"/>
      <c r="ABV420" s="134"/>
      <c r="ABW420" s="135"/>
      <c r="ABX420" s="135"/>
      <c r="ABY420" s="130"/>
      <c r="ABZ420" s="130"/>
      <c r="ACA420" s="131"/>
      <c r="ACB420" s="132"/>
      <c r="ACC420" s="133"/>
      <c r="ACD420" s="134"/>
      <c r="ACE420" s="135"/>
      <c r="ACF420" s="135"/>
      <c r="ACG420" s="130"/>
      <c r="ACH420" s="130"/>
      <c r="ACI420" s="131"/>
      <c r="ACJ420" s="132"/>
      <c r="ACK420" s="133"/>
      <c r="ACL420" s="134"/>
      <c r="ACM420" s="135"/>
      <c r="ACN420" s="135"/>
      <c r="ACO420" s="130"/>
      <c r="ACP420" s="130"/>
      <c r="ACQ420" s="131"/>
      <c r="ACR420" s="132"/>
      <c r="ACS420" s="133"/>
      <c r="ACT420" s="134"/>
      <c r="ACU420" s="135"/>
      <c r="ACV420" s="135"/>
      <c r="ACW420" s="130"/>
      <c r="ACX420" s="130"/>
      <c r="ACY420" s="131"/>
      <c r="ACZ420" s="132"/>
      <c r="ADA420" s="133"/>
      <c r="ADB420" s="134"/>
      <c r="ADC420" s="135"/>
      <c r="ADD420" s="135"/>
      <c r="ADE420" s="130"/>
      <c r="ADF420" s="130"/>
      <c r="ADG420" s="131"/>
      <c r="ADH420" s="132"/>
      <c r="ADI420" s="133"/>
      <c r="ADJ420" s="134"/>
      <c r="ADK420" s="135"/>
      <c r="ADL420" s="135"/>
      <c r="ADM420" s="130"/>
      <c r="ADN420" s="130"/>
      <c r="ADO420" s="131"/>
      <c r="ADP420" s="132"/>
      <c r="ADQ420" s="133"/>
      <c r="ADR420" s="134"/>
      <c r="ADS420" s="135"/>
      <c r="ADT420" s="135"/>
      <c r="ADU420" s="130"/>
      <c r="ADV420" s="130"/>
      <c r="ADW420" s="131"/>
      <c r="ADX420" s="132"/>
      <c r="ADY420" s="133"/>
      <c r="ADZ420" s="134"/>
      <c r="AEA420" s="135"/>
      <c r="AEB420" s="135"/>
      <c r="AEC420" s="130"/>
      <c r="AED420" s="130"/>
      <c r="AEE420" s="131"/>
      <c r="AEF420" s="132"/>
      <c r="AEG420" s="133"/>
      <c r="AEH420" s="134"/>
      <c r="AEI420" s="135"/>
      <c r="AEJ420" s="135"/>
      <c r="AEK420" s="130"/>
      <c r="AEL420" s="130"/>
      <c r="AEM420" s="131"/>
      <c r="AEN420" s="132"/>
      <c r="AEO420" s="133"/>
      <c r="AEP420" s="134"/>
      <c r="AEQ420" s="135"/>
      <c r="AER420" s="135"/>
      <c r="AES420" s="130"/>
      <c r="AET420" s="130"/>
      <c r="AEU420" s="131"/>
      <c r="AEV420" s="132"/>
      <c r="AEW420" s="133"/>
      <c r="AEX420" s="134"/>
      <c r="AEY420" s="135"/>
      <c r="AEZ420" s="135"/>
      <c r="AFA420" s="130"/>
      <c r="AFB420" s="130"/>
      <c r="AFC420" s="131"/>
      <c r="AFD420" s="132"/>
      <c r="AFE420" s="133"/>
      <c r="AFF420" s="134"/>
      <c r="AFG420" s="135"/>
      <c r="AFH420" s="135"/>
      <c r="AFI420" s="130"/>
      <c r="AFJ420" s="130"/>
      <c r="AFK420" s="131"/>
      <c r="AFL420" s="132"/>
      <c r="AFM420" s="133"/>
      <c r="AFN420" s="134"/>
      <c r="AFO420" s="135"/>
      <c r="AFP420" s="135"/>
      <c r="AFQ420" s="130"/>
      <c r="AFR420" s="130"/>
      <c r="AFS420" s="131"/>
      <c r="AFT420" s="132"/>
      <c r="AFU420" s="133"/>
      <c r="AFV420" s="134"/>
      <c r="AFW420" s="135"/>
      <c r="AFX420" s="135"/>
      <c r="AFY420" s="130"/>
      <c r="AFZ420" s="130"/>
      <c r="AGA420" s="131"/>
      <c r="AGB420" s="132"/>
      <c r="AGC420" s="133"/>
      <c r="AGD420" s="134"/>
      <c r="AGE420" s="135"/>
      <c r="AGF420" s="135"/>
      <c r="AGG420" s="130"/>
      <c r="AGH420" s="130"/>
      <c r="AGI420" s="131"/>
      <c r="AGJ420" s="132"/>
      <c r="AGK420" s="133"/>
      <c r="AGL420" s="134"/>
      <c r="AGM420" s="135"/>
      <c r="AGN420" s="135"/>
      <c r="AGO420" s="130"/>
      <c r="AGP420" s="130"/>
      <c r="AGQ420" s="131"/>
      <c r="AGR420" s="132"/>
      <c r="AGS420" s="133"/>
      <c r="AGT420" s="134"/>
      <c r="AGU420" s="135"/>
      <c r="AGV420" s="135"/>
      <c r="AGW420" s="130"/>
      <c r="AGX420" s="130"/>
      <c r="AGY420" s="131"/>
      <c r="AGZ420" s="132"/>
      <c r="AHA420" s="133"/>
      <c r="AHB420" s="134"/>
      <c r="AHC420" s="135"/>
      <c r="AHD420" s="135"/>
      <c r="AHE420" s="130"/>
      <c r="AHF420" s="130"/>
      <c r="AHG420" s="131"/>
      <c r="AHH420" s="132"/>
      <c r="AHI420" s="133"/>
      <c r="AHJ420" s="134"/>
      <c r="AHK420" s="135"/>
      <c r="AHL420" s="135"/>
      <c r="AHM420" s="130"/>
      <c r="AHN420" s="130"/>
      <c r="AHO420" s="131"/>
      <c r="AHP420" s="132"/>
      <c r="AHQ420" s="133"/>
      <c r="AHR420" s="134"/>
      <c r="AHS420" s="135"/>
      <c r="AHT420" s="135"/>
      <c r="AHU420" s="130"/>
      <c r="AHV420" s="130"/>
      <c r="AHW420" s="131"/>
      <c r="AHX420" s="132"/>
      <c r="AHY420" s="133"/>
      <c r="AHZ420" s="134"/>
      <c r="AIA420" s="135"/>
      <c r="AIB420" s="135"/>
      <c r="AIC420" s="130"/>
      <c r="AID420" s="130"/>
      <c r="AIE420" s="131"/>
      <c r="AIF420" s="132"/>
      <c r="AIG420" s="133"/>
      <c r="AIH420" s="134"/>
      <c r="AII420" s="135"/>
      <c r="AIJ420" s="135"/>
      <c r="AIK420" s="130"/>
      <c r="AIL420" s="130"/>
      <c r="AIM420" s="131"/>
      <c r="AIN420" s="132"/>
      <c r="AIO420" s="133"/>
      <c r="AIP420" s="134"/>
      <c r="AIQ420" s="135"/>
      <c r="AIR420" s="135"/>
      <c r="AIS420" s="130"/>
      <c r="AIT420" s="130"/>
      <c r="AIU420" s="131"/>
      <c r="AIV420" s="132"/>
      <c r="AIW420" s="133"/>
      <c r="AIX420" s="134"/>
      <c r="AIY420" s="135"/>
      <c r="AIZ420" s="135"/>
      <c r="AJA420" s="130"/>
      <c r="AJB420" s="130"/>
      <c r="AJC420" s="131"/>
      <c r="AJD420" s="132"/>
      <c r="AJE420" s="133"/>
      <c r="AJF420" s="134"/>
      <c r="AJG420" s="135"/>
      <c r="AJH420" s="135"/>
      <c r="AJI420" s="130"/>
      <c r="AJJ420" s="130"/>
      <c r="AJK420" s="131"/>
      <c r="AJL420" s="132"/>
      <c r="AJM420" s="133"/>
      <c r="AJN420" s="134"/>
      <c r="AJO420" s="135"/>
      <c r="AJP420" s="135"/>
      <c r="AJQ420" s="130"/>
      <c r="AJR420" s="130"/>
      <c r="AJS420" s="131"/>
      <c r="AJT420" s="132"/>
      <c r="AJU420" s="133"/>
      <c r="AJV420" s="134"/>
      <c r="AJW420" s="135"/>
      <c r="AJX420" s="135"/>
      <c r="AJY420" s="130"/>
      <c r="AJZ420" s="130"/>
      <c r="AKA420" s="131"/>
      <c r="AKB420" s="132"/>
      <c r="AKC420" s="133"/>
      <c r="AKD420" s="134"/>
      <c r="AKE420" s="135"/>
      <c r="AKF420" s="135"/>
      <c r="AKG420" s="130"/>
      <c r="AKH420" s="130"/>
      <c r="AKI420" s="131"/>
      <c r="AKJ420" s="132"/>
      <c r="AKK420" s="133"/>
      <c r="AKL420" s="134"/>
      <c r="AKM420" s="135"/>
      <c r="AKN420" s="135"/>
      <c r="AKO420" s="130"/>
      <c r="AKP420" s="130"/>
      <c r="AKQ420" s="131"/>
      <c r="AKR420" s="132"/>
      <c r="AKS420" s="133"/>
      <c r="AKT420" s="134"/>
      <c r="AKU420" s="135"/>
      <c r="AKV420" s="135"/>
      <c r="AKW420" s="130"/>
      <c r="AKX420" s="130"/>
      <c r="AKY420" s="131"/>
      <c r="AKZ420" s="132"/>
      <c r="ALA420" s="133"/>
      <c r="ALB420" s="134"/>
      <c r="ALC420" s="135"/>
      <c r="ALD420" s="135"/>
      <c r="ALE420" s="130"/>
      <c r="ALF420" s="130"/>
      <c r="ALG420" s="131"/>
      <c r="ALH420" s="132"/>
      <c r="ALI420" s="133"/>
      <c r="ALJ420" s="134"/>
      <c r="ALK420" s="135"/>
      <c r="ALL420" s="135"/>
      <c r="ALM420" s="130"/>
      <c r="ALN420" s="130"/>
      <c r="ALO420" s="131"/>
      <c r="ALP420" s="132"/>
      <c r="ALQ420" s="133"/>
      <c r="ALR420" s="134"/>
      <c r="ALS420" s="135"/>
      <c r="ALT420" s="135"/>
      <c r="ALU420" s="130"/>
      <c r="ALV420" s="130"/>
      <c r="ALW420" s="131"/>
      <c r="ALX420" s="132"/>
      <c r="ALY420" s="133"/>
      <c r="ALZ420" s="134"/>
      <c r="AMA420" s="135"/>
      <c r="AMB420" s="135"/>
      <c r="AMC420" s="130"/>
      <c r="AMD420" s="130"/>
      <c r="AME420" s="131"/>
      <c r="AMF420" s="132"/>
      <c r="AMG420" s="133"/>
      <c r="AMH420" s="134"/>
      <c r="AMI420" s="135"/>
      <c r="AMJ420" s="135"/>
      <c r="AMK420" s="130"/>
      <c r="AML420" s="130"/>
      <c r="AMM420" s="131"/>
      <c r="AMN420" s="132"/>
      <c r="AMO420" s="133"/>
      <c r="AMP420" s="134"/>
      <c r="AMQ420" s="135"/>
      <c r="AMR420" s="135"/>
      <c r="AMS420" s="130"/>
      <c r="AMT420" s="130"/>
      <c r="AMU420" s="131"/>
      <c r="AMV420" s="132"/>
      <c r="AMW420" s="133"/>
      <c r="AMX420" s="134"/>
      <c r="AMY420" s="135"/>
      <c r="AMZ420" s="135"/>
      <c r="ANA420" s="130"/>
      <c r="ANB420" s="130"/>
      <c r="ANC420" s="131"/>
      <c r="AND420" s="132"/>
      <c r="ANE420" s="133"/>
      <c r="ANF420" s="134"/>
      <c r="ANG420" s="135"/>
      <c r="ANH420" s="135"/>
      <c r="ANI420" s="130"/>
      <c r="ANJ420" s="130"/>
      <c r="ANK420" s="131"/>
      <c r="ANL420" s="132"/>
      <c r="ANM420" s="133"/>
      <c r="ANN420" s="134"/>
      <c r="ANO420" s="135"/>
      <c r="ANP420" s="135"/>
      <c r="ANQ420" s="130"/>
      <c r="ANR420" s="130"/>
      <c r="ANS420" s="131"/>
      <c r="ANT420" s="132"/>
      <c r="ANU420" s="133"/>
      <c r="ANV420" s="134"/>
      <c r="ANW420" s="135"/>
      <c r="ANX420" s="135"/>
      <c r="ANY420" s="130"/>
      <c r="ANZ420" s="130"/>
      <c r="AOA420" s="131"/>
      <c r="AOB420" s="132"/>
      <c r="AOC420" s="133"/>
      <c r="AOD420" s="134"/>
      <c r="AOE420" s="135"/>
      <c r="AOF420" s="135"/>
      <c r="AOG420" s="130"/>
      <c r="AOH420" s="130"/>
      <c r="AOI420" s="131"/>
      <c r="AOJ420" s="132"/>
      <c r="AOK420" s="133"/>
      <c r="AOL420" s="134"/>
      <c r="AOM420" s="135"/>
      <c r="AON420" s="135"/>
      <c r="AOO420" s="130"/>
      <c r="AOP420" s="130"/>
      <c r="AOQ420" s="131"/>
      <c r="AOR420" s="132"/>
      <c r="AOS420" s="133"/>
      <c r="AOT420" s="134"/>
      <c r="AOU420" s="135"/>
      <c r="AOV420" s="135"/>
      <c r="AOW420" s="130"/>
      <c r="AOX420" s="130"/>
      <c r="AOY420" s="131"/>
      <c r="AOZ420" s="132"/>
      <c r="APA420" s="133"/>
      <c r="APB420" s="134"/>
      <c r="APC420" s="135"/>
      <c r="APD420" s="135"/>
      <c r="APE420" s="130"/>
      <c r="APF420" s="130"/>
      <c r="APG420" s="131"/>
      <c r="APH420" s="132"/>
      <c r="API420" s="133"/>
      <c r="APJ420" s="134"/>
      <c r="APK420" s="135"/>
      <c r="APL420" s="135"/>
      <c r="APM420" s="130"/>
      <c r="APN420" s="130"/>
      <c r="APO420" s="131"/>
      <c r="APP420" s="132"/>
      <c r="APQ420" s="133"/>
      <c r="APR420" s="134"/>
      <c r="APS420" s="135"/>
      <c r="APT420" s="135"/>
      <c r="APU420" s="130"/>
      <c r="APV420" s="130"/>
      <c r="APW420" s="131"/>
      <c r="APX420" s="132"/>
      <c r="APY420" s="133"/>
      <c r="APZ420" s="134"/>
      <c r="AQA420" s="135"/>
      <c r="AQB420" s="135"/>
      <c r="AQC420" s="130"/>
      <c r="AQD420" s="130"/>
      <c r="AQE420" s="131"/>
      <c r="AQF420" s="132"/>
      <c r="AQG420" s="133"/>
      <c r="AQH420" s="134"/>
      <c r="AQI420" s="135"/>
      <c r="AQJ420" s="135"/>
      <c r="AQK420" s="130"/>
      <c r="AQL420" s="130"/>
      <c r="AQM420" s="131"/>
      <c r="AQN420" s="132"/>
      <c r="AQO420" s="133"/>
      <c r="AQP420" s="134"/>
      <c r="AQQ420" s="135"/>
      <c r="AQR420" s="135"/>
      <c r="AQS420" s="130"/>
      <c r="AQT420" s="130"/>
      <c r="AQU420" s="131"/>
      <c r="AQV420" s="132"/>
      <c r="AQW420" s="133"/>
      <c r="AQX420" s="134"/>
      <c r="AQY420" s="135"/>
      <c r="AQZ420" s="135"/>
      <c r="ARA420" s="130"/>
      <c r="ARB420" s="130"/>
      <c r="ARC420" s="131"/>
      <c r="ARD420" s="132"/>
      <c r="ARE420" s="133"/>
      <c r="ARF420" s="134"/>
      <c r="ARG420" s="135"/>
      <c r="ARH420" s="135"/>
      <c r="ARI420" s="130"/>
      <c r="ARJ420" s="130"/>
      <c r="ARK420" s="131"/>
      <c r="ARL420" s="132"/>
      <c r="ARM420" s="133"/>
      <c r="ARN420" s="134"/>
      <c r="ARO420" s="135"/>
      <c r="ARP420" s="135"/>
      <c r="ARQ420" s="130"/>
      <c r="ARR420" s="130"/>
      <c r="ARS420" s="131"/>
      <c r="ART420" s="132"/>
      <c r="ARU420" s="133"/>
      <c r="ARV420" s="134"/>
      <c r="ARW420" s="135"/>
      <c r="ARX420" s="135"/>
      <c r="ARY420" s="130"/>
      <c r="ARZ420" s="130"/>
      <c r="ASA420" s="131"/>
      <c r="ASB420" s="132"/>
      <c r="ASC420" s="133"/>
      <c r="ASD420" s="134"/>
      <c r="ASE420" s="135"/>
      <c r="ASF420" s="135"/>
      <c r="ASG420" s="130"/>
      <c r="ASH420" s="130"/>
      <c r="ASI420" s="131"/>
      <c r="ASJ420" s="132"/>
      <c r="ASK420" s="133"/>
      <c r="ASL420" s="134"/>
      <c r="ASM420" s="135"/>
      <c r="ASN420" s="135"/>
      <c r="ASO420" s="130"/>
      <c r="ASP420" s="130"/>
      <c r="ASQ420" s="131"/>
      <c r="ASR420" s="132"/>
      <c r="ASS420" s="133"/>
      <c r="AST420" s="134"/>
      <c r="ASU420" s="135"/>
      <c r="ASV420" s="135"/>
      <c r="ASW420" s="130"/>
      <c r="ASX420" s="130"/>
      <c r="ASY420" s="131"/>
      <c r="ASZ420" s="132"/>
      <c r="ATA420" s="133"/>
      <c r="ATB420" s="134"/>
      <c r="ATC420" s="135"/>
      <c r="ATD420" s="135"/>
      <c r="ATE420" s="130"/>
      <c r="ATF420" s="130"/>
      <c r="ATG420" s="131"/>
      <c r="ATH420" s="132"/>
      <c r="ATI420" s="133"/>
      <c r="ATJ420" s="134"/>
      <c r="ATK420" s="135"/>
      <c r="ATL420" s="135"/>
      <c r="ATM420" s="130"/>
      <c r="ATN420" s="130"/>
      <c r="ATO420" s="131"/>
      <c r="ATP420" s="132"/>
      <c r="ATQ420" s="133"/>
      <c r="ATR420" s="134"/>
      <c r="ATS420" s="135"/>
      <c r="ATT420" s="135"/>
      <c r="ATU420" s="130"/>
      <c r="ATV420" s="130"/>
      <c r="ATW420" s="131"/>
      <c r="ATX420" s="132"/>
      <c r="ATY420" s="133"/>
      <c r="ATZ420" s="134"/>
      <c r="AUA420" s="135"/>
      <c r="AUB420" s="135"/>
      <c r="AUC420" s="130"/>
      <c r="AUD420" s="130"/>
      <c r="AUE420" s="131"/>
      <c r="AUF420" s="132"/>
      <c r="AUG420" s="133"/>
      <c r="AUH420" s="134"/>
      <c r="AUI420" s="135"/>
      <c r="AUJ420" s="135"/>
      <c r="AUK420" s="130"/>
      <c r="AUL420" s="130"/>
      <c r="AUM420" s="131"/>
      <c r="AUN420" s="132"/>
      <c r="AUO420" s="133"/>
      <c r="AUP420" s="134"/>
      <c r="AUQ420" s="135"/>
      <c r="AUR420" s="135"/>
      <c r="AUS420" s="130"/>
      <c r="AUT420" s="130"/>
      <c r="AUU420" s="131"/>
      <c r="AUV420" s="132"/>
      <c r="AUW420" s="133"/>
      <c r="AUX420" s="134"/>
      <c r="AUY420" s="135"/>
      <c r="AUZ420" s="135"/>
      <c r="AVA420" s="130"/>
      <c r="AVB420" s="130"/>
      <c r="AVC420" s="131"/>
      <c r="AVD420" s="132"/>
      <c r="AVE420" s="133"/>
      <c r="AVF420" s="134"/>
      <c r="AVG420" s="135"/>
      <c r="AVH420" s="135"/>
      <c r="AVI420" s="130"/>
      <c r="AVJ420" s="130"/>
      <c r="AVK420" s="131"/>
      <c r="AVL420" s="132"/>
      <c r="AVM420" s="133"/>
      <c r="AVN420" s="134"/>
      <c r="AVO420" s="135"/>
      <c r="AVP420" s="135"/>
      <c r="AVQ420" s="130"/>
      <c r="AVR420" s="130"/>
      <c r="AVS420" s="131"/>
      <c r="AVT420" s="132"/>
      <c r="AVU420" s="133"/>
      <c r="AVV420" s="134"/>
      <c r="AVW420" s="135"/>
      <c r="AVX420" s="135"/>
      <c r="AVY420" s="130"/>
      <c r="AVZ420" s="130"/>
      <c r="AWA420" s="131"/>
      <c r="AWB420" s="132"/>
      <c r="AWC420" s="133"/>
      <c r="AWD420" s="134"/>
      <c r="AWE420" s="135"/>
      <c r="AWF420" s="135"/>
      <c r="AWG420" s="130"/>
      <c r="AWH420" s="130"/>
      <c r="AWI420" s="131"/>
      <c r="AWJ420" s="132"/>
      <c r="AWK420" s="133"/>
      <c r="AWL420" s="134"/>
      <c r="AWM420" s="135"/>
      <c r="AWN420" s="135"/>
      <c r="AWO420" s="130"/>
      <c r="AWP420" s="130"/>
      <c r="AWQ420" s="131"/>
      <c r="AWR420" s="132"/>
      <c r="AWS420" s="133"/>
      <c r="AWT420" s="134"/>
      <c r="AWU420" s="135"/>
      <c r="AWV420" s="135"/>
      <c r="AWW420" s="130"/>
      <c r="AWX420" s="130"/>
      <c r="AWY420" s="131"/>
      <c r="AWZ420" s="132"/>
      <c r="AXA420" s="133"/>
      <c r="AXB420" s="134"/>
      <c r="AXC420" s="135"/>
      <c r="AXD420" s="135"/>
      <c r="AXE420" s="130"/>
      <c r="AXF420" s="130"/>
      <c r="AXG420" s="131"/>
      <c r="AXH420" s="132"/>
      <c r="AXI420" s="133"/>
      <c r="AXJ420" s="134"/>
      <c r="AXK420" s="135"/>
      <c r="AXL420" s="135"/>
      <c r="AXM420" s="130"/>
      <c r="AXN420" s="130"/>
      <c r="AXO420" s="131"/>
      <c r="AXP420" s="132"/>
      <c r="AXQ420" s="133"/>
      <c r="AXR420" s="134"/>
      <c r="AXS420" s="135"/>
      <c r="AXT420" s="135"/>
      <c r="AXU420" s="130"/>
      <c r="AXV420" s="130"/>
      <c r="AXW420" s="131"/>
      <c r="AXX420" s="132"/>
      <c r="AXY420" s="133"/>
      <c r="AXZ420" s="134"/>
      <c r="AYA420" s="135"/>
      <c r="AYB420" s="135"/>
      <c r="AYC420" s="130"/>
      <c r="AYD420" s="130"/>
      <c r="AYE420" s="131"/>
      <c r="AYF420" s="132"/>
      <c r="AYG420" s="133"/>
      <c r="AYH420" s="134"/>
      <c r="AYI420" s="135"/>
      <c r="AYJ420" s="135"/>
      <c r="AYK420" s="130"/>
      <c r="AYL420" s="130"/>
      <c r="AYM420" s="131"/>
      <c r="AYN420" s="132"/>
      <c r="AYO420" s="133"/>
      <c r="AYP420" s="134"/>
      <c r="AYQ420" s="135"/>
      <c r="AYR420" s="135"/>
      <c r="AYS420" s="130"/>
      <c r="AYT420" s="130"/>
      <c r="AYU420" s="131"/>
      <c r="AYV420" s="132"/>
      <c r="AYW420" s="133"/>
      <c r="AYX420" s="134"/>
      <c r="AYY420" s="135"/>
      <c r="AYZ420" s="135"/>
      <c r="AZA420" s="130"/>
      <c r="AZB420" s="130"/>
      <c r="AZC420" s="131"/>
      <c r="AZD420" s="132"/>
      <c r="AZE420" s="133"/>
      <c r="AZF420" s="134"/>
      <c r="AZG420" s="135"/>
      <c r="AZH420" s="135"/>
      <c r="AZI420" s="130"/>
      <c r="AZJ420" s="130"/>
      <c r="AZK420" s="131"/>
      <c r="AZL420" s="132"/>
      <c r="AZM420" s="133"/>
      <c r="AZN420" s="134"/>
      <c r="AZO420" s="135"/>
      <c r="AZP420" s="135"/>
      <c r="AZQ420" s="130"/>
      <c r="AZR420" s="130"/>
      <c r="AZS420" s="131"/>
      <c r="AZT420" s="132"/>
      <c r="AZU420" s="133"/>
      <c r="AZV420" s="134"/>
      <c r="AZW420" s="135"/>
      <c r="AZX420" s="135"/>
      <c r="AZY420" s="130"/>
      <c r="AZZ420" s="130"/>
      <c r="BAA420" s="131"/>
      <c r="BAB420" s="132"/>
      <c r="BAC420" s="133"/>
      <c r="BAD420" s="134"/>
      <c r="BAE420" s="135"/>
      <c r="BAF420" s="135"/>
      <c r="BAG420" s="130"/>
      <c r="BAH420" s="130"/>
      <c r="BAI420" s="131"/>
      <c r="BAJ420" s="132"/>
      <c r="BAK420" s="133"/>
      <c r="BAL420" s="134"/>
      <c r="BAM420" s="135"/>
      <c r="BAN420" s="135"/>
      <c r="BAO420" s="130"/>
      <c r="BAP420" s="130"/>
      <c r="BAQ420" s="131"/>
      <c r="BAR420" s="132"/>
      <c r="BAS420" s="133"/>
      <c r="BAT420" s="134"/>
      <c r="BAU420" s="135"/>
      <c r="BAV420" s="135"/>
      <c r="BAW420" s="130"/>
      <c r="BAX420" s="130"/>
      <c r="BAY420" s="131"/>
      <c r="BAZ420" s="132"/>
      <c r="BBA420" s="133"/>
      <c r="BBB420" s="134"/>
      <c r="BBC420" s="135"/>
      <c r="BBD420" s="135"/>
      <c r="BBE420" s="130"/>
      <c r="BBF420" s="130"/>
      <c r="BBG420" s="131"/>
      <c r="BBH420" s="132"/>
      <c r="BBI420" s="133"/>
      <c r="BBJ420" s="134"/>
      <c r="BBK420" s="135"/>
      <c r="BBL420" s="135"/>
      <c r="BBM420" s="130"/>
      <c r="BBN420" s="130"/>
      <c r="BBO420" s="131"/>
      <c r="BBP420" s="132"/>
      <c r="BBQ420" s="133"/>
      <c r="BBR420" s="134"/>
      <c r="BBS420" s="135"/>
      <c r="BBT420" s="135"/>
      <c r="BBU420" s="130"/>
      <c r="BBV420" s="130"/>
      <c r="BBW420" s="131"/>
      <c r="BBX420" s="132"/>
      <c r="BBY420" s="133"/>
      <c r="BBZ420" s="134"/>
      <c r="BCA420" s="135"/>
      <c r="BCB420" s="135"/>
      <c r="BCC420" s="130"/>
      <c r="BCD420" s="130"/>
      <c r="BCE420" s="131"/>
      <c r="BCF420" s="132"/>
      <c r="BCG420" s="133"/>
      <c r="BCH420" s="134"/>
      <c r="BCI420" s="135"/>
      <c r="BCJ420" s="135"/>
      <c r="BCK420" s="130"/>
      <c r="BCL420" s="130"/>
      <c r="BCM420" s="131"/>
      <c r="BCN420" s="132"/>
      <c r="BCO420" s="133"/>
      <c r="BCP420" s="134"/>
      <c r="BCQ420" s="135"/>
      <c r="BCR420" s="135"/>
      <c r="BCS420" s="130"/>
      <c r="BCT420" s="130"/>
      <c r="BCU420" s="131"/>
      <c r="BCV420" s="132"/>
      <c r="BCW420" s="133"/>
      <c r="BCX420" s="134"/>
      <c r="BCY420" s="135"/>
      <c r="BCZ420" s="135"/>
      <c r="BDA420" s="130"/>
      <c r="BDB420" s="130"/>
      <c r="BDC420" s="131"/>
      <c r="BDD420" s="132"/>
      <c r="BDE420" s="133"/>
      <c r="BDF420" s="134"/>
      <c r="BDG420" s="135"/>
      <c r="BDH420" s="135"/>
      <c r="BDI420" s="130"/>
      <c r="BDJ420" s="130"/>
      <c r="BDK420" s="131"/>
      <c r="BDL420" s="132"/>
      <c r="BDM420" s="133"/>
      <c r="BDN420" s="134"/>
      <c r="BDO420" s="135"/>
      <c r="BDP420" s="135"/>
      <c r="BDQ420" s="130"/>
      <c r="BDR420" s="130"/>
      <c r="BDS420" s="131"/>
      <c r="BDT420" s="132"/>
      <c r="BDU420" s="133"/>
      <c r="BDV420" s="134"/>
      <c r="BDW420" s="135"/>
      <c r="BDX420" s="135"/>
      <c r="BDY420" s="130"/>
      <c r="BDZ420" s="130"/>
      <c r="BEA420" s="131"/>
      <c r="BEB420" s="132"/>
      <c r="BEC420" s="133"/>
      <c r="BED420" s="134"/>
      <c r="BEE420" s="135"/>
      <c r="BEF420" s="135"/>
      <c r="BEG420" s="130"/>
      <c r="BEH420" s="130"/>
      <c r="BEI420" s="131"/>
      <c r="BEJ420" s="132"/>
      <c r="BEK420" s="133"/>
      <c r="BEL420" s="134"/>
      <c r="BEM420" s="135"/>
      <c r="BEN420" s="135"/>
      <c r="BEO420" s="130"/>
      <c r="BEP420" s="130"/>
      <c r="BEQ420" s="131"/>
      <c r="BER420" s="132"/>
      <c r="BES420" s="133"/>
      <c r="BET420" s="134"/>
      <c r="BEU420" s="135"/>
      <c r="BEV420" s="135"/>
      <c r="BEW420" s="130"/>
      <c r="BEX420" s="130"/>
      <c r="BEY420" s="131"/>
      <c r="BEZ420" s="132"/>
      <c r="BFA420" s="133"/>
      <c r="BFB420" s="134"/>
      <c r="BFC420" s="135"/>
      <c r="BFD420" s="135"/>
      <c r="BFE420" s="130"/>
      <c r="BFF420" s="130"/>
      <c r="BFG420" s="131"/>
      <c r="BFH420" s="132"/>
      <c r="BFI420" s="133"/>
      <c r="BFJ420" s="134"/>
      <c r="BFK420" s="135"/>
      <c r="BFL420" s="135"/>
      <c r="BFM420" s="130"/>
      <c r="BFN420" s="130"/>
      <c r="BFO420" s="131"/>
      <c r="BFP420" s="132"/>
      <c r="BFQ420" s="133"/>
      <c r="BFR420" s="134"/>
      <c r="BFS420" s="135"/>
      <c r="BFT420" s="135"/>
      <c r="BFU420" s="130"/>
      <c r="BFV420" s="130"/>
      <c r="BFW420" s="131"/>
      <c r="BFX420" s="132"/>
      <c r="BFY420" s="133"/>
      <c r="BFZ420" s="134"/>
      <c r="BGA420" s="135"/>
      <c r="BGB420" s="135"/>
      <c r="BGC420" s="130"/>
      <c r="BGD420" s="130"/>
      <c r="BGE420" s="131"/>
      <c r="BGF420" s="132"/>
      <c r="BGG420" s="133"/>
      <c r="BGH420" s="134"/>
      <c r="BGI420" s="135"/>
      <c r="BGJ420" s="135"/>
      <c r="BGK420" s="130"/>
      <c r="BGL420" s="130"/>
      <c r="BGM420" s="131"/>
      <c r="BGN420" s="132"/>
      <c r="BGO420" s="133"/>
      <c r="BGP420" s="134"/>
      <c r="BGQ420" s="135"/>
      <c r="BGR420" s="135"/>
      <c r="BGS420" s="130"/>
      <c r="BGT420" s="130"/>
      <c r="BGU420" s="131"/>
      <c r="BGV420" s="132"/>
      <c r="BGW420" s="133"/>
      <c r="BGX420" s="134"/>
      <c r="BGY420" s="135"/>
      <c r="BGZ420" s="135"/>
      <c r="BHA420" s="130"/>
      <c r="BHB420" s="130"/>
      <c r="BHC420" s="131"/>
      <c r="BHD420" s="132"/>
      <c r="BHE420" s="133"/>
      <c r="BHF420" s="134"/>
      <c r="BHG420" s="135"/>
      <c r="BHH420" s="135"/>
      <c r="BHI420" s="130"/>
      <c r="BHJ420" s="130"/>
      <c r="BHK420" s="131"/>
      <c r="BHL420" s="132"/>
      <c r="BHM420" s="133"/>
      <c r="BHN420" s="134"/>
      <c r="BHO420" s="135"/>
      <c r="BHP420" s="135"/>
      <c r="BHQ420" s="130"/>
      <c r="BHR420" s="130"/>
      <c r="BHS420" s="131"/>
      <c r="BHT420" s="132"/>
      <c r="BHU420" s="133"/>
      <c r="BHV420" s="134"/>
      <c r="BHW420" s="135"/>
      <c r="BHX420" s="135"/>
      <c r="BHY420" s="130"/>
      <c r="BHZ420" s="130"/>
      <c r="BIA420" s="131"/>
      <c r="BIB420" s="132"/>
      <c r="BIC420" s="133"/>
      <c r="BID420" s="134"/>
      <c r="BIE420" s="135"/>
      <c r="BIF420" s="135"/>
      <c r="BIG420" s="130"/>
      <c r="BIH420" s="130"/>
      <c r="BII420" s="131"/>
      <c r="BIJ420" s="132"/>
      <c r="BIK420" s="133"/>
      <c r="BIL420" s="134"/>
      <c r="BIM420" s="135"/>
      <c r="BIN420" s="135"/>
      <c r="BIO420" s="130"/>
      <c r="BIP420" s="130"/>
      <c r="BIQ420" s="131"/>
      <c r="BIR420" s="132"/>
      <c r="BIS420" s="133"/>
      <c r="BIT420" s="134"/>
      <c r="BIU420" s="135"/>
      <c r="BIV420" s="135"/>
      <c r="BIW420" s="130"/>
      <c r="BIX420" s="130"/>
      <c r="BIY420" s="131"/>
      <c r="BIZ420" s="132"/>
      <c r="BJA420" s="133"/>
      <c r="BJB420" s="134"/>
      <c r="BJC420" s="135"/>
      <c r="BJD420" s="135"/>
      <c r="BJE420" s="130"/>
      <c r="BJF420" s="130"/>
      <c r="BJG420" s="131"/>
      <c r="BJH420" s="132"/>
      <c r="BJI420" s="133"/>
      <c r="BJJ420" s="134"/>
      <c r="BJK420" s="135"/>
      <c r="BJL420" s="135"/>
      <c r="BJM420" s="130"/>
      <c r="BJN420" s="130"/>
      <c r="BJO420" s="131"/>
      <c r="BJP420" s="132"/>
      <c r="BJQ420" s="133"/>
      <c r="BJR420" s="134"/>
      <c r="BJS420" s="135"/>
      <c r="BJT420" s="135"/>
      <c r="BJU420" s="130"/>
      <c r="BJV420" s="130"/>
      <c r="BJW420" s="131"/>
      <c r="BJX420" s="132"/>
      <c r="BJY420" s="133"/>
      <c r="BJZ420" s="134"/>
      <c r="BKA420" s="135"/>
      <c r="BKB420" s="135"/>
      <c r="BKC420" s="130"/>
      <c r="BKD420" s="130"/>
      <c r="BKE420" s="131"/>
      <c r="BKF420" s="132"/>
      <c r="BKG420" s="133"/>
      <c r="BKH420" s="134"/>
      <c r="BKI420" s="135"/>
      <c r="BKJ420" s="135"/>
      <c r="BKK420" s="130"/>
      <c r="BKL420" s="130"/>
      <c r="BKM420" s="131"/>
      <c r="BKN420" s="132"/>
      <c r="BKO420" s="133"/>
      <c r="BKP420" s="134"/>
      <c r="BKQ420" s="135"/>
      <c r="BKR420" s="135"/>
      <c r="BKS420" s="130"/>
      <c r="BKT420" s="130"/>
      <c r="BKU420" s="131"/>
      <c r="BKV420" s="132"/>
      <c r="BKW420" s="133"/>
      <c r="BKX420" s="134"/>
      <c r="BKY420" s="135"/>
      <c r="BKZ420" s="135"/>
      <c r="BLA420" s="130"/>
      <c r="BLB420" s="130"/>
      <c r="BLC420" s="131"/>
      <c r="BLD420" s="132"/>
      <c r="BLE420" s="133"/>
      <c r="BLF420" s="134"/>
      <c r="BLG420" s="135"/>
      <c r="BLH420" s="135"/>
      <c r="BLI420" s="130"/>
      <c r="BLJ420" s="130"/>
      <c r="BLK420" s="131"/>
      <c r="BLL420" s="132"/>
      <c r="BLM420" s="133"/>
      <c r="BLN420" s="134"/>
      <c r="BLO420" s="135"/>
      <c r="BLP420" s="135"/>
      <c r="BLQ420" s="130"/>
      <c r="BLR420" s="130"/>
      <c r="BLS420" s="131"/>
      <c r="BLT420" s="132"/>
      <c r="BLU420" s="133"/>
      <c r="BLV420" s="134"/>
      <c r="BLW420" s="135"/>
      <c r="BLX420" s="135"/>
      <c r="BLY420" s="130"/>
      <c r="BLZ420" s="130"/>
      <c r="BMA420" s="131"/>
      <c r="BMB420" s="132"/>
      <c r="BMC420" s="133"/>
      <c r="BMD420" s="134"/>
      <c r="BME420" s="135"/>
      <c r="BMF420" s="135"/>
      <c r="BMG420" s="130"/>
      <c r="BMH420" s="130"/>
      <c r="BMI420" s="131"/>
      <c r="BMJ420" s="132"/>
      <c r="BMK420" s="133"/>
      <c r="BML420" s="134"/>
      <c r="BMM420" s="135"/>
      <c r="BMN420" s="135"/>
      <c r="BMO420" s="130"/>
      <c r="BMP420" s="130"/>
      <c r="BMQ420" s="131"/>
      <c r="BMR420" s="132"/>
      <c r="BMS420" s="133"/>
      <c r="BMT420" s="134"/>
      <c r="BMU420" s="135"/>
      <c r="BMV420" s="135"/>
      <c r="BMW420" s="130"/>
      <c r="BMX420" s="130"/>
      <c r="BMY420" s="131"/>
      <c r="BMZ420" s="132"/>
      <c r="BNA420" s="133"/>
      <c r="BNB420" s="134"/>
      <c r="BNC420" s="135"/>
      <c r="BND420" s="135"/>
      <c r="BNE420" s="130"/>
      <c r="BNF420" s="130"/>
      <c r="BNG420" s="131"/>
      <c r="BNH420" s="132"/>
      <c r="BNI420" s="133"/>
      <c r="BNJ420" s="134"/>
      <c r="BNK420" s="135"/>
      <c r="BNL420" s="135"/>
      <c r="BNM420" s="130"/>
      <c r="BNN420" s="130"/>
      <c r="BNO420" s="131"/>
      <c r="BNP420" s="132"/>
      <c r="BNQ420" s="133"/>
      <c r="BNR420" s="134"/>
      <c r="BNS420" s="135"/>
      <c r="BNT420" s="135"/>
      <c r="BNU420" s="130"/>
      <c r="BNV420" s="130"/>
      <c r="BNW420" s="131"/>
      <c r="BNX420" s="132"/>
      <c r="BNY420" s="133"/>
      <c r="BNZ420" s="134"/>
      <c r="BOA420" s="135"/>
      <c r="BOB420" s="135"/>
      <c r="BOC420" s="130"/>
      <c r="BOD420" s="130"/>
      <c r="BOE420" s="131"/>
      <c r="BOF420" s="132"/>
      <c r="BOG420" s="133"/>
      <c r="BOH420" s="134"/>
      <c r="BOI420" s="135"/>
      <c r="BOJ420" s="135"/>
      <c r="BOK420" s="130"/>
      <c r="BOL420" s="130"/>
      <c r="BOM420" s="131"/>
      <c r="BON420" s="132"/>
      <c r="BOO420" s="133"/>
      <c r="BOP420" s="134"/>
      <c r="BOQ420" s="135"/>
      <c r="BOR420" s="135"/>
      <c r="BOS420" s="130"/>
      <c r="BOT420" s="130"/>
      <c r="BOU420" s="131"/>
      <c r="BOV420" s="132"/>
      <c r="BOW420" s="133"/>
      <c r="BOX420" s="134"/>
      <c r="BOY420" s="135"/>
      <c r="BOZ420" s="135"/>
      <c r="BPA420" s="130"/>
      <c r="BPB420" s="130"/>
      <c r="BPC420" s="131"/>
      <c r="BPD420" s="132"/>
      <c r="BPE420" s="133"/>
      <c r="BPF420" s="134"/>
      <c r="BPG420" s="135"/>
      <c r="BPH420" s="135"/>
      <c r="BPI420" s="130"/>
      <c r="BPJ420" s="130"/>
      <c r="BPK420" s="131"/>
      <c r="BPL420" s="132"/>
      <c r="BPM420" s="133"/>
      <c r="BPN420" s="134"/>
      <c r="BPO420" s="135"/>
      <c r="BPP420" s="135"/>
      <c r="BPQ420" s="130"/>
      <c r="BPR420" s="130"/>
      <c r="BPS420" s="131"/>
      <c r="BPT420" s="132"/>
      <c r="BPU420" s="133"/>
      <c r="BPV420" s="134"/>
      <c r="BPW420" s="135"/>
      <c r="BPX420" s="135"/>
      <c r="BPY420" s="130"/>
      <c r="BPZ420" s="130"/>
      <c r="BQA420" s="131"/>
      <c r="BQB420" s="132"/>
      <c r="BQC420" s="133"/>
      <c r="BQD420" s="134"/>
      <c r="BQE420" s="135"/>
      <c r="BQF420" s="135"/>
      <c r="BQG420" s="130"/>
      <c r="BQH420" s="130"/>
      <c r="BQI420" s="131"/>
      <c r="BQJ420" s="132"/>
      <c r="BQK420" s="133"/>
      <c r="BQL420" s="134"/>
      <c r="BQM420" s="135"/>
      <c r="BQN420" s="135"/>
      <c r="BQO420" s="130"/>
      <c r="BQP420" s="130"/>
      <c r="BQQ420" s="131"/>
      <c r="BQR420" s="132"/>
      <c r="BQS420" s="133"/>
      <c r="BQT420" s="134"/>
      <c r="BQU420" s="135"/>
      <c r="BQV420" s="135"/>
      <c r="BQW420" s="130"/>
      <c r="BQX420" s="130"/>
      <c r="BQY420" s="131"/>
      <c r="BQZ420" s="132"/>
      <c r="BRA420" s="133"/>
      <c r="BRB420" s="134"/>
      <c r="BRC420" s="135"/>
      <c r="BRD420" s="135"/>
      <c r="BRE420" s="130"/>
      <c r="BRF420" s="130"/>
      <c r="BRG420" s="131"/>
      <c r="BRH420" s="132"/>
      <c r="BRI420" s="133"/>
      <c r="BRJ420" s="134"/>
      <c r="BRK420" s="135"/>
      <c r="BRL420" s="135"/>
      <c r="BRM420" s="130"/>
      <c r="BRN420" s="130"/>
      <c r="BRO420" s="131"/>
      <c r="BRP420" s="132"/>
      <c r="BRQ420" s="133"/>
      <c r="BRR420" s="134"/>
      <c r="BRS420" s="135"/>
      <c r="BRT420" s="135"/>
      <c r="BRU420" s="130"/>
      <c r="BRV420" s="130"/>
      <c r="BRW420" s="131"/>
      <c r="BRX420" s="132"/>
      <c r="BRY420" s="133"/>
      <c r="BRZ420" s="134"/>
      <c r="BSA420" s="135"/>
      <c r="BSB420" s="135"/>
      <c r="BSC420" s="130"/>
      <c r="BSD420" s="130"/>
      <c r="BSE420" s="131"/>
      <c r="BSF420" s="132"/>
      <c r="BSG420" s="133"/>
      <c r="BSH420" s="134"/>
      <c r="BSI420" s="135"/>
      <c r="BSJ420" s="135"/>
      <c r="BSK420" s="130"/>
      <c r="BSL420" s="130"/>
      <c r="BSM420" s="131"/>
      <c r="BSN420" s="132"/>
      <c r="BSO420" s="133"/>
      <c r="BSP420" s="134"/>
      <c r="BSQ420" s="135"/>
      <c r="BSR420" s="135"/>
      <c r="BSS420" s="130"/>
      <c r="BST420" s="130"/>
      <c r="BSU420" s="131"/>
      <c r="BSV420" s="132"/>
      <c r="BSW420" s="133"/>
      <c r="BSX420" s="134"/>
      <c r="BSY420" s="135"/>
      <c r="BSZ420" s="135"/>
      <c r="BTA420" s="130"/>
      <c r="BTB420" s="130"/>
      <c r="BTC420" s="131"/>
      <c r="BTD420" s="132"/>
      <c r="BTE420" s="133"/>
      <c r="BTF420" s="134"/>
      <c r="BTG420" s="135"/>
      <c r="BTH420" s="135"/>
      <c r="BTI420" s="130"/>
      <c r="BTJ420" s="130"/>
      <c r="BTK420" s="131"/>
      <c r="BTL420" s="132"/>
      <c r="BTM420" s="133"/>
      <c r="BTN420" s="134"/>
      <c r="BTO420" s="135"/>
      <c r="BTP420" s="135"/>
      <c r="BTQ420" s="130"/>
      <c r="BTR420" s="130"/>
      <c r="BTS420" s="131"/>
      <c r="BTT420" s="132"/>
      <c r="BTU420" s="133"/>
      <c r="BTV420" s="134"/>
      <c r="BTW420" s="135"/>
      <c r="BTX420" s="135"/>
      <c r="BTY420" s="130"/>
      <c r="BTZ420" s="130"/>
      <c r="BUA420" s="131"/>
      <c r="BUB420" s="132"/>
      <c r="BUC420" s="133"/>
      <c r="BUD420" s="134"/>
      <c r="BUE420" s="135"/>
      <c r="BUF420" s="135"/>
      <c r="BUG420" s="130"/>
      <c r="BUH420" s="130"/>
      <c r="BUI420" s="131"/>
      <c r="BUJ420" s="132"/>
      <c r="BUK420" s="133"/>
      <c r="BUL420" s="134"/>
      <c r="BUM420" s="135"/>
      <c r="BUN420" s="135"/>
      <c r="BUO420" s="130"/>
      <c r="BUP420" s="130"/>
      <c r="BUQ420" s="131"/>
      <c r="BUR420" s="132"/>
      <c r="BUS420" s="133"/>
      <c r="BUT420" s="134"/>
      <c r="BUU420" s="135"/>
      <c r="BUV420" s="135"/>
      <c r="BUW420" s="130"/>
      <c r="BUX420" s="130"/>
      <c r="BUY420" s="131"/>
      <c r="BUZ420" s="132"/>
      <c r="BVA420" s="133"/>
      <c r="BVB420" s="134"/>
      <c r="BVC420" s="135"/>
      <c r="BVD420" s="135"/>
      <c r="BVE420" s="130"/>
      <c r="BVF420" s="130"/>
      <c r="BVG420" s="131"/>
      <c r="BVH420" s="132"/>
      <c r="BVI420" s="133"/>
      <c r="BVJ420" s="134"/>
      <c r="BVK420" s="135"/>
      <c r="BVL420" s="135"/>
      <c r="BVM420" s="130"/>
      <c r="BVN420" s="130"/>
      <c r="BVO420" s="131"/>
      <c r="BVP420" s="132"/>
      <c r="BVQ420" s="133"/>
      <c r="BVR420" s="134"/>
      <c r="BVS420" s="135"/>
      <c r="BVT420" s="135"/>
      <c r="BVU420" s="130"/>
      <c r="BVV420" s="130"/>
      <c r="BVW420" s="131"/>
      <c r="BVX420" s="132"/>
      <c r="BVY420" s="133"/>
      <c r="BVZ420" s="134"/>
      <c r="BWA420" s="135"/>
      <c r="BWB420" s="135"/>
      <c r="BWC420" s="130"/>
      <c r="BWD420" s="130"/>
      <c r="BWE420" s="131"/>
      <c r="BWF420" s="132"/>
      <c r="BWG420" s="133"/>
      <c r="BWH420" s="134"/>
      <c r="BWI420" s="135"/>
      <c r="BWJ420" s="135"/>
      <c r="BWK420" s="130"/>
      <c r="BWL420" s="130"/>
      <c r="BWM420" s="131"/>
      <c r="BWN420" s="132"/>
      <c r="BWO420" s="133"/>
      <c r="BWP420" s="134"/>
      <c r="BWQ420" s="135"/>
      <c r="BWR420" s="135"/>
      <c r="BWS420" s="130"/>
      <c r="BWT420" s="130"/>
      <c r="BWU420" s="131"/>
      <c r="BWV420" s="132"/>
      <c r="BWW420" s="133"/>
      <c r="BWX420" s="134"/>
      <c r="BWY420" s="135"/>
      <c r="BWZ420" s="135"/>
      <c r="BXA420" s="130"/>
      <c r="BXB420" s="130"/>
      <c r="BXC420" s="131"/>
      <c r="BXD420" s="132"/>
      <c r="BXE420" s="133"/>
      <c r="BXF420" s="134"/>
      <c r="BXG420" s="135"/>
      <c r="BXH420" s="135"/>
      <c r="BXI420" s="130"/>
      <c r="BXJ420" s="130"/>
      <c r="BXK420" s="131"/>
      <c r="BXL420" s="132"/>
      <c r="BXM420" s="133"/>
      <c r="BXN420" s="134"/>
      <c r="BXO420" s="135"/>
      <c r="BXP420" s="135"/>
      <c r="BXQ420" s="130"/>
      <c r="BXR420" s="130"/>
      <c r="BXS420" s="131"/>
      <c r="BXT420" s="132"/>
      <c r="BXU420" s="133"/>
      <c r="BXV420" s="134"/>
      <c r="BXW420" s="135"/>
      <c r="BXX420" s="135"/>
      <c r="BXY420" s="130"/>
      <c r="BXZ420" s="130"/>
      <c r="BYA420" s="131"/>
      <c r="BYB420" s="132"/>
      <c r="BYC420" s="133"/>
      <c r="BYD420" s="134"/>
      <c r="BYE420" s="135"/>
      <c r="BYF420" s="135"/>
      <c r="BYG420" s="130"/>
      <c r="BYH420" s="130"/>
      <c r="BYI420" s="131"/>
      <c r="BYJ420" s="132"/>
      <c r="BYK420" s="133"/>
      <c r="BYL420" s="134"/>
      <c r="BYM420" s="135"/>
      <c r="BYN420" s="135"/>
      <c r="BYO420" s="130"/>
      <c r="BYP420" s="130"/>
      <c r="BYQ420" s="131"/>
      <c r="BYR420" s="132"/>
      <c r="BYS420" s="133"/>
      <c r="BYT420" s="134"/>
      <c r="BYU420" s="135"/>
      <c r="BYV420" s="135"/>
      <c r="BYW420" s="130"/>
      <c r="BYX420" s="130"/>
      <c r="BYY420" s="131"/>
      <c r="BYZ420" s="132"/>
      <c r="BZA420" s="133"/>
      <c r="BZB420" s="134"/>
      <c r="BZC420" s="135"/>
      <c r="BZD420" s="135"/>
      <c r="BZE420" s="130"/>
      <c r="BZF420" s="130"/>
      <c r="BZG420" s="131"/>
      <c r="BZH420" s="132"/>
      <c r="BZI420" s="133"/>
      <c r="BZJ420" s="134"/>
      <c r="BZK420" s="135"/>
      <c r="BZL420" s="135"/>
      <c r="BZM420" s="130"/>
      <c r="BZN420" s="130"/>
      <c r="BZO420" s="131"/>
      <c r="BZP420" s="132"/>
      <c r="BZQ420" s="133"/>
      <c r="BZR420" s="134"/>
      <c r="BZS420" s="135"/>
      <c r="BZT420" s="135"/>
      <c r="BZU420" s="130"/>
      <c r="BZV420" s="130"/>
      <c r="BZW420" s="131"/>
      <c r="BZX420" s="132"/>
      <c r="BZY420" s="133"/>
      <c r="BZZ420" s="134"/>
      <c r="CAA420" s="135"/>
      <c r="CAB420" s="135"/>
      <c r="CAC420" s="130"/>
      <c r="CAD420" s="130"/>
      <c r="CAE420" s="131"/>
      <c r="CAF420" s="132"/>
      <c r="CAG420" s="133"/>
      <c r="CAH420" s="134"/>
      <c r="CAI420" s="135"/>
      <c r="CAJ420" s="135"/>
      <c r="CAK420" s="130"/>
      <c r="CAL420" s="130"/>
      <c r="CAM420" s="131"/>
      <c r="CAN420" s="132"/>
      <c r="CAO420" s="133"/>
      <c r="CAP420" s="134"/>
      <c r="CAQ420" s="135"/>
      <c r="CAR420" s="135"/>
      <c r="CAS420" s="130"/>
      <c r="CAT420" s="130"/>
      <c r="CAU420" s="131"/>
      <c r="CAV420" s="132"/>
      <c r="CAW420" s="133"/>
      <c r="CAX420" s="134"/>
      <c r="CAY420" s="135"/>
      <c r="CAZ420" s="135"/>
      <c r="CBA420" s="130"/>
      <c r="CBB420" s="130"/>
      <c r="CBC420" s="131"/>
      <c r="CBD420" s="132"/>
      <c r="CBE420" s="133"/>
      <c r="CBF420" s="134"/>
      <c r="CBG420" s="135"/>
      <c r="CBH420" s="135"/>
      <c r="CBI420" s="130"/>
      <c r="CBJ420" s="130"/>
      <c r="CBK420" s="131"/>
      <c r="CBL420" s="132"/>
      <c r="CBM420" s="133"/>
      <c r="CBN420" s="134"/>
      <c r="CBO420" s="135"/>
      <c r="CBP420" s="135"/>
      <c r="CBQ420" s="130"/>
      <c r="CBR420" s="130"/>
      <c r="CBS420" s="131"/>
      <c r="CBT420" s="132"/>
      <c r="CBU420" s="133"/>
      <c r="CBV420" s="134"/>
      <c r="CBW420" s="135"/>
      <c r="CBX420" s="135"/>
      <c r="CBY420" s="130"/>
      <c r="CBZ420" s="130"/>
      <c r="CCA420" s="131"/>
      <c r="CCB420" s="132"/>
      <c r="CCC420" s="133"/>
      <c r="CCD420" s="134"/>
      <c r="CCE420" s="135"/>
      <c r="CCF420" s="135"/>
      <c r="CCG420" s="130"/>
      <c r="CCH420" s="130"/>
      <c r="CCI420" s="131"/>
      <c r="CCJ420" s="132"/>
      <c r="CCK420" s="133"/>
      <c r="CCL420" s="134"/>
      <c r="CCM420" s="135"/>
      <c r="CCN420" s="135"/>
      <c r="CCO420" s="130"/>
      <c r="CCP420" s="130"/>
      <c r="CCQ420" s="131"/>
      <c r="CCR420" s="132"/>
      <c r="CCS420" s="133"/>
      <c r="CCT420" s="134"/>
      <c r="CCU420" s="135"/>
      <c r="CCV420" s="135"/>
      <c r="CCW420" s="130"/>
      <c r="CCX420" s="130"/>
      <c r="CCY420" s="131"/>
      <c r="CCZ420" s="132"/>
      <c r="CDA420" s="133"/>
      <c r="CDB420" s="134"/>
      <c r="CDC420" s="135"/>
      <c r="CDD420" s="135"/>
      <c r="CDE420" s="130"/>
      <c r="CDF420" s="130"/>
      <c r="CDG420" s="131"/>
      <c r="CDH420" s="132"/>
      <c r="CDI420" s="133"/>
      <c r="CDJ420" s="134"/>
      <c r="CDK420" s="135"/>
      <c r="CDL420" s="135"/>
      <c r="CDM420" s="130"/>
      <c r="CDN420" s="130"/>
      <c r="CDO420" s="131"/>
      <c r="CDP420" s="132"/>
      <c r="CDQ420" s="133"/>
      <c r="CDR420" s="134"/>
      <c r="CDS420" s="135"/>
      <c r="CDT420" s="135"/>
      <c r="CDU420" s="130"/>
      <c r="CDV420" s="130"/>
      <c r="CDW420" s="131"/>
      <c r="CDX420" s="132"/>
      <c r="CDY420" s="133"/>
      <c r="CDZ420" s="134"/>
      <c r="CEA420" s="135"/>
      <c r="CEB420" s="135"/>
      <c r="CEC420" s="130"/>
      <c r="CED420" s="130"/>
      <c r="CEE420" s="131"/>
      <c r="CEF420" s="132"/>
      <c r="CEG420" s="133"/>
      <c r="CEH420" s="134"/>
      <c r="CEI420" s="135"/>
      <c r="CEJ420" s="135"/>
      <c r="CEK420" s="130"/>
      <c r="CEL420" s="130"/>
      <c r="CEM420" s="131"/>
      <c r="CEN420" s="132"/>
      <c r="CEO420" s="133"/>
      <c r="CEP420" s="134"/>
      <c r="CEQ420" s="135"/>
      <c r="CER420" s="135"/>
      <c r="CES420" s="130"/>
      <c r="CET420" s="130"/>
      <c r="CEU420" s="131"/>
      <c r="CEV420" s="132"/>
      <c r="CEW420" s="133"/>
      <c r="CEX420" s="134"/>
      <c r="CEY420" s="135"/>
      <c r="CEZ420" s="135"/>
      <c r="CFA420" s="130"/>
      <c r="CFB420" s="130"/>
      <c r="CFC420" s="131"/>
      <c r="CFD420" s="132"/>
      <c r="CFE420" s="133"/>
      <c r="CFF420" s="134"/>
      <c r="CFG420" s="135"/>
      <c r="CFH420" s="135"/>
      <c r="CFI420" s="130"/>
      <c r="CFJ420" s="130"/>
      <c r="CFK420" s="131"/>
      <c r="CFL420" s="132"/>
      <c r="CFM420" s="133"/>
      <c r="CFN420" s="134"/>
      <c r="CFO420" s="135"/>
      <c r="CFP420" s="135"/>
      <c r="CFQ420" s="130"/>
      <c r="CFR420" s="130"/>
      <c r="CFS420" s="131"/>
      <c r="CFT420" s="132"/>
      <c r="CFU420" s="133"/>
      <c r="CFV420" s="134"/>
      <c r="CFW420" s="135"/>
      <c r="CFX420" s="135"/>
      <c r="CFY420" s="130"/>
      <c r="CFZ420" s="130"/>
      <c r="CGA420" s="131"/>
      <c r="CGB420" s="132"/>
      <c r="CGC420" s="133"/>
      <c r="CGD420" s="134"/>
      <c r="CGE420" s="135"/>
      <c r="CGF420" s="135"/>
      <c r="CGG420" s="130"/>
      <c r="CGH420" s="130"/>
      <c r="CGI420" s="131"/>
      <c r="CGJ420" s="132"/>
      <c r="CGK420" s="133"/>
      <c r="CGL420" s="134"/>
      <c r="CGM420" s="135"/>
      <c r="CGN420" s="135"/>
      <c r="CGO420" s="130"/>
      <c r="CGP420" s="130"/>
      <c r="CGQ420" s="131"/>
      <c r="CGR420" s="132"/>
      <c r="CGS420" s="133"/>
      <c r="CGT420" s="134"/>
      <c r="CGU420" s="135"/>
      <c r="CGV420" s="135"/>
      <c r="CGW420" s="130"/>
      <c r="CGX420" s="130"/>
      <c r="CGY420" s="131"/>
      <c r="CGZ420" s="132"/>
      <c r="CHA420" s="133"/>
      <c r="CHB420" s="134"/>
      <c r="CHC420" s="135"/>
      <c r="CHD420" s="135"/>
      <c r="CHE420" s="130"/>
      <c r="CHF420" s="130"/>
      <c r="CHG420" s="131"/>
      <c r="CHH420" s="132"/>
      <c r="CHI420" s="133"/>
      <c r="CHJ420" s="134"/>
      <c r="CHK420" s="135"/>
      <c r="CHL420" s="135"/>
      <c r="CHM420" s="130"/>
      <c r="CHN420" s="130"/>
      <c r="CHO420" s="131"/>
      <c r="CHP420" s="132"/>
      <c r="CHQ420" s="133"/>
      <c r="CHR420" s="134"/>
      <c r="CHS420" s="135"/>
      <c r="CHT420" s="135"/>
      <c r="CHU420" s="130"/>
      <c r="CHV420" s="130"/>
      <c r="CHW420" s="131"/>
      <c r="CHX420" s="132"/>
      <c r="CHY420" s="133"/>
      <c r="CHZ420" s="134"/>
      <c r="CIA420" s="135"/>
      <c r="CIB420" s="135"/>
      <c r="CIC420" s="130"/>
      <c r="CID420" s="130"/>
      <c r="CIE420" s="131"/>
      <c r="CIF420" s="132"/>
      <c r="CIG420" s="133"/>
      <c r="CIH420" s="134"/>
      <c r="CII420" s="135"/>
      <c r="CIJ420" s="135"/>
      <c r="CIK420" s="130"/>
      <c r="CIL420" s="130"/>
      <c r="CIM420" s="131"/>
      <c r="CIN420" s="132"/>
      <c r="CIO420" s="133"/>
      <c r="CIP420" s="134"/>
      <c r="CIQ420" s="135"/>
      <c r="CIR420" s="135"/>
      <c r="CIS420" s="130"/>
      <c r="CIT420" s="130"/>
      <c r="CIU420" s="131"/>
      <c r="CIV420" s="132"/>
      <c r="CIW420" s="133"/>
      <c r="CIX420" s="134"/>
      <c r="CIY420" s="135"/>
      <c r="CIZ420" s="135"/>
      <c r="CJA420" s="130"/>
      <c r="CJB420" s="130"/>
      <c r="CJC420" s="131"/>
      <c r="CJD420" s="132"/>
      <c r="CJE420" s="133"/>
      <c r="CJF420" s="134"/>
      <c r="CJG420" s="135"/>
      <c r="CJH420" s="135"/>
      <c r="CJI420" s="130"/>
      <c r="CJJ420" s="130"/>
      <c r="CJK420" s="131"/>
      <c r="CJL420" s="132"/>
      <c r="CJM420" s="133"/>
      <c r="CJN420" s="134"/>
      <c r="CJO420" s="135"/>
      <c r="CJP420" s="135"/>
      <c r="CJQ420" s="130"/>
      <c r="CJR420" s="130"/>
      <c r="CJS420" s="131"/>
      <c r="CJT420" s="132"/>
      <c r="CJU420" s="133"/>
      <c r="CJV420" s="134"/>
      <c r="CJW420" s="135"/>
      <c r="CJX420" s="135"/>
      <c r="CJY420" s="130"/>
      <c r="CJZ420" s="130"/>
      <c r="CKA420" s="131"/>
      <c r="CKB420" s="132"/>
      <c r="CKC420" s="133"/>
      <c r="CKD420" s="134"/>
      <c r="CKE420" s="135"/>
      <c r="CKF420" s="135"/>
      <c r="CKG420" s="130"/>
      <c r="CKH420" s="130"/>
      <c r="CKI420" s="131"/>
      <c r="CKJ420" s="132"/>
      <c r="CKK420" s="133"/>
      <c r="CKL420" s="134"/>
      <c r="CKM420" s="135"/>
      <c r="CKN420" s="135"/>
      <c r="CKO420" s="130"/>
      <c r="CKP420" s="130"/>
      <c r="CKQ420" s="131"/>
      <c r="CKR420" s="132"/>
      <c r="CKS420" s="133"/>
      <c r="CKT420" s="134"/>
      <c r="CKU420" s="135"/>
      <c r="CKV420" s="135"/>
      <c r="CKW420" s="130"/>
      <c r="CKX420" s="130"/>
      <c r="CKY420" s="131"/>
      <c r="CKZ420" s="132"/>
      <c r="CLA420" s="133"/>
      <c r="CLB420" s="134"/>
      <c r="CLC420" s="135"/>
      <c r="CLD420" s="135"/>
      <c r="CLE420" s="130"/>
      <c r="CLF420" s="130"/>
      <c r="CLG420" s="131"/>
      <c r="CLH420" s="132"/>
      <c r="CLI420" s="133"/>
      <c r="CLJ420" s="134"/>
      <c r="CLK420" s="135"/>
      <c r="CLL420" s="135"/>
      <c r="CLM420" s="130"/>
      <c r="CLN420" s="130"/>
      <c r="CLO420" s="131"/>
      <c r="CLP420" s="132"/>
      <c r="CLQ420" s="133"/>
      <c r="CLR420" s="134"/>
      <c r="CLS420" s="135"/>
      <c r="CLT420" s="135"/>
      <c r="CLU420" s="130"/>
      <c r="CLV420" s="130"/>
      <c r="CLW420" s="131"/>
      <c r="CLX420" s="132"/>
      <c r="CLY420" s="133"/>
      <c r="CLZ420" s="134"/>
      <c r="CMA420" s="135"/>
      <c r="CMB420" s="135"/>
      <c r="CMC420" s="130"/>
      <c r="CMD420" s="130"/>
      <c r="CME420" s="131"/>
      <c r="CMF420" s="132"/>
      <c r="CMG420" s="133"/>
      <c r="CMH420" s="134"/>
      <c r="CMI420" s="135"/>
      <c r="CMJ420" s="135"/>
      <c r="CMK420" s="130"/>
      <c r="CML420" s="130"/>
      <c r="CMM420" s="131"/>
      <c r="CMN420" s="132"/>
      <c r="CMO420" s="133"/>
      <c r="CMP420" s="134"/>
      <c r="CMQ420" s="135"/>
      <c r="CMR420" s="135"/>
      <c r="CMS420" s="130"/>
      <c r="CMT420" s="130"/>
      <c r="CMU420" s="131"/>
      <c r="CMV420" s="132"/>
      <c r="CMW420" s="133"/>
      <c r="CMX420" s="134"/>
      <c r="CMY420" s="135"/>
      <c r="CMZ420" s="135"/>
      <c r="CNA420" s="130"/>
      <c r="CNB420" s="130"/>
      <c r="CNC420" s="131"/>
      <c r="CND420" s="132"/>
      <c r="CNE420" s="133"/>
      <c r="CNF420" s="134"/>
      <c r="CNG420" s="135"/>
      <c r="CNH420" s="135"/>
      <c r="CNI420" s="130"/>
      <c r="CNJ420" s="130"/>
      <c r="CNK420" s="131"/>
      <c r="CNL420" s="132"/>
      <c r="CNM420" s="133"/>
      <c r="CNN420" s="134"/>
      <c r="CNO420" s="135"/>
      <c r="CNP420" s="135"/>
      <c r="CNQ420" s="130"/>
      <c r="CNR420" s="130"/>
      <c r="CNS420" s="131"/>
      <c r="CNT420" s="132"/>
      <c r="CNU420" s="133"/>
      <c r="CNV420" s="134"/>
      <c r="CNW420" s="135"/>
      <c r="CNX420" s="135"/>
      <c r="CNY420" s="130"/>
      <c r="CNZ420" s="130"/>
      <c r="COA420" s="131"/>
      <c r="COB420" s="132"/>
      <c r="COC420" s="133"/>
      <c r="COD420" s="134"/>
      <c r="COE420" s="135"/>
      <c r="COF420" s="135"/>
      <c r="COG420" s="130"/>
      <c r="COH420" s="130"/>
      <c r="COI420" s="131"/>
      <c r="COJ420" s="132"/>
      <c r="COK420" s="133"/>
      <c r="COL420" s="134"/>
      <c r="COM420" s="135"/>
      <c r="CON420" s="135"/>
      <c r="COO420" s="130"/>
      <c r="COP420" s="130"/>
      <c r="COQ420" s="131"/>
      <c r="COR420" s="132"/>
      <c r="COS420" s="133"/>
      <c r="COT420" s="134"/>
      <c r="COU420" s="135"/>
      <c r="COV420" s="135"/>
      <c r="COW420" s="130"/>
      <c r="COX420" s="130"/>
      <c r="COY420" s="131"/>
      <c r="COZ420" s="132"/>
      <c r="CPA420" s="133"/>
      <c r="CPB420" s="134"/>
      <c r="CPC420" s="135"/>
      <c r="CPD420" s="135"/>
      <c r="CPE420" s="130"/>
      <c r="CPF420" s="130"/>
      <c r="CPG420" s="131"/>
      <c r="CPH420" s="132"/>
      <c r="CPI420" s="133"/>
      <c r="CPJ420" s="134"/>
      <c r="CPK420" s="135"/>
      <c r="CPL420" s="135"/>
      <c r="CPM420" s="130"/>
      <c r="CPN420" s="130"/>
      <c r="CPO420" s="131"/>
      <c r="CPP420" s="132"/>
      <c r="CPQ420" s="133"/>
      <c r="CPR420" s="134"/>
      <c r="CPS420" s="135"/>
      <c r="CPT420" s="135"/>
      <c r="CPU420" s="130"/>
      <c r="CPV420" s="130"/>
      <c r="CPW420" s="131"/>
      <c r="CPX420" s="132"/>
      <c r="CPY420" s="133"/>
      <c r="CPZ420" s="134"/>
      <c r="CQA420" s="135"/>
      <c r="CQB420" s="135"/>
      <c r="CQC420" s="130"/>
      <c r="CQD420" s="130"/>
      <c r="CQE420" s="131"/>
      <c r="CQF420" s="132"/>
      <c r="CQG420" s="133"/>
      <c r="CQH420" s="134"/>
      <c r="CQI420" s="135"/>
      <c r="CQJ420" s="135"/>
      <c r="CQK420" s="130"/>
      <c r="CQL420" s="130"/>
      <c r="CQM420" s="131"/>
      <c r="CQN420" s="132"/>
      <c r="CQO420" s="133"/>
      <c r="CQP420" s="134"/>
      <c r="CQQ420" s="135"/>
      <c r="CQR420" s="135"/>
      <c r="CQS420" s="130"/>
      <c r="CQT420" s="130"/>
      <c r="CQU420" s="131"/>
      <c r="CQV420" s="132"/>
      <c r="CQW420" s="133"/>
      <c r="CQX420" s="134"/>
      <c r="CQY420" s="135"/>
      <c r="CQZ420" s="135"/>
      <c r="CRA420" s="130"/>
      <c r="CRB420" s="130"/>
      <c r="CRC420" s="131"/>
      <c r="CRD420" s="132"/>
      <c r="CRE420" s="133"/>
      <c r="CRF420" s="134"/>
      <c r="CRG420" s="135"/>
      <c r="CRH420" s="135"/>
      <c r="CRI420" s="130"/>
      <c r="CRJ420" s="130"/>
      <c r="CRK420" s="131"/>
      <c r="CRL420" s="132"/>
      <c r="CRM420" s="133"/>
      <c r="CRN420" s="134"/>
      <c r="CRO420" s="135"/>
      <c r="CRP420" s="135"/>
      <c r="CRQ420" s="130"/>
      <c r="CRR420" s="130"/>
      <c r="CRS420" s="131"/>
      <c r="CRT420" s="132"/>
      <c r="CRU420" s="133"/>
      <c r="CRV420" s="134"/>
      <c r="CRW420" s="135"/>
      <c r="CRX420" s="135"/>
      <c r="CRY420" s="130"/>
      <c r="CRZ420" s="130"/>
      <c r="CSA420" s="131"/>
      <c r="CSB420" s="132"/>
      <c r="CSC420" s="133"/>
      <c r="CSD420" s="134"/>
      <c r="CSE420" s="135"/>
      <c r="CSF420" s="135"/>
      <c r="CSG420" s="130"/>
      <c r="CSH420" s="130"/>
      <c r="CSI420" s="131"/>
      <c r="CSJ420" s="132"/>
      <c r="CSK420" s="133"/>
      <c r="CSL420" s="134"/>
      <c r="CSM420" s="135"/>
      <c r="CSN420" s="135"/>
      <c r="CSO420" s="130"/>
      <c r="CSP420" s="130"/>
      <c r="CSQ420" s="131"/>
      <c r="CSR420" s="132"/>
      <c r="CSS420" s="133"/>
      <c r="CST420" s="134"/>
      <c r="CSU420" s="135"/>
      <c r="CSV420" s="135"/>
      <c r="CSW420" s="130"/>
      <c r="CSX420" s="130"/>
      <c r="CSY420" s="131"/>
      <c r="CSZ420" s="132"/>
      <c r="CTA420" s="133"/>
      <c r="CTB420" s="134"/>
      <c r="CTC420" s="135"/>
      <c r="CTD420" s="135"/>
      <c r="CTE420" s="130"/>
      <c r="CTF420" s="130"/>
      <c r="CTG420" s="131"/>
      <c r="CTH420" s="132"/>
      <c r="CTI420" s="133"/>
      <c r="CTJ420" s="134"/>
      <c r="CTK420" s="135"/>
      <c r="CTL420" s="135"/>
      <c r="CTM420" s="130"/>
      <c r="CTN420" s="130"/>
      <c r="CTO420" s="131"/>
      <c r="CTP420" s="132"/>
      <c r="CTQ420" s="133"/>
      <c r="CTR420" s="134"/>
      <c r="CTS420" s="135"/>
      <c r="CTT420" s="135"/>
      <c r="CTU420" s="130"/>
      <c r="CTV420" s="130"/>
      <c r="CTW420" s="131"/>
      <c r="CTX420" s="132"/>
      <c r="CTY420" s="133"/>
      <c r="CTZ420" s="134"/>
      <c r="CUA420" s="135"/>
      <c r="CUB420" s="135"/>
      <c r="CUC420" s="130"/>
      <c r="CUD420" s="130"/>
      <c r="CUE420" s="131"/>
      <c r="CUF420" s="132"/>
      <c r="CUG420" s="133"/>
      <c r="CUH420" s="134"/>
      <c r="CUI420" s="135"/>
      <c r="CUJ420" s="135"/>
      <c r="CUK420" s="130"/>
      <c r="CUL420" s="130"/>
      <c r="CUM420" s="131"/>
      <c r="CUN420" s="132"/>
      <c r="CUO420" s="133"/>
      <c r="CUP420" s="134"/>
      <c r="CUQ420" s="135"/>
      <c r="CUR420" s="135"/>
      <c r="CUS420" s="130"/>
      <c r="CUT420" s="130"/>
      <c r="CUU420" s="131"/>
      <c r="CUV420" s="132"/>
      <c r="CUW420" s="133"/>
      <c r="CUX420" s="134"/>
      <c r="CUY420" s="135"/>
      <c r="CUZ420" s="135"/>
      <c r="CVA420" s="130"/>
      <c r="CVB420" s="130"/>
      <c r="CVC420" s="131"/>
      <c r="CVD420" s="132"/>
      <c r="CVE420" s="133"/>
      <c r="CVF420" s="134"/>
      <c r="CVG420" s="135"/>
      <c r="CVH420" s="135"/>
      <c r="CVI420" s="130"/>
      <c r="CVJ420" s="130"/>
      <c r="CVK420" s="131"/>
      <c r="CVL420" s="132"/>
      <c r="CVM420" s="133"/>
      <c r="CVN420" s="134"/>
      <c r="CVO420" s="135"/>
      <c r="CVP420" s="135"/>
      <c r="CVQ420" s="130"/>
      <c r="CVR420" s="130"/>
      <c r="CVS420" s="131"/>
      <c r="CVT420" s="132"/>
      <c r="CVU420" s="133"/>
      <c r="CVV420" s="134"/>
      <c r="CVW420" s="135"/>
      <c r="CVX420" s="135"/>
      <c r="CVY420" s="130"/>
      <c r="CVZ420" s="130"/>
      <c r="CWA420" s="131"/>
      <c r="CWB420" s="132"/>
      <c r="CWC420" s="133"/>
      <c r="CWD420" s="134"/>
      <c r="CWE420" s="135"/>
      <c r="CWF420" s="135"/>
      <c r="CWG420" s="130"/>
      <c r="CWH420" s="130"/>
      <c r="CWI420" s="131"/>
      <c r="CWJ420" s="132"/>
      <c r="CWK420" s="133"/>
      <c r="CWL420" s="134"/>
      <c r="CWM420" s="135"/>
      <c r="CWN420" s="135"/>
      <c r="CWO420" s="130"/>
      <c r="CWP420" s="130"/>
      <c r="CWQ420" s="131"/>
      <c r="CWR420" s="132"/>
      <c r="CWS420" s="133"/>
      <c r="CWT420" s="134"/>
      <c r="CWU420" s="135"/>
      <c r="CWV420" s="135"/>
      <c r="CWW420" s="130"/>
      <c r="CWX420" s="130"/>
      <c r="CWY420" s="131"/>
      <c r="CWZ420" s="132"/>
      <c r="CXA420" s="133"/>
      <c r="CXB420" s="134"/>
      <c r="CXC420" s="135"/>
      <c r="CXD420" s="135"/>
      <c r="CXE420" s="130"/>
      <c r="CXF420" s="130"/>
      <c r="CXG420" s="131"/>
      <c r="CXH420" s="132"/>
      <c r="CXI420" s="133"/>
      <c r="CXJ420" s="134"/>
      <c r="CXK420" s="135"/>
      <c r="CXL420" s="135"/>
      <c r="CXM420" s="130"/>
      <c r="CXN420" s="130"/>
      <c r="CXO420" s="131"/>
      <c r="CXP420" s="132"/>
      <c r="CXQ420" s="133"/>
      <c r="CXR420" s="134"/>
      <c r="CXS420" s="135"/>
      <c r="CXT420" s="135"/>
      <c r="CXU420" s="130"/>
      <c r="CXV420" s="130"/>
      <c r="CXW420" s="131"/>
      <c r="CXX420" s="132"/>
      <c r="CXY420" s="133"/>
      <c r="CXZ420" s="134"/>
      <c r="CYA420" s="135"/>
      <c r="CYB420" s="135"/>
      <c r="CYC420" s="130"/>
      <c r="CYD420" s="130"/>
      <c r="CYE420" s="131"/>
      <c r="CYF420" s="132"/>
      <c r="CYG420" s="133"/>
      <c r="CYH420" s="134"/>
      <c r="CYI420" s="135"/>
      <c r="CYJ420" s="135"/>
      <c r="CYK420" s="130"/>
      <c r="CYL420" s="130"/>
      <c r="CYM420" s="131"/>
      <c r="CYN420" s="132"/>
      <c r="CYO420" s="133"/>
      <c r="CYP420" s="134"/>
      <c r="CYQ420" s="135"/>
      <c r="CYR420" s="135"/>
      <c r="CYS420" s="130"/>
      <c r="CYT420" s="130"/>
      <c r="CYU420" s="131"/>
      <c r="CYV420" s="132"/>
      <c r="CYW420" s="133"/>
      <c r="CYX420" s="134"/>
      <c r="CYY420" s="135"/>
      <c r="CYZ420" s="135"/>
      <c r="CZA420" s="130"/>
      <c r="CZB420" s="130"/>
      <c r="CZC420" s="131"/>
      <c r="CZD420" s="132"/>
      <c r="CZE420" s="133"/>
      <c r="CZF420" s="134"/>
      <c r="CZG420" s="135"/>
      <c r="CZH420" s="135"/>
      <c r="CZI420" s="130"/>
      <c r="CZJ420" s="130"/>
      <c r="CZK420" s="131"/>
      <c r="CZL420" s="132"/>
      <c r="CZM420" s="133"/>
      <c r="CZN420" s="134"/>
      <c r="CZO420" s="135"/>
      <c r="CZP420" s="135"/>
      <c r="CZQ420" s="130"/>
      <c r="CZR420" s="130"/>
      <c r="CZS420" s="131"/>
      <c r="CZT420" s="132"/>
      <c r="CZU420" s="133"/>
      <c r="CZV420" s="134"/>
      <c r="CZW420" s="135"/>
      <c r="CZX420" s="135"/>
      <c r="CZY420" s="130"/>
      <c r="CZZ420" s="130"/>
      <c r="DAA420" s="131"/>
      <c r="DAB420" s="132"/>
      <c r="DAC420" s="133"/>
      <c r="DAD420" s="134"/>
      <c r="DAE420" s="135"/>
      <c r="DAF420" s="135"/>
      <c r="DAG420" s="130"/>
      <c r="DAH420" s="130"/>
      <c r="DAI420" s="131"/>
      <c r="DAJ420" s="132"/>
      <c r="DAK420" s="133"/>
      <c r="DAL420" s="134"/>
      <c r="DAM420" s="135"/>
      <c r="DAN420" s="135"/>
      <c r="DAO420" s="130"/>
      <c r="DAP420" s="130"/>
      <c r="DAQ420" s="131"/>
      <c r="DAR420" s="132"/>
      <c r="DAS420" s="133"/>
      <c r="DAT420" s="134"/>
      <c r="DAU420" s="135"/>
      <c r="DAV420" s="135"/>
      <c r="DAW420" s="130"/>
      <c r="DAX420" s="130"/>
      <c r="DAY420" s="131"/>
      <c r="DAZ420" s="132"/>
      <c r="DBA420" s="133"/>
      <c r="DBB420" s="134"/>
      <c r="DBC420" s="135"/>
      <c r="DBD420" s="135"/>
      <c r="DBE420" s="130"/>
      <c r="DBF420" s="130"/>
      <c r="DBG420" s="131"/>
      <c r="DBH420" s="132"/>
      <c r="DBI420" s="133"/>
      <c r="DBJ420" s="134"/>
      <c r="DBK420" s="135"/>
      <c r="DBL420" s="135"/>
      <c r="DBM420" s="130"/>
      <c r="DBN420" s="130"/>
      <c r="DBO420" s="131"/>
      <c r="DBP420" s="132"/>
      <c r="DBQ420" s="133"/>
      <c r="DBR420" s="134"/>
      <c r="DBS420" s="135"/>
      <c r="DBT420" s="135"/>
      <c r="DBU420" s="130"/>
      <c r="DBV420" s="130"/>
      <c r="DBW420" s="131"/>
      <c r="DBX420" s="132"/>
      <c r="DBY420" s="133"/>
      <c r="DBZ420" s="134"/>
      <c r="DCA420" s="135"/>
      <c r="DCB420" s="135"/>
      <c r="DCC420" s="130"/>
      <c r="DCD420" s="130"/>
      <c r="DCE420" s="131"/>
      <c r="DCF420" s="132"/>
      <c r="DCG420" s="133"/>
      <c r="DCH420" s="134"/>
      <c r="DCI420" s="135"/>
      <c r="DCJ420" s="135"/>
      <c r="DCK420" s="130"/>
      <c r="DCL420" s="130"/>
      <c r="DCM420" s="131"/>
      <c r="DCN420" s="132"/>
      <c r="DCO420" s="133"/>
      <c r="DCP420" s="134"/>
      <c r="DCQ420" s="135"/>
      <c r="DCR420" s="135"/>
      <c r="DCS420" s="130"/>
      <c r="DCT420" s="130"/>
      <c r="DCU420" s="131"/>
      <c r="DCV420" s="132"/>
      <c r="DCW420" s="133"/>
      <c r="DCX420" s="134"/>
      <c r="DCY420" s="135"/>
      <c r="DCZ420" s="135"/>
      <c r="DDA420" s="130"/>
      <c r="DDB420" s="130"/>
      <c r="DDC420" s="131"/>
      <c r="DDD420" s="132"/>
      <c r="DDE420" s="133"/>
      <c r="DDF420" s="134"/>
      <c r="DDG420" s="135"/>
      <c r="DDH420" s="135"/>
      <c r="DDI420" s="130"/>
      <c r="DDJ420" s="130"/>
      <c r="DDK420" s="131"/>
      <c r="DDL420" s="132"/>
      <c r="DDM420" s="133"/>
      <c r="DDN420" s="134"/>
      <c r="DDO420" s="135"/>
      <c r="DDP420" s="135"/>
      <c r="DDQ420" s="130"/>
      <c r="DDR420" s="130"/>
      <c r="DDS420" s="131"/>
      <c r="DDT420" s="132"/>
      <c r="DDU420" s="133"/>
      <c r="DDV420" s="134"/>
      <c r="DDW420" s="135"/>
      <c r="DDX420" s="135"/>
      <c r="DDY420" s="130"/>
      <c r="DDZ420" s="130"/>
      <c r="DEA420" s="131"/>
      <c r="DEB420" s="132"/>
      <c r="DEC420" s="133"/>
      <c r="DED420" s="134"/>
      <c r="DEE420" s="135"/>
      <c r="DEF420" s="135"/>
      <c r="DEG420" s="130"/>
      <c r="DEH420" s="130"/>
      <c r="DEI420" s="131"/>
      <c r="DEJ420" s="132"/>
      <c r="DEK420" s="133"/>
      <c r="DEL420" s="134"/>
      <c r="DEM420" s="135"/>
      <c r="DEN420" s="135"/>
      <c r="DEO420" s="130"/>
      <c r="DEP420" s="130"/>
      <c r="DEQ420" s="131"/>
      <c r="DER420" s="132"/>
      <c r="DES420" s="133"/>
      <c r="DET420" s="134"/>
      <c r="DEU420" s="135"/>
      <c r="DEV420" s="135"/>
      <c r="DEW420" s="130"/>
      <c r="DEX420" s="130"/>
      <c r="DEY420" s="131"/>
      <c r="DEZ420" s="132"/>
      <c r="DFA420" s="133"/>
      <c r="DFB420" s="134"/>
      <c r="DFC420" s="135"/>
      <c r="DFD420" s="135"/>
      <c r="DFE420" s="130"/>
      <c r="DFF420" s="130"/>
      <c r="DFG420" s="131"/>
      <c r="DFH420" s="132"/>
      <c r="DFI420" s="133"/>
      <c r="DFJ420" s="134"/>
      <c r="DFK420" s="135"/>
      <c r="DFL420" s="135"/>
      <c r="DFM420" s="130"/>
      <c r="DFN420" s="130"/>
      <c r="DFO420" s="131"/>
      <c r="DFP420" s="132"/>
      <c r="DFQ420" s="133"/>
      <c r="DFR420" s="134"/>
      <c r="DFS420" s="135"/>
      <c r="DFT420" s="135"/>
      <c r="DFU420" s="130"/>
      <c r="DFV420" s="130"/>
      <c r="DFW420" s="131"/>
      <c r="DFX420" s="132"/>
      <c r="DFY420" s="133"/>
      <c r="DFZ420" s="134"/>
      <c r="DGA420" s="135"/>
      <c r="DGB420" s="135"/>
      <c r="DGC420" s="130"/>
      <c r="DGD420" s="130"/>
      <c r="DGE420" s="131"/>
      <c r="DGF420" s="132"/>
      <c r="DGG420" s="133"/>
      <c r="DGH420" s="134"/>
      <c r="DGI420" s="135"/>
      <c r="DGJ420" s="135"/>
      <c r="DGK420" s="130"/>
      <c r="DGL420" s="130"/>
      <c r="DGM420" s="131"/>
      <c r="DGN420" s="132"/>
      <c r="DGO420" s="133"/>
      <c r="DGP420" s="134"/>
      <c r="DGQ420" s="135"/>
      <c r="DGR420" s="135"/>
      <c r="DGS420" s="130"/>
      <c r="DGT420" s="130"/>
      <c r="DGU420" s="131"/>
      <c r="DGV420" s="132"/>
      <c r="DGW420" s="133"/>
      <c r="DGX420" s="134"/>
      <c r="DGY420" s="135"/>
      <c r="DGZ420" s="135"/>
      <c r="DHA420" s="130"/>
      <c r="DHB420" s="130"/>
      <c r="DHC420" s="131"/>
      <c r="DHD420" s="132"/>
      <c r="DHE420" s="133"/>
      <c r="DHF420" s="134"/>
      <c r="DHG420" s="135"/>
      <c r="DHH420" s="135"/>
      <c r="DHI420" s="130"/>
      <c r="DHJ420" s="130"/>
      <c r="DHK420" s="131"/>
      <c r="DHL420" s="132"/>
      <c r="DHM420" s="133"/>
      <c r="DHN420" s="134"/>
      <c r="DHO420" s="135"/>
      <c r="DHP420" s="135"/>
      <c r="DHQ420" s="130"/>
      <c r="DHR420" s="130"/>
      <c r="DHS420" s="131"/>
      <c r="DHT420" s="132"/>
      <c r="DHU420" s="133"/>
      <c r="DHV420" s="134"/>
      <c r="DHW420" s="135"/>
      <c r="DHX420" s="135"/>
      <c r="DHY420" s="130"/>
      <c r="DHZ420" s="130"/>
      <c r="DIA420" s="131"/>
      <c r="DIB420" s="132"/>
      <c r="DIC420" s="133"/>
      <c r="DID420" s="134"/>
      <c r="DIE420" s="135"/>
      <c r="DIF420" s="135"/>
      <c r="DIG420" s="130"/>
      <c r="DIH420" s="130"/>
      <c r="DII420" s="131"/>
      <c r="DIJ420" s="132"/>
      <c r="DIK420" s="133"/>
      <c r="DIL420" s="134"/>
      <c r="DIM420" s="135"/>
      <c r="DIN420" s="135"/>
      <c r="DIO420" s="130"/>
      <c r="DIP420" s="130"/>
      <c r="DIQ420" s="131"/>
      <c r="DIR420" s="132"/>
      <c r="DIS420" s="133"/>
      <c r="DIT420" s="134"/>
      <c r="DIU420" s="135"/>
      <c r="DIV420" s="135"/>
      <c r="DIW420" s="130"/>
      <c r="DIX420" s="130"/>
      <c r="DIY420" s="131"/>
      <c r="DIZ420" s="132"/>
      <c r="DJA420" s="133"/>
      <c r="DJB420" s="134"/>
      <c r="DJC420" s="135"/>
      <c r="DJD420" s="135"/>
      <c r="DJE420" s="130"/>
      <c r="DJF420" s="130"/>
      <c r="DJG420" s="131"/>
      <c r="DJH420" s="132"/>
      <c r="DJI420" s="133"/>
      <c r="DJJ420" s="134"/>
      <c r="DJK420" s="135"/>
      <c r="DJL420" s="135"/>
      <c r="DJM420" s="130"/>
      <c r="DJN420" s="130"/>
      <c r="DJO420" s="131"/>
      <c r="DJP420" s="132"/>
      <c r="DJQ420" s="133"/>
      <c r="DJR420" s="134"/>
      <c r="DJS420" s="135"/>
      <c r="DJT420" s="135"/>
      <c r="DJU420" s="130"/>
      <c r="DJV420" s="130"/>
      <c r="DJW420" s="131"/>
      <c r="DJX420" s="132"/>
      <c r="DJY420" s="133"/>
      <c r="DJZ420" s="134"/>
      <c r="DKA420" s="135"/>
      <c r="DKB420" s="135"/>
      <c r="DKC420" s="130"/>
      <c r="DKD420" s="130"/>
      <c r="DKE420" s="131"/>
      <c r="DKF420" s="132"/>
      <c r="DKG420" s="133"/>
      <c r="DKH420" s="134"/>
      <c r="DKI420" s="135"/>
      <c r="DKJ420" s="135"/>
      <c r="DKK420" s="130"/>
      <c r="DKL420" s="130"/>
      <c r="DKM420" s="131"/>
      <c r="DKN420" s="132"/>
      <c r="DKO420" s="133"/>
      <c r="DKP420" s="134"/>
      <c r="DKQ420" s="135"/>
      <c r="DKR420" s="135"/>
      <c r="DKS420" s="130"/>
      <c r="DKT420" s="130"/>
      <c r="DKU420" s="131"/>
      <c r="DKV420" s="132"/>
      <c r="DKW420" s="133"/>
      <c r="DKX420" s="134"/>
      <c r="DKY420" s="135"/>
      <c r="DKZ420" s="135"/>
      <c r="DLA420" s="130"/>
      <c r="DLB420" s="130"/>
      <c r="DLC420" s="131"/>
      <c r="DLD420" s="132"/>
      <c r="DLE420" s="133"/>
      <c r="DLF420" s="134"/>
      <c r="DLG420" s="135"/>
      <c r="DLH420" s="135"/>
      <c r="DLI420" s="130"/>
      <c r="DLJ420" s="130"/>
      <c r="DLK420" s="131"/>
      <c r="DLL420" s="132"/>
      <c r="DLM420" s="133"/>
      <c r="DLN420" s="134"/>
      <c r="DLO420" s="135"/>
      <c r="DLP420" s="135"/>
      <c r="DLQ420" s="130"/>
      <c r="DLR420" s="130"/>
      <c r="DLS420" s="131"/>
      <c r="DLT420" s="132"/>
      <c r="DLU420" s="133"/>
      <c r="DLV420" s="134"/>
      <c r="DLW420" s="135"/>
      <c r="DLX420" s="135"/>
      <c r="DLY420" s="130"/>
      <c r="DLZ420" s="130"/>
      <c r="DMA420" s="131"/>
      <c r="DMB420" s="132"/>
      <c r="DMC420" s="133"/>
      <c r="DMD420" s="134"/>
      <c r="DME420" s="135"/>
      <c r="DMF420" s="135"/>
      <c r="DMG420" s="130"/>
      <c r="DMH420" s="130"/>
      <c r="DMI420" s="131"/>
      <c r="DMJ420" s="132"/>
      <c r="DMK420" s="133"/>
      <c r="DML420" s="134"/>
      <c r="DMM420" s="135"/>
      <c r="DMN420" s="135"/>
      <c r="DMO420" s="130"/>
      <c r="DMP420" s="130"/>
      <c r="DMQ420" s="131"/>
      <c r="DMR420" s="132"/>
      <c r="DMS420" s="133"/>
      <c r="DMT420" s="134"/>
      <c r="DMU420" s="135"/>
      <c r="DMV420" s="135"/>
      <c r="DMW420" s="130"/>
      <c r="DMX420" s="130"/>
      <c r="DMY420" s="131"/>
      <c r="DMZ420" s="132"/>
      <c r="DNA420" s="133"/>
      <c r="DNB420" s="134"/>
      <c r="DNC420" s="135"/>
      <c r="DND420" s="135"/>
      <c r="DNE420" s="130"/>
      <c r="DNF420" s="130"/>
      <c r="DNG420" s="131"/>
      <c r="DNH420" s="132"/>
      <c r="DNI420" s="133"/>
      <c r="DNJ420" s="134"/>
      <c r="DNK420" s="135"/>
      <c r="DNL420" s="135"/>
      <c r="DNM420" s="130"/>
      <c r="DNN420" s="130"/>
      <c r="DNO420" s="131"/>
      <c r="DNP420" s="132"/>
      <c r="DNQ420" s="133"/>
      <c r="DNR420" s="134"/>
      <c r="DNS420" s="135"/>
      <c r="DNT420" s="135"/>
      <c r="DNU420" s="130"/>
      <c r="DNV420" s="130"/>
      <c r="DNW420" s="131"/>
      <c r="DNX420" s="132"/>
      <c r="DNY420" s="133"/>
      <c r="DNZ420" s="134"/>
      <c r="DOA420" s="135"/>
      <c r="DOB420" s="135"/>
      <c r="DOC420" s="130"/>
      <c r="DOD420" s="130"/>
      <c r="DOE420" s="131"/>
      <c r="DOF420" s="132"/>
      <c r="DOG420" s="133"/>
      <c r="DOH420" s="134"/>
      <c r="DOI420" s="135"/>
      <c r="DOJ420" s="135"/>
      <c r="DOK420" s="130"/>
      <c r="DOL420" s="130"/>
      <c r="DOM420" s="131"/>
      <c r="DON420" s="132"/>
      <c r="DOO420" s="133"/>
      <c r="DOP420" s="134"/>
      <c r="DOQ420" s="135"/>
      <c r="DOR420" s="135"/>
      <c r="DOS420" s="130"/>
      <c r="DOT420" s="130"/>
      <c r="DOU420" s="131"/>
      <c r="DOV420" s="132"/>
      <c r="DOW420" s="133"/>
      <c r="DOX420" s="134"/>
      <c r="DOY420" s="135"/>
      <c r="DOZ420" s="135"/>
      <c r="DPA420" s="130"/>
      <c r="DPB420" s="130"/>
      <c r="DPC420" s="131"/>
      <c r="DPD420" s="132"/>
      <c r="DPE420" s="133"/>
      <c r="DPF420" s="134"/>
      <c r="DPG420" s="135"/>
      <c r="DPH420" s="135"/>
      <c r="DPI420" s="130"/>
      <c r="DPJ420" s="130"/>
      <c r="DPK420" s="131"/>
      <c r="DPL420" s="132"/>
      <c r="DPM420" s="133"/>
      <c r="DPN420" s="134"/>
      <c r="DPO420" s="135"/>
      <c r="DPP420" s="135"/>
      <c r="DPQ420" s="130"/>
      <c r="DPR420" s="130"/>
      <c r="DPS420" s="131"/>
      <c r="DPT420" s="132"/>
      <c r="DPU420" s="133"/>
      <c r="DPV420" s="134"/>
      <c r="DPW420" s="135"/>
      <c r="DPX420" s="135"/>
      <c r="DPY420" s="130"/>
      <c r="DPZ420" s="130"/>
      <c r="DQA420" s="131"/>
      <c r="DQB420" s="132"/>
      <c r="DQC420" s="133"/>
      <c r="DQD420" s="134"/>
      <c r="DQE420" s="135"/>
      <c r="DQF420" s="135"/>
      <c r="DQG420" s="130"/>
      <c r="DQH420" s="130"/>
      <c r="DQI420" s="131"/>
      <c r="DQJ420" s="132"/>
      <c r="DQK420" s="133"/>
      <c r="DQL420" s="134"/>
      <c r="DQM420" s="135"/>
      <c r="DQN420" s="135"/>
      <c r="DQO420" s="130"/>
      <c r="DQP420" s="130"/>
      <c r="DQQ420" s="131"/>
      <c r="DQR420" s="132"/>
      <c r="DQS420" s="133"/>
      <c r="DQT420" s="134"/>
      <c r="DQU420" s="135"/>
      <c r="DQV420" s="135"/>
      <c r="DQW420" s="130"/>
      <c r="DQX420" s="130"/>
      <c r="DQY420" s="131"/>
      <c r="DQZ420" s="132"/>
      <c r="DRA420" s="133"/>
      <c r="DRB420" s="134"/>
      <c r="DRC420" s="135"/>
      <c r="DRD420" s="135"/>
      <c r="DRE420" s="130"/>
      <c r="DRF420" s="130"/>
      <c r="DRG420" s="131"/>
      <c r="DRH420" s="132"/>
      <c r="DRI420" s="133"/>
      <c r="DRJ420" s="134"/>
      <c r="DRK420" s="135"/>
      <c r="DRL420" s="135"/>
      <c r="DRM420" s="130"/>
      <c r="DRN420" s="130"/>
      <c r="DRO420" s="131"/>
      <c r="DRP420" s="132"/>
      <c r="DRQ420" s="133"/>
      <c r="DRR420" s="134"/>
      <c r="DRS420" s="135"/>
      <c r="DRT420" s="135"/>
      <c r="DRU420" s="130"/>
      <c r="DRV420" s="130"/>
      <c r="DRW420" s="131"/>
      <c r="DRX420" s="132"/>
      <c r="DRY420" s="133"/>
      <c r="DRZ420" s="134"/>
      <c r="DSA420" s="135"/>
      <c r="DSB420" s="135"/>
      <c r="DSC420" s="130"/>
      <c r="DSD420" s="130"/>
      <c r="DSE420" s="131"/>
      <c r="DSF420" s="132"/>
      <c r="DSG420" s="133"/>
      <c r="DSH420" s="134"/>
      <c r="DSI420" s="135"/>
      <c r="DSJ420" s="135"/>
      <c r="DSK420" s="130"/>
      <c r="DSL420" s="130"/>
      <c r="DSM420" s="131"/>
      <c r="DSN420" s="132"/>
      <c r="DSO420" s="133"/>
      <c r="DSP420" s="134"/>
      <c r="DSQ420" s="135"/>
      <c r="DSR420" s="135"/>
      <c r="DSS420" s="130"/>
      <c r="DST420" s="130"/>
      <c r="DSU420" s="131"/>
      <c r="DSV420" s="132"/>
      <c r="DSW420" s="133"/>
      <c r="DSX420" s="134"/>
      <c r="DSY420" s="135"/>
      <c r="DSZ420" s="135"/>
      <c r="DTA420" s="130"/>
      <c r="DTB420" s="130"/>
      <c r="DTC420" s="131"/>
      <c r="DTD420" s="132"/>
      <c r="DTE420" s="133"/>
      <c r="DTF420" s="134"/>
      <c r="DTG420" s="135"/>
      <c r="DTH420" s="135"/>
      <c r="DTI420" s="130"/>
      <c r="DTJ420" s="130"/>
      <c r="DTK420" s="131"/>
      <c r="DTL420" s="132"/>
      <c r="DTM420" s="133"/>
      <c r="DTN420" s="134"/>
      <c r="DTO420" s="135"/>
      <c r="DTP420" s="135"/>
      <c r="DTQ420" s="130"/>
      <c r="DTR420" s="130"/>
      <c r="DTS420" s="131"/>
      <c r="DTT420" s="132"/>
      <c r="DTU420" s="133"/>
      <c r="DTV420" s="134"/>
      <c r="DTW420" s="135"/>
      <c r="DTX420" s="135"/>
      <c r="DTY420" s="130"/>
      <c r="DTZ420" s="130"/>
      <c r="DUA420" s="131"/>
      <c r="DUB420" s="132"/>
      <c r="DUC420" s="133"/>
      <c r="DUD420" s="134"/>
      <c r="DUE420" s="135"/>
      <c r="DUF420" s="135"/>
      <c r="DUG420" s="130"/>
      <c r="DUH420" s="130"/>
      <c r="DUI420" s="131"/>
      <c r="DUJ420" s="132"/>
      <c r="DUK420" s="133"/>
      <c r="DUL420" s="134"/>
      <c r="DUM420" s="135"/>
      <c r="DUN420" s="135"/>
      <c r="DUO420" s="130"/>
      <c r="DUP420" s="130"/>
      <c r="DUQ420" s="131"/>
      <c r="DUR420" s="132"/>
      <c r="DUS420" s="133"/>
      <c r="DUT420" s="134"/>
      <c r="DUU420" s="135"/>
      <c r="DUV420" s="135"/>
      <c r="DUW420" s="130"/>
      <c r="DUX420" s="130"/>
      <c r="DUY420" s="131"/>
      <c r="DUZ420" s="132"/>
      <c r="DVA420" s="133"/>
      <c r="DVB420" s="134"/>
      <c r="DVC420" s="135"/>
      <c r="DVD420" s="135"/>
      <c r="DVE420" s="130"/>
      <c r="DVF420" s="130"/>
      <c r="DVG420" s="131"/>
      <c r="DVH420" s="132"/>
      <c r="DVI420" s="133"/>
      <c r="DVJ420" s="134"/>
      <c r="DVK420" s="135"/>
      <c r="DVL420" s="135"/>
      <c r="DVM420" s="130"/>
      <c r="DVN420" s="130"/>
      <c r="DVO420" s="131"/>
      <c r="DVP420" s="132"/>
      <c r="DVQ420" s="133"/>
      <c r="DVR420" s="134"/>
      <c r="DVS420" s="135"/>
      <c r="DVT420" s="135"/>
      <c r="DVU420" s="130"/>
      <c r="DVV420" s="130"/>
      <c r="DVW420" s="131"/>
      <c r="DVX420" s="132"/>
      <c r="DVY420" s="133"/>
      <c r="DVZ420" s="134"/>
      <c r="DWA420" s="135"/>
      <c r="DWB420" s="135"/>
      <c r="DWC420" s="130"/>
      <c r="DWD420" s="130"/>
      <c r="DWE420" s="131"/>
      <c r="DWF420" s="132"/>
      <c r="DWG420" s="133"/>
      <c r="DWH420" s="134"/>
      <c r="DWI420" s="135"/>
      <c r="DWJ420" s="135"/>
      <c r="DWK420" s="130"/>
      <c r="DWL420" s="130"/>
      <c r="DWM420" s="131"/>
      <c r="DWN420" s="132"/>
      <c r="DWO420" s="133"/>
      <c r="DWP420" s="134"/>
      <c r="DWQ420" s="135"/>
      <c r="DWR420" s="135"/>
      <c r="DWS420" s="130"/>
      <c r="DWT420" s="130"/>
      <c r="DWU420" s="131"/>
      <c r="DWV420" s="132"/>
      <c r="DWW420" s="133"/>
      <c r="DWX420" s="134"/>
      <c r="DWY420" s="135"/>
      <c r="DWZ420" s="135"/>
      <c r="DXA420" s="130"/>
      <c r="DXB420" s="130"/>
      <c r="DXC420" s="131"/>
      <c r="DXD420" s="132"/>
      <c r="DXE420" s="133"/>
      <c r="DXF420" s="134"/>
      <c r="DXG420" s="135"/>
      <c r="DXH420" s="135"/>
      <c r="DXI420" s="130"/>
      <c r="DXJ420" s="130"/>
      <c r="DXK420" s="131"/>
      <c r="DXL420" s="132"/>
      <c r="DXM420" s="133"/>
      <c r="DXN420" s="134"/>
      <c r="DXO420" s="135"/>
      <c r="DXP420" s="135"/>
      <c r="DXQ420" s="130"/>
      <c r="DXR420" s="130"/>
      <c r="DXS420" s="131"/>
      <c r="DXT420" s="132"/>
      <c r="DXU420" s="133"/>
      <c r="DXV420" s="134"/>
      <c r="DXW420" s="135"/>
      <c r="DXX420" s="135"/>
      <c r="DXY420" s="130"/>
      <c r="DXZ420" s="130"/>
      <c r="DYA420" s="131"/>
      <c r="DYB420" s="132"/>
      <c r="DYC420" s="133"/>
      <c r="DYD420" s="134"/>
      <c r="DYE420" s="135"/>
      <c r="DYF420" s="135"/>
      <c r="DYG420" s="130"/>
      <c r="DYH420" s="130"/>
      <c r="DYI420" s="131"/>
      <c r="DYJ420" s="132"/>
      <c r="DYK420" s="133"/>
      <c r="DYL420" s="134"/>
      <c r="DYM420" s="135"/>
      <c r="DYN420" s="135"/>
      <c r="DYO420" s="130"/>
      <c r="DYP420" s="130"/>
      <c r="DYQ420" s="131"/>
      <c r="DYR420" s="132"/>
      <c r="DYS420" s="133"/>
      <c r="DYT420" s="134"/>
      <c r="DYU420" s="135"/>
      <c r="DYV420" s="135"/>
      <c r="DYW420" s="130"/>
      <c r="DYX420" s="130"/>
      <c r="DYY420" s="131"/>
      <c r="DYZ420" s="132"/>
      <c r="DZA420" s="133"/>
      <c r="DZB420" s="134"/>
      <c r="DZC420" s="135"/>
      <c r="DZD420" s="135"/>
      <c r="DZE420" s="130"/>
      <c r="DZF420" s="130"/>
      <c r="DZG420" s="131"/>
      <c r="DZH420" s="132"/>
      <c r="DZI420" s="133"/>
      <c r="DZJ420" s="134"/>
      <c r="DZK420" s="135"/>
      <c r="DZL420" s="135"/>
      <c r="DZM420" s="130"/>
      <c r="DZN420" s="130"/>
      <c r="DZO420" s="131"/>
      <c r="DZP420" s="132"/>
      <c r="DZQ420" s="133"/>
      <c r="DZR420" s="134"/>
      <c r="DZS420" s="135"/>
      <c r="DZT420" s="135"/>
      <c r="DZU420" s="130"/>
      <c r="DZV420" s="130"/>
      <c r="DZW420" s="131"/>
      <c r="DZX420" s="132"/>
      <c r="DZY420" s="133"/>
      <c r="DZZ420" s="134"/>
      <c r="EAA420" s="135"/>
      <c r="EAB420" s="135"/>
      <c r="EAC420" s="130"/>
      <c r="EAD420" s="130"/>
      <c r="EAE420" s="131"/>
      <c r="EAF420" s="132"/>
      <c r="EAG420" s="133"/>
      <c r="EAH420" s="134"/>
      <c r="EAI420" s="135"/>
      <c r="EAJ420" s="135"/>
      <c r="EAK420" s="130"/>
      <c r="EAL420" s="130"/>
      <c r="EAM420" s="131"/>
      <c r="EAN420" s="132"/>
      <c r="EAO420" s="133"/>
      <c r="EAP420" s="134"/>
      <c r="EAQ420" s="135"/>
      <c r="EAR420" s="135"/>
      <c r="EAS420" s="130"/>
      <c r="EAT420" s="130"/>
      <c r="EAU420" s="131"/>
      <c r="EAV420" s="132"/>
      <c r="EAW420" s="133"/>
      <c r="EAX420" s="134"/>
      <c r="EAY420" s="135"/>
      <c r="EAZ420" s="135"/>
      <c r="EBA420" s="130"/>
      <c r="EBB420" s="130"/>
      <c r="EBC420" s="131"/>
      <c r="EBD420" s="132"/>
      <c r="EBE420" s="133"/>
      <c r="EBF420" s="134"/>
      <c r="EBG420" s="135"/>
      <c r="EBH420" s="135"/>
      <c r="EBI420" s="130"/>
      <c r="EBJ420" s="130"/>
      <c r="EBK420" s="131"/>
      <c r="EBL420" s="132"/>
      <c r="EBM420" s="133"/>
      <c r="EBN420" s="134"/>
      <c r="EBO420" s="135"/>
      <c r="EBP420" s="135"/>
      <c r="EBQ420" s="130"/>
      <c r="EBR420" s="130"/>
      <c r="EBS420" s="131"/>
      <c r="EBT420" s="132"/>
      <c r="EBU420" s="133"/>
      <c r="EBV420" s="134"/>
      <c r="EBW420" s="135"/>
      <c r="EBX420" s="135"/>
      <c r="EBY420" s="130"/>
      <c r="EBZ420" s="130"/>
      <c r="ECA420" s="131"/>
      <c r="ECB420" s="132"/>
      <c r="ECC420" s="133"/>
      <c r="ECD420" s="134"/>
      <c r="ECE420" s="135"/>
      <c r="ECF420" s="135"/>
      <c r="ECG420" s="130"/>
      <c r="ECH420" s="130"/>
      <c r="ECI420" s="131"/>
      <c r="ECJ420" s="132"/>
      <c r="ECK420" s="133"/>
      <c r="ECL420" s="134"/>
      <c r="ECM420" s="135"/>
      <c r="ECN420" s="135"/>
      <c r="ECO420" s="130"/>
      <c r="ECP420" s="130"/>
      <c r="ECQ420" s="131"/>
      <c r="ECR420" s="132"/>
      <c r="ECS420" s="133"/>
      <c r="ECT420" s="134"/>
      <c r="ECU420" s="135"/>
      <c r="ECV420" s="135"/>
      <c r="ECW420" s="130"/>
      <c r="ECX420" s="130"/>
      <c r="ECY420" s="131"/>
      <c r="ECZ420" s="132"/>
      <c r="EDA420" s="133"/>
      <c r="EDB420" s="134"/>
      <c r="EDC420" s="135"/>
      <c r="EDD420" s="135"/>
      <c r="EDE420" s="130"/>
      <c r="EDF420" s="130"/>
      <c r="EDG420" s="131"/>
      <c r="EDH420" s="132"/>
      <c r="EDI420" s="133"/>
      <c r="EDJ420" s="134"/>
      <c r="EDK420" s="135"/>
      <c r="EDL420" s="135"/>
      <c r="EDM420" s="130"/>
      <c r="EDN420" s="130"/>
      <c r="EDO420" s="131"/>
      <c r="EDP420" s="132"/>
      <c r="EDQ420" s="133"/>
      <c r="EDR420" s="134"/>
      <c r="EDS420" s="135"/>
      <c r="EDT420" s="135"/>
      <c r="EDU420" s="130"/>
      <c r="EDV420" s="130"/>
      <c r="EDW420" s="131"/>
      <c r="EDX420" s="132"/>
      <c r="EDY420" s="133"/>
      <c r="EDZ420" s="134"/>
      <c r="EEA420" s="135"/>
      <c r="EEB420" s="135"/>
      <c r="EEC420" s="130"/>
      <c r="EED420" s="130"/>
      <c r="EEE420" s="131"/>
      <c r="EEF420" s="132"/>
      <c r="EEG420" s="133"/>
      <c r="EEH420" s="134"/>
      <c r="EEI420" s="135"/>
      <c r="EEJ420" s="135"/>
      <c r="EEK420" s="130"/>
      <c r="EEL420" s="130"/>
      <c r="EEM420" s="131"/>
      <c r="EEN420" s="132"/>
      <c r="EEO420" s="133"/>
      <c r="EEP420" s="134"/>
      <c r="EEQ420" s="135"/>
      <c r="EER420" s="135"/>
      <c r="EES420" s="130"/>
      <c r="EET420" s="130"/>
      <c r="EEU420" s="131"/>
      <c r="EEV420" s="132"/>
      <c r="EEW420" s="133"/>
      <c r="EEX420" s="134"/>
      <c r="EEY420" s="135"/>
      <c r="EEZ420" s="135"/>
      <c r="EFA420" s="130"/>
      <c r="EFB420" s="130"/>
      <c r="EFC420" s="131"/>
      <c r="EFD420" s="132"/>
      <c r="EFE420" s="133"/>
      <c r="EFF420" s="134"/>
      <c r="EFG420" s="135"/>
      <c r="EFH420" s="135"/>
      <c r="EFI420" s="130"/>
      <c r="EFJ420" s="130"/>
      <c r="EFK420" s="131"/>
      <c r="EFL420" s="132"/>
      <c r="EFM420" s="133"/>
      <c r="EFN420" s="134"/>
      <c r="EFO420" s="135"/>
      <c r="EFP420" s="135"/>
      <c r="EFQ420" s="130"/>
      <c r="EFR420" s="130"/>
      <c r="EFS420" s="131"/>
      <c r="EFT420" s="132"/>
      <c r="EFU420" s="133"/>
      <c r="EFV420" s="134"/>
      <c r="EFW420" s="135"/>
      <c r="EFX420" s="135"/>
      <c r="EFY420" s="130"/>
      <c r="EFZ420" s="130"/>
      <c r="EGA420" s="131"/>
      <c r="EGB420" s="132"/>
      <c r="EGC420" s="133"/>
      <c r="EGD420" s="134"/>
      <c r="EGE420" s="135"/>
      <c r="EGF420" s="135"/>
      <c r="EGG420" s="130"/>
      <c r="EGH420" s="130"/>
      <c r="EGI420" s="131"/>
      <c r="EGJ420" s="132"/>
      <c r="EGK420" s="133"/>
      <c r="EGL420" s="134"/>
      <c r="EGM420" s="135"/>
      <c r="EGN420" s="135"/>
      <c r="EGO420" s="130"/>
      <c r="EGP420" s="130"/>
      <c r="EGQ420" s="131"/>
      <c r="EGR420" s="132"/>
      <c r="EGS420" s="133"/>
      <c r="EGT420" s="134"/>
      <c r="EGU420" s="135"/>
      <c r="EGV420" s="135"/>
      <c r="EGW420" s="130"/>
      <c r="EGX420" s="130"/>
      <c r="EGY420" s="131"/>
      <c r="EGZ420" s="132"/>
      <c r="EHA420" s="133"/>
      <c r="EHB420" s="134"/>
      <c r="EHC420" s="135"/>
      <c r="EHD420" s="135"/>
      <c r="EHE420" s="130"/>
      <c r="EHF420" s="130"/>
      <c r="EHG420" s="131"/>
      <c r="EHH420" s="132"/>
      <c r="EHI420" s="133"/>
      <c r="EHJ420" s="134"/>
      <c r="EHK420" s="135"/>
      <c r="EHL420" s="135"/>
      <c r="EHM420" s="130"/>
      <c r="EHN420" s="130"/>
      <c r="EHO420" s="131"/>
      <c r="EHP420" s="132"/>
      <c r="EHQ420" s="133"/>
      <c r="EHR420" s="134"/>
      <c r="EHS420" s="135"/>
      <c r="EHT420" s="135"/>
      <c r="EHU420" s="130"/>
      <c r="EHV420" s="130"/>
      <c r="EHW420" s="131"/>
      <c r="EHX420" s="132"/>
      <c r="EHY420" s="133"/>
      <c r="EHZ420" s="134"/>
      <c r="EIA420" s="135"/>
      <c r="EIB420" s="135"/>
      <c r="EIC420" s="130"/>
      <c r="EID420" s="130"/>
      <c r="EIE420" s="131"/>
      <c r="EIF420" s="132"/>
      <c r="EIG420" s="133"/>
      <c r="EIH420" s="134"/>
      <c r="EII420" s="135"/>
      <c r="EIJ420" s="135"/>
      <c r="EIK420" s="130"/>
      <c r="EIL420" s="130"/>
      <c r="EIM420" s="131"/>
      <c r="EIN420" s="132"/>
      <c r="EIO420" s="133"/>
      <c r="EIP420" s="134"/>
      <c r="EIQ420" s="135"/>
      <c r="EIR420" s="135"/>
      <c r="EIS420" s="130"/>
      <c r="EIT420" s="130"/>
      <c r="EIU420" s="131"/>
      <c r="EIV420" s="132"/>
      <c r="EIW420" s="133"/>
      <c r="EIX420" s="134"/>
      <c r="EIY420" s="135"/>
      <c r="EIZ420" s="135"/>
      <c r="EJA420" s="130"/>
      <c r="EJB420" s="130"/>
      <c r="EJC420" s="131"/>
      <c r="EJD420" s="132"/>
      <c r="EJE420" s="133"/>
      <c r="EJF420" s="134"/>
      <c r="EJG420" s="135"/>
      <c r="EJH420" s="135"/>
      <c r="EJI420" s="130"/>
      <c r="EJJ420" s="130"/>
      <c r="EJK420" s="131"/>
      <c r="EJL420" s="132"/>
      <c r="EJM420" s="133"/>
      <c r="EJN420" s="134"/>
      <c r="EJO420" s="135"/>
      <c r="EJP420" s="135"/>
      <c r="EJQ420" s="130"/>
      <c r="EJR420" s="130"/>
      <c r="EJS420" s="131"/>
      <c r="EJT420" s="132"/>
      <c r="EJU420" s="133"/>
      <c r="EJV420" s="134"/>
      <c r="EJW420" s="135"/>
      <c r="EJX420" s="135"/>
      <c r="EJY420" s="130"/>
      <c r="EJZ420" s="130"/>
      <c r="EKA420" s="131"/>
      <c r="EKB420" s="132"/>
      <c r="EKC420" s="133"/>
      <c r="EKD420" s="134"/>
      <c r="EKE420" s="135"/>
      <c r="EKF420" s="135"/>
      <c r="EKG420" s="130"/>
      <c r="EKH420" s="130"/>
      <c r="EKI420" s="131"/>
      <c r="EKJ420" s="132"/>
      <c r="EKK420" s="133"/>
      <c r="EKL420" s="134"/>
      <c r="EKM420" s="135"/>
      <c r="EKN420" s="135"/>
      <c r="EKO420" s="130"/>
      <c r="EKP420" s="130"/>
      <c r="EKQ420" s="131"/>
      <c r="EKR420" s="132"/>
      <c r="EKS420" s="133"/>
      <c r="EKT420" s="134"/>
      <c r="EKU420" s="135"/>
      <c r="EKV420" s="135"/>
      <c r="EKW420" s="130"/>
      <c r="EKX420" s="130"/>
      <c r="EKY420" s="131"/>
      <c r="EKZ420" s="132"/>
      <c r="ELA420" s="133"/>
      <c r="ELB420" s="134"/>
      <c r="ELC420" s="135"/>
      <c r="ELD420" s="135"/>
      <c r="ELE420" s="130"/>
      <c r="ELF420" s="130"/>
      <c r="ELG420" s="131"/>
      <c r="ELH420" s="132"/>
      <c r="ELI420" s="133"/>
      <c r="ELJ420" s="134"/>
      <c r="ELK420" s="135"/>
      <c r="ELL420" s="135"/>
      <c r="ELM420" s="130"/>
      <c r="ELN420" s="130"/>
      <c r="ELO420" s="131"/>
      <c r="ELP420" s="132"/>
      <c r="ELQ420" s="133"/>
      <c r="ELR420" s="134"/>
      <c r="ELS420" s="135"/>
      <c r="ELT420" s="135"/>
      <c r="ELU420" s="130"/>
      <c r="ELV420" s="130"/>
      <c r="ELW420" s="131"/>
      <c r="ELX420" s="132"/>
      <c r="ELY420" s="133"/>
      <c r="ELZ420" s="134"/>
      <c r="EMA420" s="135"/>
      <c r="EMB420" s="135"/>
      <c r="EMC420" s="130"/>
      <c r="EMD420" s="130"/>
      <c r="EME420" s="131"/>
      <c r="EMF420" s="132"/>
      <c r="EMG420" s="133"/>
      <c r="EMH420" s="134"/>
      <c r="EMI420" s="135"/>
      <c r="EMJ420" s="135"/>
      <c r="EMK420" s="130"/>
      <c r="EML420" s="130"/>
      <c r="EMM420" s="131"/>
      <c r="EMN420" s="132"/>
      <c r="EMO420" s="133"/>
      <c r="EMP420" s="134"/>
      <c r="EMQ420" s="135"/>
      <c r="EMR420" s="135"/>
      <c r="EMS420" s="130"/>
      <c r="EMT420" s="130"/>
      <c r="EMU420" s="131"/>
      <c r="EMV420" s="132"/>
      <c r="EMW420" s="133"/>
      <c r="EMX420" s="134"/>
      <c r="EMY420" s="135"/>
      <c r="EMZ420" s="135"/>
      <c r="ENA420" s="130"/>
      <c r="ENB420" s="130"/>
      <c r="ENC420" s="131"/>
      <c r="END420" s="132"/>
      <c r="ENE420" s="133"/>
      <c r="ENF420" s="134"/>
      <c r="ENG420" s="135"/>
      <c r="ENH420" s="135"/>
      <c r="ENI420" s="130"/>
      <c r="ENJ420" s="130"/>
      <c r="ENK420" s="131"/>
      <c r="ENL420" s="132"/>
      <c r="ENM420" s="133"/>
      <c r="ENN420" s="134"/>
      <c r="ENO420" s="135"/>
      <c r="ENP420" s="135"/>
      <c r="ENQ420" s="130"/>
      <c r="ENR420" s="130"/>
      <c r="ENS420" s="131"/>
      <c r="ENT420" s="132"/>
      <c r="ENU420" s="133"/>
      <c r="ENV420" s="134"/>
      <c r="ENW420" s="135"/>
      <c r="ENX420" s="135"/>
      <c r="ENY420" s="130"/>
      <c r="ENZ420" s="130"/>
      <c r="EOA420" s="131"/>
      <c r="EOB420" s="132"/>
      <c r="EOC420" s="133"/>
      <c r="EOD420" s="134"/>
      <c r="EOE420" s="135"/>
      <c r="EOF420" s="135"/>
      <c r="EOG420" s="130"/>
      <c r="EOH420" s="130"/>
      <c r="EOI420" s="131"/>
      <c r="EOJ420" s="132"/>
      <c r="EOK420" s="133"/>
      <c r="EOL420" s="134"/>
      <c r="EOM420" s="135"/>
      <c r="EON420" s="135"/>
      <c r="EOO420" s="130"/>
      <c r="EOP420" s="130"/>
      <c r="EOQ420" s="131"/>
      <c r="EOR420" s="132"/>
      <c r="EOS420" s="133"/>
      <c r="EOT420" s="134"/>
      <c r="EOU420" s="135"/>
      <c r="EOV420" s="135"/>
      <c r="EOW420" s="130"/>
      <c r="EOX420" s="130"/>
      <c r="EOY420" s="131"/>
      <c r="EOZ420" s="132"/>
      <c r="EPA420" s="133"/>
      <c r="EPB420" s="134"/>
      <c r="EPC420" s="135"/>
      <c r="EPD420" s="135"/>
      <c r="EPE420" s="130"/>
      <c r="EPF420" s="130"/>
      <c r="EPG420" s="131"/>
      <c r="EPH420" s="132"/>
      <c r="EPI420" s="133"/>
      <c r="EPJ420" s="134"/>
      <c r="EPK420" s="135"/>
      <c r="EPL420" s="135"/>
      <c r="EPM420" s="130"/>
      <c r="EPN420" s="130"/>
      <c r="EPO420" s="131"/>
      <c r="EPP420" s="132"/>
      <c r="EPQ420" s="133"/>
      <c r="EPR420" s="134"/>
      <c r="EPS420" s="135"/>
      <c r="EPT420" s="135"/>
      <c r="EPU420" s="130"/>
      <c r="EPV420" s="130"/>
      <c r="EPW420" s="131"/>
      <c r="EPX420" s="132"/>
      <c r="EPY420" s="133"/>
      <c r="EPZ420" s="134"/>
      <c r="EQA420" s="135"/>
      <c r="EQB420" s="135"/>
      <c r="EQC420" s="130"/>
      <c r="EQD420" s="130"/>
      <c r="EQE420" s="131"/>
      <c r="EQF420" s="132"/>
      <c r="EQG420" s="133"/>
      <c r="EQH420" s="134"/>
      <c r="EQI420" s="135"/>
      <c r="EQJ420" s="135"/>
      <c r="EQK420" s="130"/>
      <c r="EQL420" s="130"/>
      <c r="EQM420" s="131"/>
      <c r="EQN420" s="132"/>
      <c r="EQO420" s="133"/>
      <c r="EQP420" s="134"/>
      <c r="EQQ420" s="135"/>
      <c r="EQR420" s="135"/>
      <c r="EQS420" s="130"/>
      <c r="EQT420" s="130"/>
      <c r="EQU420" s="131"/>
      <c r="EQV420" s="132"/>
      <c r="EQW420" s="133"/>
      <c r="EQX420" s="134"/>
      <c r="EQY420" s="135"/>
      <c r="EQZ420" s="135"/>
      <c r="ERA420" s="130"/>
      <c r="ERB420" s="130"/>
      <c r="ERC420" s="131"/>
      <c r="ERD420" s="132"/>
      <c r="ERE420" s="133"/>
      <c r="ERF420" s="134"/>
      <c r="ERG420" s="135"/>
      <c r="ERH420" s="135"/>
      <c r="ERI420" s="130"/>
      <c r="ERJ420" s="130"/>
      <c r="ERK420" s="131"/>
      <c r="ERL420" s="132"/>
      <c r="ERM420" s="133"/>
      <c r="ERN420" s="134"/>
      <c r="ERO420" s="135"/>
      <c r="ERP420" s="135"/>
      <c r="ERQ420" s="130"/>
      <c r="ERR420" s="130"/>
      <c r="ERS420" s="131"/>
      <c r="ERT420" s="132"/>
      <c r="ERU420" s="133"/>
      <c r="ERV420" s="134"/>
      <c r="ERW420" s="135"/>
      <c r="ERX420" s="135"/>
      <c r="ERY420" s="130"/>
      <c r="ERZ420" s="130"/>
      <c r="ESA420" s="131"/>
      <c r="ESB420" s="132"/>
      <c r="ESC420" s="133"/>
      <c r="ESD420" s="134"/>
      <c r="ESE420" s="135"/>
      <c r="ESF420" s="135"/>
      <c r="ESG420" s="130"/>
      <c r="ESH420" s="130"/>
      <c r="ESI420" s="131"/>
      <c r="ESJ420" s="132"/>
      <c r="ESK420" s="133"/>
      <c r="ESL420" s="134"/>
      <c r="ESM420" s="135"/>
      <c r="ESN420" s="135"/>
      <c r="ESO420" s="130"/>
      <c r="ESP420" s="130"/>
      <c r="ESQ420" s="131"/>
      <c r="ESR420" s="132"/>
      <c r="ESS420" s="133"/>
      <c r="EST420" s="134"/>
      <c r="ESU420" s="135"/>
      <c r="ESV420" s="135"/>
      <c r="ESW420" s="130"/>
      <c r="ESX420" s="130"/>
      <c r="ESY420" s="131"/>
      <c r="ESZ420" s="132"/>
      <c r="ETA420" s="133"/>
      <c r="ETB420" s="134"/>
      <c r="ETC420" s="135"/>
      <c r="ETD420" s="135"/>
      <c r="ETE420" s="130"/>
      <c r="ETF420" s="130"/>
      <c r="ETG420" s="131"/>
      <c r="ETH420" s="132"/>
      <c r="ETI420" s="133"/>
      <c r="ETJ420" s="134"/>
      <c r="ETK420" s="135"/>
      <c r="ETL420" s="135"/>
      <c r="ETM420" s="130"/>
      <c r="ETN420" s="130"/>
      <c r="ETO420" s="131"/>
      <c r="ETP420" s="132"/>
      <c r="ETQ420" s="133"/>
      <c r="ETR420" s="134"/>
      <c r="ETS420" s="135"/>
      <c r="ETT420" s="135"/>
      <c r="ETU420" s="130"/>
      <c r="ETV420" s="130"/>
      <c r="ETW420" s="131"/>
      <c r="ETX420" s="132"/>
      <c r="ETY420" s="133"/>
      <c r="ETZ420" s="134"/>
      <c r="EUA420" s="135"/>
      <c r="EUB420" s="135"/>
      <c r="EUC420" s="130"/>
      <c r="EUD420" s="130"/>
      <c r="EUE420" s="131"/>
      <c r="EUF420" s="132"/>
      <c r="EUG420" s="133"/>
      <c r="EUH420" s="134"/>
      <c r="EUI420" s="135"/>
      <c r="EUJ420" s="135"/>
      <c r="EUK420" s="130"/>
      <c r="EUL420" s="130"/>
      <c r="EUM420" s="131"/>
      <c r="EUN420" s="132"/>
      <c r="EUO420" s="133"/>
      <c r="EUP420" s="134"/>
      <c r="EUQ420" s="135"/>
      <c r="EUR420" s="135"/>
      <c r="EUS420" s="130"/>
      <c r="EUT420" s="130"/>
      <c r="EUU420" s="131"/>
      <c r="EUV420" s="132"/>
      <c r="EUW420" s="133"/>
      <c r="EUX420" s="134"/>
      <c r="EUY420" s="135"/>
      <c r="EUZ420" s="135"/>
      <c r="EVA420" s="130"/>
      <c r="EVB420" s="130"/>
      <c r="EVC420" s="131"/>
      <c r="EVD420" s="132"/>
      <c r="EVE420" s="133"/>
      <c r="EVF420" s="134"/>
      <c r="EVG420" s="135"/>
      <c r="EVH420" s="135"/>
      <c r="EVI420" s="130"/>
      <c r="EVJ420" s="130"/>
      <c r="EVK420" s="131"/>
      <c r="EVL420" s="132"/>
      <c r="EVM420" s="133"/>
      <c r="EVN420" s="134"/>
      <c r="EVO420" s="135"/>
      <c r="EVP420" s="135"/>
      <c r="EVQ420" s="130"/>
      <c r="EVR420" s="130"/>
      <c r="EVS420" s="131"/>
      <c r="EVT420" s="132"/>
      <c r="EVU420" s="133"/>
      <c r="EVV420" s="134"/>
      <c r="EVW420" s="135"/>
      <c r="EVX420" s="135"/>
      <c r="EVY420" s="130"/>
      <c r="EVZ420" s="130"/>
      <c r="EWA420" s="131"/>
      <c r="EWB420" s="132"/>
      <c r="EWC420" s="133"/>
      <c r="EWD420" s="134"/>
      <c r="EWE420" s="135"/>
      <c r="EWF420" s="135"/>
      <c r="EWG420" s="130"/>
      <c r="EWH420" s="130"/>
      <c r="EWI420" s="131"/>
      <c r="EWJ420" s="132"/>
      <c r="EWK420" s="133"/>
      <c r="EWL420" s="134"/>
      <c r="EWM420" s="135"/>
      <c r="EWN420" s="135"/>
      <c r="EWO420" s="130"/>
      <c r="EWP420" s="130"/>
      <c r="EWQ420" s="131"/>
      <c r="EWR420" s="132"/>
      <c r="EWS420" s="133"/>
      <c r="EWT420" s="134"/>
      <c r="EWU420" s="135"/>
      <c r="EWV420" s="135"/>
      <c r="EWW420" s="130"/>
      <c r="EWX420" s="130"/>
      <c r="EWY420" s="131"/>
      <c r="EWZ420" s="132"/>
      <c r="EXA420" s="133"/>
      <c r="EXB420" s="134"/>
      <c r="EXC420" s="135"/>
      <c r="EXD420" s="135"/>
      <c r="EXE420" s="130"/>
      <c r="EXF420" s="130"/>
      <c r="EXG420" s="131"/>
      <c r="EXH420" s="132"/>
      <c r="EXI420" s="133"/>
      <c r="EXJ420" s="134"/>
      <c r="EXK420" s="135"/>
      <c r="EXL420" s="135"/>
      <c r="EXM420" s="130"/>
      <c r="EXN420" s="130"/>
      <c r="EXO420" s="131"/>
      <c r="EXP420" s="132"/>
      <c r="EXQ420" s="133"/>
      <c r="EXR420" s="134"/>
      <c r="EXS420" s="135"/>
      <c r="EXT420" s="135"/>
      <c r="EXU420" s="130"/>
      <c r="EXV420" s="130"/>
      <c r="EXW420" s="131"/>
      <c r="EXX420" s="132"/>
      <c r="EXY420" s="133"/>
      <c r="EXZ420" s="134"/>
      <c r="EYA420" s="135"/>
      <c r="EYB420" s="135"/>
      <c r="EYC420" s="130"/>
      <c r="EYD420" s="130"/>
      <c r="EYE420" s="131"/>
      <c r="EYF420" s="132"/>
      <c r="EYG420" s="133"/>
      <c r="EYH420" s="134"/>
      <c r="EYI420" s="135"/>
      <c r="EYJ420" s="135"/>
      <c r="EYK420" s="130"/>
      <c r="EYL420" s="130"/>
      <c r="EYM420" s="131"/>
      <c r="EYN420" s="132"/>
      <c r="EYO420" s="133"/>
      <c r="EYP420" s="134"/>
      <c r="EYQ420" s="135"/>
      <c r="EYR420" s="135"/>
      <c r="EYS420" s="130"/>
      <c r="EYT420" s="130"/>
      <c r="EYU420" s="131"/>
      <c r="EYV420" s="132"/>
      <c r="EYW420" s="133"/>
      <c r="EYX420" s="134"/>
      <c r="EYY420" s="135"/>
      <c r="EYZ420" s="135"/>
      <c r="EZA420" s="130"/>
      <c r="EZB420" s="130"/>
      <c r="EZC420" s="131"/>
      <c r="EZD420" s="132"/>
      <c r="EZE420" s="133"/>
      <c r="EZF420" s="134"/>
      <c r="EZG420" s="135"/>
      <c r="EZH420" s="135"/>
      <c r="EZI420" s="130"/>
      <c r="EZJ420" s="130"/>
      <c r="EZK420" s="131"/>
      <c r="EZL420" s="132"/>
      <c r="EZM420" s="133"/>
      <c r="EZN420" s="134"/>
      <c r="EZO420" s="135"/>
      <c r="EZP420" s="135"/>
      <c r="EZQ420" s="130"/>
      <c r="EZR420" s="130"/>
      <c r="EZS420" s="131"/>
      <c r="EZT420" s="132"/>
      <c r="EZU420" s="133"/>
      <c r="EZV420" s="134"/>
      <c r="EZW420" s="135"/>
      <c r="EZX420" s="135"/>
      <c r="EZY420" s="130"/>
      <c r="EZZ420" s="130"/>
      <c r="FAA420" s="131"/>
      <c r="FAB420" s="132"/>
      <c r="FAC420" s="133"/>
      <c r="FAD420" s="134"/>
      <c r="FAE420" s="135"/>
      <c r="FAF420" s="135"/>
      <c r="FAG420" s="130"/>
      <c r="FAH420" s="130"/>
      <c r="FAI420" s="131"/>
      <c r="FAJ420" s="132"/>
      <c r="FAK420" s="133"/>
      <c r="FAL420" s="134"/>
      <c r="FAM420" s="135"/>
      <c r="FAN420" s="135"/>
      <c r="FAO420" s="130"/>
      <c r="FAP420" s="130"/>
      <c r="FAQ420" s="131"/>
      <c r="FAR420" s="132"/>
      <c r="FAS420" s="133"/>
      <c r="FAT420" s="134"/>
      <c r="FAU420" s="135"/>
      <c r="FAV420" s="135"/>
      <c r="FAW420" s="130"/>
      <c r="FAX420" s="130"/>
      <c r="FAY420" s="131"/>
      <c r="FAZ420" s="132"/>
      <c r="FBA420" s="133"/>
      <c r="FBB420" s="134"/>
      <c r="FBC420" s="135"/>
      <c r="FBD420" s="135"/>
      <c r="FBE420" s="130"/>
      <c r="FBF420" s="130"/>
      <c r="FBG420" s="131"/>
      <c r="FBH420" s="132"/>
      <c r="FBI420" s="133"/>
      <c r="FBJ420" s="134"/>
      <c r="FBK420" s="135"/>
      <c r="FBL420" s="135"/>
      <c r="FBM420" s="130"/>
      <c r="FBN420" s="130"/>
      <c r="FBO420" s="131"/>
      <c r="FBP420" s="132"/>
      <c r="FBQ420" s="133"/>
      <c r="FBR420" s="134"/>
      <c r="FBS420" s="135"/>
      <c r="FBT420" s="135"/>
      <c r="FBU420" s="130"/>
      <c r="FBV420" s="130"/>
      <c r="FBW420" s="131"/>
      <c r="FBX420" s="132"/>
      <c r="FBY420" s="133"/>
      <c r="FBZ420" s="134"/>
      <c r="FCA420" s="135"/>
      <c r="FCB420" s="135"/>
      <c r="FCC420" s="130"/>
      <c r="FCD420" s="130"/>
      <c r="FCE420" s="131"/>
      <c r="FCF420" s="132"/>
      <c r="FCG420" s="133"/>
      <c r="FCH420" s="134"/>
      <c r="FCI420" s="135"/>
      <c r="FCJ420" s="135"/>
      <c r="FCK420" s="130"/>
      <c r="FCL420" s="130"/>
      <c r="FCM420" s="131"/>
      <c r="FCN420" s="132"/>
      <c r="FCO420" s="133"/>
      <c r="FCP420" s="134"/>
      <c r="FCQ420" s="135"/>
      <c r="FCR420" s="135"/>
      <c r="FCS420" s="130"/>
      <c r="FCT420" s="130"/>
      <c r="FCU420" s="131"/>
      <c r="FCV420" s="132"/>
      <c r="FCW420" s="133"/>
      <c r="FCX420" s="134"/>
      <c r="FCY420" s="135"/>
      <c r="FCZ420" s="135"/>
      <c r="FDA420" s="130"/>
      <c r="FDB420" s="130"/>
      <c r="FDC420" s="131"/>
      <c r="FDD420" s="132"/>
      <c r="FDE420" s="133"/>
      <c r="FDF420" s="134"/>
      <c r="FDG420" s="135"/>
      <c r="FDH420" s="135"/>
      <c r="FDI420" s="130"/>
      <c r="FDJ420" s="130"/>
      <c r="FDK420" s="131"/>
      <c r="FDL420" s="132"/>
      <c r="FDM420" s="133"/>
      <c r="FDN420" s="134"/>
      <c r="FDO420" s="135"/>
      <c r="FDP420" s="135"/>
      <c r="FDQ420" s="130"/>
      <c r="FDR420" s="130"/>
      <c r="FDS420" s="131"/>
      <c r="FDT420" s="132"/>
      <c r="FDU420" s="133"/>
      <c r="FDV420" s="134"/>
      <c r="FDW420" s="135"/>
      <c r="FDX420" s="135"/>
      <c r="FDY420" s="130"/>
      <c r="FDZ420" s="130"/>
      <c r="FEA420" s="131"/>
      <c r="FEB420" s="132"/>
      <c r="FEC420" s="133"/>
      <c r="FED420" s="134"/>
      <c r="FEE420" s="135"/>
      <c r="FEF420" s="135"/>
      <c r="FEG420" s="130"/>
      <c r="FEH420" s="130"/>
      <c r="FEI420" s="131"/>
      <c r="FEJ420" s="132"/>
      <c r="FEK420" s="133"/>
      <c r="FEL420" s="134"/>
      <c r="FEM420" s="135"/>
      <c r="FEN420" s="135"/>
      <c r="FEO420" s="130"/>
      <c r="FEP420" s="130"/>
      <c r="FEQ420" s="131"/>
      <c r="FER420" s="132"/>
      <c r="FES420" s="133"/>
      <c r="FET420" s="134"/>
      <c r="FEU420" s="135"/>
      <c r="FEV420" s="135"/>
      <c r="FEW420" s="130"/>
      <c r="FEX420" s="130"/>
      <c r="FEY420" s="131"/>
      <c r="FEZ420" s="132"/>
      <c r="FFA420" s="133"/>
      <c r="FFB420" s="134"/>
      <c r="FFC420" s="135"/>
      <c r="FFD420" s="135"/>
      <c r="FFE420" s="130"/>
      <c r="FFF420" s="130"/>
      <c r="FFG420" s="131"/>
      <c r="FFH420" s="132"/>
      <c r="FFI420" s="133"/>
      <c r="FFJ420" s="134"/>
      <c r="FFK420" s="135"/>
      <c r="FFL420" s="135"/>
      <c r="FFM420" s="130"/>
      <c r="FFN420" s="130"/>
      <c r="FFO420" s="131"/>
      <c r="FFP420" s="132"/>
      <c r="FFQ420" s="133"/>
      <c r="FFR420" s="134"/>
      <c r="FFS420" s="135"/>
      <c r="FFT420" s="135"/>
      <c r="FFU420" s="130"/>
      <c r="FFV420" s="130"/>
      <c r="FFW420" s="131"/>
      <c r="FFX420" s="132"/>
      <c r="FFY420" s="133"/>
      <c r="FFZ420" s="134"/>
      <c r="FGA420" s="135"/>
      <c r="FGB420" s="135"/>
      <c r="FGC420" s="130"/>
      <c r="FGD420" s="130"/>
      <c r="FGE420" s="131"/>
      <c r="FGF420" s="132"/>
      <c r="FGG420" s="133"/>
      <c r="FGH420" s="134"/>
      <c r="FGI420" s="135"/>
      <c r="FGJ420" s="135"/>
      <c r="FGK420" s="130"/>
      <c r="FGL420" s="130"/>
      <c r="FGM420" s="131"/>
      <c r="FGN420" s="132"/>
      <c r="FGO420" s="133"/>
      <c r="FGP420" s="134"/>
      <c r="FGQ420" s="135"/>
      <c r="FGR420" s="135"/>
      <c r="FGS420" s="130"/>
      <c r="FGT420" s="130"/>
      <c r="FGU420" s="131"/>
      <c r="FGV420" s="132"/>
      <c r="FGW420" s="133"/>
      <c r="FGX420" s="134"/>
      <c r="FGY420" s="135"/>
      <c r="FGZ420" s="135"/>
      <c r="FHA420" s="130"/>
      <c r="FHB420" s="130"/>
      <c r="FHC420" s="131"/>
      <c r="FHD420" s="132"/>
      <c r="FHE420" s="133"/>
      <c r="FHF420" s="134"/>
      <c r="FHG420" s="135"/>
      <c r="FHH420" s="135"/>
      <c r="FHI420" s="130"/>
      <c r="FHJ420" s="130"/>
      <c r="FHK420" s="131"/>
      <c r="FHL420" s="132"/>
      <c r="FHM420" s="133"/>
      <c r="FHN420" s="134"/>
      <c r="FHO420" s="135"/>
      <c r="FHP420" s="135"/>
      <c r="FHQ420" s="130"/>
      <c r="FHR420" s="130"/>
      <c r="FHS420" s="131"/>
      <c r="FHT420" s="132"/>
      <c r="FHU420" s="133"/>
      <c r="FHV420" s="134"/>
      <c r="FHW420" s="135"/>
      <c r="FHX420" s="135"/>
      <c r="FHY420" s="130"/>
      <c r="FHZ420" s="130"/>
      <c r="FIA420" s="131"/>
      <c r="FIB420" s="132"/>
      <c r="FIC420" s="133"/>
      <c r="FID420" s="134"/>
      <c r="FIE420" s="135"/>
      <c r="FIF420" s="135"/>
      <c r="FIG420" s="130"/>
      <c r="FIH420" s="130"/>
      <c r="FII420" s="131"/>
      <c r="FIJ420" s="132"/>
      <c r="FIK420" s="133"/>
      <c r="FIL420" s="134"/>
      <c r="FIM420" s="135"/>
      <c r="FIN420" s="135"/>
      <c r="FIO420" s="130"/>
      <c r="FIP420" s="130"/>
      <c r="FIQ420" s="131"/>
      <c r="FIR420" s="132"/>
      <c r="FIS420" s="133"/>
      <c r="FIT420" s="134"/>
      <c r="FIU420" s="135"/>
      <c r="FIV420" s="135"/>
      <c r="FIW420" s="130"/>
      <c r="FIX420" s="130"/>
      <c r="FIY420" s="131"/>
      <c r="FIZ420" s="132"/>
      <c r="FJA420" s="133"/>
      <c r="FJB420" s="134"/>
      <c r="FJC420" s="135"/>
      <c r="FJD420" s="135"/>
      <c r="FJE420" s="130"/>
      <c r="FJF420" s="130"/>
      <c r="FJG420" s="131"/>
      <c r="FJH420" s="132"/>
      <c r="FJI420" s="133"/>
      <c r="FJJ420" s="134"/>
      <c r="FJK420" s="135"/>
      <c r="FJL420" s="135"/>
      <c r="FJM420" s="130"/>
      <c r="FJN420" s="130"/>
      <c r="FJO420" s="131"/>
      <c r="FJP420" s="132"/>
      <c r="FJQ420" s="133"/>
      <c r="FJR420" s="134"/>
      <c r="FJS420" s="135"/>
      <c r="FJT420" s="135"/>
      <c r="FJU420" s="130"/>
      <c r="FJV420" s="130"/>
      <c r="FJW420" s="131"/>
      <c r="FJX420" s="132"/>
      <c r="FJY420" s="133"/>
      <c r="FJZ420" s="134"/>
      <c r="FKA420" s="135"/>
      <c r="FKB420" s="135"/>
      <c r="FKC420" s="130"/>
      <c r="FKD420" s="130"/>
      <c r="FKE420" s="131"/>
      <c r="FKF420" s="132"/>
      <c r="FKG420" s="133"/>
      <c r="FKH420" s="134"/>
      <c r="FKI420" s="135"/>
      <c r="FKJ420" s="135"/>
      <c r="FKK420" s="130"/>
      <c r="FKL420" s="130"/>
      <c r="FKM420" s="131"/>
      <c r="FKN420" s="132"/>
      <c r="FKO420" s="133"/>
      <c r="FKP420" s="134"/>
      <c r="FKQ420" s="135"/>
      <c r="FKR420" s="135"/>
      <c r="FKS420" s="130"/>
      <c r="FKT420" s="130"/>
      <c r="FKU420" s="131"/>
      <c r="FKV420" s="132"/>
      <c r="FKW420" s="133"/>
      <c r="FKX420" s="134"/>
      <c r="FKY420" s="135"/>
      <c r="FKZ420" s="135"/>
      <c r="FLA420" s="130"/>
      <c r="FLB420" s="130"/>
      <c r="FLC420" s="131"/>
      <c r="FLD420" s="132"/>
      <c r="FLE420" s="133"/>
      <c r="FLF420" s="134"/>
      <c r="FLG420" s="135"/>
      <c r="FLH420" s="135"/>
      <c r="FLI420" s="130"/>
      <c r="FLJ420" s="130"/>
      <c r="FLK420" s="131"/>
      <c r="FLL420" s="132"/>
      <c r="FLM420" s="133"/>
      <c r="FLN420" s="134"/>
      <c r="FLO420" s="135"/>
      <c r="FLP420" s="135"/>
      <c r="FLQ420" s="130"/>
      <c r="FLR420" s="130"/>
      <c r="FLS420" s="131"/>
      <c r="FLT420" s="132"/>
      <c r="FLU420" s="133"/>
      <c r="FLV420" s="134"/>
      <c r="FLW420" s="135"/>
      <c r="FLX420" s="135"/>
      <c r="FLY420" s="130"/>
      <c r="FLZ420" s="130"/>
      <c r="FMA420" s="131"/>
      <c r="FMB420" s="132"/>
      <c r="FMC420" s="133"/>
      <c r="FMD420" s="134"/>
      <c r="FME420" s="135"/>
      <c r="FMF420" s="135"/>
      <c r="FMG420" s="130"/>
      <c r="FMH420" s="130"/>
      <c r="FMI420" s="131"/>
      <c r="FMJ420" s="132"/>
      <c r="FMK420" s="133"/>
      <c r="FML420" s="134"/>
      <c r="FMM420" s="135"/>
      <c r="FMN420" s="135"/>
      <c r="FMO420" s="130"/>
      <c r="FMP420" s="130"/>
      <c r="FMQ420" s="131"/>
      <c r="FMR420" s="132"/>
      <c r="FMS420" s="133"/>
      <c r="FMT420" s="134"/>
      <c r="FMU420" s="135"/>
      <c r="FMV420" s="135"/>
      <c r="FMW420" s="130"/>
      <c r="FMX420" s="130"/>
      <c r="FMY420" s="131"/>
      <c r="FMZ420" s="132"/>
      <c r="FNA420" s="133"/>
      <c r="FNB420" s="134"/>
      <c r="FNC420" s="135"/>
      <c r="FND420" s="135"/>
      <c r="FNE420" s="130"/>
      <c r="FNF420" s="130"/>
      <c r="FNG420" s="131"/>
      <c r="FNH420" s="132"/>
      <c r="FNI420" s="133"/>
      <c r="FNJ420" s="134"/>
      <c r="FNK420" s="135"/>
      <c r="FNL420" s="135"/>
      <c r="FNM420" s="130"/>
      <c r="FNN420" s="130"/>
      <c r="FNO420" s="131"/>
      <c r="FNP420" s="132"/>
      <c r="FNQ420" s="133"/>
      <c r="FNR420" s="134"/>
      <c r="FNS420" s="135"/>
      <c r="FNT420" s="135"/>
      <c r="FNU420" s="130"/>
      <c r="FNV420" s="130"/>
      <c r="FNW420" s="131"/>
      <c r="FNX420" s="132"/>
      <c r="FNY420" s="133"/>
      <c r="FNZ420" s="134"/>
      <c r="FOA420" s="135"/>
      <c r="FOB420" s="135"/>
      <c r="FOC420" s="130"/>
      <c r="FOD420" s="130"/>
      <c r="FOE420" s="131"/>
      <c r="FOF420" s="132"/>
      <c r="FOG420" s="133"/>
      <c r="FOH420" s="134"/>
      <c r="FOI420" s="135"/>
      <c r="FOJ420" s="135"/>
      <c r="FOK420" s="130"/>
      <c r="FOL420" s="130"/>
      <c r="FOM420" s="131"/>
      <c r="FON420" s="132"/>
      <c r="FOO420" s="133"/>
      <c r="FOP420" s="134"/>
      <c r="FOQ420" s="135"/>
      <c r="FOR420" s="135"/>
      <c r="FOS420" s="130"/>
      <c r="FOT420" s="130"/>
      <c r="FOU420" s="131"/>
      <c r="FOV420" s="132"/>
      <c r="FOW420" s="133"/>
      <c r="FOX420" s="134"/>
      <c r="FOY420" s="135"/>
      <c r="FOZ420" s="135"/>
      <c r="FPA420" s="130"/>
      <c r="FPB420" s="130"/>
      <c r="FPC420" s="131"/>
      <c r="FPD420" s="132"/>
      <c r="FPE420" s="133"/>
      <c r="FPF420" s="134"/>
      <c r="FPG420" s="135"/>
      <c r="FPH420" s="135"/>
      <c r="FPI420" s="130"/>
      <c r="FPJ420" s="130"/>
      <c r="FPK420" s="131"/>
      <c r="FPL420" s="132"/>
      <c r="FPM420" s="133"/>
      <c r="FPN420" s="134"/>
      <c r="FPO420" s="135"/>
      <c r="FPP420" s="135"/>
      <c r="FPQ420" s="130"/>
      <c r="FPR420" s="130"/>
      <c r="FPS420" s="131"/>
      <c r="FPT420" s="132"/>
      <c r="FPU420" s="133"/>
      <c r="FPV420" s="134"/>
      <c r="FPW420" s="135"/>
      <c r="FPX420" s="135"/>
      <c r="FPY420" s="130"/>
      <c r="FPZ420" s="130"/>
      <c r="FQA420" s="131"/>
      <c r="FQB420" s="132"/>
      <c r="FQC420" s="133"/>
      <c r="FQD420" s="134"/>
      <c r="FQE420" s="135"/>
      <c r="FQF420" s="135"/>
      <c r="FQG420" s="130"/>
      <c r="FQH420" s="130"/>
      <c r="FQI420" s="131"/>
      <c r="FQJ420" s="132"/>
      <c r="FQK420" s="133"/>
      <c r="FQL420" s="134"/>
      <c r="FQM420" s="135"/>
      <c r="FQN420" s="135"/>
      <c r="FQO420" s="130"/>
      <c r="FQP420" s="130"/>
      <c r="FQQ420" s="131"/>
      <c r="FQR420" s="132"/>
      <c r="FQS420" s="133"/>
      <c r="FQT420" s="134"/>
      <c r="FQU420" s="135"/>
      <c r="FQV420" s="135"/>
      <c r="FQW420" s="130"/>
      <c r="FQX420" s="130"/>
      <c r="FQY420" s="131"/>
      <c r="FQZ420" s="132"/>
      <c r="FRA420" s="133"/>
      <c r="FRB420" s="134"/>
      <c r="FRC420" s="135"/>
      <c r="FRD420" s="135"/>
      <c r="FRE420" s="130"/>
      <c r="FRF420" s="130"/>
      <c r="FRG420" s="131"/>
      <c r="FRH420" s="132"/>
      <c r="FRI420" s="133"/>
      <c r="FRJ420" s="134"/>
      <c r="FRK420" s="135"/>
      <c r="FRL420" s="135"/>
      <c r="FRM420" s="130"/>
      <c r="FRN420" s="130"/>
      <c r="FRO420" s="131"/>
      <c r="FRP420" s="132"/>
      <c r="FRQ420" s="133"/>
      <c r="FRR420" s="134"/>
      <c r="FRS420" s="135"/>
      <c r="FRT420" s="135"/>
      <c r="FRU420" s="130"/>
      <c r="FRV420" s="130"/>
      <c r="FRW420" s="131"/>
      <c r="FRX420" s="132"/>
      <c r="FRY420" s="133"/>
      <c r="FRZ420" s="134"/>
      <c r="FSA420" s="135"/>
      <c r="FSB420" s="135"/>
      <c r="FSC420" s="130"/>
      <c r="FSD420" s="130"/>
      <c r="FSE420" s="131"/>
      <c r="FSF420" s="132"/>
      <c r="FSG420" s="133"/>
      <c r="FSH420" s="134"/>
      <c r="FSI420" s="135"/>
      <c r="FSJ420" s="135"/>
      <c r="FSK420" s="130"/>
      <c r="FSL420" s="130"/>
      <c r="FSM420" s="131"/>
      <c r="FSN420" s="132"/>
      <c r="FSO420" s="133"/>
      <c r="FSP420" s="134"/>
      <c r="FSQ420" s="135"/>
      <c r="FSR420" s="135"/>
      <c r="FSS420" s="130"/>
      <c r="FST420" s="130"/>
      <c r="FSU420" s="131"/>
      <c r="FSV420" s="132"/>
      <c r="FSW420" s="133"/>
      <c r="FSX420" s="134"/>
      <c r="FSY420" s="135"/>
      <c r="FSZ420" s="135"/>
      <c r="FTA420" s="130"/>
      <c r="FTB420" s="130"/>
      <c r="FTC420" s="131"/>
      <c r="FTD420" s="132"/>
      <c r="FTE420" s="133"/>
      <c r="FTF420" s="134"/>
      <c r="FTG420" s="135"/>
      <c r="FTH420" s="135"/>
      <c r="FTI420" s="130"/>
      <c r="FTJ420" s="130"/>
      <c r="FTK420" s="131"/>
      <c r="FTL420" s="132"/>
      <c r="FTM420" s="133"/>
      <c r="FTN420" s="134"/>
      <c r="FTO420" s="135"/>
      <c r="FTP420" s="135"/>
      <c r="FTQ420" s="130"/>
      <c r="FTR420" s="130"/>
      <c r="FTS420" s="131"/>
      <c r="FTT420" s="132"/>
      <c r="FTU420" s="133"/>
      <c r="FTV420" s="134"/>
      <c r="FTW420" s="135"/>
      <c r="FTX420" s="135"/>
      <c r="FTY420" s="130"/>
      <c r="FTZ420" s="130"/>
      <c r="FUA420" s="131"/>
      <c r="FUB420" s="132"/>
      <c r="FUC420" s="133"/>
      <c r="FUD420" s="134"/>
      <c r="FUE420" s="135"/>
      <c r="FUF420" s="135"/>
      <c r="FUG420" s="130"/>
      <c r="FUH420" s="130"/>
      <c r="FUI420" s="131"/>
      <c r="FUJ420" s="132"/>
      <c r="FUK420" s="133"/>
      <c r="FUL420" s="134"/>
      <c r="FUM420" s="135"/>
      <c r="FUN420" s="135"/>
      <c r="FUO420" s="130"/>
      <c r="FUP420" s="130"/>
      <c r="FUQ420" s="131"/>
      <c r="FUR420" s="132"/>
      <c r="FUS420" s="133"/>
      <c r="FUT420" s="134"/>
      <c r="FUU420" s="135"/>
      <c r="FUV420" s="135"/>
      <c r="FUW420" s="130"/>
      <c r="FUX420" s="130"/>
      <c r="FUY420" s="131"/>
      <c r="FUZ420" s="132"/>
      <c r="FVA420" s="133"/>
      <c r="FVB420" s="134"/>
      <c r="FVC420" s="135"/>
      <c r="FVD420" s="135"/>
      <c r="FVE420" s="130"/>
      <c r="FVF420" s="130"/>
      <c r="FVG420" s="131"/>
      <c r="FVH420" s="132"/>
      <c r="FVI420" s="133"/>
      <c r="FVJ420" s="134"/>
      <c r="FVK420" s="135"/>
      <c r="FVL420" s="135"/>
      <c r="FVM420" s="130"/>
      <c r="FVN420" s="130"/>
      <c r="FVO420" s="131"/>
      <c r="FVP420" s="132"/>
      <c r="FVQ420" s="133"/>
      <c r="FVR420" s="134"/>
      <c r="FVS420" s="135"/>
      <c r="FVT420" s="135"/>
      <c r="FVU420" s="130"/>
      <c r="FVV420" s="130"/>
      <c r="FVW420" s="131"/>
      <c r="FVX420" s="132"/>
      <c r="FVY420" s="133"/>
      <c r="FVZ420" s="134"/>
      <c r="FWA420" s="135"/>
      <c r="FWB420" s="135"/>
      <c r="FWC420" s="130"/>
      <c r="FWD420" s="130"/>
      <c r="FWE420" s="131"/>
      <c r="FWF420" s="132"/>
      <c r="FWG420" s="133"/>
      <c r="FWH420" s="134"/>
      <c r="FWI420" s="135"/>
      <c r="FWJ420" s="135"/>
      <c r="FWK420" s="130"/>
      <c r="FWL420" s="130"/>
      <c r="FWM420" s="131"/>
      <c r="FWN420" s="132"/>
      <c r="FWO420" s="133"/>
      <c r="FWP420" s="134"/>
      <c r="FWQ420" s="135"/>
      <c r="FWR420" s="135"/>
      <c r="FWS420" s="130"/>
      <c r="FWT420" s="130"/>
      <c r="FWU420" s="131"/>
      <c r="FWV420" s="132"/>
      <c r="FWW420" s="133"/>
      <c r="FWX420" s="134"/>
      <c r="FWY420" s="135"/>
      <c r="FWZ420" s="135"/>
      <c r="FXA420" s="130"/>
      <c r="FXB420" s="130"/>
      <c r="FXC420" s="131"/>
      <c r="FXD420" s="132"/>
      <c r="FXE420" s="133"/>
      <c r="FXF420" s="134"/>
      <c r="FXG420" s="135"/>
      <c r="FXH420" s="135"/>
      <c r="FXI420" s="130"/>
      <c r="FXJ420" s="130"/>
      <c r="FXK420" s="131"/>
      <c r="FXL420" s="132"/>
      <c r="FXM420" s="133"/>
      <c r="FXN420" s="134"/>
      <c r="FXO420" s="135"/>
      <c r="FXP420" s="135"/>
      <c r="FXQ420" s="130"/>
      <c r="FXR420" s="130"/>
      <c r="FXS420" s="131"/>
      <c r="FXT420" s="132"/>
      <c r="FXU420" s="133"/>
      <c r="FXV420" s="134"/>
      <c r="FXW420" s="135"/>
      <c r="FXX420" s="135"/>
      <c r="FXY420" s="130"/>
      <c r="FXZ420" s="130"/>
      <c r="FYA420" s="131"/>
      <c r="FYB420" s="132"/>
      <c r="FYC420" s="133"/>
      <c r="FYD420" s="134"/>
      <c r="FYE420" s="135"/>
      <c r="FYF420" s="135"/>
      <c r="FYG420" s="130"/>
      <c r="FYH420" s="130"/>
      <c r="FYI420" s="131"/>
      <c r="FYJ420" s="132"/>
      <c r="FYK420" s="133"/>
      <c r="FYL420" s="134"/>
      <c r="FYM420" s="135"/>
      <c r="FYN420" s="135"/>
      <c r="FYO420" s="130"/>
      <c r="FYP420" s="130"/>
      <c r="FYQ420" s="131"/>
      <c r="FYR420" s="132"/>
      <c r="FYS420" s="133"/>
      <c r="FYT420" s="134"/>
      <c r="FYU420" s="135"/>
      <c r="FYV420" s="135"/>
      <c r="FYW420" s="130"/>
      <c r="FYX420" s="130"/>
      <c r="FYY420" s="131"/>
      <c r="FYZ420" s="132"/>
      <c r="FZA420" s="133"/>
      <c r="FZB420" s="134"/>
      <c r="FZC420" s="135"/>
      <c r="FZD420" s="135"/>
      <c r="FZE420" s="130"/>
      <c r="FZF420" s="130"/>
      <c r="FZG420" s="131"/>
      <c r="FZH420" s="132"/>
      <c r="FZI420" s="133"/>
      <c r="FZJ420" s="134"/>
      <c r="FZK420" s="135"/>
      <c r="FZL420" s="135"/>
      <c r="FZM420" s="130"/>
      <c r="FZN420" s="130"/>
      <c r="FZO420" s="131"/>
      <c r="FZP420" s="132"/>
      <c r="FZQ420" s="133"/>
      <c r="FZR420" s="134"/>
      <c r="FZS420" s="135"/>
      <c r="FZT420" s="135"/>
      <c r="FZU420" s="130"/>
      <c r="FZV420" s="130"/>
      <c r="FZW420" s="131"/>
      <c r="FZX420" s="132"/>
      <c r="FZY420" s="133"/>
      <c r="FZZ420" s="134"/>
      <c r="GAA420" s="135"/>
      <c r="GAB420" s="135"/>
      <c r="GAC420" s="130"/>
      <c r="GAD420" s="130"/>
      <c r="GAE420" s="131"/>
      <c r="GAF420" s="132"/>
      <c r="GAG420" s="133"/>
      <c r="GAH420" s="134"/>
      <c r="GAI420" s="135"/>
      <c r="GAJ420" s="135"/>
      <c r="GAK420" s="130"/>
      <c r="GAL420" s="130"/>
      <c r="GAM420" s="131"/>
      <c r="GAN420" s="132"/>
      <c r="GAO420" s="133"/>
      <c r="GAP420" s="134"/>
      <c r="GAQ420" s="135"/>
      <c r="GAR420" s="135"/>
      <c r="GAS420" s="130"/>
      <c r="GAT420" s="130"/>
      <c r="GAU420" s="131"/>
      <c r="GAV420" s="132"/>
      <c r="GAW420" s="133"/>
      <c r="GAX420" s="134"/>
      <c r="GAY420" s="135"/>
      <c r="GAZ420" s="135"/>
      <c r="GBA420" s="130"/>
      <c r="GBB420" s="130"/>
      <c r="GBC420" s="131"/>
      <c r="GBD420" s="132"/>
      <c r="GBE420" s="133"/>
      <c r="GBF420" s="134"/>
      <c r="GBG420" s="135"/>
      <c r="GBH420" s="135"/>
      <c r="GBI420" s="130"/>
      <c r="GBJ420" s="130"/>
      <c r="GBK420" s="131"/>
      <c r="GBL420" s="132"/>
      <c r="GBM420" s="133"/>
      <c r="GBN420" s="134"/>
      <c r="GBO420" s="135"/>
      <c r="GBP420" s="135"/>
      <c r="GBQ420" s="130"/>
      <c r="GBR420" s="130"/>
      <c r="GBS420" s="131"/>
      <c r="GBT420" s="132"/>
      <c r="GBU420" s="133"/>
      <c r="GBV420" s="134"/>
      <c r="GBW420" s="135"/>
      <c r="GBX420" s="135"/>
      <c r="GBY420" s="130"/>
      <c r="GBZ420" s="130"/>
      <c r="GCA420" s="131"/>
      <c r="GCB420" s="132"/>
      <c r="GCC420" s="133"/>
      <c r="GCD420" s="134"/>
      <c r="GCE420" s="135"/>
      <c r="GCF420" s="135"/>
      <c r="GCG420" s="130"/>
      <c r="GCH420" s="130"/>
      <c r="GCI420" s="131"/>
      <c r="GCJ420" s="132"/>
      <c r="GCK420" s="133"/>
      <c r="GCL420" s="134"/>
      <c r="GCM420" s="135"/>
      <c r="GCN420" s="135"/>
      <c r="GCO420" s="130"/>
      <c r="GCP420" s="130"/>
      <c r="GCQ420" s="131"/>
      <c r="GCR420" s="132"/>
      <c r="GCS420" s="133"/>
      <c r="GCT420" s="134"/>
      <c r="GCU420" s="135"/>
      <c r="GCV420" s="135"/>
      <c r="GCW420" s="130"/>
      <c r="GCX420" s="130"/>
      <c r="GCY420" s="131"/>
      <c r="GCZ420" s="132"/>
      <c r="GDA420" s="133"/>
      <c r="GDB420" s="134"/>
      <c r="GDC420" s="135"/>
      <c r="GDD420" s="135"/>
      <c r="GDE420" s="130"/>
      <c r="GDF420" s="130"/>
      <c r="GDG420" s="131"/>
      <c r="GDH420" s="132"/>
      <c r="GDI420" s="133"/>
      <c r="GDJ420" s="134"/>
      <c r="GDK420" s="135"/>
      <c r="GDL420" s="135"/>
      <c r="GDM420" s="130"/>
      <c r="GDN420" s="130"/>
      <c r="GDO420" s="131"/>
      <c r="GDP420" s="132"/>
      <c r="GDQ420" s="133"/>
      <c r="GDR420" s="134"/>
      <c r="GDS420" s="135"/>
      <c r="GDT420" s="135"/>
      <c r="GDU420" s="130"/>
      <c r="GDV420" s="130"/>
      <c r="GDW420" s="131"/>
      <c r="GDX420" s="132"/>
      <c r="GDY420" s="133"/>
      <c r="GDZ420" s="134"/>
      <c r="GEA420" s="135"/>
      <c r="GEB420" s="135"/>
      <c r="GEC420" s="130"/>
      <c r="GED420" s="130"/>
      <c r="GEE420" s="131"/>
      <c r="GEF420" s="132"/>
      <c r="GEG420" s="133"/>
      <c r="GEH420" s="134"/>
      <c r="GEI420" s="135"/>
      <c r="GEJ420" s="135"/>
      <c r="GEK420" s="130"/>
      <c r="GEL420" s="130"/>
      <c r="GEM420" s="131"/>
      <c r="GEN420" s="132"/>
      <c r="GEO420" s="133"/>
      <c r="GEP420" s="134"/>
      <c r="GEQ420" s="135"/>
      <c r="GER420" s="135"/>
      <c r="GES420" s="130"/>
      <c r="GET420" s="130"/>
      <c r="GEU420" s="131"/>
      <c r="GEV420" s="132"/>
      <c r="GEW420" s="133"/>
      <c r="GEX420" s="134"/>
      <c r="GEY420" s="135"/>
      <c r="GEZ420" s="135"/>
      <c r="GFA420" s="130"/>
      <c r="GFB420" s="130"/>
      <c r="GFC420" s="131"/>
      <c r="GFD420" s="132"/>
      <c r="GFE420" s="133"/>
      <c r="GFF420" s="134"/>
      <c r="GFG420" s="135"/>
      <c r="GFH420" s="135"/>
      <c r="GFI420" s="130"/>
      <c r="GFJ420" s="130"/>
      <c r="GFK420" s="131"/>
      <c r="GFL420" s="132"/>
      <c r="GFM420" s="133"/>
      <c r="GFN420" s="134"/>
      <c r="GFO420" s="135"/>
      <c r="GFP420" s="135"/>
      <c r="GFQ420" s="130"/>
      <c r="GFR420" s="130"/>
      <c r="GFS420" s="131"/>
      <c r="GFT420" s="132"/>
      <c r="GFU420" s="133"/>
      <c r="GFV420" s="134"/>
      <c r="GFW420" s="135"/>
      <c r="GFX420" s="135"/>
      <c r="GFY420" s="130"/>
      <c r="GFZ420" s="130"/>
      <c r="GGA420" s="131"/>
      <c r="GGB420" s="132"/>
      <c r="GGC420" s="133"/>
      <c r="GGD420" s="134"/>
      <c r="GGE420" s="135"/>
      <c r="GGF420" s="135"/>
      <c r="GGG420" s="130"/>
      <c r="GGH420" s="130"/>
      <c r="GGI420" s="131"/>
      <c r="GGJ420" s="132"/>
      <c r="GGK420" s="133"/>
      <c r="GGL420" s="134"/>
      <c r="GGM420" s="135"/>
      <c r="GGN420" s="135"/>
      <c r="GGO420" s="130"/>
      <c r="GGP420" s="130"/>
      <c r="GGQ420" s="131"/>
      <c r="GGR420" s="132"/>
      <c r="GGS420" s="133"/>
      <c r="GGT420" s="134"/>
      <c r="GGU420" s="135"/>
      <c r="GGV420" s="135"/>
      <c r="GGW420" s="130"/>
      <c r="GGX420" s="130"/>
      <c r="GGY420" s="131"/>
      <c r="GGZ420" s="132"/>
      <c r="GHA420" s="133"/>
      <c r="GHB420" s="134"/>
      <c r="GHC420" s="135"/>
      <c r="GHD420" s="135"/>
      <c r="GHE420" s="130"/>
      <c r="GHF420" s="130"/>
      <c r="GHG420" s="131"/>
      <c r="GHH420" s="132"/>
      <c r="GHI420" s="133"/>
      <c r="GHJ420" s="134"/>
      <c r="GHK420" s="135"/>
      <c r="GHL420" s="135"/>
      <c r="GHM420" s="130"/>
      <c r="GHN420" s="130"/>
      <c r="GHO420" s="131"/>
      <c r="GHP420" s="132"/>
      <c r="GHQ420" s="133"/>
      <c r="GHR420" s="134"/>
      <c r="GHS420" s="135"/>
      <c r="GHT420" s="135"/>
      <c r="GHU420" s="130"/>
      <c r="GHV420" s="130"/>
      <c r="GHW420" s="131"/>
      <c r="GHX420" s="132"/>
      <c r="GHY420" s="133"/>
      <c r="GHZ420" s="134"/>
      <c r="GIA420" s="135"/>
      <c r="GIB420" s="135"/>
      <c r="GIC420" s="130"/>
      <c r="GID420" s="130"/>
      <c r="GIE420" s="131"/>
      <c r="GIF420" s="132"/>
      <c r="GIG420" s="133"/>
      <c r="GIH420" s="134"/>
      <c r="GII420" s="135"/>
      <c r="GIJ420" s="135"/>
      <c r="GIK420" s="130"/>
      <c r="GIL420" s="130"/>
      <c r="GIM420" s="131"/>
      <c r="GIN420" s="132"/>
      <c r="GIO420" s="133"/>
      <c r="GIP420" s="134"/>
      <c r="GIQ420" s="135"/>
      <c r="GIR420" s="135"/>
      <c r="GIS420" s="130"/>
      <c r="GIT420" s="130"/>
      <c r="GIU420" s="131"/>
      <c r="GIV420" s="132"/>
      <c r="GIW420" s="133"/>
      <c r="GIX420" s="134"/>
      <c r="GIY420" s="135"/>
      <c r="GIZ420" s="135"/>
      <c r="GJA420" s="130"/>
      <c r="GJB420" s="130"/>
      <c r="GJC420" s="131"/>
      <c r="GJD420" s="132"/>
      <c r="GJE420" s="133"/>
      <c r="GJF420" s="134"/>
      <c r="GJG420" s="135"/>
      <c r="GJH420" s="135"/>
      <c r="GJI420" s="130"/>
      <c r="GJJ420" s="130"/>
      <c r="GJK420" s="131"/>
      <c r="GJL420" s="132"/>
      <c r="GJM420" s="133"/>
      <c r="GJN420" s="134"/>
      <c r="GJO420" s="135"/>
      <c r="GJP420" s="135"/>
      <c r="GJQ420" s="130"/>
      <c r="GJR420" s="130"/>
      <c r="GJS420" s="131"/>
      <c r="GJT420" s="132"/>
      <c r="GJU420" s="133"/>
      <c r="GJV420" s="134"/>
      <c r="GJW420" s="135"/>
      <c r="GJX420" s="135"/>
      <c r="GJY420" s="130"/>
      <c r="GJZ420" s="130"/>
      <c r="GKA420" s="131"/>
      <c r="GKB420" s="132"/>
      <c r="GKC420" s="133"/>
      <c r="GKD420" s="134"/>
      <c r="GKE420" s="135"/>
      <c r="GKF420" s="135"/>
      <c r="GKG420" s="130"/>
      <c r="GKH420" s="130"/>
      <c r="GKI420" s="131"/>
      <c r="GKJ420" s="132"/>
      <c r="GKK420" s="133"/>
      <c r="GKL420" s="134"/>
      <c r="GKM420" s="135"/>
      <c r="GKN420" s="135"/>
      <c r="GKO420" s="130"/>
      <c r="GKP420" s="130"/>
      <c r="GKQ420" s="131"/>
      <c r="GKR420" s="132"/>
      <c r="GKS420" s="133"/>
      <c r="GKT420" s="134"/>
      <c r="GKU420" s="135"/>
      <c r="GKV420" s="135"/>
      <c r="GKW420" s="130"/>
      <c r="GKX420" s="130"/>
      <c r="GKY420" s="131"/>
      <c r="GKZ420" s="132"/>
      <c r="GLA420" s="133"/>
      <c r="GLB420" s="134"/>
      <c r="GLC420" s="135"/>
      <c r="GLD420" s="135"/>
      <c r="GLE420" s="130"/>
      <c r="GLF420" s="130"/>
      <c r="GLG420" s="131"/>
      <c r="GLH420" s="132"/>
      <c r="GLI420" s="133"/>
      <c r="GLJ420" s="134"/>
      <c r="GLK420" s="135"/>
      <c r="GLL420" s="135"/>
      <c r="GLM420" s="130"/>
      <c r="GLN420" s="130"/>
      <c r="GLO420" s="131"/>
      <c r="GLP420" s="132"/>
      <c r="GLQ420" s="133"/>
      <c r="GLR420" s="134"/>
      <c r="GLS420" s="135"/>
      <c r="GLT420" s="135"/>
      <c r="GLU420" s="130"/>
      <c r="GLV420" s="130"/>
      <c r="GLW420" s="131"/>
      <c r="GLX420" s="132"/>
      <c r="GLY420" s="133"/>
      <c r="GLZ420" s="134"/>
      <c r="GMA420" s="135"/>
      <c r="GMB420" s="135"/>
      <c r="GMC420" s="130"/>
      <c r="GMD420" s="130"/>
      <c r="GME420" s="131"/>
      <c r="GMF420" s="132"/>
      <c r="GMG420" s="133"/>
      <c r="GMH420" s="134"/>
      <c r="GMI420" s="135"/>
      <c r="GMJ420" s="135"/>
      <c r="GMK420" s="130"/>
      <c r="GML420" s="130"/>
      <c r="GMM420" s="131"/>
      <c r="GMN420" s="132"/>
      <c r="GMO420" s="133"/>
      <c r="GMP420" s="134"/>
      <c r="GMQ420" s="135"/>
      <c r="GMR420" s="135"/>
      <c r="GMS420" s="130"/>
      <c r="GMT420" s="130"/>
      <c r="GMU420" s="131"/>
      <c r="GMV420" s="132"/>
      <c r="GMW420" s="133"/>
      <c r="GMX420" s="134"/>
      <c r="GMY420" s="135"/>
      <c r="GMZ420" s="135"/>
      <c r="GNA420" s="130"/>
      <c r="GNB420" s="130"/>
      <c r="GNC420" s="131"/>
      <c r="GND420" s="132"/>
      <c r="GNE420" s="133"/>
      <c r="GNF420" s="134"/>
      <c r="GNG420" s="135"/>
      <c r="GNH420" s="135"/>
      <c r="GNI420" s="130"/>
      <c r="GNJ420" s="130"/>
      <c r="GNK420" s="131"/>
      <c r="GNL420" s="132"/>
      <c r="GNM420" s="133"/>
      <c r="GNN420" s="134"/>
      <c r="GNO420" s="135"/>
      <c r="GNP420" s="135"/>
      <c r="GNQ420" s="130"/>
      <c r="GNR420" s="130"/>
      <c r="GNS420" s="131"/>
      <c r="GNT420" s="132"/>
      <c r="GNU420" s="133"/>
      <c r="GNV420" s="134"/>
      <c r="GNW420" s="135"/>
      <c r="GNX420" s="135"/>
      <c r="GNY420" s="130"/>
      <c r="GNZ420" s="130"/>
      <c r="GOA420" s="131"/>
      <c r="GOB420" s="132"/>
      <c r="GOC420" s="133"/>
      <c r="GOD420" s="134"/>
      <c r="GOE420" s="135"/>
      <c r="GOF420" s="135"/>
      <c r="GOG420" s="130"/>
      <c r="GOH420" s="130"/>
      <c r="GOI420" s="131"/>
      <c r="GOJ420" s="132"/>
      <c r="GOK420" s="133"/>
      <c r="GOL420" s="134"/>
      <c r="GOM420" s="135"/>
      <c r="GON420" s="135"/>
      <c r="GOO420" s="130"/>
      <c r="GOP420" s="130"/>
      <c r="GOQ420" s="131"/>
      <c r="GOR420" s="132"/>
      <c r="GOS420" s="133"/>
      <c r="GOT420" s="134"/>
      <c r="GOU420" s="135"/>
      <c r="GOV420" s="135"/>
      <c r="GOW420" s="130"/>
      <c r="GOX420" s="130"/>
      <c r="GOY420" s="131"/>
      <c r="GOZ420" s="132"/>
      <c r="GPA420" s="133"/>
      <c r="GPB420" s="134"/>
      <c r="GPC420" s="135"/>
      <c r="GPD420" s="135"/>
      <c r="GPE420" s="130"/>
      <c r="GPF420" s="130"/>
      <c r="GPG420" s="131"/>
      <c r="GPH420" s="132"/>
      <c r="GPI420" s="133"/>
      <c r="GPJ420" s="134"/>
      <c r="GPK420" s="135"/>
      <c r="GPL420" s="135"/>
      <c r="GPM420" s="130"/>
      <c r="GPN420" s="130"/>
      <c r="GPO420" s="131"/>
      <c r="GPP420" s="132"/>
      <c r="GPQ420" s="133"/>
      <c r="GPR420" s="134"/>
      <c r="GPS420" s="135"/>
      <c r="GPT420" s="135"/>
      <c r="GPU420" s="130"/>
      <c r="GPV420" s="130"/>
      <c r="GPW420" s="131"/>
      <c r="GPX420" s="132"/>
      <c r="GPY420" s="133"/>
      <c r="GPZ420" s="134"/>
      <c r="GQA420" s="135"/>
      <c r="GQB420" s="135"/>
      <c r="GQC420" s="130"/>
      <c r="GQD420" s="130"/>
      <c r="GQE420" s="131"/>
      <c r="GQF420" s="132"/>
      <c r="GQG420" s="133"/>
      <c r="GQH420" s="134"/>
      <c r="GQI420" s="135"/>
      <c r="GQJ420" s="135"/>
      <c r="GQK420" s="130"/>
      <c r="GQL420" s="130"/>
      <c r="GQM420" s="131"/>
      <c r="GQN420" s="132"/>
      <c r="GQO420" s="133"/>
      <c r="GQP420" s="134"/>
      <c r="GQQ420" s="135"/>
      <c r="GQR420" s="135"/>
      <c r="GQS420" s="130"/>
      <c r="GQT420" s="130"/>
      <c r="GQU420" s="131"/>
      <c r="GQV420" s="132"/>
      <c r="GQW420" s="133"/>
      <c r="GQX420" s="134"/>
      <c r="GQY420" s="135"/>
      <c r="GQZ420" s="135"/>
      <c r="GRA420" s="130"/>
      <c r="GRB420" s="130"/>
      <c r="GRC420" s="131"/>
      <c r="GRD420" s="132"/>
      <c r="GRE420" s="133"/>
      <c r="GRF420" s="134"/>
      <c r="GRG420" s="135"/>
      <c r="GRH420" s="135"/>
      <c r="GRI420" s="130"/>
      <c r="GRJ420" s="130"/>
      <c r="GRK420" s="131"/>
      <c r="GRL420" s="132"/>
      <c r="GRM420" s="133"/>
      <c r="GRN420" s="134"/>
      <c r="GRO420" s="135"/>
      <c r="GRP420" s="135"/>
      <c r="GRQ420" s="130"/>
      <c r="GRR420" s="130"/>
      <c r="GRS420" s="131"/>
      <c r="GRT420" s="132"/>
      <c r="GRU420" s="133"/>
      <c r="GRV420" s="134"/>
      <c r="GRW420" s="135"/>
      <c r="GRX420" s="135"/>
      <c r="GRY420" s="130"/>
      <c r="GRZ420" s="130"/>
      <c r="GSA420" s="131"/>
      <c r="GSB420" s="132"/>
      <c r="GSC420" s="133"/>
      <c r="GSD420" s="134"/>
      <c r="GSE420" s="135"/>
      <c r="GSF420" s="135"/>
      <c r="GSG420" s="130"/>
      <c r="GSH420" s="130"/>
      <c r="GSI420" s="131"/>
      <c r="GSJ420" s="132"/>
      <c r="GSK420" s="133"/>
      <c r="GSL420" s="134"/>
      <c r="GSM420" s="135"/>
      <c r="GSN420" s="135"/>
      <c r="GSO420" s="130"/>
      <c r="GSP420" s="130"/>
      <c r="GSQ420" s="131"/>
      <c r="GSR420" s="132"/>
      <c r="GSS420" s="133"/>
      <c r="GST420" s="134"/>
      <c r="GSU420" s="135"/>
      <c r="GSV420" s="135"/>
      <c r="GSW420" s="130"/>
      <c r="GSX420" s="130"/>
      <c r="GSY420" s="131"/>
      <c r="GSZ420" s="132"/>
      <c r="GTA420" s="133"/>
      <c r="GTB420" s="134"/>
      <c r="GTC420" s="135"/>
      <c r="GTD420" s="135"/>
      <c r="GTE420" s="130"/>
      <c r="GTF420" s="130"/>
      <c r="GTG420" s="131"/>
      <c r="GTH420" s="132"/>
      <c r="GTI420" s="133"/>
      <c r="GTJ420" s="134"/>
      <c r="GTK420" s="135"/>
      <c r="GTL420" s="135"/>
      <c r="GTM420" s="130"/>
      <c r="GTN420" s="130"/>
      <c r="GTO420" s="131"/>
      <c r="GTP420" s="132"/>
      <c r="GTQ420" s="133"/>
      <c r="GTR420" s="134"/>
      <c r="GTS420" s="135"/>
      <c r="GTT420" s="135"/>
      <c r="GTU420" s="130"/>
      <c r="GTV420" s="130"/>
      <c r="GTW420" s="131"/>
      <c r="GTX420" s="132"/>
      <c r="GTY420" s="133"/>
      <c r="GTZ420" s="134"/>
      <c r="GUA420" s="135"/>
      <c r="GUB420" s="135"/>
      <c r="GUC420" s="130"/>
      <c r="GUD420" s="130"/>
      <c r="GUE420" s="131"/>
      <c r="GUF420" s="132"/>
      <c r="GUG420" s="133"/>
      <c r="GUH420" s="134"/>
      <c r="GUI420" s="135"/>
      <c r="GUJ420" s="135"/>
      <c r="GUK420" s="130"/>
      <c r="GUL420" s="130"/>
      <c r="GUM420" s="131"/>
      <c r="GUN420" s="132"/>
      <c r="GUO420" s="133"/>
      <c r="GUP420" s="134"/>
      <c r="GUQ420" s="135"/>
      <c r="GUR420" s="135"/>
      <c r="GUS420" s="130"/>
      <c r="GUT420" s="130"/>
      <c r="GUU420" s="131"/>
      <c r="GUV420" s="132"/>
      <c r="GUW420" s="133"/>
      <c r="GUX420" s="134"/>
      <c r="GUY420" s="135"/>
      <c r="GUZ420" s="135"/>
      <c r="GVA420" s="130"/>
      <c r="GVB420" s="130"/>
      <c r="GVC420" s="131"/>
      <c r="GVD420" s="132"/>
      <c r="GVE420" s="133"/>
      <c r="GVF420" s="134"/>
      <c r="GVG420" s="135"/>
      <c r="GVH420" s="135"/>
      <c r="GVI420" s="130"/>
      <c r="GVJ420" s="130"/>
      <c r="GVK420" s="131"/>
      <c r="GVL420" s="132"/>
      <c r="GVM420" s="133"/>
      <c r="GVN420" s="134"/>
      <c r="GVO420" s="135"/>
      <c r="GVP420" s="135"/>
      <c r="GVQ420" s="130"/>
      <c r="GVR420" s="130"/>
      <c r="GVS420" s="131"/>
      <c r="GVT420" s="132"/>
      <c r="GVU420" s="133"/>
      <c r="GVV420" s="134"/>
      <c r="GVW420" s="135"/>
      <c r="GVX420" s="135"/>
      <c r="GVY420" s="130"/>
      <c r="GVZ420" s="130"/>
      <c r="GWA420" s="131"/>
      <c r="GWB420" s="132"/>
      <c r="GWC420" s="133"/>
      <c r="GWD420" s="134"/>
      <c r="GWE420" s="135"/>
      <c r="GWF420" s="135"/>
      <c r="GWG420" s="130"/>
      <c r="GWH420" s="130"/>
      <c r="GWI420" s="131"/>
      <c r="GWJ420" s="132"/>
      <c r="GWK420" s="133"/>
      <c r="GWL420" s="134"/>
      <c r="GWM420" s="135"/>
      <c r="GWN420" s="135"/>
      <c r="GWO420" s="130"/>
      <c r="GWP420" s="130"/>
      <c r="GWQ420" s="131"/>
      <c r="GWR420" s="132"/>
      <c r="GWS420" s="133"/>
      <c r="GWT420" s="134"/>
      <c r="GWU420" s="135"/>
      <c r="GWV420" s="135"/>
      <c r="GWW420" s="130"/>
      <c r="GWX420" s="130"/>
      <c r="GWY420" s="131"/>
      <c r="GWZ420" s="132"/>
      <c r="GXA420" s="133"/>
      <c r="GXB420" s="134"/>
      <c r="GXC420" s="135"/>
      <c r="GXD420" s="135"/>
      <c r="GXE420" s="130"/>
      <c r="GXF420" s="130"/>
      <c r="GXG420" s="131"/>
      <c r="GXH420" s="132"/>
      <c r="GXI420" s="133"/>
      <c r="GXJ420" s="134"/>
      <c r="GXK420" s="135"/>
      <c r="GXL420" s="135"/>
      <c r="GXM420" s="130"/>
      <c r="GXN420" s="130"/>
      <c r="GXO420" s="131"/>
      <c r="GXP420" s="132"/>
      <c r="GXQ420" s="133"/>
      <c r="GXR420" s="134"/>
      <c r="GXS420" s="135"/>
      <c r="GXT420" s="135"/>
      <c r="GXU420" s="130"/>
      <c r="GXV420" s="130"/>
      <c r="GXW420" s="131"/>
      <c r="GXX420" s="132"/>
      <c r="GXY420" s="133"/>
      <c r="GXZ420" s="134"/>
      <c r="GYA420" s="135"/>
      <c r="GYB420" s="135"/>
      <c r="GYC420" s="130"/>
      <c r="GYD420" s="130"/>
      <c r="GYE420" s="131"/>
      <c r="GYF420" s="132"/>
      <c r="GYG420" s="133"/>
      <c r="GYH420" s="134"/>
      <c r="GYI420" s="135"/>
      <c r="GYJ420" s="135"/>
      <c r="GYK420" s="130"/>
      <c r="GYL420" s="130"/>
      <c r="GYM420" s="131"/>
      <c r="GYN420" s="132"/>
      <c r="GYO420" s="133"/>
      <c r="GYP420" s="134"/>
      <c r="GYQ420" s="135"/>
      <c r="GYR420" s="135"/>
      <c r="GYS420" s="130"/>
      <c r="GYT420" s="130"/>
      <c r="GYU420" s="131"/>
      <c r="GYV420" s="132"/>
      <c r="GYW420" s="133"/>
      <c r="GYX420" s="134"/>
      <c r="GYY420" s="135"/>
      <c r="GYZ420" s="135"/>
      <c r="GZA420" s="130"/>
      <c r="GZB420" s="130"/>
      <c r="GZC420" s="131"/>
      <c r="GZD420" s="132"/>
      <c r="GZE420" s="133"/>
      <c r="GZF420" s="134"/>
      <c r="GZG420" s="135"/>
      <c r="GZH420" s="135"/>
      <c r="GZI420" s="130"/>
      <c r="GZJ420" s="130"/>
      <c r="GZK420" s="131"/>
      <c r="GZL420" s="132"/>
      <c r="GZM420" s="133"/>
      <c r="GZN420" s="134"/>
      <c r="GZO420" s="135"/>
      <c r="GZP420" s="135"/>
      <c r="GZQ420" s="130"/>
      <c r="GZR420" s="130"/>
      <c r="GZS420" s="131"/>
      <c r="GZT420" s="132"/>
      <c r="GZU420" s="133"/>
      <c r="GZV420" s="134"/>
      <c r="GZW420" s="135"/>
      <c r="GZX420" s="135"/>
      <c r="GZY420" s="130"/>
      <c r="GZZ420" s="130"/>
      <c r="HAA420" s="131"/>
      <c r="HAB420" s="132"/>
      <c r="HAC420" s="133"/>
      <c r="HAD420" s="134"/>
      <c r="HAE420" s="135"/>
      <c r="HAF420" s="135"/>
      <c r="HAG420" s="130"/>
      <c r="HAH420" s="130"/>
      <c r="HAI420" s="131"/>
      <c r="HAJ420" s="132"/>
      <c r="HAK420" s="133"/>
      <c r="HAL420" s="134"/>
      <c r="HAM420" s="135"/>
      <c r="HAN420" s="135"/>
      <c r="HAO420" s="130"/>
      <c r="HAP420" s="130"/>
      <c r="HAQ420" s="131"/>
      <c r="HAR420" s="132"/>
      <c r="HAS420" s="133"/>
      <c r="HAT420" s="134"/>
      <c r="HAU420" s="135"/>
      <c r="HAV420" s="135"/>
      <c r="HAW420" s="130"/>
      <c r="HAX420" s="130"/>
      <c r="HAY420" s="131"/>
      <c r="HAZ420" s="132"/>
      <c r="HBA420" s="133"/>
      <c r="HBB420" s="134"/>
      <c r="HBC420" s="135"/>
      <c r="HBD420" s="135"/>
      <c r="HBE420" s="130"/>
      <c r="HBF420" s="130"/>
      <c r="HBG420" s="131"/>
      <c r="HBH420" s="132"/>
      <c r="HBI420" s="133"/>
      <c r="HBJ420" s="134"/>
      <c r="HBK420" s="135"/>
      <c r="HBL420" s="135"/>
      <c r="HBM420" s="130"/>
      <c r="HBN420" s="130"/>
      <c r="HBO420" s="131"/>
      <c r="HBP420" s="132"/>
      <c r="HBQ420" s="133"/>
      <c r="HBR420" s="134"/>
      <c r="HBS420" s="135"/>
      <c r="HBT420" s="135"/>
      <c r="HBU420" s="130"/>
      <c r="HBV420" s="130"/>
      <c r="HBW420" s="131"/>
      <c r="HBX420" s="132"/>
      <c r="HBY420" s="133"/>
      <c r="HBZ420" s="134"/>
      <c r="HCA420" s="135"/>
      <c r="HCB420" s="135"/>
      <c r="HCC420" s="130"/>
      <c r="HCD420" s="130"/>
      <c r="HCE420" s="131"/>
      <c r="HCF420" s="132"/>
      <c r="HCG420" s="133"/>
      <c r="HCH420" s="134"/>
      <c r="HCI420" s="135"/>
      <c r="HCJ420" s="135"/>
      <c r="HCK420" s="130"/>
      <c r="HCL420" s="130"/>
      <c r="HCM420" s="131"/>
      <c r="HCN420" s="132"/>
      <c r="HCO420" s="133"/>
      <c r="HCP420" s="134"/>
      <c r="HCQ420" s="135"/>
      <c r="HCR420" s="135"/>
      <c r="HCS420" s="130"/>
      <c r="HCT420" s="130"/>
      <c r="HCU420" s="131"/>
      <c r="HCV420" s="132"/>
      <c r="HCW420" s="133"/>
      <c r="HCX420" s="134"/>
      <c r="HCY420" s="135"/>
      <c r="HCZ420" s="135"/>
      <c r="HDA420" s="130"/>
      <c r="HDB420" s="130"/>
      <c r="HDC420" s="131"/>
      <c r="HDD420" s="132"/>
      <c r="HDE420" s="133"/>
      <c r="HDF420" s="134"/>
      <c r="HDG420" s="135"/>
      <c r="HDH420" s="135"/>
      <c r="HDI420" s="130"/>
      <c r="HDJ420" s="130"/>
      <c r="HDK420" s="131"/>
      <c r="HDL420" s="132"/>
      <c r="HDM420" s="133"/>
      <c r="HDN420" s="134"/>
      <c r="HDO420" s="135"/>
      <c r="HDP420" s="135"/>
      <c r="HDQ420" s="130"/>
      <c r="HDR420" s="130"/>
      <c r="HDS420" s="131"/>
      <c r="HDT420" s="132"/>
      <c r="HDU420" s="133"/>
      <c r="HDV420" s="134"/>
      <c r="HDW420" s="135"/>
      <c r="HDX420" s="135"/>
      <c r="HDY420" s="130"/>
      <c r="HDZ420" s="130"/>
      <c r="HEA420" s="131"/>
      <c r="HEB420" s="132"/>
      <c r="HEC420" s="133"/>
      <c r="HED420" s="134"/>
      <c r="HEE420" s="135"/>
      <c r="HEF420" s="135"/>
      <c r="HEG420" s="130"/>
      <c r="HEH420" s="130"/>
      <c r="HEI420" s="131"/>
      <c r="HEJ420" s="132"/>
      <c r="HEK420" s="133"/>
      <c r="HEL420" s="134"/>
      <c r="HEM420" s="135"/>
      <c r="HEN420" s="135"/>
      <c r="HEO420" s="130"/>
      <c r="HEP420" s="130"/>
      <c r="HEQ420" s="131"/>
      <c r="HER420" s="132"/>
      <c r="HES420" s="133"/>
      <c r="HET420" s="134"/>
      <c r="HEU420" s="135"/>
      <c r="HEV420" s="135"/>
      <c r="HEW420" s="130"/>
      <c r="HEX420" s="130"/>
      <c r="HEY420" s="131"/>
      <c r="HEZ420" s="132"/>
      <c r="HFA420" s="133"/>
      <c r="HFB420" s="134"/>
      <c r="HFC420" s="135"/>
      <c r="HFD420" s="135"/>
      <c r="HFE420" s="130"/>
      <c r="HFF420" s="130"/>
      <c r="HFG420" s="131"/>
      <c r="HFH420" s="132"/>
      <c r="HFI420" s="133"/>
      <c r="HFJ420" s="134"/>
      <c r="HFK420" s="135"/>
      <c r="HFL420" s="135"/>
      <c r="HFM420" s="130"/>
      <c r="HFN420" s="130"/>
      <c r="HFO420" s="131"/>
      <c r="HFP420" s="132"/>
      <c r="HFQ420" s="133"/>
      <c r="HFR420" s="134"/>
      <c r="HFS420" s="135"/>
      <c r="HFT420" s="135"/>
      <c r="HFU420" s="130"/>
      <c r="HFV420" s="130"/>
      <c r="HFW420" s="131"/>
      <c r="HFX420" s="132"/>
      <c r="HFY420" s="133"/>
      <c r="HFZ420" s="134"/>
      <c r="HGA420" s="135"/>
      <c r="HGB420" s="135"/>
      <c r="HGC420" s="130"/>
      <c r="HGD420" s="130"/>
      <c r="HGE420" s="131"/>
      <c r="HGF420" s="132"/>
      <c r="HGG420" s="133"/>
      <c r="HGH420" s="134"/>
      <c r="HGI420" s="135"/>
      <c r="HGJ420" s="135"/>
      <c r="HGK420" s="130"/>
      <c r="HGL420" s="130"/>
      <c r="HGM420" s="131"/>
      <c r="HGN420" s="132"/>
      <c r="HGO420" s="133"/>
      <c r="HGP420" s="134"/>
      <c r="HGQ420" s="135"/>
      <c r="HGR420" s="135"/>
      <c r="HGS420" s="130"/>
      <c r="HGT420" s="130"/>
      <c r="HGU420" s="131"/>
      <c r="HGV420" s="132"/>
      <c r="HGW420" s="133"/>
      <c r="HGX420" s="134"/>
      <c r="HGY420" s="135"/>
      <c r="HGZ420" s="135"/>
      <c r="HHA420" s="130"/>
      <c r="HHB420" s="130"/>
      <c r="HHC420" s="131"/>
      <c r="HHD420" s="132"/>
      <c r="HHE420" s="133"/>
      <c r="HHF420" s="134"/>
      <c r="HHG420" s="135"/>
      <c r="HHH420" s="135"/>
      <c r="HHI420" s="130"/>
      <c r="HHJ420" s="130"/>
      <c r="HHK420" s="131"/>
      <c r="HHL420" s="132"/>
      <c r="HHM420" s="133"/>
      <c r="HHN420" s="134"/>
      <c r="HHO420" s="135"/>
      <c r="HHP420" s="135"/>
      <c r="HHQ420" s="130"/>
      <c r="HHR420" s="130"/>
      <c r="HHS420" s="131"/>
      <c r="HHT420" s="132"/>
      <c r="HHU420" s="133"/>
      <c r="HHV420" s="134"/>
      <c r="HHW420" s="135"/>
      <c r="HHX420" s="135"/>
      <c r="HHY420" s="130"/>
      <c r="HHZ420" s="130"/>
      <c r="HIA420" s="131"/>
      <c r="HIB420" s="132"/>
      <c r="HIC420" s="133"/>
      <c r="HID420" s="134"/>
      <c r="HIE420" s="135"/>
      <c r="HIF420" s="135"/>
      <c r="HIG420" s="130"/>
      <c r="HIH420" s="130"/>
      <c r="HII420" s="131"/>
      <c r="HIJ420" s="132"/>
      <c r="HIK420" s="133"/>
      <c r="HIL420" s="134"/>
      <c r="HIM420" s="135"/>
      <c r="HIN420" s="135"/>
      <c r="HIO420" s="130"/>
      <c r="HIP420" s="130"/>
      <c r="HIQ420" s="131"/>
      <c r="HIR420" s="132"/>
      <c r="HIS420" s="133"/>
      <c r="HIT420" s="134"/>
      <c r="HIU420" s="135"/>
      <c r="HIV420" s="135"/>
      <c r="HIW420" s="130"/>
      <c r="HIX420" s="130"/>
      <c r="HIY420" s="131"/>
      <c r="HIZ420" s="132"/>
      <c r="HJA420" s="133"/>
      <c r="HJB420" s="134"/>
      <c r="HJC420" s="135"/>
      <c r="HJD420" s="135"/>
      <c r="HJE420" s="130"/>
      <c r="HJF420" s="130"/>
      <c r="HJG420" s="131"/>
      <c r="HJH420" s="132"/>
      <c r="HJI420" s="133"/>
      <c r="HJJ420" s="134"/>
      <c r="HJK420" s="135"/>
      <c r="HJL420" s="135"/>
      <c r="HJM420" s="130"/>
      <c r="HJN420" s="130"/>
      <c r="HJO420" s="131"/>
      <c r="HJP420" s="132"/>
      <c r="HJQ420" s="133"/>
      <c r="HJR420" s="134"/>
      <c r="HJS420" s="135"/>
      <c r="HJT420" s="135"/>
      <c r="HJU420" s="130"/>
      <c r="HJV420" s="130"/>
      <c r="HJW420" s="131"/>
      <c r="HJX420" s="132"/>
      <c r="HJY420" s="133"/>
      <c r="HJZ420" s="134"/>
      <c r="HKA420" s="135"/>
      <c r="HKB420" s="135"/>
      <c r="HKC420" s="130"/>
      <c r="HKD420" s="130"/>
      <c r="HKE420" s="131"/>
      <c r="HKF420" s="132"/>
      <c r="HKG420" s="133"/>
      <c r="HKH420" s="134"/>
      <c r="HKI420" s="135"/>
      <c r="HKJ420" s="135"/>
      <c r="HKK420" s="130"/>
      <c r="HKL420" s="130"/>
      <c r="HKM420" s="131"/>
      <c r="HKN420" s="132"/>
      <c r="HKO420" s="133"/>
      <c r="HKP420" s="134"/>
      <c r="HKQ420" s="135"/>
      <c r="HKR420" s="135"/>
      <c r="HKS420" s="130"/>
      <c r="HKT420" s="130"/>
      <c r="HKU420" s="131"/>
      <c r="HKV420" s="132"/>
      <c r="HKW420" s="133"/>
      <c r="HKX420" s="134"/>
      <c r="HKY420" s="135"/>
      <c r="HKZ420" s="135"/>
      <c r="HLA420" s="130"/>
      <c r="HLB420" s="130"/>
      <c r="HLC420" s="131"/>
      <c r="HLD420" s="132"/>
      <c r="HLE420" s="133"/>
      <c r="HLF420" s="134"/>
      <c r="HLG420" s="135"/>
      <c r="HLH420" s="135"/>
      <c r="HLI420" s="130"/>
      <c r="HLJ420" s="130"/>
      <c r="HLK420" s="131"/>
      <c r="HLL420" s="132"/>
      <c r="HLM420" s="133"/>
      <c r="HLN420" s="134"/>
      <c r="HLO420" s="135"/>
      <c r="HLP420" s="135"/>
      <c r="HLQ420" s="130"/>
      <c r="HLR420" s="130"/>
      <c r="HLS420" s="131"/>
      <c r="HLT420" s="132"/>
      <c r="HLU420" s="133"/>
      <c r="HLV420" s="134"/>
      <c r="HLW420" s="135"/>
      <c r="HLX420" s="135"/>
      <c r="HLY420" s="130"/>
      <c r="HLZ420" s="130"/>
      <c r="HMA420" s="131"/>
      <c r="HMB420" s="132"/>
      <c r="HMC420" s="133"/>
      <c r="HMD420" s="134"/>
      <c r="HME420" s="135"/>
      <c r="HMF420" s="135"/>
      <c r="HMG420" s="130"/>
      <c r="HMH420" s="130"/>
      <c r="HMI420" s="131"/>
      <c r="HMJ420" s="132"/>
      <c r="HMK420" s="133"/>
      <c r="HML420" s="134"/>
      <c r="HMM420" s="135"/>
      <c r="HMN420" s="135"/>
      <c r="HMO420" s="130"/>
      <c r="HMP420" s="130"/>
      <c r="HMQ420" s="131"/>
      <c r="HMR420" s="132"/>
      <c r="HMS420" s="133"/>
      <c r="HMT420" s="134"/>
      <c r="HMU420" s="135"/>
      <c r="HMV420" s="135"/>
      <c r="HMW420" s="130"/>
      <c r="HMX420" s="130"/>
      <c r="HMY420" s="131"/>
      <c r="HMZ420" s="132"/>
      <c r="HNA420" s="133"/>
      <c r="HNB420" s="134"/>
      <c r="HNC420" s="135"/>
      <c r="HND420" s="135"/>
      <c r="HNE420" s="130"/>
      <c r="HNF420" s="130"/>
      <c r="HNG420" s="131"/>
      <c r="HNH420" s="132"/>
      <c r="HNI420" s="133"/>
      <c r="HNJ420" s="134"/>
      <c r="HNK420" s="135"/>
      <c r="HNL420" s="135"/>
      <c r="HNM420" s="130"/>
      <c r="HNN420" s="130"/>
      <c r="HNO420" s="131"/>
      <c r="HNP420" s="132"/>
      <c r="HNQ420" s="133"/>
      <c r="HNR420" s="134"/>
      <c r="HNS420" s="135"/>
      <c r="HNT420" s="135"/>
      <c r="HNU420" s="130"/>
      <c r="HNV420" s="130"/>
      <c r="HNW420" s="131"/>
      <c r="HNX420" s="132"/>
      <c r="HNY420" s="133"/>
      <c r="HNZ420" s="134"/>
      <c r="HOA420" s="135"/>
      <c r="HOB420" s="135"/>
      <c r="HOC420" s="130"/>
      <c r="HOD420" s="130"/>
      <c r="HOE420" s="131"/>
      <c r="HOF420" s="132"/>
      <c r="HOG420" s="133"/>
      <c r="HOH420" s="134"/>
      <c r="HOI420" s="135"/>
      <c r="HOJ420" s="135"/>
      <c r="HOK420" s="130"/>
      <c r="HOL420" s="130"/>
      <c r="HOM420" s="131"/>
      <c r="HON420" s="132"/>
      <c r="HOO420" s="133"/>
      <c r="HOP420" s="134"/>
      <c r="HOQ420" s="135"/>
      <c r="HOR420" s="135"/>
      <c r="HOS420" s="130"/>
      <c r="HOT420" s="130"/>
      <c r="HOU420" s="131"/>
      <c r="HOV420" s="132"/>
      <c r="HOW420" s="133"/>
      <c r="HOX420" s="134"/>
      <c r="HOY420" s="135"/>
      <c r="HOZ420" s="135"/>
      <c r="HPA420" s="130"/>
      <c r="HPB420" s="130"/>
      <c r="HPC420" s="131"/>
      <c r="HPD420" s="132"/>
      <c r="HPE420" s="133"/>
      <c r="HPF420" s="134"/>
      <c r="HPG420" s="135"/>
      <c r="HPH420" s="135"/>
      <c r="HPI420" s="130"/>
      <c r="HPJ420" s="130"/>
      <c r="HPK420" s="131"/>
      <c r="HPL420" s="132"/>
      <c r="HPM420" s="133"/>
      <c r="HPN420" s="134"/>
      <c r="HPO420" s="135"/>
      <c r="HPP420" s="135"/>
      <c r="HPQ420" s="130"/>
      <c r="HPR420" s="130"/>
      <c r="HPS420" s="131"/>
      <c r="HPT420" s="132"/>
      <c r="HPU420" s="133"/>
      <c r="HPV420" s="134"/>
      <c r="HPW420" s="135"/>
      <c r="HPX420" s="135"/>
      <c r="HPY420" s="130"/>
      <c r="HPZ420" s="130"/>
      <c r="HQA420" s="131"/>
      <c r="HQB420" s="132"/>
      <c r="HQC420" s="133"/>
      <c r="HQD420" s="134"/>
      <c r="HQE420" s="135"/>
      <c r="HQF420" s="135"/>
      <c r="HQG420" s="130"/>
      <c r="HQH420" s="130"/>
      <c r="HQI420" s="131"/>
      <c r="HQJ420" s="132"/>
      <c r="HQK420" s="133"/>
      <c r="HQL420" s="134"/>
      <c r="HQM420" s="135"/>
      <c r="HQN420" s="135"/>
      <c r="HQO420" s="130"/>
      <c r="HQP420" s="130"/>
      <c r="HQQ420" s="131"/>
      <c r="HQR420" s="132"/>
      <c r="HQS420" s="133"/>
      <c r="HQT420" s="134"/>
      <c r="HQU420" s="135"/>
      <c r="HQV420" s="135"/>
      <c r="HQW420" s="130"/>
      <c r="HQX420" s="130"/>
      <c r="HQY420" s="131"/>
      <c r="HQZ420" s="132"/>
      <c r="HRA420" s="133"/>
      <c r="HRB420" s="134"/>
      <c r="HRC420" s="135"/>
      <c r="HRD420" s="135"/>
      <c r="HRE420" s="130"/>
      <c r="HRF420" s="130"/>
      <c r="HRG420" s="131"/>
      <c r="HRH420" s="132"/>
      <c r="HRI420" s="133"/>
      <c r="HRJ420" s="134"/>
      <c r="HRK420" s="135"/>
      <c r="HRL420" s="135"/>
      <c r="HRM420" s="130"/>
      <c r="HRN420" s="130"/>
      <c r="HRO420" s="131"/>
      <c r="HRP420" s="132"/>
      <c r="HRQ420" s="133"/>
      <c r="HRR420" s="134"/>
      <c r="HRS420" s="135"/>
      <c r="HRT420" s="135"/>
      <c r="HRU420" s="130"/>
      <c r="HRV420" s="130"/>
      <c r="HRW420" s="131"/>
      <c r="HRX420" s="132"/>
      <c r="HRY420" s="133"/>
      <c r="HRZ420" s="134"/>
      <c r="HSA420" s="135"/>
      <c r="HSB420" s="135"/>
      <c r="HSC420" s="130"/>
      <c r="HSD420" s="130"/>
      <c r="HSE420" s="131"/>
      <c r="HSF420" s="132"/>
      <c r="HSG420" s="133"/>
      <c r="HSH420" s="134"/>
      <c r="HSI420" s="135"/>
      <c r="HSJ420" s="135"/>
      <c r="HSK420" s="130"/>
      <c r="HSL420" s="130"/>
      <c r="HSM420" s="131"/>
      <c r="HSN420" s="132"/>
      <c r="HSO420" s="133"/>
      <c r="HSP420" s="134"/>
      <c r="HSQ420" s="135"/>
      <c r="HSR420" s="135"/>
      <c r="HSS420" s="130"/>
      <c r="HST420" s="130"/>
      <c r="HSU420" s="131"/>
      <c r="HSV420" s="132"/>
      <c r="HSW420" s="133"/>
      <c r="HSX420" s="134"/>
      <c r="HSY420" s="135"/>
      <c r="HSZ420" s="135"/>
      <c r="HTA420" s="130"/>
      <c r="HTB420" s="130"/>
      <c r="HTC420" s="131"/>
      <c r="HTD420" s="132"/>
      <c r="HTE420" s="133"/>
      <c r="HTF420" s="134"/>
      <c r="HTG420" s="135"/>
      <c r="HTH420" s="135"/>
      <c r="HTI420" s="130"/>
      <c r="HTJ420" s="130"/>
      <c r="HTK420" s="131"/>
      <c r="HTL420" s="132"/>
      <c r="HTM420" s="133"/>
      <c r="HTN420" s="134"/>
      <c r="HTO420" s="135"/>
      <c r="HTP420" s="135"/>
      <c r="HTQ420" s="130"/>
      <c r="HTR420" s="130"/>
      <c r="HTS420" s="131"/>
      <c r="HTT420" s="132"/>
      <c r="HTU420" s="133"/>
      <c r="HTV420" s="134"/>
      <c r="HTW420" s="135"/>
      <c r="HTX420" s="135"/>
      <c r="HTY420" s="130"/>
      <c r="HTZ420" s="130"/>
      <c r="HUA420" s="131"/>
      <c r="HUB420" s="132"/>
      <c r="HUC420" s="133"/>
      <c r="HUD420" s="134"/>
      <c r="HUE420" s="135"/>
      <c r="HUF420" s="135"/>
      <c r="HUG420" s="130"/>
      <c r="HUH420" s="130"/>
      <c r="HUI420" s="131"/>
      <c r="HUJ420" s="132"/>
      <c r="HUK420" s="133"/>
      <c r="HUL420" s="134"/>
      <c r="HUM420" s="135"/>
      <c r="HUN420" s="135"/>
      <c r="HUO420" s="130"/>
      <c r="HUP420" s="130"/>
      <c r="HUQ420" s="131"/>
      <c r="HUR420" s="132"/>
      <c r="HUS420" s="133"/>
      <c r="HUT420" s="134"/>
      <c r="HUU420" s="135"/>
      <c r="HUV420" s="135"/>
      <c r="HUW420" s="130"/>
      <c r="HUX420" s="130"/>
      <c r="HUY420" s="131"/>
      <c r="HUZ420" s="132"/>
      <c r="HVA420" s="133"/>
      <c r="HVB420" s="134"/>
      <c r="HVC420" s="135"/>
      <c r="HVD420" s="135"/>
      <c r="HVE420" s="130"/>
      <c r="HVF420" s="130"/>
      <c r="HVG420" s="131"/>
      <c r="HVH420" s="132"/>
      <c r="HVI420" s="133"/>
      <c r="HVJ420" s="134"/>
      <c r="HVK420" s="135"/>
      <c r="HVL420" s="135"/>
      <c r="HVM420" s="130"/>
      <c r="HVN420" s="130"/>
      <c r="HVO420" s="131"/>
      <c r="HVP420" s="132"/>
      <c r="HVQ420" s="133"/>
      <c r="HVR420" s="134"/>
      <c r="HVS420" s="135"/>
      <c r="HVT420" s="135"/>
      <c r="HVU420" s="130"/>
      <c r="HVV420" s="130"/>
      <c r="HVW420" s="131"/>
      <c r="HVX420" s="132"/>
      <c r="HVY420" s="133"/>
      <c r="HVZ420" s="134"/>
      <c r="HWA420" s="135"/>
      <c r="HWB420" s="135"/>
      <c r="HWC420" s="130"/>
      <c r="HWD420" s="130"/>
      <c r="HWE420" s="131"/>
      <c r="HWF420" s="132"/>
      <c r="HWG420" s="133"/>
      <c r="HWH420" s="134"/>
      <c r="HWI420" s="135"/>
      <c r="HWJ420" s="135"/>
      <c r="HWK420" s="130"/>
      <c r="HWL420" s="130"/>
      <c r="HWM420" s="131"/>
      <c r="HWN420" s="132"/>
      <c r="HWO420" s="133"/>
      <c r="HWP420" s="134"/>
      <c r="HWQ420" s="135"/>
      <c r="HWR420" s="135"/>
      <c r="HWS420" s="130"/>
      <c r="HWT420" s="130"/>
      <c r="HWU420" s="131"/>
      <c r="HWV420" s="132"/>
      <c r="HWW420" s="133"/>
      <c r="HWX420" s="134"/>
      <c r="HWY420" s="135"/>
      <c r="HWZ420" s="135"/>
      <c r="HXA420" s="130"/>
      <c r="HXB420" s="130"/>
      <c r="HXC420" s="131"/>
      <c r="HXD420" s="132"/>
      <c r="HXE420" s="133"/>
      <c r="HXF420" s="134"/>
      <c r="HXG420" s="135"/>
      <c r="HXH420" s="135"/>
      <c r="HXI420" s="130"/>
      <c r="HXJ420" s="130"/>
      <c r="HXK420" s="131"/>
      <c r="HXL420" s="132"/>
      <c r="HXM420" s="133"/>
      <c r="HXN420" s="134"/>
      <c r="HXO420" s="135"/>
      <c r="HXP420" s="135"/>
      <c r="HXQ420" s="130"/>
      <c r="HXR420" s="130"/>
      <c r="HXS420" s="131"/>
      <c r="HXT420" s="132"/>
      <c r="HXU420" s="133"/>
      <c r="HXV420" s="134"/>
      <c r="HXW420" s="135"/>
      <c r="HXX420" s="135"/>
      <c r="HXY420" s="130"/>
      <c r="HXZ420" s="130"/>
      <c r="HYA420" s="131"/>
      <c r="HYB420" s="132"/>
      <c r="HYC420" s="133"/>
      <c r="HYD420" s="134"/>
      <c r="HYE420" s="135"/>
      <c r="HYF420" s="135"/>
      <c r="HYG420" s="130"/>
      <c r="HYH420" s="130"/>
      <c r="HYI420" s="131"/>
      <c r="HYJ420" s="132"/>
      <c r="HYK420" s="133"/>
      <c r="HYL420" s="134"/>
      <c r="HYM420" s="135"/>
      <c r="HYN420" s="135"/>
      <c r="HYO420" s="130"/>
      <c r="HYP420" s="130"/>
      <c r="HYQ420" s="131"/>
      <c r="HYR420" s="132"/>
      <c r="HYS420" s="133"/>
      <c r="HYT420" s="134"/>
      <c r="HYU420" s="135"/>
      <c r="HYV420" s="135"/>
      <c r="HYW420" s="130"/>
      <c r="HYX420" s="130"/>
      <c r="HYY420" s="131"/>
      <c r="HYZ420" s="132"/>
      <c r="HZA420" s="133"/>
      <c r="HZB420" s="134"/>
      <c r="HZC420" s="135"/>
      <c r="HZD420" s="135"/>
      <c r="HZE420" s="130"/>
      <c r="HZF420" s="130"/>
      <c r="HZG420" s="131"/>
      <c r="HZH420" s="132"/>
      <c r="HZI420" s="133"/>
      <c r="HZJ420" s="134"/>
      <c r="HZK420" s="135"/>
      <c r="HZL420" s="135"/>
      <c r="HZM420" s="130"/>
      <c r="HZN420" s="130"/>
      <c r="HZO420" s="131"/>
      <c r="HZP420" s="132"/>
      <c r="HZQ420" s="133"/>
      <c r="HZR420" s="134"/>
      <c r="HZS420" s="135"/>
      <c r="HZT420" s="135"/>
      <c r="HZU420" s="130"/>
      <c r="HZV420" s="130"/>
      <c r="HZW420" s="131"/>
      <c r="HZX420" s="132"/>
      <c r="HZY420" s="133"/>
      <c r="HZZ420" s="134"/>
      <c r="IAA420" s="135"/>
      <c r="IAB420" s="135"/>
      <c r="IAC420" s="130"/>
      <c r="IAD420" s="130"/>
      <c r="IAE420" s="131"/>
      <c r="IAF420" s="132"/>
      <c r="IAG420" s="133"/>
      <c r="IAH420" s="134"/>
      <c r="IAI420" s="135"/>
      <c r="IAJ420" s="135"/>
      <c r="IAK420" s="130"/>
      <c r="IAL420" s="130"/>
      <c r="IAM420" s="131"/>
      <c r="IAN420" s="132"/>
      <c r="IAO420" s="133"/>
      <c r="IAP420" s="134"/>
      <c r="IAQ420" s="135"/>
      <c r="IAR420" s="135"/>
      <c r="IAS420" s="130"/>
      <c r="IAT420" s="130"/>
      <c r="IAU420" s="131"/>
      <c r="IAV420" s="132"/>
      <c r="IAW420" s="133"/>
      <c r="IAX420" s="134"/>
      <c r="IAY420" s="135"/>
      <c r="IAZ420" s="135"/>
      <c r="IBA420" s="130"/>
      <c r="IBB420" s="130"/>
      <c r="IBC420" s="131"/>
      <c r="IBD420" s="132"/>
      <c r="IBE420" s="133"/>
      <c r="IBF420" s="134"/>
      <c r="IBG420" s="135"/>
      <c r="IBH420" s="135"/>
      <c r="IBI420" s="130"/>
      <c r="IBJ420" s="130"/>
      <c r="IBK420" s="131"/>
      <c r="IBL420" s="132"/>
      <c r="IBM420" s="133"/>
      <c r="IBN420" s="134"/>
      <c r="IBO420" s="135"/>
      <c r="IBP420" s="135"/>
      <c r="IBQ420" s="130"/>
      <c r="IBR420" s="130"/>
      <c r="IBS420" s="131"/>
      <c r="IBT420" s="132"/>
      <c r="IBU420" s="133"/>
      <c r="IBV420" s="134"/>
      <c r="IBW420" s="135"/>
      <c r="IBX420" s="135"/>
      <c r="IBY420" s="130"/>
      <c r="IBZ420" s="130"/>
      <c r="ICA420" s="131"/>
      <c r="ICB420" s="132"/>
      <c r="ICC420" s="133"/>
      <c r="ICD420" s="134"/>
      <c r="ICE420" s="135"/>
      <c r="ICF420" s="135"/>
      <c r="ICG420" s="130"/>
      <c r="ICH420" s="130"/>
      <c r="ICI420" s="131"/>
      <c r="ICJ420" s="132"/>
      <c r="ICK420" s="133"/>
      <c r="ICL420" s="134"/>
      <c r="ICM420" s="135"/>
      <c r="ICN420" s="135"/>
      <c r="ICO420" s="130"/>
      <c r="ICP420" s="130"/>
      <c r="ICQ420" s="131"/>
      <c r="ICR420" s="132"/>
      <c r="ICS420" s="133"/>
      <c r="ICT420" s="134"/>
      <c r="ICU420" s="135"/>
      <c r="ICV420" s="135"/>
      <c r="ICW420" s="130"/>
      <c r="ICX420" s="130"/>
      <c r="ICY420" s="131"/>
      <c r="ICZ420" s="132"/>
      <c r="IDA420" s="133"/>
      <c r="IDB420" s="134"/>
      <c r="IDC420" s="135"/>
      <c r="IDD420" s="135"/>
      <c r="IDE420" s="130"/>
      <c r="IDF420" s="130"/>
      <c r="IDG420" s="131"/>
      <c r="IDH420" s="132"/>
      <c r="IDI420" s="133"/>
      <c r="IDJ420" s="134"/>
      <c r="IDK420" s="135"/>
      <c r="IDL420" s="135"/>
      <c r="IDM420" s="130"/>
      <c r="IDN420" s="130"/>
      <c r="IDO420" s="131"/>
      <c r="IDP420" s="132"/>
      <c r="IDQ420" s="133"/>
      <c r="IDR420" s="134"/>
      <c r="IDS420" s="135"/>
      <c r="IDT420" s="135"/>
      <c r="IDU420" s="130"/>
      <c r="IDV420" s="130"/>
      <c r="IDW420" s="131"/>
      <c r="IDX420" s="132"/>
      <c r="IDY420" s="133"/>
      <c r="IDZ420" s="134"/>
      <c r="IEA420" s="135"/>
      <c r="IEB420" s="135"/>
      <c r="IEC420" s="130"/>
      <c r="IED420" s="130"/>
      <c r="IEE420" s="131"/>
      <c r="IEF420" s="132"/>
      <c r="IEG420" s="133"/>
      <c r="IEH420" s="134"/>
      <c r="IEI420" s="135"/>
      <c r="IEJ420" s="135"/>
      <c r="IEK420" s="130"/>
      <c r="IEL420" s="130"/>
      <c r="IEM420" s="131"/>
      <c r="IEN420" s="132"/>
      <c r="IEO420" s="133"/>
      <c r="IEP420" s="134"/>
      <c r="IEQ420" s="135"/>
      <c r="IER420" s="135"/>
      <c r="IES420" s="130"/>
      <c r="IET420" s="130"/>
      <c r="IEU420" s="131"/>
      <c r="IEV420" s="132"/>
      <c r="IEW420" s="133"/>
      <c r="IEX420" s="134"/>
      <c r="IEY420" s="135"/>
      <c r="IEZ420" s="135"/>
      <c r="IFA420" s="130"/>
      <c r="IFB420" s="130"/>
      <c r="IFC420" s="131"/>
      <c r="IFD420" s="132"/>
      <c r="IFE420" s="133"/>
      <c r="IFF420" s="134"/>
      <c r="IFG420" s="135"/>
      <c r="IFH420" s="135"/>
      <c r="IFI420" s="130"/>
      <c r="IFJ420" s="130"/>
      <c r="IFK420" s="131"/>
      <c r="IFL420" s="132"/>
      <c r="IFM420" s="133"/>
      <c r="IFN420" s="134"/>
      <c r="IFO420" s="135"/>
      <c r="IFP420" s="135"/>
      <c r="IFQ420" s="130"/>
      <c r="IFR420" s="130"/>
      <c r="IFS420" s="131"/>
      <c r="IFT420" s="132"/>
      <c r="IFU420" s="133"/>
      <c r="IFV420" s="134"/>
      <c r="IFW420" s="135"/>
      <c r="IFX420" s="135"/>
      <c r="IFY420" s="130"/>
      <c r="IFZ420" s="130"/>
      <c r="IGA420" s="131"/>
      <c r="IGB420" s="132"/>
      <c r="IGC420" s="133"/>
      <c r="IGD420" s="134"/>
      <c r="IGE420" s="135"/>
      <c r="IGF420" s="135"/>
      <c r="IGG420" s="130"/>
      <c r="IGH420" s="130"/>
      <c r="IGI420" s="131"/>
      <c r="IGJ420" s="132"/>
      <c r="IGK420" s="133"/>
      <c r="IGL420" s="134"/>
      <c r="IGM420" s="135"/>
      <c r="IGN420" s="135"/>
      <c r="IGO420" s="130"/>
      <c r="IGP420" s="130"/>
      <c r="IGQ420" s="131"/>
      <c r="IGR420" s="132"/>
      <c r="IGS420" s="133"/>
      <c r="IGT420" s="134"/>
      <c r="IGU420" s="135"/>
      <c r="IGV420" s="135"/>
      <c r="IGW420" s="130"/>
      <c r="IGX420" s="130"/>
      <c r="IGY420" s="131"/>
      <c r="IGZ420" s="132"/>
      <c r="IHA420" s="133"/>
      <c r="IHB420" s="134"/>
      <c r="IHC420" s="135"/>
      <c r="IHD420" s="135"/>
      <c r="IHE420" s="130"/>
      <c r="IHF420" s="130"/>
      <c r="IHG420" s="131"/>
      <c r="IHH420" s="132"/>
      <c r="IHI420" s="133"/>
      <c r="IHJ420" s="134"/>
      <c r="IHK420" s="135"/>
      <c r="IHL420" s="135"/>
      <c r="IHM420" s="130"/>
      <c r="IHN420" s="130"/>
      <c r="IHO420" s="131"/>
      <c r="IHP420" s="132"/>
      <c r="IHQ420" s="133"/>
      <c r="IHR420" s="134"/>
      <c r="IHS420" s="135"/>
      <c r="IHT420" s="135"/>
      <c r="IHU420" s="130"/>
      <c r="IHV420" s="130"/>
      <c r="IHW420" s="131"/>
      <c r="IHX420" s="132"/>
      <c r="IHY420" s="133"/>
      <c r="IHZ420" s="134"/>
      <c r="IIA420" s="135"/>
      <c r="IIB420" s="135"/>
      <c r="IIC420" s="130"/>
      <c r="IID420" s="130"/>
      <c r="IIE420" s="131"/>
      <c r="IIF420" s="132"/>
      <c r="IIG420" s="133"/>
      <c r="IIH420" s="134"/>
      <c r="III420" s="135"/>
      <c r="IIJ420" s="135"/>
      <c r="IIK420" s="130"/>
      <c r="IIL420" s="130"/>
      <c r="IIM420" s="131"/>
      <c r="IIN420" s="132"/>
      <c r="IIO420" s="133"/>
      <c r="IIP420" s="134"/>
      <c r="IIQ420" s="135"/>
      <c r="IIR420" s="135"/>
      <c r="IIS420" s="130"/>
      <c r="IIT420" s="130"/>
      <c r="IIU420" s="131"/>
      <c r="IIV420" s="132"/>
      <c r="IIW420" s="133"/>
      <c r="IIX420" s="134"/>
      <c r="IIY420" s="135"/>
      <c r="IIZ420" s="135"/>
      <c r="IJA420" s="130"/>
      <c r="IJB420" s="130"/>
      <c r="IJC420" s="131"/>
      <c r="IJD420" s="132"/>
      <c r="IJE420" s="133"/>
      <c r="IJF420" s="134"/>
      <c r="IJG420" s="135"/>
      <c r="IJH420" s="135"/>
      <c r="IJI420" s="130"/>
      <c r="IJJ420" s="130"/>
      <c r="IJK420" s="131"/>
      <c r="IJL420" s="132"/>
      <c r="IJM420" s="133"/>
      <c r="IJN420" s="134"/>
      <c r="IJO420" s="135"/>
      <c r="IJP420" s="135"/>
      <c r="IJQ420" s="130"/>
      <c r="IJR420" s="130"/>
      <c r="IJS420" s="131"/>
      <c r="IJT420" s="132"/>
      <c r="IJU420" s="133"/>
      <c r="IJV420" s="134"/>
      <c r="IJW420" s="135"/>
      <c r="IJX420" s="135"/>
      <c r="IJY420" s="130"/>
      <c r="IJZ420" s="130"/>
      <c r="IKA420" s="131"/>
      <c r="IKB420" s="132"/>
      <c r="IKC420" s="133"/>
      <c r="IKD420" s="134"/>
      <c r="IKE420" s="135"/>
      <c r="IKF420" s="135"/>
      <c r="IKG420" s="130"/>
      <c r="IKH420" s="130"/>
      <c r="IKI420" s="131"/>
      <c r="IKJ420" s="132"/>
      <c r="IKK420" s="133"/>
      <c r="IKL420" s="134"/>
      <c r="IKM420" s="135"/>
      <c r="IKN420" s="135"/>
      <c r="IKO420" s="130"/>
      <c r="IKP420" s="130"/>
      <c r="IKQ420" s="131"/>
      <c r="IKR420" s="132"/>
      <c r="IKS420" s="133"/>
      <c r="IKT420" s="134"/>
      <c r="IKU420" s="135"/>
      <c r="IKV420" s="135"/>
      <c r="IKW420" s="130"/>
      <c r="IKX420" s="130"/>
      <c r="IKY420" s="131"/>
      <c r="IKZ420" s="132"/>
      <c r="ILA420" s="133"/>
      <c r="ILB420" s="134"/>
      <c r="ILC420" s="135"/>
      <c r="ILD420" s="135"/>
      <c r="ILE420" s="130"/>
      <c r="ILF420" s="130"/>
      <c r="ILG420" s="131"/>
      <c r="ILH420" s="132"/>
      <c r="ILI420" s="133"/>
      <c r="ILJ420" s="134"/>
      <c r="ILK420" s="135"/>
      <c r="ILL420" s="135"/>
      <c r="ILM420" s="130"/>
      <c r="ILN420" s="130"/>
      <c r="ILO420" s="131"/>
      <c r="ILP420" s="132"/>
      <c r="ILQ420" s="133"/>
      <c r="ILR420" s="134"/>
      <c r="ILS420" s="135"/>
      <c r="ILT420" s="135"/>
      <c r="ILU420" s="130"/>
      <c r="ILV420" s="130"/>
      <c r="ILW420" s="131"/>
      <c r="ILX420" s="132"/>
      <c r="ILY420" s="133"/>
      <c r="ILZ420" s="134"/>
      <c r="IMA420" s="135"/>
      <c r="IMB420" s="135"/>
      <c r="IMC420" s="130"/>
      <c r="IMD420" s="130"/>
      <c r="IME420" s="131"/>
      <c r="IMF420" s="132"/>
      <c r="IMG420" s="133"/>
      <c r="IMH420" s="134"/>
      <c r="IMI420" s="135"/>
      <c r="IMJ420" s="135"/>
      <c r="IMK420" s="130"/>
      <c r="IML420" s="130"/>
      <c r="IMM420" s="131"/>
      <c r="IMN420" s="132"/>
      <c r="IMO420" s="133"/>
      <c r="IMP420" s="134"/>
      <c r="IMQ420" s="135"/>
      <c r="IMR420" s="135"/>
      <c r="IMS420" s="130"/>
      <c r="IMT420" s="130"/>
      <c r="IMU420" s="131"/>
      <c r="IMV420" s="132"/>
      <c r="IMW420" s="133"/>
      <c r="IMX420" s="134"/>
      <c r="IMY420" s="135"/>
      <c r="IMZ420" s="135"/>
      <c r="INA420" s="130"/>
      <c r="INB420" s="130"/>
      <c r="INC420" s="131"/>
      <c r="IND420" s="132"/>
      <c r="INE420" s="133"/>
      <c r="INF420" s="134"/>
      <c r="ING420" s="135"/>
      <c r="INH420" s="135"/>
      <c r="INI420" s="130"/>
      <c r="INJ420" s="130"/>
      <c r="INK420" s="131"/>
      <c r="INL420" s="132"/>
      <c r="INM420" s="133"/>
      <c r="INN420" s="134"/>
      <c r="INO420" s="135"/>
      <c r="INP420" s="135"/>
      <c r="INQ420" s="130"/>
      <c r="INR420" s="130"/>
      <c r="INS420" s="131"/>
      <c r="INT420" s="132"/>
      <c r="INU420" s="133"/>
      <c r="INV420" s="134"/>
      <c r="INW420" s="135"/>
      <c r="INX420" s="135"/>
      <c r="INY420" s="130"/>
      <c r="INZ420" s="130"/>
      <c r="IOA420" s="131"/>
      <c r="IOB420" s="132"/>
      <c r="IOC420" s="133"/>
      <c r="IOD420" s="134"/>
      <c r="IOE420" s="135"/>
      <c r="IOF420" s="135"/>
      <c r="IOG420" s="130"/>
      <c r="IOH420" s="130"/>
      <c r="IOI420" s="131"/>
      <c r="IOJ420" s="132"/>
      <c r="IOK420" s="133"/>
      <c r="IOL420" s="134"/>
      <c r="IOM420" s="135"/>
      <c r="ION420" s="135"/>
      <c r="IOO420" s="130"/>
      <c r="IOP420" s="130"/>
      <c r="IOQ420" s="131"/>
      <c r="IOR420" s="132"/>
      <c r="IOS420" s="133"/>
      <c r="IOT420" s="134"/>
      <c r="IOU420" s="135"/>
      <c r="IOV420" s="135"/>
      <c r="IOW420" s="130"/>
      <c r="IOX420" s="130"/>
      <c r="IOY420" s="131"/>
      <c r="IOZ420" s="132"/>
      <c r="IPA420" s="133"/>
      <c r="IPB420" s="134"/>
      <c r="IPC420" s="135"/>
      <c r="IPD420" s="135"/>
      <c r="IPE420" s="130"/>
      <c r="IPF420" s="130"/>
      <c r="IPG420" s="131"/>
      <c r="IPH420" s="132"/>
      <c r="IPI420" s="133"/>
      <c r="IPJ420" s="134"/>
      <c r="IPK420" s="135"/>
      <c r="IPL420" s="135"/>
      <c r="IPM420" s="130"/>
      <c r="IPN420" s="130"/>
      <c r="IPO420" s="131"/>
      <c r="IPP420" s="132"/>
      <c r="IPQ420" s="133"/>
      <c r="IPR420" s="134"/>
      <c r="IPS420" s="135"/>
      <c r="IPT420" s="135"/>
      <c r="IPU420" s="130"/>
      <c r="IPV420" s="130"/>
      <c r="IPW420" s="131"/>
      <c r="IPX420" s="132"/>
      <c r="IPY420" s="133"/>
      <c r="IPZ420" s="134"/>
      <c r="IQA420" s="135"/>
      <c r="IQB420" s="135"/>
      <c r="IQC420" s="130"/>
      <c r="IQD420" s="130"/>
      <c r="IQE420" s="131"/>
      <c r="IQF420" s="132"/>
      <c r="IQG420" s="133"/>
      <c r="IQH420" s="134"/>
      <c r="IQI420" s="135"/>
      <c r="IQJ420" s="135"/>
      <c r="IQK420" s="130"/>
      <c r="IQL420" s="130"/>
      <c r="IQM420" s="131"/>
      <c r="IQN420" s="132"/>
      <c r="IQO420" s="133"/>
      <c r="IQP420" s="134"/>
      <c r="IQQ420" s="135"/>
      <c r="IQR420" s="135"/>
      <c r="IQS420" s="130"/>
      <c r="IQT420" s="130"/>
      <c r="IQU420" s="131"/>
      <c r="IQV420" s="132"/>
      <c r="IQW420" s="133"/>
      <c r="IQX420" s="134"/>
      <c r="IQY420" s="135"/>
      <c r="IQZ420" s="135"/>
      <c r="IRA420" s="130"/>
      <c r="IRB420" s="130"/>
      <c r="IRC420" s="131"/>
      <c r="IRD420" s="132"/>
      <c r="IRE420" s="133"/>
      <c r="IRF420" s="134"/>
      <c r="IRG420" s="135"/>
      <c r="IRH420" s="135"/>
      <c r="IRI420" s="130"/>
      <c r="IRJ420" s="130"/>
      <c r="IRK420" s="131"/>
      <c r="IRL420" s="132"/>
      <c r="IRM420" s="133"/>
      <c r="IRN420" s="134"/>
      <c r="IRO420" s="135"/>
      <c r="IRP420" s="135"/>
      <c r="IRQ420" s="130"/>
      <c r="IRR420" s="130"/>
      <c r="IRS420" s="131"/>
      <c r="IRT420" s="132"/>
      <c r="IRU420" s="133"/>
      <c r="IRV420" s="134"/>
      <c r="IRW420" s="135"/>
      <c r="IRX420" s="135"/>
      <c r="IRY420" s="130"/>
      <c r="IRZ420" s="130"/>
      <c r="ISA420" s="131"/>
      <c r="ISB420" s="132"/>
      <c r="ISC420" s="133"/>
      <c r="ISD420" s="134"/>
      <c r="ISE420" s="135"/>
      <c r="ISF420" s="135"/>
      <c r="ISG420" s="130"/>
      <c r="ISH420" s="130"/>
      <c r="ISI420" s="131"/>
      <c r="ISJ420" s="132"/>
      <c r="ISK420" s="133"/>
      <c r="ISL420" s="134"/>
      <c r="ISM420" s="135"/>
      <c r="ISN420" s="135"/>
      <c r="ISO420" s="130"/>
      <c r="ISP420" s="130"/>
      <c r="ISQ420" s="131"/>
      <c r="ISR420" s="132"/>
      <c r="ISS420" s="133"/>
      <c r="IST420" s="134"/>
      <c r="ISU420" s="135"/>
      <c r="ISV420" s="135"/>
      <c r="ISW420" s="130"/>
      <c r="ISX420" s="130"/>
      <c r="ISY420" s="131"/>
      <c r="ISZ420" s="132"/>
      <c r="ITA420" s="133"/>
      <c r="ITB420" s="134"/>
      <c r="ITC420" s="135"/>
      <c r="ITD420" s="135"/>
      <c r="ITE420" s="130"/>
      <c r="ITF420" s="130"/>
      <c r="ITG420" s="131"/>
      <c r="ITH420" s="132"/>
      <c r="ITI420" s="133"/>
      <c r="ITJ420" s="134"/>
      <c r="ITK420" s="135"/>
      <c r="ITL420" s="135"/>
      <c r="ITM420" s="130"/>
      <c r="ITN420" s="130"/>
      <c r="ITO420" s="131"/>
      <c r="ITP420" s="132"/>
      <c r="ITQ420" s="133"/>
      <c r="ITR420" s="134"/>
      <c r="ITS420" s="135"/>
      <c r="ITT420" s="135"/>
      <c r="ITU420" s="130"/>
      <c r="ITV420" s="130"/>
      <c r="ITW420" s="131"/>
      <c r="ITX420" s="132"/>
      <c r="ITY420" s="133"/>
      <c r="ITZ420" s="134"/>
      <c r="IUA420" s="135"/>
      <c r="IUB420" s="135"/>
      <c r="IUC420" s="130"/>
      <c r="IUD420" s="130"/>
      <c r="IUE420" s="131"/>
      <c r="IUF420" s="132"/>
      <c r="IUG420" s="133"/>
      <c r="IUH420" s="134"/>
      <c r="IUI420" s="135"/>
      <c r="IUJ420" s="135"/>
      <c r="IUK420" s="130"/>
      <c r="IUL420" s="130"/>
      <c r="IUM420" s="131"/>
      <c r="IUN420" s="132"/>
      <c r="IUO420" s="133"/>
      <c r="IUP420" s="134"/>
      <c r="IUQ420" s="135"/>
      <c r="IUR420" s="135"/>
      <c r="IUS420" s="130"/>
      <c r="IUT420" s="130"/>
      <c r="IUU420" s="131"/>
      <c r="IUV420" s="132"/>
      <c r="IUW420" s="133"/>
      <c r="IUX420" s="134"/>
      <c r="IUY420" s="135"/>
      <c r="IUZ420" s="135"/>
      <c r="IVA420" s="130"/>
      <c r="IVB420" s="130"/>
      <c r="IVC420" s="131"/>
      <c r="IVD420" s="132"/>
      <c r="IVE420" s="133"/>
      <c r="IVF420" s="134"/>
      <c r="IVG420" s="135"/>
      <c r="IVH420" s="135"/>
      <c r="IVI420" s="130"/>
      <c r="IVJ420" s="130"/>
      <c r="IVK420" s="131"/>
      <c r="IVL420" s="132"/>
      <c r="IVM420" s="133"/>
      <c r="IVN420" s="134"/>
      <c r="IVO420" s="135"/>
      <c r="IVP420" s="135"/>
      <c r="IVQ420" s="130"/>
      <c r="IVR420" s="130"/>
      <c r="IVS420" s="131"/>
      <c r="IVT420" s="132"/>
      <c r="IVU420" s="133"/>
      <c r="IVV420" s="134"/>
      <c r="IVW420" s="135"/>
      <c r="IVX420" s="135"/>
      <c r="IVY420" s="130"/>
      <c r="IVZ420" s="130"/>
      <c r="IWA420" s="131"/>
      <c r="IWB420" s="132"/>
      <c r="IWC420" s="133"/>
      <c r="IWD420" s="134"/>
      <c r="IWE420" s="135"/>
      <c r="IWF420" s="135"/>
      <c r="IWG420" s="130"/>
      <c r="IWH420" s="130"/>
      <c r="IWI420" s="131"/>
      <c r="IWJ420" s="132"/>
      <c r="IWK420" s="133"/>
      <c r="IWL420" s="134"/>
      <c r="IWM420" s="135"/>
      <c r="IWN420" s="135"/>
      <c r="IWO420" s="130"/>
      <c r="IWP420" s="130"/>
      <c r="IWQ420" s="131"/>
      <c r="IWR420" s="132"/>
      <c r="IWS420" s="133"/>
      <c r="IWT420" s="134"/>
      <c r="IWU420" s="135"/>
      <c r="IWV420" s="135"/>
      <c r="IWW420" s="130"/>
      <c r="IWX420" s="130"/>
      <c r="IWY420" s="131"/>
      <c r="IWZ420" s="132"/>
      <c r="IXA420" s="133"/>
      <c r="IXB420" s="134"/>
      <c r="IXC420" s="135"/>
      <c r="IXD420" s="135"/>
      <c r="IXE420" s="130"/>
      <c r="IXF420" s="130"/>
      <c r="IXG420" s="131"/>
      <c r="IXH420" s="132"/>
      <c r="IXI420" s="133"/>
      <c r="IXJ420" s="134"/>
      <c r="IXK420" s="135"/>
      <c r="IXL420" s="135"/>
      <c r="IXM420" s="130"/>
      <c r="IXN420" s="130"/>
      <c r="IXO420" s="131"/>
      <c r="IXP420" s="132"/>
      <c r="IXQ420" s="133"/>
      <c r="IXR420" s="134"/>
      <c r="IXS420" s="135"/>
      <c r="IXT420" s="135"/>
      <c r="IXU420" s="130"/>
      <c r="IXV420" s="130"/>
      <c r="IXW420" s="131"/>
      <c r="IXX420" s="132"/>
      <c r="IXY420" s="133"/>
      <c r="IXZ420" s="134"/>
      <c r="IYA420" s="135"/>
      <c r="IYB420" s="135"/>
      <c r="IYC420" s="130"/>
      <c r="IYD420" s="130"/>
      <c r="IYE420" s="131"/>
      <c r="IYF420" s="132"/>
      <c r="IYG420" s="133"/>
      <c r="IYH420" s="134"/>
      <c r="IYI420" s="135"/>
      <c r="IYJ420" s="135"/>
      <c r="IYK420" s="130"/>
      <c r="IYL420" s="130"/>
      <c r="IYM420" s="131"/>
      <c r="IYN420" s="132"/>
      <c r="IYO420" s="133"/>
      <c r="IYP420" s="134"/>
      <c r="IYQ420" s="135"/>
      <c r="IYR420" s="135"/>
      <c r="IYS420" s="130"/>
      <c r="IYT420" s="130"/>
      <c r="IYU420" s="131"/>
      <c r="IYV420" s="132"/>
      <c r="IYW420" s="133"/>
      <c r="IYX420" s="134"/>
      <c r="IYY420" s="135"/>
      <c r="IYZ420" s="135"/>
      <c r="IZA420" s="130"/>
      <c r="IZB420" s="130"/>
      <c r="IZC420" s="131"/>
      <c r="IZD420" s="132"/>
      <c r="IZE420" s="133"/>
      <c r="IZF420" s="134"/>
      <c r="IZG420" s="135"/>
      <c r="IZH420" s="135"/>
      <c r="IZI420" s="130"/>
      <c r="IZJ420" s="130"/>
      <c r="IZK420" s="131"/>
      <c r="IZL420" s="132"/>
      <c r="IZM420" s="133"/>
      <c r="IZN420" s="134"/>
      <c r="IZO420" s="135"/>
      <c r="IZP420" s="135"/>
      <c r="IZQ420" s="130"/>
      <c r="IZR420" s="130"/>
      <c r="IZS420" s="131"/>
      <c r="IZT420" s="132"/>
      <c r="IZU420" s="133"/>
      <c r="IZV420" s="134"/>
      <c r="IZW420" s="135"/>
      <c r="IZX420" s="135"/>
      <c r="IZY420" s="130"/>
      <c r="IZZ420" s="130"/>
      <c r="JAA420" s="131"/>
      <c r="JAB420" s="132"/>
      <c r="JAC420" s="133"/>
      <c r="JAD420" s="134"/>
      <c r="JAE420" s="135"/>
      <c r="JAF420" s="135"/>
      <c r="JAG420" s="130"/>
      <c r="JAH420" s="130"/>
      <c r="JAI420" s="131"/>
      <c r="JAJ420" s="132"/>
      <c r="JAK420" s="133"/>
      <c r="JAL420" s="134"/>
      <c r="JAM420" s="135"/>
      <c r="JAN420" s="135"/>
      <c r="JAO420" s="130"/>
      <c r="JAP420" s="130"/>
      <c r="JAQ420" s="131"/>
      <c r="JAR420" s="132"/>
      <c r="JAS420" s="133"/>
      <c r="JAT420" s="134"/>
      <c r="JAU420" s="135"/>
      <c r="JAV420" s="135"/>
      <c r="JAW420" s="130"/>
      <c r="JAX420" s="130"/>
      <c r="JAY420" s="131"/>
      <c r="JAZ420" s="132"/>
      <c r="JBA420" s="133"/>
      <c r="JBB420" s="134"/>
      <c r="JBC420" s="135"/>
      <c r="JBD420" s="135"/>
      <c r="JBE420" s="130"/>
      <c r="JBF420" s="130"/>
      <c r="JBG420" s="131"/>
      <c r="JBH420" s="132"/>
      <c r="JBI420" s="133"/>
      <c r="JBJ420" s="134"/>
      <c r="JBK420" s="135"/>
      <c r="JBL420" s="135"/>
      <c r="JBM420" s="130"/>
      <c r="JBN420" s="130"/>
      <c r="JBO420" s="131"/>
      <c r="JBP420" s="132"/>
      <c r="JBQ420" s="133"/>
      <c r="JBR420" s="134"/>
      <c r="JBS420" s="135"/>
      <c r="JBT420" s="135"/>
      <c r="JBU420" s="130"/>
      <c r="JBV420" s="130"/>
      <c r="JBW420" s="131"/>
      <c r="JBX420" s="132"/>
      <c r="JBY420" s="133"/>
      <c r="JBZ420" s="134"/>
      <c r="JCA420" s="135"/>
      <c r="JCB420" s="135"/>
      <c r="JCC420" s="130"/>
      <c r="JCD420" s="130"/>
      <c r="JCE420" s="131"/>
      <c r="JCF420" s="132"/>
      <c r="JCG420" s="133"/>
      <c r="JCH420" s="134"/>
      <c r="JCI420" s="135"/>
      <c r="JCJ420" s="135"/>
      <c r="JCK420" s="130"/>
      <c r="JCL420" s="130"/>
      <c r="JCM420" s="131"/>
      <c r="JCN420" s="132"/>
      <c r="JCO420" s="133"/>
      <c r="JCP420" s="134"/>
      <c r="JCQ420" s="135"/>
      <c r="JCR420" s="135"/>
      <c r="JCS420" s="130"/>
      <c r="JCT420" s="130"/>
      <c r="JCU420" s="131"/>
      <c r="JCV420" s="132"/>
      <c r="JCW420" s="133"/>
      <c r="JCX420" s="134"/>
      <c r="JCY420" s="135"/>
      <c r="JCZ420" s="135"/>
      <c r="JDA420" s="130"/>
      <c r="JDB420" s="130"/>
      <c r="JDC420" s="131"/>
      <c r="JDD420" s="132"/>
      <c r="JDE420" s="133"/>
      <c r="JDF420" s="134"/>
      <c r="JDG420" s="135"/>
      <c r="JDH420" s="135"/>
      <c r="JDI420" s="130"/>
      <c r="JDJ420" s="130"/>
      <c r="JDK420" s="131"/>
      <c r="JDL420" s="132"/>
      <c r="JDM420" s="133"/>
      <c r="JDN420" s="134"/>
      <c r="JDO420" s="135"/>
      <c r="JDP420" s="135"/>
      <c r="JDQ420" s="130"/>
      <c r="JDR420" s="130"/>
      <c r="JDS420" s="131"/>
      <c r="JDT420" s="132"/>
      <c r="JDU420" s="133"/>
      <c r="JDV420" s="134"/>
      <c r="JDW420" s="135"/>
      <c r="JDX420" s="135"/>
      <c r="JDY420" s="130"/>
      <c r="JDZ420" s="130"/>
      <c r="JEA420" s="131"/>
      <c r="JEB420" s="132"/>
      <c r="JEC420" s="133"/>
      <c r="JED420" s="134"/>
      <c r="JEE420" s="135"/>
      <c r="JEF420" s="135"/>
      <c r="JEG420" s="130"/>
      <c r="JEH420" s="130"/>
      <c r="JEI420" s="131"/>
      <c r="JEJ420" s="132"/>
      <c r="JEK420" s="133"/>
      <c r="JEL420" s="134"/>
      <c r="JEM420" s="135"/>
      <c r="JEN420" s="135"/>
      <c r="JEO420" s="130"/>
      <c r="JEP420" s="130"/>
      <c r="JEQ420" s="131"/>
      <c r="JER420" s="132"/>
      <c r="JES420" s="133"/>
      <c r="JET420" s="134"/>
      <c r="JEU420" s="135"/>
      <c r="JEV420" s="135"/>
      <c r="JEW420" s="130"/>
      <c r="JEX420" s="130"/>
      <c r="JEY420" s="131"/>
      <c r="JEZ420" s="132"/>
      <c r="JFA420" s="133"/>
      <c r="JFB420" s="134"/>
      <c r="JFC420" s="135"/>
      <c r="JFD420" s="135"/>
      <c r="JFE420" s="130"/>
      <c r="JFF420" s="130"/>
      <c r="JFG420" s="131"/>
      <c r="JFH420" s="132"/>
      <c r="JFI420" s="133"/>
      <c r="JFJ420" s="134"/>
      <c r="JFK420" s="135"/>
      <c r="JFL420" s="135"/>
      <c r="JFM420" s="130"/>
      <c r="JFN420" s="130"/>
      <c r="JFO420" s="131"/>
      <c r="JFP420" s="132"/>
      <c r="JFQ420" s="133"/>
      <c r="JFR420" s="134"/>
      <c r="JFS420" s="135"/>
      <c r="JFT420" s="135"/>
      <c r="JFU420" s="130"/>
      <c r="JFV420" s="130"/>
      <c r="JFW420" s="131"/>
      <c r="JFX420" s="132"/>
      <c r="JFY420" s="133"/>
      <c r="JFZ420" s="134"/>
      <c r="JGA420" s="135"/>
      <c r="JGB420" s="135"/>
      <c r="JGC420" s="130"/>
      <c r="JGD420" s="130"/>
      <c r="JGE420" s="131"/>
      <c r="JGF420" s="132"/>
      <c r="JGG420" s="133"/>
      <c r="JGH420" s="134"/>
      <c r="JGI420" s="135"/>
      <c r="JGJ420" s="135"/>
      <c r="JGK420" s="130"/>
      <c r="JGL420" s="130"/>
      <c r="JGM420" s="131"/>
      <c r="JGN420" s="132"/>
      <c r="JGO420" s="133"/>
      <c r="JGP420" s="134"/>
      <c r="JGQ420" s="135"/>
      <c r="JGR420" s="135"/>
      <c r="JGS420" s="130"/>
      <c r="JGT420" s="130"/>
      <c r="JGU420" s="131"/>
      <c r="JGV420" s="132"/>
      <c r="JGW420" s="133"/>
      <c r="JGX420" s="134"/>
      <c r="JGY420" s="135"/>
      <c r="JGZ420" s="135"/>
      <c r="JHA420" s="130"/>
      <c r="JHB420" s="130"/>
      <c r="JHC420" s="131"/>
      <c r="JHD420" s="132"/>
      <c r="JHE420" s="133"/>
      <c r="JHF420" s="134"/>
      <c r="JHG420" s="135"/>
      <c r="JHH420" s="135"/>
      <c r="JHI420" s="130"/>
      <c r="JHJ420" s="130"/>
      <c r="JHK420" s="131"/>
      <c r="JHL420" s="132"/>
      <c r="JHM420" s="133"/>
      <c r="JHN420" s="134"/>
      <c r="JHO420" s="135"/>
      <c r="JHP420" s="135"/>
      <c r="JHQ420" s="130"/>
      <c r="JHR420" s="130"/>
      <c r="JHS420" s="131"/>
      <c r="JHT420" s="132"/>
      <c r="JHU420" s="133"/>
      <c r="JHV420" s="134"/>
      <c r="JHW420" s="135"/>
      <c r="JHX420" s="135"/>
      <c r="JHY420" s="130"/>
      <c r="JHZ420" s="130"/>
      <c r="JIA420" s="131"/>
      <c r="JIB420" s="132"/>
      <c r="JIC420" s="133"/>
      <c r="JID420" s="134"/>
      <c r="JIE420" s="135"/>
      <c r="JIF420" s="135"/>
      <c r="JIG420" s="130"/>
      <c r="JIH420" s="130"/>
      <c r="JII420" s="131"/>
      <c r="JIJ420" s="132"/>
      <c r="JIK420" s="133"/>
      <c r="JIL420" s="134"/>
      <c r="JIM420" s="135"/>
      <c r="JIN420" s="135"/>
      <c r="JIO420" s="130"/>
      <c r="JIP420" s="130"/>
      <c r="JIQ420" s="131"/>
      <c r="JIR420" s="132"/>
      <c r="JIS420" s="133"/>
      <c r="JIT420" s="134"/>
      <c r="JIU420" s="135"/>
      <c r="JIV420" s="135"/>
      <c r="JIW420" s="130"/>
      <c r="JIX420" s="130"/>
      <c r="JIY420" s="131"/>
      <c r="JIZ420" s="132"/>
      <c r="JJA420" s="133"/>
      <c r="JJB420" s="134"/>
      <c r="JJC420" s="135"/>
      <c r="JJD420" s="135"/>
      <c r="JJE420" s="130"/>
      <c r="JJF420" s="130"/>
      <c r="JJG420" s="131"/>
      <c r="JJH420" s="132"/>
      <c r="JJI420" s="133"/>
      <c r="JJJ420" s="134"/>
      <c r="JJK420" s="135"/>
      <c r="JJL420" s="135"/>
      <c r="JJM420" s="130"/>
      <c r="JJN420" s="130"/>
      <c r="JJO420" s="131"/>
      <c r="JJP420" s="132"/>
      <c r="JJQ420" s="133"/>
      <c r="JJR420" s="134"/>
      <c r="JJS420" s="135"/>
      <c r="JJT420" s="135"/>
      <c r="JJU420" s="130"/>
      <c r="JJV420" s="130"/>
      <c r="JJW420" s="131"/>
      <c r="JJX420" s="132"/>
      <c r="JJY420" s="133"/>
      <c r="JJZ420" s="134"/>
      <c r="JKA420" s="135"/>
      <c r="JKB420" s="135"/>
      <c r="JKC420" s="130"/>
      <c r="JKD420" s="130"/>
      <c r="JKE420" s="131"/>
      <c r="JKF420" s="132"/>
      <c r="JKG420" s="133"/>
      <c r="JKH420" s="134"/>
      <c r="JKI420" s="135"/>
      <c r="JKJ420" s="135"/>
      <c r="JKK420" s="130"/>
      <c r="JKL420" s="130"/>
      <c r="JKM420" s="131"/>
      <c r="JKN420" s="132"/>
      <c r="JKO420" s="133"/>
      <c r="JKP420" s="134"/>
      <c r="JKQ420" s="135"/>
      <c r="JKR420" s="135"/>
      <c r="JKS420" s="130"/>
      <c r="JKT420" s="130"/>
      <c r="JKU420" s="131"/>
      <c r="JKV420" s="132"/>
      <c r="JKW420" s="133"/>
      <c r="JKX420" s="134"/>
      <c r="JKY420" s="135"/>
      <c r="JKZ420" s="135"/>
      <c r="JLA420" s="130"/>
      <c r="JLB420" s="130"/>
      <c r="JLC420" s="131"/>
      <c r="JLD420" s="132"/>
      <c r="JLE420" s="133"/>
      <c r="JLF420" s="134"/>
      <c r="JLG420" s="135"/>
      <c r="JLH420" s="135"/>
      <c r="JLI420" s="130"/>
      <c r="JLJ420" s="130"/>
      <c r="JLK420" s="131"/>
      <c r="JLL420" s="132"/>
      <c r="JLM420" s="133"/>
      <c r="JLN420" s="134"/>
      <c r="JLO420" s="135"/>
      <c r="JLP420" s="135"/>
      <c r="JLQ420" s="130"/>
      <c r="JLR420" s="130"/>
      <c r="JLS420" s="131"/>
      <c r="JLT420" s="132"/>
      <c r="JLU420" s="133"/>
      <c r="JLV420" s="134"/>
      <c r="JLW420" s="135"/>
      <c r="JLX420" s="135"/>
      <c r="JLY420" s="130"/>
      <c r="JLZ420" s="130"/>
      <c r="JMA420" s="131"/>
      <c r="JMB420" s="132"/>
      <c r="JMC420" s="133"/>
      <c r="JMD420" s="134"/>
      <c r="JME420" s="135"/>
      <c r="JMF420" s="135"/>
      <c r="JMG420" s="130"/>
      <c r="JMH420" s="130"/>
      <c r="JMI420" s="131"/>
      <c r="JMJ420" s="132"/>
      <c r="JMK420" s="133"/>
      <c r="JML420" s="134"/>
      <c r="JMM420" s="135"/>
      <c r="JMN420" s="135"/>
      <c r="JMO420" s="130"/>
      <c r="JMP420" s="130"/>
      <c r="JMQ420" s="131"/>
      <c r="JMR420" s="132"/>
      <c r="JMS420" s="133"/>
      <c r="JMT420" s="134"/>
      <c r="JMU420" s="135"/>
      <c r="JMV420" s="135"/>
      <c r="JMW420" s="130"/>
      <c r="JMX420" s="130"/>
      <c r="JMY420" s="131"/>
      <c r="JMZ420" s="132"/>
      <c r="JNA420" s="133"/>
      <c r="JNB420" s="134"/>
      <c r="JNC420" s="135"/>
      <c r="JND420" s="135"/>
      <c r="JNE420" s="130"/>
      <c r="JNF420" s="130"/>
      <c r="JNG420" s="131"/>
      <c r="JNH420" s="132"/>
      <c r="JNI420" s="133"/>
      <c r="JNJ420" s="134"/>
      <c r="JNK420" s="135"/>
      <c r="JNL420" s="135"/>
      <c r="JNM420" s="130"/>
      <c r="JNN420" s="130"/>
      <c r="JNO420" s="131"/>
      <c r="JNP420" s="132"/>
      <c r="JNQ420" s="133"/>
      <c r="JNR420" s="134"/>
      <c r="JNS420" s="135"/>
      <c r="JNT420" s="135"/>
      <c r="JNU420" s="130"/>
      <c r="JNV420" s="130"/>
      <c r="JNW420" s="131"/>
      <c r="JNX420" s="132"/>
      <c r="JNY420" s="133"/>
      <c r="JNZ420" s="134"/>
      <c r="JOA420" s="135"/>
      <c r="JOB420" s="135"/>
      <c r="JOC420" s="130"/>
      <c r="JOD420" s="130"/>
      <c r="JOE420" s="131"/>
      <c r="JOF420" s="132"/>
      <c r="JOG420" s="133"/>
      <c r="JOH420" s="134"/>
      <c r="JOI420" s="135"/>
      <c r="JOJ420" s="135"/>
      <c r="JOK420" s="130"/>
      <c r="JOL420" s="130"/>
      <c r="JOM420" s="131"/>
      <c r="JON420" s="132"/>
      <c r="JOO420" s="133"/>
      <c r="JOP420" s="134"/>
      <c r="JOQ420" s="135"/>
      <c r="JOR420" s="135"/>
      <c r="JOS420" s="130"/>
      <c r="JOT420" s="130"/>
      <c r="JOU420" s="131"/>
      <c r="JOV420" s="132"/>
      <c r="JOW420" s="133"/>
      <c r="JOX420" s="134"/>
      <c r="JOY420" s="135"/>
      <c r="JOZ420" s="135"/>
      <c r="JPA420" s="130"/>
      <c r="JPB420" s="130"/>
      <c r="JPC420" s="131"/>
      <c r="JPD420" s="132"/>
      <c r="JPE420" s="133"/>
      <c r="JPF420" s="134"/>
      <c r="JPG420" s="135"/>
      <c r="JPH420" s="135"/>
      <c r="JPI420" s="130"/>
      <c r="JPJ420" s="130"/>
      <c r="JPK420" s="131"/>
      <c r="JPL420" s="132"/>
      <c r="JPM420" s="133"/>
      <c r="JPN420" s="134"/>
      <c r="JPO420" s="135"/>
      <c r="JPP420" s="135"/>
      <c r="JPQ420" s="130"/>
      <c r="JPR420" s="130"/>
      <c r="JPS420" s="131"/>
      <c r="JPT420" s="132"/>
      <c r="JPU420" s="133"/>
      <c r="JPV420" s="134"/>
      <c r="JPW420" s="135"/>
      <c r="JPX420" s="135"/>
      <c r="JPY420" s="130"/>
      <c r="JPZ420" s="130"/>
      <c r="JQA420" s="131"/>
      <c r="JQB420" s="132"/>
      <c r="JQC420" s="133"/>
      <c r="JQD420" s="134"/>
      <c r="JQE420" s="135"/>
      <c r="JQF420" s="135"/>
      <c r="JQG420" s="130"/>
      <c r="JQH420" s="130"/>
      <c r="JQI420" s="131"/>
      <c r="JQJ420" s="132"/>
      <c r="JQK420" s="133"/>
      <c r="JQL420" s="134"/>
      <c r="JQM420" s="135"/>
      <c r="JQN420" s="135"/>
      <c r="JQO420" s="130"/>
      <c r="JQP420" s="130"/>
      <c r="JQQ420" s="131"/>
      <c r="JQR420" s="132"/>
      <c r="JQS420" s="133"/>
      <c r="JQT420" s="134"/>
      <c r="JQU420" s="135"/>
      <c r="JQV420" s="135"/>
      <c r="JQW420" s="130"/>
      <c r="JQX420" s="130"/>
      <c r="JQY420" s="131"/>
      <c r="JQZ420" s="132"/>
      <c r="JRA420" s="133"/>
      <c r="JRB420" s="134"/>
      <c r="JRC420" s="135"/>
      <c r="JRD420" s="135"/>
      <c r="JRE420" s="130"/>
      <c r="JRF420" s="130"/>
      <c r="JRG420" s="131"/>
      <c r="JRH420" s="132"/>
      <c r="JRI420" s="133"/>
      <c r="JRJ420" s="134"/>
      <c r="JRK420" s="135"/>
      <c r="JRL420" s="135"/>
      <c r="JRM420" s="130"/>
      <c r="JRN420" s="130"/>
      <c r="JRO420" s="131"/>
      <c r="JRP420" s="132"/>
      <c r="JRQ420" s="133"/>
      <c r="JRR420" s="134"/>
      <c r="JRS420" s="135"/>
      <c r="JRT420" s="135"/>
      <c r="JRU420" s="130"/>
      <c r="JRV420" s="130"/>
      <c r="JRW420" s="131"/>
      <c r="JRX420" s="132"/>
      <c r="JRY420" s="133"/>
      <c r="JRZ420" s="134"/>
      <c r="JSA420" s="135"/>
      <c r="JSB420" s="135"/>
      <c r="JSC420" s="130"/>
      <c r="JSD420" s="130"/>
      <c r="JSE420" s="131"/>
      <c r="JSF420" s="132"/>
      <c r="JSG420" s="133"/>
      <c r="JSH420" s="134"/>
      <c r="JSI420" s="135"/>
      <c r="JSJ420" s="135"/>
      <c r="JSK420" s="130"/>
      <c r="JSL420" s="130"/>
      <c r="JSM420" s="131"/>
      <c r="JSN420" s="132"/>
      <c r="JSO420" s="133"/>
      <c r="JSP420" s="134"/>
      <c r="JSQ420" s="135"/>
      <c r="JSR420" s="135"/>
      <c r="JSS420" s="130"/>
      <c r="JST420" s="130"/>
      <c r="JSU420" s="131"/>
      <c r="JSV420" s="132"/>
      <c r="JSW420" s="133"/>
      <c r="JSX420" s="134"/>
      <c r="JSY420" s="135"/>
      <c r="JSZ420" s="135"/>
      <c r="JTA420" s="130"/>
      <c r="JTB420" s="130"/>
      <c r="JTC420" s="131"/>
      <c r="JTD420" s="132"/>
      <c r="JTE420" s="133"/>
      <c r="JTF420" s="134"/>
      <c r="JTG420" s="135"/>
      <c r="JTH420" s="135"/>
      <c r="JTI420" s="130"/>
      <c r="JTJ420" s="130"/>
      <c r="JTK420" s="131"/>
      <c r="JTL420" s="132"/>
      <c r="JTM420" s="133"/>
      <c r="JTN420" s="134"/>
      <c r="JTO420" s="135"/>
      <c r="JTP420" s="135"/>
      <c r="JTQ420" s="130"/>
      <c r="JTR420" s="130"/>
      <c r="JTS420" s="131"/>
      <c r="JTT420" s="132"/>
      <c r="JTU420" s="133"/>
      <c r="JTV420" s="134"/>
      <c r="JTW420" s="135"/>
      <c r="JTX420" s="135"/>
      <c r="JTY420" s="130"/>
      <c r="JTZ420" s="130"/>
      <c r="JUA420" s="131"/>
      <c r="JUB420" s="132"/>
      <c r="JUC420" s="133"/>
      <c r="JUD420" s="134"/>
      <c r="JUE420" s="135"/>
      <c r="JUF420" s="135"/>
      <c r="JUG420" s="130"/>
      <c r="JUH420" s="130"/>
      <c r="JUI420" s="131"/>
      <c r="JUJ420" s="132"/>
      <c r="JUK420" s="133"/>
      <c r="JUL420" s="134"/>
      <c r="JUM420" s="135"/>
      <c r="JUN420" s="135"/>
      <c r="JUO420" s="130"/>
      <c r="JUP420" s="130"/>
      <c r="JUQ420" s="131"/>
      <c r="JUR420" s="132"/>
      <c r="JUS420" s="133"/>
      <c r="JUT420" s="134"/>
      <c r="JUU420" s="135"/>
      <c r="JUV420" s="135"/>
      <c r="JUW420" s="130"/>
      <c r="JUX420" s="130"/>
      <c r="JUY420" s="131"/>
      <c r="JUZ420" s="132"/>
      <c r="JVA420" s="133"/>
      <c r="JVB420" s="134"/>
      <c r="JVC420" s="135"/>
      <c r="JVD420" s="135"/>
      <c r="JVE420" s="130"/>
      <c r="JVF420" s="130"/>
      <c r="JVG420" s="131"/>
      <c r="JVH420" s="132"/>
      <c r="JVI420" s="133"/>
      <c r="JVJ420" s="134"/>
      <c r="JVK420" s="135"/>
      <c r="JVL420" s="135"/>
      <c r="JVM420" s="130"/>
      <c r="JVN420" s="130"/>
      <c r="JVO420" s="131"/>
      <c r="JVP420" s="132"/>
      <c r="JVQ420" s="133"/>
      <c r="JVR420" s="134"/>
      <c r="JVS420" s="135"/>
      <c r="JVT420" s="135"/>
      <c r="JVU420" s="130"/>
      <c r="JVV420" s="130"/>
      <c r="JVW420" s="131"/>
      <c r="JVX420" s="132"/>
      <c r="JVY420" s="133"/>
      <c r="JVZ420" s="134"/>
      <c r="JWA420" s="135"/>
      <c r="JWB420" s="135"/>
      <c r="JWC420" s="130"/>
      <c r="JWD420" s="130"/>
      <c r="JWE420" s="131"/>
      <c r="JWF420" s="132"/>
      <c r="JWG420" s="133"/>
      <c r="JWH420" s="134"/>
      <c r="JWI420" s="135"/>
      <c r="JWJ420" s="135"/>
      <c r="JWK420" s="130"/>
      <c r="JWL420" s="130"/>
      <c r="JWM420" s="131"/>
      <c r="JWN420" s="132"/>
      <c r="JWO420" s="133"/>
      <c r="JWP420" s="134"/>
      <c r="JWQ420" s="135"/>
      <c r="JWR420" s="135"/>
      <c r="JWS420" s="130"/>
      <c r="JWT420" s="130"/>
      <c r="JWU420" s="131"/>
      <c r="JWV420" s="132"/>
      <c r="JWW420" s="133"/>
      <c r="JWX420" s="134"/>
      <c r="JWY420" s="135"/>
      <c r="JWZ420" s="135"/>
      <c r="JXA420" s="130"/>
      <c r="JXB420" s="130"/>
      <c r="JXC420" s="131"/>
      <c r="JXD420" s="132"/>
      <c r="JXE420" s="133"/>
      <c r="JXF420" s="134"/>
      <c r="JXG420" s="135"/>
      <c r="JXH420" s="135"/>
      <c r="JXI420" s="130"/>
      <c r="JXJ420" s="130"/>
      <c r="JXK420" s="131"/>
      <c r="JXL420" s="132"/>
      <c r="JXM420" s="133"/>
      <c r="JXN420" s="134"/>
      <c r="JXO420" s="135"/>
      <c r="JXP420" s="135"/>
      <c r="JXQ420" s="130"/>
      <c r="JXR420" s="130"/>
      <c r="JXS420" s="131"/>
      <c r="JXT420" s="132"/>
      <c r="JXU420" s="133"/>
      <c r="JXV420" s="134"/>
      <c r="JXW420" s="135"/>
      <c r="JXX420" s="135"/>
      <c r="JXY420" s="130"/>
      <c r="JXZ420" s="130"/>
      <c r="JYA420" s="131"/>
      <c r="JYB420" s="132"/>
      <c r="JYC420" s="133"/>
      <c r="JYD420" s="134"/>
      <c r="JYE420" s="135"/>
      <c r="JYF420" s="135"/>
      <c r="JYG420" s="130"/>
      <c r="JYH420" s="130"/>
      <c r="JYI420" s="131"/>
      <c r="JYJ420" s="132"/>
      <c r="JYK420" s="133"/>
      <c r="JYL420" s="134"/>
      <c r="JYM420" s="135"/>
      <c r="JYN420" s="135"/>
      <c r="JYO420" s="130"/>
      <c r="JYP420" s="130"/>
      <c r="JYQ420" s="131"/>
      <c r="JYR420" s="132"/>
      <c r="JYS420" s="133"/>
      <c r="JYT420" s="134"/>
      <c r="JYU420" s="135"/>
      <c r="JYV420" s="135"/>
      <c r="JYW420" s="130"/>
      <c r="JYX420" s="130"/>
      <c r="JYY420" s="131"/>
      <c r="JYZ420" s="132"/>
      <c r="JZA420" s="133"/>
      <c r="JZB420" s="134"/>
      <c r="JZC420" s="135"/>
      <c r="JZD420" s="135"/>
      <c r="JZE420" s="130"/>
      <c r="JZF420" s="130"/>
      <c r="JZG420" s="131"/>
      <c r="JZH420" s="132"/>
      <c r="JZI420" s="133"/>
      <c r="JZJ420" s="134"/>
      <c r="JZK420" s="135"/>
      <c r="JZL420" s="135"/>
      <c r="JZM420" s="130"/>
      <c r="JZN420" s="130"/>
      <c r="JZO420" s="131"/>
      <c r="JZP420" s="132"/>
      <c r="JZQ420" s="133"/>
      <c r="JZR420" s="134"/>
      <c r="JZS420" s="135"/>
      <c r="JZT420" s="135"/>
      <c r="JZU420" s="130"/>
      <c r="JZV420" s="130"/>
      <c r="JZW420" s="131"/>
      <c r="JZX420" s="132"/>
      <c r="JZY420" s="133"/>
      <c r="JZZ420" s="134"/>
      <c r="KAA420" s="135"/>
      <c r="KAB420" s="135"/>
      <c r="KAC420" s="130"/>
      <c r="KAD420" s="130"/>
      <c r="KAE420" s="131"/>
      <c r="KAF420" s="132"/>
      <c r="KAG420" s="133"/>
      <c r="KAH420" s="134"/>
      <c r="KAI420" s="135"/>
      <c r="KAJ420" s="135"/>
      <c r="KAK420" s="130"/>
      <c r="KAL420" s="130"/>
      <c r="KAM420" s="131"/>
      <c r="KAN420" s="132"/>
      <c r="KAO420" s="133"/>
      <c r="KAP420" s="134"/>
      <c r="KAQ420" s="135"/>
      <c r="KAR420" s="135"/>
      <c r="KAS420" s="130"/>
      <c r="KAT420" s="130"/>
      <c r="KAU420" s="131"/>
      <c r="KAV420" s="132"/>
      <c r="KAW420" s="133"/>
      <c r="KAX420" s="134"/>
      <c r="KAY420" s="135"/>
      <c r="KAZ420" s="135"/>
      <c r="KBA420" s="130"/>
      <c r="KBB420" s="130"/>
      <c r="KBC420" s="131"/>
      <c r="KBD420" s="132"/>
      <c r="KBE420" s="133"/>
      <c r="KBF420" s="134"/>
      <c r="KBG420" s="135"/>
      <c r="KBH420" s="135"/>
      <c r="KBI420" s="130"/>
      <c r="KBJ420" s="130"/>
      <c r="KBK420" s="131"/>
      <c r="KBL420" s="132"/>
      <c r="KBM420" s="133"/>
      <c r="KBN420" s="134"/>
      <c r="KBO420" s="135"/>
      <c r="KBP420" s="135"/>
      <c r="KBQ420" s="130"/>
      <c r="KBR420" s="130"/>
      <c r="KBS420" s="131"/>
      <c r="KBT420" s="132"/>
      <c r="KBU420" s="133"/>
      <c r="KBV420" s="134"/>
      <c r="KBW420" s="135"/>
      <c r="KBX420" s="135"/>
      <c r="KBY420" s="130"/>
      <c r="KBZ420" s="130"/>
      <c r="KCA420" s="131"/>
      <c r="KCB420" s="132"/>
      <c r="KCC420" s="133"/>
      <c r="KCD420" s="134"/>
      <c r="KCE420" s="135"/>
      <c r="KCF420" s="135"/>
      <c r="KCG420" s="130"/>
      <c r="KCH420" s="130"/>
      <c r="KCI420" s="131"/>
      <c r="KCJ420" s="132"/>
      <c r="KCK420" s="133"/>
      <c r="KCL420" s="134"/>
      <c r="KCM420" s="135"/>
      <c r="KCN420" s="135"/>
      <c r="KCO420" s="130"/>
      <c r="KCP420" s="130"/>
      <c r="KCQ420" s="131"/>
      <c r="KCR420" s="132"/>
      <c r="KCS420" s="133"/>
      <c r="KCT420" s="134"/>
      <c r="KCU420" s="135"/>
      <c r="KCV420" s="135"/>
      <c r="KCW420" s="130"/>
      <c r="KCX420" s="130"/>
      <c r="KCY420" s="131"/>
      <c r="KCZ420" s="132"/>
      <c r="KDA420" s="133"/>
      <c r="KDB420" s="134"/>
      <c r="KDC420" s="135"/>
      <c r="KDD420" s="135"/>
      <c r="KDE420" s="130"/>
      <c r="KDF420" s="130"/>
      <c r="KDG420" s="131"/>
      <c r="KDH420" s="132"/>
      <c r="KDI420" s="133"/>
      <c r="KDJ420" s="134"/>
      <c r="KDK420" s="135"/>
      <c r="KDL420" s="135"/>
      <c r="KDM420" s="130"/>
      <c r="KDN420" s="130"/>
      <c r="KDO420" s="131"/>
      <c r="KDP420" s="132"/>
      <c r="KDQ420" s="133"/>
      <c r="KDR420" s="134"/>
      <c r="KDS420" s="135"/>
      <c r="KDT420" s="135"/>
      <c r="KDU420" s="130"/>
      <c r="KDV420" s="130"/>
      <c r="KDW420" s="131"/>
      <c r="KDX420" s="132"/>
      <c r="KDY420" s="133"/>
      <c r="KDZ420" s="134"/>
      <c r="KEA420" s="135"/>
      <c r="KEB420" s="135"/>
      <c r="KEC420" s="130"/>
      <c r="KED420" s="130"/>
      <c r="KEE420" s="131"/>
      <c r="KEF420" s="132"/>
      <c r="KEG420" s="133"/>
      <c r="KEH420" s="134"/>
      <c r="KEI420" s="135"/>
      <c r="KEJ420" s="135"/>
      <c r="KEK420" s="130"/>
      <c r="KEL420" s="130"/>
      <c r="KEM420" s="131"/>
      <c r="KEN420" s="132"/>
      <c r="KEO420" s="133"/>
      <c r="KEP420" s="134"/>
      <c r="KEQ420" s="135"/>
      <c r="KER420" s="135"/>
      <c r="KES420" s="130"/>
      <c r="KET420" s="130"/>
      <c r="KEU420" s="131"/>
      <c r="KEV420" s="132"/>
      <c r="KEW420" s="133"/>
      <c r="KEX420" s="134"/>
      <c r="KEY420" s="135"/>
      <c r="KEZ420" s="135"/>
      <c r="KFA420" s="130"/>
      <c r="KFB420" s="130"/>
      <c r="KFC420" s="131"/>
      <c r="KFD420" s="132"/>
      <c r="KFE420" s="133"/>
      <c r="KFF420" s="134"/>
      <c r="KFG420" s="135"/>
      <c r="KFH420" s="135"/>
      <c r="KFI420" s="130"/>
      <c r="KFJ420" s="130"/>
      <c r="KFK420" s="131"/>
      <c r="KFL420" s="132"/>
      <c r="KFM420" s="133"/>
      <c r="KFN420" s="134"/>
      <c r="KFO420" s="135"/>
      <c r="KFP420" s="135"/>
      <c r="KFQ420" s="130"/>
      <c r="KFR420" s="130"/>
      <c r="KFS420" s="131"/>
      <c r="KFT420" s="132"/>
      <c r="KFU420" s="133"/>
      <c r="KFV420" s="134"/>
      <c r="KFW420" s="135"/>
      <c r="KFX420" s="135"/>
      <c r="KFY420" s="130"/>
      <c r="KFZ420" s="130"/>
      <c r="KGA420" s="131"/>
      <c r="KGB420" s="132"/>
      <c r="KGC420" s="133"/>
      <c r="KGD420" s="134"/>
      <c r="KGE420" s="135"/>
      <c r="KGF420" s="135"/>
      <c r="KGG420" s="130"/>
      <c r="KGH420" s="130"/>
      <c r="KGI420" s="131"/>
      <c r="KGJ420" s="132"/>
      <c r="KGK420" s="133"/>
      <c r="KGL420" s="134"/>
      <c r="KGM420" s="135"/>
      <c r="KGN420" s="135"/>
      <c r="KGO420" s="130"/>
      <c r="KGP420" s="130"/>
      <c r="KGQ420" s="131"/>
      <c r="KGR420" s="132"/>
      <c r="KGS420" s="133"/>
      <c r="KGT420" s="134"/>
      <c r="KGU420" s="135"/>
      <c r="KGV420" s="135"/>
      <c r="KGW420" s="130"/>
      <c r="KGX420" s="130"/>
      <c r="KGY420" s="131"/>
      <c r="KGZ420" s="132"/>
      <c r="KHA420" s="133"/>
      <c r="KHB420" s="134"/>
      <c r="KHC420" s="135"/>
      <c r="KHD420" s="135"/>
      <c r="KHE420" s="130"/>
      <c r="KHF420" s="130"/>
      <c r="KHG420" s="131"/>
      <c r="KHH420" s="132"/>
      <c r="KHI420" s="133"/>
      <c r="KHJ420" s="134"/>
      <c r="KHK420" s="135"/>
      <c r="KHL420" s="135"/>
      <c r="KHM420" s="130"/>
      <c r="KHN420" s="130"/>
      <c r="KHO420" s="131"/>
      <c r="KHP420" s="132"/>
      <c r="KHQ420" s="133"/>
      <c r="KHR420" s="134"/>
      <c r="KHS420" s="135"/>
      <c r="KHT420" s="135"/>
      <c r="KHU420" s="130"/>
      <c r="KHV420" s="130"/>
      <c r="KHW420" s="131"/>
      <c r="KHX420" s="132"/>
      <c r="KHY420" s="133"/>
      <c r="KHZ420" s="134"/>
      <c r="KIA420" s="135"/>
      <c r="KIB420" s="135"/>
      <c r="KIC420" s="130"/>
      <c r="KID420" s="130"/>
      <c r="KIE420" s="131"/>
      <c r="KIF420" s="132"/>
      <c r="KIG420" s="133"/>
      <c r="KIH420" s="134"/>
      <c r="KII420" s="135"/>
      <c r="KIJ420" s="135"/>
      <c r="KIK420" s="130"/>
      <c r="KIL420" s="130"/>
      <c r="KIM420" s="131"/>
      <c r="KIN420" s="132"/>
      <c r="KIO420" s="133"/>
      <c r="KIP420" s="134"/>
      <c r="KIQ420" s="135"/>
      <c r="KIR420" s="135"/>
      <c r="KIS420" s="130"/>
      <c r="KIT420" s="130"/>
      <c r="KIU420" s="131"/>
      <c r="KIV420" s="132"/>
      <c r="KIW420" s="133"/>
      <c r="KIX420" s="134"/>
      <c r="KIY420" s="135"/>
      <c r="KIZ420" s="135"/>
      <c r="KJA420" s="130"/>
      <c r="KJB420" s="130"/>
      <c r="KJC420" s="131"/>
      <c r="KJD420" s="132"/>
      <c r="KJE420" s="133"/>
      <c r="KJF420" s="134"/>
      <c r="KJG420" s="135"/>
      <c r="KJH420" s="135"/>
      <c r="KJI420" s="130"/>
      <c r="KJJ420" s="130"/>
      <c r="KJK420" s="131"/>
      <c r="KJL420" s="132"/>
      <c r="KJM420" s="133"/>
      <c r="KJN420" s="134"/>
      <c r="KJO420" s="135"/>
      <c r="KJP420" s="135"/>
      <c r="KJQ420" s="130"/>
      <c r="KJR420" s="130"/>
      <c r="KJS420" s="131"/>
      <c r="KJT420" s="132"/>
      <c r="KJU420" s="133"/>
      <c r="KJV420" s="134"/>
      <c r="KJW420" s="135"/>
      <c r="KJX420" s="135"/>
      <c r="KJY420" s="130"/>
      <c r="KJZ420" s="130"/>
      <c r="KKA420" s="131"/>
      <c r="KKB420" s="132"/>
      <c r="KKC420" s="133"/>
      <c r="KKD420" s="134"/>
      <c r="KKE420" s="135"/>
      <c r="KKF420" s="135"/>
      <c r="KKG420" s="130"/>
      <c r="KKH420" s="130"/>
      <c r="KKI420" s="131"/>
      <c r="KKJ420" s="132"/>
      <c r="KKK420" s="133"/>
      <c r="KKL420" s="134"/>
      <c r="KKM420" s="135"/>
      <c r="KKN420" s="135"/>
      <c r="KKO420" s="130"/>
      <c r="KKP420" s="130"/>
      <c r="KKQ420" s="131"/>
      <c r="KKR420" s="132"/>
      <c r="KKS420" s="133"/>
      <c r="KKT420" s="134"/>
      <c r="KKU420" s="135"/>
      <c r="KKV420" s="135"/>
      <c r="KKW420" s="130"/>
      <c r="KKX420" s="130"/>
      <c r="KKY420" s="131"/>
      <c r="KKZ420" s="132"/>
      <c r="KLA420" s="133"/>
      <c r="KLB420" s="134"/>
      <c r="KLC420" s="135"/>
      <c r="KLD420" s="135"/>
      <c r="KLE420" s="130"/>
      <c r="KLF420" s="130"/>
      <c r="KLG420" s="131"/>
      <c r="KLH420" s="132"/>
      <c r="KLI420" s="133"/>
      <c r="KLJ420" s="134"/>
      <c r="KLK420" s="135"/>
      <c r="KLL420" s="135"/>
      <c r="KLM420" s="130"/>
      <c r="KLN420" s="130"/>
      <c r="KLO420" s="131"/>
      <c r="KLP420" s="132"/>
      <c r="KLQ420" s="133"/>
      <c r="KLR420" s="134"/>
      <c r="KLS420" s="135"/>
      <c r="KLT420" s="135"/>
      <c r="KLU420" s="130"/>
      <c r="KLV420" s="130"/>
      <c r="KLW420" s="131"/>
      <c r="KLX420" s="132"/>
      <c r="KLY420" s="133"/>
      <c r="KLZ420" s="134"/>
      <c r="KMA420" s="135"/>
      <c r="KMB420" s="135"/>
      <c r="KMC420" s="130"/>
      <c r="KMD420" s="130"/>
      <c r="KME420" s="131"/>
      <c r="KMF420" s="132"/>
      <c r="KMG420" s="133"/>
      <c r="KMH420" s="134"/>
      <c r="KMI420" s="135"/>
      <c r="KMJ420" s="135"/>
      <c r="KMK420" s="130"/>
      <c r="KML420" s="130"/>
      <c r="KMM420" s="131"/>
      <c r="KMN420" s="132"/>
      <c r="KMO420" s="133"/>
      <c r="KMP420" s="134"/>
      <c r="KMQ420" s="135"/>
      <c r="KMR420" s="135"/>
      <c r="KMS420" s="130"/>
      <c r="KMT420" s="130"/>
      <c r="KMU420" s="131"/>
      <c r="KMV420" s="132"/>
      <c r="KMW420" s="133"/>
      <c r="KMX420" s="134"/>
      <c r="KMY420" s="135"/>
      <c r="KMZ420" s="135"/>
      <c r="KNA420" s="130"/>
      <c r="KNB420" s="130"/>
      <c r="KNC420" s="131"/>
      <c r="KND420" s="132"/>
      <c r="KNE420" s="133"/>
      <c r="KNF420" s="134"/>
      <c r="KNG420" s="135"/>
      <c r="KNH420" s="135"/>
      <c r="KNI420" s="130"/>
      <c r="KNJ420" s="130"/>
      <c r="KNK420" s="131"/>
      <c r="KNL420" s="132"/>
      <c r="KNM420" s="133"/>
      <c r="KNN420" s="134"/>
      <c r="KNO420" s="135"/>
      <c r="KNP420" s="135"/>
      <c r="KNQ420" s="130"/>
      <c r="KNR420" s="130"/>
      <c r="KNS420" s="131"/>
      <c r="KNT420" s="132"/>
      <c r="KNU420" s="133"/>
      <c r="KNV420" s="134"/>
      <c r="KNW420" s="135"/>
      <c r="KNX420" s="135"/>
      <c r="KNY420" s="130"/>
      <c r="KNZ420" s="130"/>
      <c r="KOA420" s="131"/>
      <c r="KOB420" s="132"/>
      <c r="KOC420" s="133"/>
      <c r="KOD420" s="134"/>
      <c r="KOE420" s="135"/>
      <c r="KOF420" s="135"/>
      <c r="KOG420" s="130"/>
      <c r="KOH420" s="130"/>
      <c r="KOI420" s="131"/>
      <c r="KOJ420" s="132"/>
      <c r="KOK420" s="133"/>
      <c r="KOL420" s="134"/>
      <c r="KOM420" s="135"/>
      <c r="KON420" s="135"/>
      <c r="KOO420" s="130"/>
      <c r="KOP420" s="130"/>
      <c r="KOQ420" s="131"/>
      <c r="KOR420" s="132"/>
      <c r="KOS420" s="133"/>
      <c r="KOT420" s="134"/>
      <c r="KOU420" s="135"/>
      <c r="KOV420" s="135"/>
      <c r="KOW420" s="130"/>
      <c r="KOX420" s="130"/>
      <c r="KOY420" s="131"/>
      <c r="KOZ420" s="132"/>
      <c r="KPA420" s="133"/>
      <c r="KPB420" s="134"/>
      <c r="KPC420" s="135"/>
      <c r="KPD420" s="135"/>
      <c r="KPE420" s="130"/>
      <c r="KPF420" s="130"/>
      <c r="KPG420" s="131"/>
      <c r="KPH420" s="132"/>
      <c r="KPI420" s="133"/>
      <c r="KPJ420" s="134"/>
      <c r="KPK420" s="135"/>
      <c r="KPL420" s="135"/>
      <c r="KPM420" s="130"/>
      <c r="KPN420" s="130"/>
      <c r="KPO420" s="131"/>
      <c r="KPP420" s="132"/>
      <c r="KPQ420" s="133"/>
      <c r="KPR420" s="134"/>
      <c r="KPS420" s="135"/>
      <c r="KPT420" s="135"/>
      <c r="KPU420" s="130"/>
      <c r="KPV420" s="130"/>
      <c r="KPW420" s="131"/>
      <c r="KPX420" s="132"/>
      <c r="KPY420" s="133"/>
      <c r="KPZ420" s="134"/>
      <c r="KQA420" s="135"/>
      <c r="KQB420" s="135"/>
      <c r="KQC420" s="130"/>
      <c r="KQD420" s="130"/>
      <c r="KQE420" s="131"/>
      <c r="KQF420" s="132"/>
      <c r="KQG420" s="133"/>
      <c r="KQH420" s="134"/>
      <c r="KQI420" s="135"/>
      <c r="KQJ420" s="135"/>
      <c r="KQK420" s="130"/>
      <c r="KQL420" s="130"/>
      <c r="KQM420" s="131"/>
      <c r="KQN420" s="132"/>
      <c r="KQO420" s="133"/>
      <c r="KQP420" s="134"/>
      <c r="KQQ420" s="135"/>
      <c r="KQR420" s="135"/>
      <c r="KQS420" s="130"/>
      <c r="KQT420" s="130"/>
      <c r="KQU420" s="131"/>
      <c r="KQV420" s="132"/>
      <c r="KQW420" s="133"/>
      <c r="KQX420" s="134"/>
      <c r="KQY420" s="135"/>
      <c r="KQZ420" s="135"/>
      <c r="KRA420" s="130"/>
      <c r="KRB420" s="130"/>
      <c r="KRC420" s="131"/>
      <c r="KRD420" s="132"/>
      <c r="KRE420" s="133"/>
      <c r="KRF420" s="134"/>
      <c r="KRG420" s="135"/>
      <c r="KRH420" s="135"/>
      <c r="KRI420" s="130"/>
      <c r="KRJ420" s="130"/>
      <c r="KRK420" s="131"/>
      <c r="KRL420" s="132"/>
      <c r="KRM420" s="133"/>
      <c r="KRN420" s="134"/>
      <c r="KRO420" s="135"/>
      <c r="KRP420" s="135"/>
      <c r="KRQ420" s="130"/>
      <c r="KRR420" s="130"/>
      <c r="KRS420" s="131"/>
      <c r="KRT420" s="132"/>
      <c r="KRU420" s="133"/>
      <c r="KRV420" s="134"/>
      <c r="KRW420" s="135"/>
      <c r="KRX420" s="135"/>
      <c r="KRY420" s="130"/>
      <c r="KRZ420" s="130"/>
      <c r="KSA420" s="131"/>
      <c r="KSB420" s="132"/>
      <c r="KSC420" s="133"/>
      <c r="KSD420" s="134"/>
      <c r="KSE420" s="135"/>
      <c r="KSF420" s="135"/>
      <c r="KSG420" s="130"/>
      <c r="KSH420" s="130"/>
      <c r="KSI420" s="131"/>
      <c r="KSJ420" s="132"/>
      <c r="KSK420" s="133"/>
      <c r="KSL420" s="134"/>
      <c r="KSM420" s="135"/>
      <c r="KSN420" s="135"/>
      <c r="KSO420" s="130"/>
      <c r="KSP420" s="130"/>
      <c r="KSQ420" s="131"/>
      <c r="KSR420" s="132"/>
      <c r="KSS420" s="133"/>
      <c r="KST420" s="134"/>
      <c r="KSU420" s="135"/>
      <c r="KSV420" s="135"/>
      <c r="KSW420" s="130"/>
      <c r="KSX420" s="130"/>
      <c r="KSY420" s="131"/>
      <c r="KSZ420" s="132"/>
      <c r="KTA420" s="133"/>
      <c r="KTB420" s="134"/>
      <c r="KTC420" s="135"/>
      <c r="KTD420" s="135"/>
      <c r="KTE420" s="130"/>
      <c r="KTF420" s="130"/>
      <c r="KTG420" s="131"/>
      <c r="KTH420" s="132"/>
      <c r="KTI420" s="133"/>
      <c r="KTJ420" s="134"/>
      <c r="KTK420" s="135"/>
      <c r="KTL420" s="135"/>
      <c r="KTM420" s="130"/>
      <c r="KTN420" s="130"/>
      <c r="KTO420" s="131"/>
      <c r="KTP420" s="132"/>
      <c r="KTQ420" s="133"/>
      <c r="KTR420" s="134"/>
      <c r="KTS420" s="135"/>
      <c r="KTT420" s="135"/>
      <c r="KTU420" s="130"/>
      <c r="KTV420" s="130"/>
      <c r="KTW420" s="131"/>
      <c r="KTX420" s="132"/>
      <c r="KTY420" s="133"/>
      <c r="KTZ420" s="134"/>
      <c r="KUA420" s="135"/>
      <c r="KUB420" s="135"/>
      <c r="KUC420" s="130"/>
      <c r="KUD420" s="130"/>
      <c r="KUE420" s="131"/>
      <c r="KUF420" s="132"/>
      <c r="KUG420" s="133"/>
      <c r="KUH420" s="134"/>
      <c r="KUI420" s="135"/>
      <c r="KUJ420" s="135"/>
      <c r="KUK420" s="130"/>
      <c r="KUL420" s="130"/>
      <c r="KUM420" s="131"/>
      <c r="KUN420" s="132"/>
      <c r="KUO420" s="133"/>
      <c r="KUP420" s="134"/>
      <c r="KUQ420" s="135"/>
      <c r="KUR420" s="135"/>
      <c r="KUS420" s="130"/>
      <c r="KUT420" s="130"/>
      <c r="KUU420" s="131"/>
      <c r="KUV420" s="132"/>
      <c r="KUW420" s="133"/>
      <c r="KUX420" s="134"/>
      <c r="KUY420" s="135"/>
      <c r="KUZ420" s="135"/>
      <c r="KVA420" s="130"/>
      <c r="KVB420" s="130"/>
      <c r="KVC420" s="131"/>
      <c r="KVD420" s="132"/>
      <c r="KVE420" s="133"/>
      <c r="KVF420" s="134"/>
      <c r="KVG420" s="135"/>
      <c r="KVH420" s="135"/>
      <c r="KVI420" s="130"/>
      <c r="KVJ420" s="130"/>
      <c r="KVK420" s="131"/>
      <c r="KVL420" s="132"/>
      <c r="KVM420" s="133"/>
      <c r="KVN420" s="134"/>
      <c r="KVO420" s="135"/>
      <c r="KVP420" s="135"/>
      <c r="KVQ420" s="130"/>
      <c r="KVR420" s="130"/>
      <c r="KVS420" s="131"/>
      <c r="KVT420" s="132"/>
      <c r="KVU420" s="133"/>
      <c r="KVV420" s="134"/>
      <c r="KVW420" s="135"/>
      <c r="KVX420" s="135"/>
      <c r="KVY420" s="130"/>
      <c r="KVZ420" s="130"/>
      <c r="KWA420" s="131"/>
      <c r="KWB420" s="132"/>
      <c r="KWC420" s="133"/>
      <c r="KWD420" s="134"/>
      <c r="KWE420" s="135"/>
      <c r="KWF420" s="135"/>
      <c r="KWG420" s="130"/>
      <c r="KWH420" s="130"/>
      <c r="KWI420" s="131"/>
      <c r="KWJ420" s="132"/>
      <c r="KWK420" s="133"/>
      <c r="KWL420" s="134"/>
      <c r="KWM420" s="135"/>
      <c r="KWN420" s="135"/>
      <c r="KWO420" s="130"/>
      <c r="KWP420" s="130"/>
      <c r="KWQ420" s="131"/>
      <c r="KWR420" s="132"/>
      <c r="KWS420" s="133"/>
      <c r="KWT420" s="134"/>
      <c r="KWU420" s="135"/>
      <c r="KWV420" s="135"/>
      <c r="KWW420" s="130"/>
      <c r="KWX420" s="130"/>
      <c r="KWY420" s="131"/>
      <c r="KWZ420" s="132"/>
      <c r="KXA420" s="133"/>
      <c r="KXB420" s="134"/>
      <c r="KXC420" s="135"/>
      <c r="KXD420" s="135"/>
      <c r="KXE420" s="130"/>
      <c r="KXF420" s="130"/>
      <c r="KXG420" s="131"/>
      <c r="KXH420" s="132"/>
      <c r="KXI420" s="133"/>
      <c r="KXJ420" s="134"/>
      <c r="KXK420" s="135"/>
      <c r="KXL420" s="135"/>
      <c r="KXM420" s="130"/>
      <c r="KXN420" s="130"/>
      <c r="KXO420" s="131"/>
      <c r="KXP420" s="132"/>
      <c r="KXQ420" s="133"/>
      <c r="KXR420" s="134"/>
      <c r="KXS420" s="135"/>
      <c r="KXT420" s="135"/>
      <c r="KXU420" s="130"/>
      <c r="KXV420" s="130"/>
      <c r="KXW420" s="131"/>
      <c r="KXX420" s="132"/>
      <c r="KXY420" s="133"/>
      <c r="KXZ420" s="134"/>
      <c r="KYA420" s="135"/>
      <c r="KYB420" s="135"/>
      <c r="KYC420" s="130"/>
      <c r="KYD420" s="130"/>
      <c r="KYE420" s="131"/>
      <c r="KYF420" s="132"/>
      <c r="KYG420" s="133"/>
      <c r="KYH420" s="134"/>
      <c r="KYI420" s="135"/>
      <c r="KYJ420" s="135"/>
      <c r="KYK420" s="130"/>
      <c r="KYL420" s="130"/>
      <c r="KYM420" s="131"/>
      <c r="KYN420" s="132"/>
      <c r="KYO420" s="133"/>
      <c r="KYP420" s="134"/>
      <c r="KYQ420" s="135"/>
      <c r="KYR420" s="135"/>
      <c r="KYS420" s="130"/>
      <c r="KYT420" s="130"/>
      <c r="KYU420" s="131"/>
      <c r="KYV420" s="132"/>
      <c r="KYW420" s="133"/>
      <c r="KYX420" s="134"/>
      <c r="KYY420" s="135"/>
      <c r="KYZ420" s="135"/>
      <c r="KZA420" s="130"/>
      <c r="KZB420" s="130"/>
      <c r="KZC420" s="131"/>
      <c r="KZD420" s="132"/>
      <c r="KZE420" s="133"/>
      <c r="KZF420" s="134"/>
      <c r="KZG420" s="135"/>
      <c r="KZH420" s="135"/>
      <c r="KZI420" s="130"/>
      <c r="KZJ420" s="130"/>
      <c r="KZK420" s="131"/>
      <c r="KZL420" s="132"/>
      <c r="KZM420" s="133"/>
      <c r="KZN420" s="134"/>
      <c r="KZO420" s="135"/>
      <c r="KZP420" s="135"/>
      <c r="KZQ420" s="130"/>
      <c r="KZR420" s="130"/>
      <c r="KZS420" s="131"/>
      <c r="KZT420" s="132"/>
      <c r="KZU420" s="133"/>
      <c r="KZV420" s="134"/>
      <c r="KZW420" s="135"/>
      <c r="KZX420" s="135"/>
      <c r="KZY420" s="130"/>
      <c r="KZZ420" s="130"/>
      <c r="LAA420" s="131"/>
      <c r="LAB420" s="132"/>
      <c r="LAC420" s="133"/>
      <c r="LAD420" s="134"/>
      <c r="LAE420" s="135"/>
      <c r="LAF420" s="135"/>
      <c r="LAG420" s="130"/>
      <c r="LAH420" s="130"/>
      <c r="LAI420" s="131"/>
      <c r="LAJ420" s="132"/>
      <c r="LAK420" s="133"/>
      <c r="LAL420" s="134"/>
      <c r="LAM420" s="135"/>
      <c r="LAN420" s="135"/>
      <c r="LAO420" s="130"/>
      <c r="LAP420" s="130"/>
      <c r="LAQ420" s="131"/>
      <c r="LAR420" s="132"/>
      <c r="LAS420" s="133"/>
      <c r="LAT420" s="134"/>
      <c r="LAU420" s="135"/>
      <c r="LAV420" s="135"/>
      <c r="LAW420" s="130"/>
      <c r="LAX420" s="130"/>
      <c r="LAY420" s="131"/>
      <c r="LAZ420" s="132"/>
      <c r="LBA420" s="133"/>
      <c r="LBB420" s="134"/>
      <c r="LBC420" s="135"/>
      <c r="LBD420" s="135"/>
      <c r="LBE420" s="130"/>
      <c r="LBF420" s="130"/>
      <c r="LBG420" s="131"/>
      <c r="LBH420" s="132"/>
      <c r="LBI420" s="133"/>
      <c r="LBJ420" s="134"/>
      <c r="LBK420" s="135"/>
      <c r="LBL420" s="135"/>
      <c r="LBM420" s="130"/>
      <c r="LBN420" s="130"/>
      <c r="LBO420" s="131"/>
      <c r="LBP420" s="132"/>
      <c r="LBQ420" s="133"/>
      <c r="LBR420" s="134"/>
      <c r="LBS420" s="135"/>
      <c r="LBT420" s="135"/>
      <c r="LBU420" s="130"/>
      <c r="LBV420" s="130"/>
      <c r="LBW420" s="131"/>
      <c r="LBX420" s="132"/>
      <c r="LBY420" s="133"/>
      <c r="LBZ420" s="134"/>
      <c r="LCA420" s="135"/>
      <c r="LCB420" s="135"/>
      <c r="LCC420" s="130"/>
      <c r="LCD420" s="130"/>
      <c r="LCE420" s="131"/>
      <c r="LCF420" s="132"/>
      <c r="LCG420" s="133"/>
      <c r="LCH420" s="134"/>
      <c r="LCI420" s="135"/>
      <c r="LCJ420" s="135"/>
      <c r="LCK420" s="130"/>
      <c r="LCL420" s="130"/>
      <c r="LCM420" s="131"/>
      <c r="LCN420" s="132"/>
      <c r="LCO420" s="133"/>
      <c r="LCP420" s="134"/>
      <c r="LCQ420" s="135"/>
      <c r="LCR420" s="135"/>
      <c r="LCS420" s="130"/>
      <c r="LCT420" s="130"/>
      <c r="LCU420" s="131"/>
      <c r="LCV420" s="132"/>
      <c r="LCW420" s="133"/>
      <c r="LCX420" s="134"/>
      <c r="LCY420" s="135"/>
      <c r="LCZ420" s="135"/>
      <c r="LDA420" s="130"/>
      <c r="LDB420" s="130"/>
      <c r="LDC420" s="131"/>
      <c r="LDD420" s="132"/>
      <c r="LDE420" s="133"/>
      <c r="LDF420" s="134"/>
      <c r="LDG420" s="135"/>
      <c r="LDH420" s="135"/>
      <c r="LDI420" s="130"/>
      <c r="LDJ420" s="130"/>
      <c r="LDK420" s="131"/>
      <c r="LDL420" s="132"/>
      <c r="LDM420" s="133"/>
      <c r="LDN420" s="134"/>
      <c r="LDO420" s="135"/>
      <c r="LDP420" s="135"/>
      <c r="LDQ420" s="130"/>
      <c r="LDR420" s="130"/>
      <c r="LDS420" s="131"/>
      <c r="LDT420" s="132"/>
      <c r="LDU420" s="133"/>
      <c r="LDV420" s="134"/>
      <c r="LDW420" s="135"/>
      <c r="LDX420" s="135"/>
      <c r="LDY420" s="130"/>
      <c r="LDZ420" s="130"/>
      <c r="LEA420" s="131"/>
      <c r="LEB420" s="132"/>
      <c r="LEC420" s="133"/>
      <c r="LED420" s="134"/>
      <c r="LEE420" s="135"/>
      <c r="LEF420" s="135"/>
      <c r="LEG420" s="130"/>
      <c r="LEH420" s="130"/>
      <c r="LEI420" s="131"/>
      <c r="LEJ420" s="132"/>
      <c r="LEK420" s="133"/>
      <c r="LEL420" s="134"/>
      <c r="LEM420" s="135"/>
      <c r="LEN420" s="135"/>
      <c r="LEO420" s="130"/>
      <c r="LEP420" s="130"/>
      <c r="LEQ420" s="131"/>
      <c r="LER420" s="132"/>
      <c r="LES420" s="133"/>
      <c r="LET420" s="134"/>
      <c r="LEU420" s="135"/>
      <c r="LEV420" s="135"/>
      <c r="LEW420" s="130"/>
      <c r="LEX420" s="130"/>
      <c r="LEY420" s="131"/>
      <c r="LEZ420" s="132"/>
      <c r="LFA420" s="133"/>
      <c r="LFB420" s="134"/>
      <c r="LFC420" s="135"/>
      <c r="LFD420" s="135"/>
      <c r="LFE420" s="130"/>
      <c r="LFF420" s="130"/>
      <c r="LFG420" s="131"/>
      <c r="LFH420" s="132"/>
      <c r="LFI420" s="133"/>
      <c r="LFJ420" s="134"/>
      <c r="LFK420" s="135"/>
      <c r="LFL420" s="135"/>
      <c r="LFM420" s="130"/>
      <c r="LFN420" s="130"/>
      <c r="LFO420" s="131"/>
      <c r="LFP420" s="132"/>
      <c r="LFQ420" s="133"/>
      <c r="LFR420" s="134"/>
      <c r="LFS420" s="135"/>
      <c r="LFT420" s="135"/>
      <c r="LFU420" s="130"/>
      <c r="LFV420" s="130"/>
      <c r="LFW420" s="131"/>
      <c r="LFX420" s="132"/>
      <c r="LFY420" s="133"/>
      <c r="LFZ420" s="134"/>
      <c r="LGA420" s="135"/>
      <c r="LGB420" s="135"/>
      <c r="LGC420" s="130"/>
      <c r="LGD420" s="130"/>
      <c r="LGE420" s="131"/>
      <c r="LGF420" s="132"/>
      <c r="LGG420" s="133"/>
      <c r="LGH420" s="134"/>
      <c r="LGI420" s="135"/>
      <c r="LGJ420" s="135"/>
      <c r="LGK420" s="130"/>
      <c r="LGL420" s="130"/>
      <c r="LGM420" s="131"/>
      <c r="LGN420" s="132"/>
      <c r="LGO420" s="133"/>
      <c r="LGP420" s="134"/>
      <c r="LGQ420" s="135"/>
      <c r="LGR420" s="135"/>
      <c r="LGS420" s="130"/>
      <c r="LGT420" s="130"/>
      <c r="LGU420" s="131"/>
      <c r="LGV420" s="132"/>
      <c r="LGW420" s="133"/>
      <c r="LGX420" s="134"/>
      <c r="LGY420" s="135"/>
      <c r="LGZ420" s="135"/>
      <c r="LHA420" s="130"/>
      <c r="LHB420" s="130"/>
      <c r="LHC420" s="131"/>
      <c r="LHD420" s="132"/>
      <c r="LHE420" s="133"/>
      <c r="LHF420" s="134"/>
      <c r="LHG420" s="135"/>
      <c r="LHH420" s="135"/>
      <c r="LHI420" s="130"/>
      <c r="LHJ420" s="130"/>
      <c r="LHK420" s="131"/>
      <c r="LHL420" s="132"/>
      <c r="LHM420" s="133"/>
      <c r="LHN420" s="134"/>
      <c r="LHO420" s="135"/>
      <c r="LHP420" s="135"/>
      <c r="LHQ420" s="130"/>
      <c r="LHR420" s="130"/>
      <c r="LHS420" s="131"/>
      <c r="LHT420" s="132"/>
      <c r="LHU420" s="133"/>
      <c r="LHV420" s="134"/>
      <c r="LHW420" s="135"/>
      <c r="LHX420" s="135"/>
      <c r="LHY420" s="130"/>
      <c r="LHZ420" s="130"/>
      <c r="LIA420" s="131"/>
      <c r="LIB420" s="132"/>
      <c r="LIC420" s="133"/>
      <c r="LID420" s="134"/>
      <c r="LIE420" s="135"/>
      <c r="LIF420" s="135"/>
      <c r="LIG420" s="130"/>
      <c r="LIH420" s="130"/>
      <c r="LII420" s="131"/>
      <c r="LIJ420" s="132"/>
      <c r="LIK420" s="133"/>
      <c r="LIL420" s="134"/>
      <c r="LIM420" s="135"/>
      <c r="LIN420" s="135"/>
      <c r="LIO420" s="130"/>
      <c r="LIP420" s="130"/>
      <c r="LIQ420" s="131"/>
      <c r="LIR420" s="132"/>
      <c r="LIS420" s="133"/>
      <c r="LIT420" s="134"/>
      <c r="LIU420" s="135"/>
      <c r="LIV420" s="135"/>
      <c r="LIW420" s="130"/>
      <c r="LIX420" s="130"/>
      <c r="LIY420" s="131"/>
      <c r="LIZ420" s="132"/>
      <c r="LJA420" s="133"/>
      <c r="LJB420" s="134"/>
      <c r="LJC420" s="135"/>
      <c r="LJD420" s="135"/>
      <c r="LJE420" s="130"/>
      <c r="LJF420" s="130"/>
      <c r="LJG420" s="131"/>
      <c r="LJH420" s="132"/>
      <c r="LJI420" s="133"/>
      <c r="LJJ420" s="134"/>
      <c r="LJK420" s="135"/>
      <c r="LJL420" s="135"/>
      <c r="LJM420" s="130"/>
      <c r="LJN420" s="130"/>
      <c r="LJO420" s="131"/>
      <c r="LJP420" s="132"/>
      <c r="LJQ420" s="133"/>
      <c r="LJR420" s="134"/>
      <c r="LJS420" s="135"/>
      <c r="LJT420" s="135"/>
      <c r="LJU420" s="130"/>
      <c r="LJV420" s="130"/>
      <c r="LJW420" s="131"/>
      <c r="LJX420" s="132"/>
      <c r="LJY420" s="133"/>
      <c r="LJZ420" s="134"/>
      <c r="LKA420" s="135"/>
      <c r="LKB420" s="135"/>
      <c r="LKC420" s="130"/>
      <c r="LKD420" s="130"/>
      <c r="LKE420" s="131"/>
      <c r="LKF420" s="132"/>
      <c r="LKG420" s="133"/>
      <c r="LKH420" s="134"/>
      <c r="LKI420" s="135"/>
      <c r="LKJ420" s="135"/>
      <c r="LKK420" s="130"/>
      <c r="LKL420" s="130"/>
      <c r="LKM420" s="131"/>
      <c r="LKN420" s="132"/>
      <c r="LKO420" s="133"/>
      <c r="LKP420" s="134"/>
      <c r="LKQ420" s="135"/>
      <c r="LKR420" s="135"/>
      <c r="LKS420" s="130"/>
      <c r="LKT420" s="130"/>
      <c r="LKU420" s="131"/>
      <c r="LKV420" s="132"/>
      <c r="LKW420" s="133"/>
      <c r="LKX420" s="134"/>
      <c r="LKY420" s="135"/>
      <c r="LKZ420" s="135"/>
      <c r="LLA420" s="130"/>
      <c r="LLB420" s="130"/>
      <c r="LLC420" s="131"/>
      <c r="LLD420" s="132"/>
      <c r="LLE420" s="133"/>
      <c r="LLF420" s="134"/>
      <c r="LLG420" s="135"/>
      <c r="LLH420" s="135"/>
      <c r="LLI420" s="130"/>
      <c r="LLJ420" s="130"/>
      <c r="LLK420" s="131"/>
      <c r="LLL420" s="132"/>
      <c r="LLM420" s="133"/>
      <c r="LLN420" s="134"/>
      <c r="LLO420" s="135"/>
      <c r="LLP420" s="135"/>
      <c r="LLQ420" s="130"/>
      <c r="LLR420" s="130"/>
      <c r="LLS420" s="131"/>
      <c r="LLT420" s="132"/>
      <c r="LLU420" s="133"/>
      <c r="LLV420" s="134"/>
      <c r="LLW420" s="135"/>
      <c r="LLX420" s="135"/>
      <c r="LLY420" s="130"/>
      <c r="LLZ420" s="130"/>
      <c r="LMA420" s="131"/>
      <c r="LMB420" s="132"/>
      <c r="LMC420" s="133"/>
      <c r="LMD420" s="134"/>
      <c r="LME420" s="135"/>
      <c r="LMF420" s="135"/>
      <c r="LMG420" s="130"/>
      <c r="LMH420" s="130"/>
      <c r="LMI420" s="131"/>
      <c r="LMJ420" s="132"/>
      <c r="LMK420" s="133"/>
      <c r="LML420" s="134"/>
      <c r="LMM420" s="135"/>
      <c r="LMN420" s="135"/>
      <c r="LMO420" s="130"/>
      <c r="LMP420" s="130"/>
      <c r="LMQ420" s="131"/>
      <c r="LMR420" s="132"/>
      <c r="LMS420" s="133"/>
      <c r="LMT420" s="134"/>
      <c r="LMU420" s="135"/>
      <c r="LMV420" s="135"/>
      <c r="LMW420" s="130"/>
      <c r="LMX420" s="130"/>
      <c r="LMY420" s="131"/>
      <c r="LMZ420" s="132"/>
      <c r="LNA420" s="133"/>
      <c r="LNB420" s="134"/>
      <c r="LNC420" s="135"/>
      <c r="LND420" s="135"/>
      <c r="LNE420" s="130"/>
      <c r="LNF420" s="130"/>
      <c r="LNG420" s="131"/>
      <c r="LNH420" s="132"/>
      <c r="LNI420" s="133"/>
      <c r="LNJ420" s="134"/>
      <c r="LNK420" s="135"/>
      <c r="LNL420" s="135"/>
      <c r="LNM420" s="130"/>
      <c r="LNN420" s="130"/>
      <c r="LNO420" s="131"/>
      <c r="LNP420" s="132"/>
      <c r="LNQ420" s="133"/>
      <c r="LNR420" s="134"/>
      <c r="LNS420" s="135"/>
      <c r="LNT420" s="135"/>
      <c r="LNU420" s="130"/>
      <c r="LNV420" s="130"/>
      <c r="LNW420" s="131"/>
      <c r="LNX420" s="132"/>
      <c r="LNY420" s="133"/>
      <c r="LNZ420" s="134"/>
      <c r="LOA420" s="135"/>
      <c r="LOB420" s="135"/>
      <c r="LOC420" s="130"/>
      <c r="LOD420" s="130"/>
      <c r="LOE420" s="131"/>
      <c r="LOF420" s="132"/>
      <c r="LOG420" s="133"/>
      <c r="LOH420" s="134"/>
      <c r="LOI420" s="135"/>
      <c r="LOJ420" s="135"/>
      <c r="LOK420" s="130"/>
      <c r="LOL420" s="130"/>
      <c r="LOM420" s="131"/>
      <c r="LON420" s="132"/>
      <c r="LOO420" s="133"/>
      <c r="LOP420" s="134"/>
      <c r="LOQ420" s="135"/>
      <c r="LOR420" s="135"/>
      <c r="LOS420" s="130"/>
      <c r="LOT420" s="130"/>
      <c r="LOU420" s="131"/>
      <c r="LOV420" s="132"/>
      <c r="LOW420" s="133"/>
      <c r="LOX420" s="134"/>
      <c r="LOY420" s="135"/>
      <c r="LOZ420" s="135"/>
      <c r="LPA420" s="130"/>
      <c r="LPB420" s="130"/>
      <c r="LPC420" s="131"/>
      <c r="LPD420" s="132"/>
      <c r="LPE420" s="133"/>
      <c r="LPF420" s="134"/>
      <c r="LPG420" s="135"/>
      <c r="LPH420" s="135"/>
      <c r="LPI420" s="130"/>
      <c r="LPJ420" s="130"/>
      <c r="LPK420" s="131"/>
      <c r="LPL420" s="132"/>
      <c r="LPM420" s="133"/>
      <c r="LPN420" s="134"/>
      <c r="LPO420" s="135"/>
      <c r="LPP420" s="135"/>
      <c r="LPQ420" s="130"/>
      <c r="LPR420" s="130"/>
      <c r="LPS420" s="131"/>
      <c r="LPT420" s="132"/>
      <c r="LPU420" s="133"/>
      <c r="LPV420" s="134"/>
      <c r="LPW420" s="135"/>
      <c r="LPX420" s="135"/>
      <c r="LPY420" s="130"/>
      <c r="LPZ420" s="130"/>
      <c r="LQA420" s="131"/>
      <c r="LQB420" s="132"/>
      <c r="LQC420" s="133"/>
      <c r="LQD420" s="134"/>
      <c r="LQE420" s="135"/>
      <c r="LQF420" s="135"/>
      <c r="LQG420" s="130"/>
      <c r="LQH420" s="130"/>
      <c r="LQI420" s="131"/>
      <c r="LQJ420" s="132"/>
      <c r="LQK420" s="133"/>
      <c r="LQL420" s="134"/>
      <c r="LQM420" s="135"/>
      <c r="LQN420" s="135"/>
      <c r="LQO420" s="130"/>
      <c r="LQP420" s="130"/>
      <c r="LQQ420" s="131"/>
      <c r="LQR420" s="132"/>
      <c r="LQS420" s="133"/>
      <c r="LQT420" s="134"/>
      <c r="LQU420" s="135"/>
      <c r="LQV420" s="135"/>
      <c r="LQW420" s="130"/>
      <c r="LQX420" s="130"/>
      <c r="LQY420" s="131"/>
      <c r="LQZ420" s="132"/>
      <c r="LRA420" s="133"/>
      <c r="LRB420" s="134"/>
      <c r="LRC420" s="135"/>
      <c r="LRD420" s="135"/>
      <c r="LRE420" s="130"/>
      <c r="LRF420" s="130"/>
      <c r="LRG420" s="131"/>
      <c r="LRH420" s="132"/>
      <c r="LRI420" s="133"/>
      <c r="LRJ420" s="134"/>
      <c r="LRK420" s="135"/>
      <c r="LRL420" s="135"/>
      <c r="LRM420" s="130"/>
      <c r="LRN420" s="130"/>
      <c r="LRO420" s="131"/>
      <c r="LRP420" s="132"/>
      <c r="LRQ420" s="133"/>
      <c r="LRR420" s="134"/>
      <c r="LRS420" s="135"/>
      <c r="LRT420" s="135"/>
      <c r="LRU420" s="130"/>
      <c r="LRV420" s="130"/>
      <c r="LRW420" s="131"/>
      <c r="LRX420" s="132"/>
      <c r="LRY420" s="133"/>
      <c r="LRZ420" s="134"/>
      <c r="LSA420" s="135"/>
      <c r="LSB420" s="135"/>
      <c r="LSC420" s="130"/>
      <c r="LSD420" s="130"/>
      <c r="LSE420" s="131"/>
      <c r="LSF420" s="132"/>
      <c r="LSG420" s="133"/>
      <c r="LSH420" s="134"/>
      <c r="LSI420" s="135"/>
      <c r="LSJ420" s="135"/>
      <c r="LSK420" s="130"/>
      <c r="LSL420" s="130"/>
      <c r="LSM420" s="131"/>
      <c r="LSN420" s="132"/>
      <c r="LSO420" s="133"/>
      <c r="LSP420" s="134"/>
      <c r="LSQ420" s="135"/>
      <c r="LSR420" s="135"/>
      <c r="LSS420" s="130"/>
      <c r="LST420" s="130"/>
      <c r="LSU420" s="131"/>
      <c r="LSV420" s="132"/>
      <c r="LSW420" s="133"/>
      <c r="LSX420" s="134"/>
      <c r="LSY420" s="135"/>
      <c r="LSZ420" s="135"/>
      <c r="LTA420" s="130"/>
      <c r="LTB420" s="130"/>
      <c r="LTC420" s="131"/>
      <c r="LTD420" s="132"/>
      <c r="LTE420" s="133"/>
      <c r="LTF420" s="134"/>
      <c r="LTG420" s="135"/>
      <c r="LTH420" s="135"/>
      <c r="LTI420" s="130"/>
      <c r="LTJ420" s="130"/>
      <c r="LTK420" s="131"/>
      <c r="LTL420" s="132"/>
      <c r="LTM420" s="133"/>
      <c r="LTN420" s="134"/>
      <c r="LTO420" s="135"/>
      <c r="LTP420" s="135"/>
      <c r="LTQ420" s="130"/>
      <c r="LTR420" s="130"/>
      <c r="LTS420" s="131"/>
      <c r="LTT420" s="132"/>
      <c r="LTU420" s="133"/>
      <c r="LTV420" s="134"/>
      <c r="LTW420" s="135"/>
      <c r="LTX420" s="135"/>
      <c r="LTY420" s="130"/>
      <c r="LTZ420" s="130"/>
      <c r="LUA420" s="131"/>
      <c r="LUB420" s="132"/>
      <c r="LUC420" s="133"/>
      <c r="LUD420" s="134"/>
      <c r="LUE420" s="135"/>
      <c r="LUF420" s="135"/>
      <c r="LUG420" s="130"/>
      <c r="LUH420" s="130"/>
      <c r="LUI420" s="131"/>
      <c r="LUJ420" s="132"/>
      <c r="LUK420" s="133"/>
      <c r="LUL420" s="134"/>
      <c r="LUM420" s="135"/>
      <c r="LUN420" s="135"/>
      <c r="LUO420" s="130"/>
      <c r="LUP420" s="130"/>
      <c r="LUQ420" s="131"/>
      <c r="LUR420" s="132"/>
      <c r="LUS420" s="133"/>
      <c r="LUT420" s="134"/>
      <c r="LUU420" s="135"/>
      <c r="LUV420" s="135"/>
      <c r="LUW420" s="130"/>
      <c r="LUX420" s="130"/>
      <c r="LUY420" s="131"/>
      <c r="LUZ420" s="132"/>
      <c r="LVA420" s="133"/>
      <c r="LVB420" s="134"/>
      <c r="LVC420" s="135"/>
      <c r="LVD420" s="135"/>
      <c r="LVE420" s="130"/>
      <c r="LVF420" s="130"/>
      <c r="LVG420" s="131"/>
      <c r="LVH420" s="132"/>
      <c r="LVI420" s="133"/>
      <c r="LVJ420" s="134"/>
      <c r="LVK420" s="135"/>
      <c r="LVL420" s="135"/>
      <c r="LVM420" s="130"/>
      <c r="LVN420" s="130"/>
      <c r="LVO420" s="131"/>
      <c r="LVP420" s="132"/>
      <c r="LVQ420" s="133"/>
      <c r="LVR420" s="134"/>
      <c r="LVS420" s="135"/>
      <c r="LVT420" s="135"/>
      <c r="LVU420" s="130"/>
      <c r="LVV420" s="130"/>
      <c r="LVW420" s="131"/>
      <c r="LVX420" s="132"/>
      <c r="LVY420" s="133"/>
      <c r="LVZ420" s="134"/>
      <c r="LWA420" s="135"/>
      <c r="LWB420" s="135"/>
      <c r="LWC420" s="130"/>
      <c r="LWD420" s="130"/>
      <c r="LWE420" s="131"/>
      <c r="LWF420" s="132"/>
      <c r="LWG420" s="133"/>
      <c r="LWH420" s="134"/>
      <c r="LWI420" s="135"/>
      <c r="LWJ420" s="135"/>
      <c r="LWK420" s="130"/>
      <c r="LWL420" s="130"/>
      <c r="LWM420" s="131"/>
      <c r="LWN420" s="132"/>
      <c r="LWO420" s="133"/>
      <c r="LWP420" s="134"/>
      <c r="LWQ420" s="135"/>
      <c r="LWR420" s="135"/>
      <c r="LWS420" s="130"/>
      <c r="LWT420" s="130"/>
      <c r="LWU420" s="131"/>
      <c r="LWV420" s="132"/>
      <c r="LWW420" s="133"/>
      <c r="LWX420" s="134"/>
      <c r="LWY420" s="135"/>
      <c r="LWZ420" s="135"/>
      <c r="LXA420" s="130"/>
      <c r="LXB420" s="130"/>
      <c r="LXC420" s="131"/>
      <c r="LXD420" s="132"/>
      <c r="LXE420" s="133"/>
      <c r="LXF420" s="134"/>
      <c r="LXG420" s="135"/>
      <c r="LXH420" s="135"/>
      <c r="LXI420" s="130"/>
      <c r="LXJ420" s="130"/>
      <c r="LXK420" s="131"/>
      <c r="LXL420" s="132"/>
      <c r="LXM420" s="133"/>
      <c r="LXN420" s="134"/>
      <c r="LXO420" s="135"/>
      <c r="LXP420" s="135"/>
      <c r="LXQ420" s="130"/>
      <c r="LXR420" s="130"/>
      <c r="LXS420" s="131"/>
      <c r="LXT420" s="132"/>
      <c r="LXU420" s="133"/>
      <c r="LXV420" s="134"/>
      <c r="LXW420" s="135"/>
      <c r="LXX420" s="135"/>
      <c r="LXY420" s="130"/>
      <c r="LXZ420" s="130"/>
      <c r="LYA420" s="131"/>
      <c r="LYB420" s="132"/>
      <c r="LYC420" s="133"/>
      <c r="LYD420" s="134"/>
      <c r="LYE420" s="135"/>
      <c r="LYF420" s="135"/>
      <c r="LYG420" s="130"/>
      <c r="LYH420" s="130"/>
      <c r="LYI420" s="131"/>
      <c r="LYJ420" s="132"/>
      <c r="LYK420" s="133"/>
      <c r="LYL420" s="134"/>
      <c r="LYM420" s="135"/>
      <c r="LYN420" s="135"/>
      <c r="LYO420" s="130"/>
      <c r="LYP420" s="130"/>
      <c r="LYQ420" s="131"/>
      <c r="LYR420" s="132"/>
      <c r="LYS420" s="133"/>
      <c r="LYT420" s="134"/>
      <c r="LYU420" s="135"/>
      <c r="LYV420" s="135"/>
      <c r="LYW420" s="130"/>
      <c r="LYX420" s="130"/>
      <c r="LYY420" s="131"/>
      <c r="LYZ420" s="132"/>
      <c r="LZA420" s="133"/>
      <c r="LZB420" s="134"/>
      <c r="LZC420" s="135"/>
      <c r="LZD420" s="135"/>
      <c r="LZE420" s="130"/>
      <c r="LZF420" s="130"/>
      <c r="LZG420" s="131"/>
      <c r="LZH420" s="132"/>
      <c r="LZI420" s="133"/>
      <c r="LZJ420" s="134"/>
      <c r="LZK420" s="135"/>
      <c r="LZL420" s="135"/>
      <c r="LZM420" s="130"/>
      <c r="LZN420" s="130"/>
      <c r="LZO420" s="131"/>
      <c r="LZP420" s="132"/>
      <c r="LZQ420" s="133"/>
      <c r="LZR420" s="134"/>
      <c r="LZS420" s="135"/>
      <c r="LZT420" s="135"/>
      <c r="LZU420" s="130"/>
      <c r="LZV420" s="130"/>
      <c r="LZW420" s="131"/>
      <c r="LZX420" s="132"/>
      <c r="LZY420" s="133"/>
      <c r="LZZ420" s="134"/>
      <c r="MAA420" s="135"/>
      <c r="MAB420" s="135"/>
      <c r="MAC420" s="130"/>
      <c r="MAD420" s="130"/>
      <c r="MAE420" s="131"/>
      <c r="MAF420" s="132"/>
      <c r="MAG420" s="133"/>
      <c r="MAH420" s="134"/>
      <c r="MAI420" s="135"/>
      <c r="MAJ420" s="135"/>
      <c r="MAK420" s="130"/>
      <c r="MAL420" s="130"/>
      <c r="MAM420" s="131"/>
      <c r="MAN420" s="132"/>
      <c r="MAO420" s="133"/>
      <c r="MAP420" s="134"/>
      <c r="MAQ420" s="135"/>
      <c r="MAR420" s="135"/>
      <c r="MAS420" s="130"/>
      <c r="MAT420" s="130"/>
      <c r="MAU420" s="131"/>
      <c r="MAV420" s="132"/>
      <c r="MAW420" s="133"/>
      <c r="MAX420" s="134"/>
      <c r="MAY420" s="135"/>
      <c r="MAZ420" s="135"/>
      <c r="MBA420" s="130"/>
      <c r="MBB420" s="130"/>
      <c r="MBC420" s="131"/>
      <c r="MBD420" s="132"/>
      <c r="MBE420" s="133"/>
      <c r="MBF420" s="134"/>
      <c r="MBG420" s="135"/>
      <c r="MBH420" s="135"/>
      <c r="MBI420" s="130"/>
      <c r="MBJ420" s="130"/>
      <c r="MBK420" s="131"/>
      <c r="MBL420" s="132"/>
      <c r="MBM420" s="133"/>
      <c r="MBN420" s="134"/>
      <c r="MBO420" s="135"/>
      <c r="MBP420" s="135"/>
      <c r="MBQ420" s="130"/>
      <c r="MBR420" s="130"/>
      <c r="MBS420" s="131"/>
      <c r="MBT420" s="132"/>
      <c r="MBU420" s="133"/>
      <c r="MBV420" s="134"/>
      <c r="MBW420" s="135"/>
      <c r="MBX420" s="135"/>
      <c r="MBY420" s="130"/>
      <c r="MBZ420" s="130"/>
      <c r="MCA420" s="131"/>
      <c r="MCB420" s="132"/>
      <c r="MCC420" s="133"/>
      <c r="MCD420" s="134"/>
      <c r="MCE420" s="135"/>
      <c r="MCF420" s="135"/>
      <c r="MCG420" s="130"/>
      <c r="MCH420" s="130"/>
      <c r="MCI420" s="131"/>
      <c r="MCJ420" s="132"/>
      <c r="MCK420" s="133"/>
      <c r="MCL420" s="134"/>
      <c r="MCM420" s="135"/>
      <c r="MCN420" s="135"/>
      <c r="MCO420" s="130"/>
      <c r="MCP420" s="130"/>
      <c r="MCQ420" s="131"/>
      <c r="MCR420" s="132"/>
      <c r="MCS420" s="133"/>
      <c r="MCT420" s="134"/>
      <c r="MCU420" s="135"/>
      <c r="MCV420" s="135"/>
      <c r="MCW420" s="130"/>
      <c r="MCX420" s="130"/>
      <c r="MCY420" s="131"/>
      <c r="MCZ420" s="132"/>
      <c r="MDA420" s="133"/>
      <c r="MDB420" s="134"/>
      <c r="MDC420" s="135"/>
      <c r="MDD420" s="135"/>
      <c r="MDE420" s="130"/>
      <c r="MDF420" s="130"/>
      <c r="MDG420" s="131"/>
      <c r="MDH420" s="132"/>
      <c r="MDI420" s="133"/>
      <c r="MDJ420" s="134"/>
      <c r="MDK420" s="135"/>
      <c r="MDL420" s="135"/>
      <c r="MDM420" s="130"/>
      <c r="MDN420" s="130"/>
      <c r="MDO420" s="131"/>
      <c r="MDP420" s="132"/>
      <c r="MDQ420" s="133"/>
      <c r="MDR420" s="134"/>
      <c r="MDS420" s="135"/>
      <c r="MDT420" s="135"/>
      <c r="MDU420" s="130"/>
      <c r="MDV420" s="130"/>
      <c r="MDW420" s="131"/>
      <c r="MDX420" s="132"/>
      <c r="MDY420" s="133"/>
      <c r="MDZ420" s="134"/>
      <c r="MEA420" s="135"/>
      <c r="MEB420" s="135"/>
      <c r="MEC420" s="130"/>
      <c r="MED420" s="130"/>
      <c r="MEE420" s="131"/>
      <c r="MEF420" s="132"/>
      <c r="MEG420" s="133"/>
      <c r="MEH420" s="134"/>
      <c r="MEI420" s="135"/>
      <c r="MEJ420" s="135"/>
      <c r="MEK420" s="130"/>
      <c r="MEL420" s="130"/>
      <c r="MEM420" s="131"/>
      <c r="MEN420" s="132"/>
      <c r="MEO420" s="133"/>
      <c r="MEP420" s="134"/>
      <c r="MEQ420" s="135"/>
      <c r="MER420" s="135"/>
      <c r="MES420" s="130"/>
      <c r="MET420" s="130"/>
      <c r="MEU420" s="131"/>
      <c r="MEV420" s="132"/>
      <c r="MEW420" s="133"/>
      <c r="MEX420" s="134"/>
      <c r="MEY420" s="135"/>
      <c r="MEZ420" s="135"/>
      <c r="MFA420" s="130"/>
      <c r="MFB420" s="130"/>
      <c r="MFC420" s="131"/>
      <c r="MFD420" s="132"/>
      <c r="MFE420" s="133"/>
      <c r="MFF420" s="134"/>
      <c r="MFG420" s="135"/>
      <c r="MFH420" s="135"/>
      <c r="MFI420" s="130"/>
      <c r="MFJ420" s="130"/>
      <c r="MFK420" s="131"/>
      <c r="MFL420" s="132"/>
      <c r="MFM420" s="133"/>
      <c r="MFN420" s="134"/>
      <c r="MFO420" s="135"/>
      <c r="MFP420" s="135"/>
      <c r="MFQ420" s="130"/>
      <c r="MFR420" s="130"/>
      <c r="MFS420" s="131"/>
      <c r="MFT420" s="132"/>
      <c r="MFU420" s="133"/>
      <c r="MFV420" s="134"/>
      <c r="MFW420" s="135"/>
      <c r="MFX420" s="135"/>
      <c r="MFY420" s="130"/>
      <c r="MFZ420" s="130"/>
      <c r="MGA420" s="131"/>
      <c r="MGB420" s="132"/>
      <c r="MGC420" s="133"/>
      <c r="MGD420" s="134"/>
      <c r="MGE420" s="135"/>
      <c r="MGF420" s="135"/>
      <c r="MGG420" s="130"/>
      <c r="MGH420" s="130"/>
      <c r="MGI420" s="131"/>
      <c r="MGJ420" s="132"/>
      <c r="MGK420" s="133"/>
      <c r="MGL420" s="134"/>
      <c r="MGM420" s="135"/>
      <c r="MGN420" s="135"/>
      <c r="MGO420" s="130"/>
      <c r="MGP420" s="130"/>
      <c r="MGQ420" s="131"/>
      <c r="MGR420" s="132"/>
      <c r="MGS420" s="133"/>
      <c r="MGT420" s="134"/>
      <c r="MGU420" s="135"/>
      <c r="MGV420" s="135"/>
      <c r="MGW420" s="130"/>
      <c r="MGX420" s="130"/>
      <c r="MGY420" s="131"/>
      <c r="MGZ420" s="132"/>
      <c r="MHA420" s="133"/>
      <c r="MHB420" s="134"/>
      <c r="MHC420" s="135"/>
      <c r="MHD420" s="135"/>
      <c r="MHE420" s="130"/>
      <c r="MHF420" s="130"/>
      <c r="MHG420" s="131"/>
      <c r="MHH420" s="132"/>
      <c r="MHI420" s="133"/>
      <c r="MHJ420" s="134"/>
      <c r="MHK420" s="135"/>
      <c r="MHL420" s="135"/>
      <c r="MHM420" s="130"/>
      <c r="MHN420" s="130"/>
      <c r="MHO420" s="131"/>
      <c r="MHP420" s="132"/>
      <c r="MHQ420" s="133"/>
      <c r="MHR420" s="134"/>
      <c r="MHS420" s="135"/>
      <c r="MHT420" s="135"/>
      <c r="MHU420" s="130"/>
      <c r="MHV420" s="130"/>
      <c r="MHW420" s="131"/>
      <c r="MHX420" s="132"/>
      <c r="MHY420" s="133"/>
      <c r="MHZ420" s="134"/>
      <c r="MIA420" s="135"/>
      <c r="MIB420" s="135"/>
      <c r="MIC420" s="130"/>
      <c r="MID420" s="130"/>
      <c r="MIE420" s="131"/>
      <c r="MIF420" s="132"/>
      <c r="MIG420" s="133"/>
      <c r="MIH420" s="134"/>
      <c r="MII420" s="135"/>
      <c r="MIJ420" s="135"/>
      <c r="MIK420" s="130"/>
      <c r="MIL420" s="130"/>
      <c r="MIM420" s="131"/>
      <c r="MIN420" s="132"/>
      <c r="MIO420" s="133"/>
      <c r="MIP420" s="134"/>
      <c r="MIQ420" s="135"/>
      <c r="MIR420" s="135"/>
      <c r="MIS420" s="130"/>
      <c r="MIT420" s="130"/>
      <c r="MIU420" s="131"/>
      <c r="MIV420" s="132"/>
      <c r="MIW420" s="133"/>
      <c r="MIX420" s="134"/>
      <c r="MIY420" s="135"/>
      <c r="MIZ420" s="135"/>
      <c r="MJA420" s="130"/>
      <c r="MJB420" s="130"/>
      <c r="MJC420" s="131"/>
      <c r="MJD420" s="132"/>
      <c r="MJE420" s="133"/>
      <c r="MJF420" s="134"/>
      <c r="MJG420" s="135"/>
      <c r="MJH420" s="135"/>
      <c r="MJI420" s="130"/>
      <c r="MJJ420" s="130"/>
      <c r="MJK420" s="131"/>
      <c r="MJL420" s="132"/>
      <c r="MJM420" s="133"/>
      <c r="MJN420" s="134"/>
      <c r="MJO420" s="135"/>
      <c r="MJP420" s="135"/>
      <c r="MJQ420" s="130"/>
      <c r="MJR420" s="130"/>
      <c r="MJS420" s="131"/>
      <c r="MJT420" s="132"/>
      <c r="MJU420" s="133"/>
      <c r="MJV420" s="134"/>
      <c r="MJW420" s="135"/>
      <c r="MJX420" s="135"/>
      <c r="MJY420" s="130"/>
      <c r="MJZ420" s="130"/>
      <c r="MKA420" s="131"/>
      <c r="MKB420" s="132"/>
      <c r="MKC420" s="133"/>
      <c r="MKD420" s="134"/>
      <c r="MKE420" s="135"/>
      <c r="MKF420" s="135"/>
      <c r="MKG420" s="130"/>
      <c r="MKH420" s="130"/>
      <c r="MKI420" s="131"/>
      <c r="MKJ420" s="132"/>
      <c r="MKK420" s="133"/>
      <c r="MKL420" s="134"/>
      <c r="MKM420" s="135"/>
      <c r="MKN420" s="135"/>
      <c r="MKO420" s="130"/>
      <c r="MKP420" s="130"/>
      <c r="MKQ420" s="131"/>
      <c r="MKR420" s="132"/>
      <c r="MKS420" s="133"/>
      <c r="MKT420" s="134"/>
      <c r="MKU420" s="135"/>
      <c r="MKV420" s="135"/>
      <c r="MKW420" s="130"/>
      <c r="MKX420" s="130"/>
      <c r="MKY420" s="131"/>
      <c r="MKZ420" s="132"/>
      <c r="MLA420" s="133"/>
      <c r="MLB420" s="134"/>
      <c r="MLC420" s="135"/>
      <c r="MLD420" s="135"/>
      <c r="MLE420" s="130"/>
      <c r="MLF420" s="130"/>
      <c r="MLG420" s="131"/>
      <c r="MLH420" s="132"/>
      <c r="MLI420" s="133"/>
      <c r="MLJ420" s="134"/>
      <c r="MLK420" s="135"/>
      <c r="MLL420" s="135"/>
      <c r="MLM420" s="130"/>
      <c r="MLN420" s="130"/>
      <c r="MLO420" s="131"/>
      <c r="MLP420" s="132"/>
      <c r="MLQ420" s="133"/>
      <c r="MLR420" s="134"/>
      <c r="MLS420" s="135"/>
      <c r="MLT420" s="135"/>
      <c r="MLU420" s="130"/>
      <c r="MLV420" s="130"/>
      <c r="MLW420" s="131"/>
      <c r="MLX420" s="132"/>
      <c r="MLY420" s="133"/>
      <c r="MLZ420" s="134"/>
      <c r="MMA420" s="135"/>
      <c r="MMB420" s="135"/>
      <c r="MMC420" s="130"/>
      <c r="MMD420" s="130"/>
      <c r="MME420" s="131"/>
      <c r="MMF420" s="132"/>
      <c r="MMG420" s="133"/>
      <c r="MMH420" s="134"/>
      <c r="MMI420" s="135"/>
      <c r="MMJ420" s="135"/>
      <c r="MMK420" s="130"/>
      <c r="MML420" s="130"/>
      <c r="MMM420" s="131"/>
      <c r="MMN420" s="132"/>
      <c r="MMO420" s="133"/>
      <c r="MMP420" s="134"/>
      <c r="MMQ420" s="135"/>
      <c r="MMR420" s="135"/>
      <c r="MMS420" s="130"/>
      <c r="MMT420" s="130"/>
      <c r="MMU420" s="131"/>
      <c r="MMV420" s="132"/>
      <c r="MMW420" s="133"/>
      <c r="MMX420" s="134"/>
      <c r="MMY420" s="135"/>
      <c r="MMZ420" s="135"/>
      <c r="MNA420" s="130"/>
      <c r="MNB420" s="130"/>
      <c r="MNC420" s="131"/>
      <c r="MND420" s="132"/>
      <c r="MNE420" s="133"/>
      <c r="MNF420" s="134"/>
      <c r="MNG420" s="135"/>
      <c r="MNH420" s="135"/>
      <c r="MNI420" s="130"/>
      <c r="MNJ420" s="130"/>
      <c r="MNK420" s="131"/>
      <c r="MNL420" s="132"/>
      <c r="MNM420" s="133"/>
      <c r="MNN420" s="134"/>
      <c r="MNO420" s="135"/>
      <c r="MNP420" s="135"/>
      <c r="MNQ420" s="130"/>
      <c r="MNR420" s="130"/>
      <c r="MNS420" s="131"/>
      <c r="MNT420" s="132"/>
      <c r="MNU420" s="133"/>
      <c r="MNV420" s="134"/>
      <c r="MNW420" s="135"/>
      <c r="MNX420" s="135"/>
      <c r="MNY420" s="130"/>
      <c r="MNZ420" s="130"/>
      <c r="MOA420" s="131"/>
      <c r="MOB420" s="132"/>
      <c r="MOC420" s="133"/>
      <c r="MOD420" s="134"/>
      <c r="MOE420" s="135"/>
      <c r="MOF420" s="135"/>
      <c r="MOG420" s="130"/>
      <c r="MOH420" s="130"/>
      <c r="MOI420" s="131"/>
      <c r="MOJ420" s="132"/>
      <c r="MOK420" s="133"/>
      <c r="MOL420" s="134"/>
      <c r="MOM420" s="135"/>
      <c r="MON420" s="135"/>
      <c r="MOO420" s="130"/>
      <c r="MOP420" s="130"/>
      <c r="MOQ420" s="131"/>
      <c r="MOR420" s="132"/>
      <c r="MOS420" s="133"/>
      <c r="MOT420" s="134"/>
      <c r="MOU420" s="135"/>
      <c r="MOV420" s="135"/>
      <c r="MOW420" s="130"/>
      <c r="MOX420" s="130"/>
      <c r="MOY420" s="131"/>
      <c r="MOZ420" s="132"/>
      <c r="MPA420" s="133"/>
      <c r="MPB420" s="134"/>
      <c r="MPC420" s="135"/>
      <c r="MPD420" s="135"/>
      <c r="MPE420" s="130"/>
      <c r="MPF420" s="130"/>
      <c r="MPG420" s="131"/>
      <c r="MPH420" s="132"/>
      <c r="MPI420" s="133"/>
      <c r="MPJ420" s="134"/>
      <c r="MPK420" s="135"/>
      <c r="MPL420" s="135"/>
      <c r="MPM420" s="130"/>
      <c r="MPN420" s="130"/>
      <c r="MPO420" s="131"/>
      <c r="MPP420" s="132"/>
      <c r="MPQ420" s="133"/>
      <c r="MPR420" s="134"/>
      <c r="MPS420" s="135"/>
      <c r="MPT420" s="135"/>
      <c r="MPU420" s="130"/>
      <c r="MPV420" s="130"/>
      <c r="MPW420" s="131"/>
      <c r="MPX420" s="132"/>
      <c r="MPY420" s="133"/>
      <c r="MPZ420" s="134"/>
      <c r="MQA420" s="135"/>
      <c r="MQB420" s="135"/>
      <c r="MQC420" s="130"/>
      <c r="MQD420" s="130"/>
      <c r="MQE420" s="131"/>
      <c r="MQF420" s="132"/>
      <c r="MQG420" s="133"/>
      <c r="MQH420" s="134"/>
      <c r="MQI420" s="135"/>
      <c r="MQJ420" s="135"/>
      <c r="MQK420" s="130"/>
      <c r="MQL420" s="130"/>
      <c r="MQM420" s="131"/>
      <c r="MQN420" s="132"/>
      <c r="MQO420" s="133"/>
      <c r="MQP420" s="134"/>
      <c r="MQQ420" s="135"/>
      <c r="MQR420" s="135"/>
      <c r="MQS420" s="130"/>
      <c r="MQT420" s="130"/>
      <c r="MQU420" s="131"/>
      <c r="MQV420" s="132"/>
      <c r="MQW420" s="133"/>
      <c r="MQX420" s="134"/>
      <c r="MQY420" s="135"/>
      <c r="MQZ420" s="135"/>
      <c r="MRA420" s="130"/>
      <c r="MRB420" s="130"/>
      <c r="MRC420" s="131"/>
      <c r="MRD420" s="132"/>
      <c r="MRE420" s="133"/>
      <c r="MRF420" s="134"/>
      <c r="MRG420" s="135"/>
      <c r="MRH420" s="135"/>
      <c r="MRI420" s="130"/>
      <c r="MRJ420" s="130"/>
      <c r="MRK420" s="131"/>
      <c r="MRL420" s="132"/>
      <c r="MRM420" s="133"/>
      <c r="MRN420" s="134"/>
      <c r="MRO420" s="135"/>
      <c r="MRP420" s="135"/>
      <c r="MRQ420" s="130"/>
      <c r="MRR420" s="130"/>
      <c r="MRS420" s="131"/>
      <c r="MRT420" s="132"/>
      <c r="MRU420" s="133"/>
      <c r="MRV420" s="134"/>
      <c r="MRW420" s="135"/>
      <c r="MRX420" s="135"/>
      <c r="MRY420" s="130"/>
      <c r="MRZ420" s="130"/>
      <c r="MSA420" s="131"/>
      <c r="MSB420" s="132"/>
      <c r="MSC420" s="133"/>
      <c r="MSD420" s="134"/>
      <c r="MSE420" s="135"/>
      <c r="MSF420" s="135"/>
      <c r="MSG420" s="130"/>
      <c r="MSH420" s="130"/>
      <c r="MSI420" s="131"/>
      <c r="MSJ420" s="132"/>
      <c r="MSK420" s="133"/>
      <c r="MSL420" s="134"/>
      <c r="MSM420" s="135"/>
      <c r="MSN420" s="135"/>
      <c r="MSO420" s="130"/>
      <c r="MSP420" s="130"/>
      <c r="MSQ420" s="131"/>
      <c r="MSR420" s="132"/>
      <c r="MSS420" s="133"/>
      <c r="MST420" s="134"/>
      <c r="MSU420" s="135"/>
      <c r="MSV420" s="135"/>
      <c r="MSW420" s="130"/>
      <c r="MSX420" s="130"/>
      <c r="MSY420" s="131"/>
      <c r="MSZ420" s="132"/>
      <c r="MTA420" s="133"/>
      <c r="MTB420" s="134"/>
      <c r="MTC420" s="135"/>
      <c r="MTD420" s="135"/>
      <c r="MTE420" s="130"/>
      <c r="MTF420" s="130"/>
      <c r="MTG420" s="131"/>
      <c r="MTH420" s="132"/>
      <c r="MTI420" s="133"/>
      <c r="MTJ420" s="134"/>
      <c r="MTK420" s="135"/>
      <c r="MTL420" s="135"/>
      <c r="MTM420" s="130"/>
      <c r="MTN420" s="130"/>
      <c r="MTO420" s="131"/>
      <c r="MTP420" s="132"/>
      <c r="MTQ420" s="133"/>
      <c r="MTR420" s="134"/>
      <c r="MTS420" s="135"/>
      <c r="MTT420" s="135"/>
      <c r="MTU420" s="130"/>
      <c r="MTV420" s="130"/>
      <c r="MTW420" s="131"/>
      <c r="MTX420" s="132"/>
      <c r="MTY420" s="133"/>
      <c r="MTZ420" s="134"/>
      <c r="MUA420" s="135"/>
      <c r="MUB420" s="135"/>
      <c r="MUC420" s="130"/>
      <c r="MUD420" s="130"/>
      <c r="MUE420" s="131"/>
      <c r="MUF420" s="132"/>
      <c r="MUG420" s="133"/>
      <c r="MUH420" s="134"/>
      <c r="MUI420" s="135"/>
      <c r="MUJ420" s="135"/>
      <c r="MUK420" s="130"/>
      <c r="MUL420" s="130"/>
      <c r="MUM420" s="131"/>
      <c r="MUN420" s="132"/>
      <c r="MUO420" s="133"/>
      <c r="MUP420" s="134"/>
      <c r="MUQ420" s="135"/>
      <c r="MUR420" s="135"/>
      <c r="MUS420" s="130"/>
      <c r="MUT420" s="130"/>
      <c r="MUU420" s="131"/>
      <c r="MUV420" s="132"/>
      <c r="MUW420" s="133"/>
      <c r="MUX420" s="134"/>
      <c r="MUY420" s="135"/>
      <c r="MUZ420" s="135"/>
      <c r="MVA420" s="130"/>
      <c r="MVB420" s="130"/>
      <c r="MVC420" s="131"/>
      <c r="MVD420" s="132"/>
      <c r="MVE420" s="133"/>
      <c r="MVF420" s="134"/>
      <c r="MVG420" s="135"/>
      <c r="MVH420" s="135"/>
      <c r="MVI420" s="130"/>
      <c r="MVJ420" s="130"/>
      <c r="MVK420" s="131"/>
      <c r="MVL420" s="132"/>
      <c r="MVM420" s="133"/>
      <c r="MVN420" s="134"/>
      <c r="MVO420" s="135"/>
      <c r="MVP420" s="135"/>
      <c r="MVQ420" s="130"/>
      <c r="MVR420" s="130"/>
      <c r="MVS420" s="131"/>
      <c r="MVT420" s="132"/>
      <c r="MVU420" s="133"/>
      <c r="MVV420" s="134"/>
      <c r="MVW420" s="135"/>
      <c r="MVX420" s="135"/>
      <c r="MVY420" s="130"/>
      <c r="MVZ420" s="130"/>
      <c r="MWA420" s="131"/>
      <c r="MWB420" s="132"/>
      <c r="MWC420" s="133"/>
      <c r="MWD420" s="134"/>
      <c r="MWE420" s="135"/>
      <c r="MWF420" s="135"/>
      <c r="MWG420" s="130"/>
      <c r="MWH420" s="130"/>
      <c r="MWI420" s="131"/>
      <c r="MWJ420" s="132"/>
      <c r="MWK420" s="133"/>
      <c r="MWL420" s="134"/>
      <c r="MWM420" s="135"/>
      <c r="MWN420" s="135"/>
      <c r="MWO420" s="130"/>
      <c r="MWP420" s="130"/>
      <c r="MWQ420" s="131"/>
      <c r="MWR420" s="132"/>
      <c r="MWS420" s="133"/>
      <c r="MWT420" s="134"/>
      <c r="MWU420" s="135"/>
      <c r="MWV420" s="135"/>
      <c r="MWW420" s="130"/>
      <c r="MWX420" s="130"/>
      <c r="MWY420" s="131"/>
      <c r="MWZ420" s="132"/>
      <c r="MXA420" s="133"/>
      <c r="MXB420" s="134"/>
      <c r="MXC420" s="135"/>
      <c r="MXD420" s="135"/>
      <c r="MXE420" s="130"/>
      <c r="MXF420" s="130"/>
      <c r="MXG420" s="131"/>
      <c r="MXH420" s="132"/>
      <c r="MXI420" s="133"/>
      <c r="MXJ420" s="134"/>
      <c r="MXK420" s="135"/>
      <c r="MXL420" s="135"/>
      <c r="MXM420" s="130"/>
      <c r="MXN420" s="130"/>
      <c r="MXO420" s="131"/>
      <c r="MXP420" s="132"/>
      <c r="MXQ420" s="133"/>
      <c r="MXR420" s="134"/>
      <c r="MXS420" s="135"/>
      <c r="MXT420" s="135"/>
      <c r="MXU420" s="130"/>
      <c r="MXV420" s="130"/>
      <c r="MXW420" s="131"/>
      <c r="MXX420" s="132"/>
      <c r="MXY420" s="133"/>
      <c r="MXZ420" s="134"/>
      <c r="MYA420" s="135"/>
      <c r="MYB420" s="135"/>
      <c r="MYC420" s="130"/>
      <c r="MYD420" s="130"/>
      <c r="MYE420" s="131"/>
      <c r="MYF420" s="132"/>
      <c r="MYG420" s="133"/>
      <c r="MYH420" s="134"/>
      <c r="MYI420" s="135"/>
      <c r="MYJ420" s="135"/>
      <c r="MYK420" s="130"/>
      <c r="MYL420" s="130"/>
      <c r="MYM420" s="131"/>
      <c r="MYN420" s="132"/>
      <c r="MYO420" s="133"/>
      <c r="MYP420" s="134"/>
      <c r="MYQ420" s="135"/>
      <c r="MYR420" s="135"/>
      <c r="MYS420" s="130"/>
      <c r="MYT420" s="130"/>
      <c r="MYU420" s="131"/>
      <c r="MYV420" s="132"/>
      <c r="MYW420" s="133"/>
      <c r="MYX420" s="134"/>
      <c r="MYY420" s="135"/>
      <c r="MYZ420" s="135"/>
      <c r="MZA420" s="130"/>
      <c r="MZB420" s="130"/>
      <c r="MZC420" s="131"/>
      <c r="MZD420" s="132"/>
      <c r="MZE420" s="133"/>
      <c r="MZF420" s="134"/>
      <c r="MZG420" s="135"/>
      <c r="MZH420" s="135"/>
      <c r="MZI420" s="130"/>
      <c r="MZJ420" s="130"/>
      <c r="MZK420" s="131"/>
      <c r="MZL420" s="132"/>
      <c r="MZM420" s="133"/>
      <c r="MZN420" s="134"/>
      <c r="MZO420" s="135"/>
      <c r="MZP420" s="135"/>
      <c r="MZQ420" s="130"/>
      <c r="MZR420" s="130"/>
      <c r="MZS420" s="131"/>
      <c r="MZT420" s="132"/>
      <c r="MZU420" s="133"/>
      <c r="MZV420" s="134"/>
      <c r="MZW420" s="135"/>
      <c r="MZX420" s="135"/>
      <c r="MZY420" s="130"/>
      <c r="MZZ420" s="130"/>
      <c r="NAA420" s="131"/>
      <c r="NAB420" s="132"/>
      <c r="NAC420" s="133"/>
      <c r="NAD420" s="134"/>
      <c r="NAE420" s="135"/>
      <c r="NAF420" s="135"/>
      <c r="NAG420" s="130"/>
      <c r="NAH420" s="130"/>
      <c r="NAI420" s="131"/>
      <c r="NAJ420" s="132"/>
      <c r="NAK420" s="133"/>
      <c r="NAL420" s="134"/>
      <c r="NAM420" s="135"/>
      <c r="NAN420" s="135"/>
      <c r="NAO420" s="130"/>
      <c r="NAP420" s="130"/>
      <c r="NAQ420" s="131"/>
      <c r="NAR420" s="132"/>
      <c r="NAS420" s="133"/>
      <c r="NAT420" s="134"/>
      <c r="NAU420" s="135"/>
      <c r="NAV420" s="135"/>
      <c r="NAW420" s="130"/>
      <c r="NAX420" s="130"/>
      <c r="NAY420" s="131"/>
      <c r="NAZ420" s="132"/>
      <c r="NBA420" s="133"/>
      <c r="NBB420" s="134"/>
      <c r="NBC420" s="135"/>
      <c r="NBD420" s="135"/>
      <c r="NBE420" s="130"/>
      <c r="NBF420" s="130"/>
      <c r="NBG420" s="131"/>
      <c r="NBH420" s="132"/>
      <c r="NBI420" s="133"/>
      <c r="NBJ420" s="134"/>
      <c r="NBK420" s="135"/>
      <c r="NBL420" s="135"/>
      <c r="NBM420" s="130"/>
      <c r="NBN420" s="130"/>
      <c r="NBO420" s="131"/>
      <c r="NBP420" s="132"/>
      <c r="NBQ420" s="133"/>
      <c r="NBR420" s="134"/>
      <c r="NBS420" s="135"/>
      <c r="NBT420" s="135"/>
      <c r="NBU420" s="130"/>
      <c r="NBV420" s="130"/>
      <c r="NBW420" s="131"/>
      <c r="NBX420" s="132"/>
      <c r="NBY420" s="133"/>
      <c r="NBZ420" s="134"/>
      <c r="NCA420" s="135"/>
      <c r="NCB420" s="135"/>
      <c r="NCC420" s="130"/>
      <c r="NCD420" s="130"/>
      <c r="NCE420" s="131"/>
      <c r="NCF420" s="132"/>
      <c r="NCG420" s="133"/>
      <c r="NCH420" s="134"/>
      <c r="NCI420" s="135"/>
      <c r="NCJ420" s="135"/>
      <c r="NCK420" s="130"/>
      <c r="NCL420" s="130"/>
      <c r="NCM420" s="131"/>
      <c r="NCN420" s="132"/>
      <c r="NCO420" s="133"/>
      <c r="NCP420" s="134"/>
      <c r="NCQ420" s="135"/>
      <c r="NCR420" s="135"/>
      <c r="NCS420" s="130"/>
      <c r="NCT420" s="130"/>
      <c r="NCU420" s="131"/>
      <c r="NCV420" s="132"/>
      <c r="NCW420" s="133"/>
      <c r="NCX420" s="134"/>
      <c r="NCY420" s="135"/>
      <c r="NCZ420" s="135"/>
      <c r="NDA420" s="130"/>
      <c r="NDB420" s="130"/>
      <c r="NDC420" s="131"/>
      <c r="NDD420" s="132"/>
      <c r="NDE420" s="133"/>
      <c r="NDF420" s="134"/>
      <c r="NDG420" s="135"/>
      <c r="NDH420" s="135"/>
      <c r="NDI420" s="130"/>
      <c r="NDJ420" s="130"/>
      <c r="NDK420" s="131"/>
      <c r="NDL420" s="132"/>
      <c r="NDM420" s="133"/>
      <c r="NDN420" s="134"/>
      <c r="NDO420" s="135"/>
      <c r="NDP420" s="135"/>
      <c r="NDQ420" s="130"/>
      <c r="NDR420" s="130"/>
      <c r="NDS420" s="131"/>
      <c r="NDT420" s="132"/>
      <c r="NDU420" s="133"/>
      <c r="NDV420" s="134"/>
      <c r="NDW420" s="135"/>
      <c r="NDX420" s="135"/>
      <c r="NDY420" s="130"/>
      <c r="NDZ420" s="130"/>
      <c r="NEA420" s="131"/>
      <c r="NEB420" s="132"/>
      <c r="NEC420" s="133"/>
      <c r="NED420" s="134"/>
      <c r="NEE420" s="135"/>
      <c r="NEF420" s="135"/>
      <c r="NEG420" s="130"/>
      <c r="NEH420" s="130"/>
      <c r="NEI420" s="131"/>
      <c r="NEJ420" s="132"/>
      <c r="NEK420" s="133"/>
      <c r="NEL420" s="134"/>
      <c r="NEM420" s="135"/>
      <c r="NEN420" s="135"/>
      <c r="NEO420" s="130"/>
      <c r="NEP420" s="130"/>
      <c r="NEQ420" s="131"/>
      <c r="NER420" s="132"/>
      <c r="NES420" s="133"/>
      <c r="NET420" s="134"/>
      <c r="NEU420" s="135"/>
      <c r="NEV420" s="135"/>
      <c r="NEW420" s="130"/>
      <c r="NEX420" s="130"/>
      <c r="NEY420" s="131"/>
      <c r="NEZ420" s="132"/>
      <c r="NFA420" s="133"/>
      <c r="NFB420" s="134"/>
      <c r="NFC420" s="135"/>
      <c r="NFD420" s="135"/>
      <c r="NFE420" s="130"/>
      <c r="NFF420" s="130"/>
      <c r="NFG420" s="131"/>
      <c r="NFH420" s="132"/>
      <c r="NFI420" s="133"/>
      <c r="NFJ420" s="134"/>
      <c r="NFK420" s="135"/>
      <c r="NFL420" s="135"/>
      <c r="NFM420" s="130"/>
      <c r="NFN420" s="130"/>
      <c r="NFO420" s="131"/>
      <c r="NFP420" s="132"/>
      <c r="NFQ420" s="133"/>
      <c r="NFR420" s="134"/>
      <c r="NFS420" s="135"/>
      <c r="NFT420" s="135"/>
      <c r="NFU420" s="130"/>
      <c r="NFV420" s="130"/>
      <c r="NFW420" s="131"/>
      <c r="NFX420" s="132"/>
      <c r="NFY420" s="133"/>
      <c r="NFZ420" s="134"/>
      <c r="NGA420" s="135"/>
      <c r="NGB420" s="135"/>
      <c r="NGC420" s="130"/>
      <c r="NGD420" s="130"/>
      <c r="NGE420" s="131"/>
      <c r="NGF420" s="132"/>
      <c r="NGG420" s="133"/>
      <c r="NGH420" s="134"/>
      <c r="NGI420" s="135"/>
      <c r="NGJ420" s="135"/>
      <c r="NGK420" s="130"/>
      <c r="NGL420" s="130"/>
      <c r="NGM420" s="131"/>
      <c r="NGN420" s="132"/>
      <c r="NGO420" s="133"/>
      <c r="NGP420" s="134"/>
      <c r="NGQ420" s="135"/>
      <c r="NGR420" s="135"/>
      <c r="NGS420" s="130"/>
      <c r="NGT420" s="130"/>
      <c r="NGU420" s="131"/>
      <c r="NGV420" s="132"/>
      <c r="NGW420" s="133"/>
      <c r="NGX420" s="134"/>
      <c r="NGY420" s="135"/>
      <c r="NGZ420" s="135"/>
      <c r="NHA420" s="130"/>
      <c r="NHB420" s="130"/>
      <c r="NHC420" s="131"/>
      <c r="NHD420" s="132"/>
      <c r="NHE420" s="133"/>
      <c r="NHF420" s="134"/>
      <c r="NHG420" s="135"/>
      <c r="NHH420" s="135"/>
      <c r="NHI420" s="130"/>
      <c r="NHJ420" s="130"/>
      <c r="NHK420" s="131"/>
      <c r="NHL420" s="132"/>
      <c r="NHM420" s="133"/>
      <c r="NHN420" s="134"/>
      <c r="NHO420" s="135"/>
      <c r="NHP420" s="135"/>
      <c r="NHQ420" s="130"/>
      <c r="NHR420" s="130"/>
      <c r="NHS420" s="131"/>
      <c r="NHT420" s="132"/>
      <c r="NHU420" s="133"/>
      <c r="NHV420" s="134"/>
      <c r="NHW420" s="135"/>
      <c r="NHX420" s="135"/>
      <c r="NHY420" s="130"/>
      <c r="NHZ420" s="130"/>
      <c r="NIA420" s="131"/>
      <c r="NIB420" s="132"/>
      <c r="NIC420" s="133"/>
      <c r="NID420" s="134"/>
      <c r="NIE420" s="135"/>
      <c r="NIF420" s="135"/>
      <c r="NIG420" s="130"/>
      <c r="NIH420" s="130"/>
      <c r="NII420" s="131"/>
      <c r="NIJ420" s="132"/>
      <c r="NIK420" s="133"/>
      <c r="NIL420" s="134"/>
      <c r="NIM420" s="135"/>
      <c r="NIN420" s="135"/>
      <c r="NIO420" s="130"/>
      <c r="NIP420" s="130"/>
      <c r="NIQ420" s="131"/>
      <c r="NIR420" s="132"/>
      <c r="NIS420" s="133"/>
      <c r="NIT420" s="134"/>
      <c r="NIU420" s="135"/>
      <c r="NIV420" s="135"/>
      <c r="NIW420" s="130"/>
      <c r="NIX420" s="130"/>
      <c r="NIY420" s="131"/>
      <c r="NIZ420" s="132"/>
      <c r="NJA420" s="133"/>
      <c r="NJB420" s="134"/>
      <c r="NJC420" s="135"/>
      <c r="NJD420" s="135"/>
      <c r="NJE420" s="130"/>
      <c r="NJF420" s="130"/>
      <c r="NJG420" s="131"/>
      <c r="NJH420" s="132"/>
      <c r="NJI420" s="133"/>
      <c r="NJJ420" s="134"/>
      <c r="NJK420" s="135"/>
      <c r="NJL420" s="135"/>
      <c r="NJM420" s="130"/>
      <c r="NJN420" s="130"/>
      <c r="NJO420" s="131"/>
      <c r="NJP420" s="132"/>
      <c r="NJQ420" s="133"/>
      <c r="NJR420" s="134"/>
      <c r="NJS420" s="135"/>
      <c r="NJT420" s="135"/>
      <c r="NJU420" s="130"/>
      <c r="NJV420" s="130"/>
      <c r="NJW420" s="131"/>
      <c r="NJX420" s="132"/>
      <c r="NJY420" s="133"/>
      <c r="NJZ420" s="134"/>
      <c r="NKA420" s="135"/>
      <c r="NKB420" s="135"/>
      <c r="NKC420" s="130"/>
      <c r="NKD420" s="130"/>
      <c r="NKE420" s="131"/>
      <c r="NKF420" s="132"/>
      <c r="NKG420" s="133"/>
      <c r="NKH420" s="134"/>
      <c r="NKI420" s="135"/>
      <c r="NKJ420" s="135"/>
      <c r="NKK420" s="130"/>
      <c r="NKL420" s="130"/>
      <c r="NKM420" s="131"/>
      <c r="NKN420" s="132"/>
      <c r="NKO420" s="133"/>
      <c r="NKP420" s="134"/>
      <c r="NKQ420" s="135"/>
      <c r="NKR420" s="135"/>
      <c r="NKS420" s="130"/>
      <c r="NKT420" s="130"/>
      <c r="NKU420" s="131"/>
      <c r="NKV420" s="132"/>
      <c r="NKW420" s="133"/>
      <c r="NKX420" s="134"/>
      <c r="NKY420" s="135"/>
      <c r="NKZ420" s="135"/>
      <c r="NLA420" s="130"/>
      <c r="NLB420" s="130"/>
      <c r="NLC420" s="131"/>
      <c r="NLD420" s="132"/>
      <c r="NLE420" s="133"/>
      <c r="NLF420" s="134"/>
      <c r="NLG420" s="135"/>
      <c r="NLH420" s="135"/>
      <c r="NLI420" s="130"/>
      <c r="NLJ420" s="130"/>
      <c r="NLK420" s="131"/>
      <c r="NLL420" s="132"/>
      <c r="NLM420" s="133"/>
      <c r="NLN420" s="134"/>
      <c r="NLO420" s="135"/>
      <c r="NLP420" s="135"/>
      <c r="NLQ420" s="130"/>
      <c r="NLR420" s="130"/>
      <c r="NLS420" s="131"/>
      <c r="NLT420" s="132"/>
      <c r="NLU420" s="133"/>
      <c r="NLV420" s="134"/>
      <c r="NLW420" s="135"/>
      <c r="NLX420" s="135"/>
      <c r="NLY420" s="130"/>
      <c r="NLZ420" s="130"/>
      <c r="NMA420" s="131"/>
      <c r="NMB420" s="132"/>
      <c r="NMC420" s="133"/>
      <c r="NMD420" s="134"/>
      <c r="NME420" s="135"/>
      <c r="NMF420" s="135"/>
      <c r="NMG420" s="130"/>
      <c r="NMH420" s="130"/>
      <c r="NMI420" s="131"/>
      <c r="NMJ420" s="132"/>
      <c r="NMK420" s="133"/>
      <c r="NML420" s="134"/>
      <c r="NMM420" s="135"/>
      <c r="NMN420" s="135"/>
      <c r="NMO420" s="130"/>
      <c r="NMP420" s="130"/>
      <c r="NMQ420" s="131"/>
      <c r="NMR420" s="132"/>
      <c r="NMS420" s="133"/>
      <c r="NMT420" s="134"/>
      <c r="NMU420" s="135"/>
      <c r="NMV420" s="135"/>
      <c r="NMW420" s="130"/>
      <c r="NMX420" s="130"/>
      <c r="NMY420" s="131"/>
      <c r="NMZ420" s="132"/>
      <c r="NNA420" s="133"/>
      <c r="NNB420" s="134"/>
      <c r="NNC420" s="135"/>
      <c r="NND420" s="135"/>
      <c r="NNE420" s="130"/>
      <c r="NNF420" s="130"/>
      <c r="NNG420" s="131"/>
      <c r="NNH420" s="132"/>
      <c r="NNI420" s="133"/>
      <c r="NNJ420" s="134"/>
      <c r="NNK420" s="135"/>
      <c r="NNL420" s="135"/>
      <c r="NNM420" s="130"/>
      <c r="NNN420" s="130"/>
      <c r="NNO420" s="131"/>
      <c r="NNP420" s="132"/>
      <c r="NNQ420" s="133"/>
      <c r="NNR420" s="134"/>
      <c r="NNS420" s="135"/>
      <c r="NNT420" s="135"/>
      <c r="NNU420" s="130"/>
      <c r="NNV420" s="130"/>
      <c r="NNW420" s="131"/>
      <c r="NNX420" s="132"/>
      <c r="NNY420" s="133"/>
      <c r="NNZ420" s="134"/>
      <c r="NOA420" s="135"/>
      <c r="NOB420" s="135"/>
      <c r="NOC420" s="130"/>
      <c r="NOD420" s="130"/>
      <c r="NOE420" s="131"/>
      <c r="NOF420" s="132"/>
      <c r="NOG420" s="133"/>
      <c r="NOH420" s="134"/>
      <c r="NOI420" s="135"/>
      <c r="NOJ420" s="135"/>
      <c r="NOK420" s="130"/>
      <c r="NOL420" s="130"/>
      <c r="NOM420" s="131"/>
      <c r="NON420" s="132"/>
      <c r="NOO420" s="133"/>
      <c r="NOP420" s="134"/>
      <c r="NOQ420" s="135"/>
      <c r="NOR420" s="135"/>
      <c r="NOS420" s="130"/>
      <c r="NOT420" s="130"/>
      <c r="NOU420" s="131"/>
      <c r="NOV420" s="132"/>
      <c r="NOW420" s="133"/>
      <c r="NOX420" s="134"/>
      <c r="NOY420" s="135"/>
      <c r="NOZ420" s="135"/>
      <c r="NPA420" s="130"/>
      <c r="NPB420" s="130"/>
      <c r="NPC420" s="131"/>
      <c r="NPD420" s="132"/>
      <c r="NPE420" s="133"/>
      <c r="NPF420" s="134"/>
      <c r="NPG420" s="135"/>
      <c r="NPH420" s="135"/>
      <c r="NPI420" s="130"/>
      <c r="NPJ420" s="130"/>
      <c r="NPK420" s="131"/>
      <c r="NPL420" s="132"/>
      <c r="NPM420" s="133"/>
      <c r="NPN420" s="134"/>
      <c r="NPO420" s="135"/>
      <c r="NPP420" s="135"/>
      <c r="NPQ420" s="130"/>
      <c r="NPR420" s="130"/>
      <c r="NPS420" s="131"/>
      <c r="NPT420" s="132"/>
      <c r="NPU420" s="133"/>
      <c r="NPV420" s="134"/>
      <c r="NPW420" s="135"/>
      <c r="NPX420" s="135"/>
      <c r="NPY420" s="130"/>
      <c r="NPZ420" s="130"/>
      <c r="NQA420" s="131"/>
      <c r="NQB420" s="132"/>
      <c r="NQC420" s="133"/>
      <c r="NQD420" s="134"/>
      <c r="NQE420" s="135"/>
      <c r="NQF420" s="135"/>
      <c r="NQG420" s="130"/>
      <c r="NQH420" s="130"/>
      <c r="NQI420" s="131"/>
      <c r="NQJ420" s="132"/>
      <c r="NQK420" s="133"/>
      <c r="NQL420" s="134"/>
      <c r="NQM420" s="135"/>
      <c r="NQN420" s="135"/>
      <c r="NQO420" s="130"/>
      <c r="NQP420" s="130"/>
      <c r="NQQ420" s="131"/>
      <c r="NQR420" s="132"/>
      <c r="NQS420" s="133"/>
      <c r="NQT420" s="134"/>
      <c r="NQU420" s="135"/>
      <c r="NQV420" s="135"/>
      <c r="NQW420" s="130"/>
      <c r="NQX420" s="130"/>
      <c r="NQY420" s="131"/>
      <c r="NQZ420" s="132"/>
      <c r="NRA420" s="133"/>
      <c r="NRB420" s="134"/>
      <c r="NRC420" s="135"/>
      <c r="NRD420" s="135"/>
      <c r="NRE420" s="130"/>
      <c r="NRF420" s="130"/>
      <c r="NRG420" s="131"/>
      <c r="NRH420" s="132"/>
      <c r="NRI420" s="133"/>
      <c r="NRJ420" s="134"/>
      <c r="NRK420" s="135"/>
      <c r="NRL420" s="135"/>
      <c r="NRM420" s="130"/>
      <c r="NRN420" s="130"/>
      <c r="NRO420" s="131"/>
      <c r="NRP420" s="132"/>
      <c r="NRQ420" s="133"/>
      <c r="NRR420" s="134"/>
      <c r="NRS420" s="135"/>
      <c r="NRT420" s="135"/>
      <c r="NRU420" s="130"/>
      <c r="NRV420" s="130"/>
      <c r="NRW420" s="131"/>
      <c r="NRX420" s="132"/>
      <c r="NRY420" s="133"/>
      <c r="NRZ420" s="134"/>
      <c r="NSA420" s="135"/>
      <c r="NSB420" s="135"/>
      <c r="NSC420" s="130"/>
      <c r="NSD420" s="130"/>
      <c r="NSE420" s="131"/>
      <c r="NSF420" s="132"/>
      <c r="NSG420" s="133"/>
      <c r="NSH420" s="134"/>
      <c r="NSI420" s="135"/>
      <c r="NSJ420" s="135"/>
      <c r="NSK420" s="130"/>
      <c r="NSL420" s="130"/>
      <c r="NSM420" s="131"/>
      <c r="NSN420" s="132"/>
      <c r="NSO420" s="133"/>
      <c r="NSP420" s="134"/>
      <c r="NSQ420" s="135"/>
      <c r="NSR420" s="135"/>
      <c r="NSS420" s="130"/>
      <c r="NST420" s="130"/>
      <c r="NSU420" s="131"/>
      <c r="NSV420" s="132"/>
      <c r="NSW420" s="133"/>
      <c r="NSX420" s="134"/>
      <c r="NSY420" s="135"/>
      <c r="NSZ420" s="135"/>
      <c r="NTA420" s="130"/>
      <c r="NTB420" s="130"/>
      <c r="NTC420" s="131"/>
      <c r="NTD420" s="132"/>
      <c r="NTE420" s="133"/>
      <c r="NTF420" s="134"/>
      <c r="NTG420" s="135"/>
      <c r="NTH420" s="135"/>
      <c r="NTI420" s="130"/>
      <c r="NTJ420" s="130"/>
      <c r="NTK420" s="131"/>
      <c r="NTL420" s="132"/>
      <c r="NTM420" s="133"/>
      <c r="NTN420" s="134"/>
      <c r="NTO420" s="135"/>
      <c r="NTP420" s="135"/>
      <c r="NTQ420" s="130"/>
      <c r="NTR420" s="130"/>
      <c r="NTS420" s="131"/>
      <c r="NTT420" s="132"/>
      <c r="NTU420" s="133"/>
      <c r="NTV420" s="134"/>
      <c r="NTW420" s="135"/>
      <c r="NTX420" s="135"/>
      <c r="NTY420" s="130"/>
      <c r="NTZ420" s="130"/>
      <c r="NUA420" s="131"/>
      <c r="NUB420" s="132"/>
      <c r="NUC420" s="133"/>
      <c r="NUD420" s="134"/>
      <c r="NUE420" s="135"/>
      <c r="NUF420" s="135"/>
      <c r="NUG420" s="130"/>
      <c r="NUH420" s="130"/>
      <c r="NUI420" s="131"/>
      <c r="NUJ420" s="132"/>
      <c r="NUK420" s="133"/>
      <c r="NUL420" s="134"/>
      <c r="NUM420" s="135"/>
      <c r="NUN420" s="135"/>
      <c r="NUO420" s="130"/>
      <c r="NUP420" s="130"/>
      <c r="NUQ420" s="131"/>
      <c r="NUR420" s="132"/>
      <c r="NUS420" s="133"/>
      <c r="NUT420" s="134"/>
      <c r="NUU420" s="135"/>
      <c r="NUV420" s="135"/>
      <c r="NUW420" s="130"/>
      <c r="NUX420" s="130"/>
      <c r="NUY420" s="131"/>
      <c r="NUZ420" s="132"/>
      <c r="NVA420" s="133"/>
      <c r="NVB420" s="134"/>
      <c r="NVC420" s="135"/>
      <c r="NVD420" s="135"/>
      <c r="NVE420" s="130"/>
      <c r="NVF420" s="130"/>
      <c r="NVG420" s="131"/>
      <c r="NVH420" s="132"/>
      <c r="NVI420" s="133"/>
      <c r="NVJ420" s="134"/>
      <c r="NVK420" s="135"/>
      <c r="NVL420" s="135"/>
      <c r="NVM420" s="130"/>
      <c r="NVN420" s="130"/>
      <c r="NVO420" s="131"/>
      <c r="NVP420" s="132"/>
      <c r="NVQ420" s="133"/>
      <c r="NVR420" s="134"/>
      <c r="NVS420" s="135"/>
      <c r="NVT420" s="135"/>
      <c r="NVU420" s="130"/>
      <c r="NVV420" s="130"/>
      <c r="NVW420" s="131"/>
      <c r="NVX420" s="132"/>
      <c r="NVY420" s="133"/>
      <c r="NVZ420" s="134"/>
      <c r="NWA420" s="135"/>
      <c r="NWB420" s="135"/>
      <c r="NWC420" s="130"/>
      <c r="NWD420" s="130"/>
      <c r="NWE420" s="131"/>
      <c r="NWF420" s="132"/>
      <c r="NWG420" s="133"/>
      <c r="NWH420" s="134"/>
      <c r="NWI420" s="135"/>
      <c r="NWJ420" s="135"/>
      <c r="NWK420" s="130"/>
      <c r="NWL420" s="130"/>
      <c r="NWM420" s="131"/>
      <c r="NWN420" s="132"/>
      <c r="NWO420" s="133"/>
      <c r="NWP420" s="134"/>
      <c r="NWQ420" s="135"/>
      <c r="NWR420" s="135"/>
      <c r="NWS420" s="130"/>
      <c r="NWT420" s="130"/>
      <c r="NWU420" s="131"/>
      <c r="NWV420" s="132"/>
      <c r="NWW420" s="133"/>
      <c r="NWX420" s="134"/>
      <c r="NWY420" s="135"/>
      <c r="NWZ420" s="135"/>
      <c r="NXA420" s="130"/>
      <c r="NXB420" s="130"/>
      <c r="NXC420" s="131"/>
      <c r="NXD420" s="132"/>
      <c r="NXE420" s="133"/>
      <c r="NXF420" s="134"/>
      <c r="NXG420" s="135"/>
      <c r="NXH420" s="135"/>
      <c r="NXI420" s="130"/>
      <c r="NXJ420" s="130"/>
      <c r="NXK420" s="131"/>
      <c r="NXL420" s="132"/>
      <c r="NXM420" s="133"/>
      <c r="NXN420" s="134"/>
      <c r="NXO420" s="135"/>
      <c r="NXP420" s="135"/>
      <c r="NXQ420" s="130"/>
      <c r="NXR420" s="130"/>
      <c r="NXS420" s="131"/>
      <c r="NXT420" s="132"/>
      <c r="NXU420" s="133"/>
      <c r="NXV420" s="134"/>
      <c r="NXW420" s="135"/>
      <c r="NXX420" s="135"/>
      <c r="NXY420" s="130"/>
      <c r="NXZ420" s="130"/>
      <c r="NYA420" s="131"/>
      <c r="NYB420" s="132"/>
      <c r="NYC420" s="133"/>
      <c r="NYD420" s="134"/>
      <c r="NYE420" s="135"/>
      <c r="NYF420" s="135"/>
      <c r="NYG420" s="130"/>
      <c r="NYH420" s="130"/>
      <c r="NYI420" s="131"/>
      <c r="NYJ420" s="132"/>
      <c r="NYK420" s="133"/>
      <c r="NYL420" s="134"/>
      <c r="NYM420" s="135"/>
      <c r="NYN420" s="135"/>
      <c r="NYO420" s="130"/>
      <c r="NYP420" s="130"/>
      <c r="NYQ420" s="131"/>
      <c r="NYR420" s="132"/>
      <c r="NYS420" s="133"/>
      <c r="NYT420" s="134"/>
      <c r="NYU420" s="135"/>
      <c r="NYV420" s="135"/>
      <c r="NYW420" s="130"/>
      <c r="NYX420" s="130"/>
      <c r="NYY420" s="131"/>
      <c r="NYZ420" s="132"/>
      <c r="NZA420" s="133"/>
      <c r="NZB420" s="134"/>
      <c r="NZC420" s="135"/>
      <c r="NZD420" s="135"/>
      <c r="NZE420" s="130"/>
      <c r="NZF420" s="130"/>
      <c r="NZG420" s="131"/>
      <c r="NZH420" s="132"/>
      <c r="NZI420" s="133"/>
      <c r="NZJ420" s="134"/>
      <c r="NZK420" s="135"/>
      <c r="NZL420" s="135"/>
      <c r="NZM420" s="130"/>
      <c r="NZN420" s="130"/>
      <c r="NZO420" s="131"/>
      <c r="NZP420" s="132"/>
      <c r="NZQ420" s="133"/>
      <c r="NZR420" s="134"/>
      <c r="NZS420" s="135"/>
      <c r="NZT420" s="135"/>
      <c r="NZU420" s="130"/>
      <c r="NZV420" s="130"/>
      <c r="NZW420" s="131"/>
      <c r="NZX420" s="132"/>
      <c r="NZY420" s="133"/>
      <c r="NZZ420" s="134"/>
      <c r="OAA420" s="135"/>
      <c r="OAB420" s="135"/>
      <c r="OAC420" s="130"/>
      <c r="OAD420" s="130"/>
      <c r="OAE420" s="131"/>
      <c r="OAF420" s="132"/>
      <c r="OAG420" s="133"/>
      <c r="OAH420" s="134"/>
      <c r="OAI420" s="135"/>
      <c r="OAJ420" s="135"/>
      <c r="OAK420" s="130"/>
      <c r="OAL420" s="130"/>
      <c r="OAM420" s="131"/>
      <c r="OAN420" s="132"/>
      <c r="OAO420" s="133"/>
      <c r="OAP420" s="134"/>
      <c r="OAQ420" s="135"/>
      <c r="OAR420" s="135"/>
      <c r="OAS420" s="130"/>
      <c r="OAT420" s="130"/>
      <c r="OAU420" s="131"/>
      <c r="OAV420" s="132"/>
      <c r="OAW420" s="133"/>
      <c r="OAX420" s="134"/>
      <c r="OAY420" s="135"/>
      <c r="OAZ420" s="135"/>
      <c r="OBA420" s="130"/>
      <c r="OBB420" s="130"/>
      <c r="OBC420" s="131"/>
      <c r="OBD420" s="132"/>
      <c r="OBE420" s="133"/>
      <c r="OBF420" s="134"/>
      <c r="OBG420" s="135"/>
      <c r="OBH420" s="135"/>
      <c r="OBI420" s="130"/>
      <c r="OBJ420" s="130"/>
      <c r="OBK420" s="131"/>
      <c r="OBL420" s="132"/>
      <c r="OBM420" s="133"/>
      <c r="OBN420" s="134"/>
      <c r="OBO420" s="135"/>
      <c r="OBP420" s="135"/>
      <c r="OBQ420" s="130"/>
      <c r="OBR420" s="130"/>
      <c r="OBS420" s="131"/>
      <c r="OBT420" s="132"/>
      <c r="OBU420" s="133"/>
      <c r="OBV420" s="134"/>
      <c r="OBW420" s="135"/>
      <c r="OBX420" s="135"/>
      <c r="OBY420" s="130"/>
      <c r="OBZ420" s="130"/>
      <c r="OCA420" s="131"/>
      <c r="OCB420" s="132"/>
      <c r="OCC420" s="133"/>
      <c r="OCD420" s="134"/>
      <c r="OCE420" s="135"/>
      <c r="OCF420" s="135"/>
      <c r="OCG420" s="130"/>
      <c r="OCH420" s="130"/>
      <c r="OCI420" s="131"/>
      <c r="OCJ420" s="132"/>
      <c r="OCK420" s="133"/>
      <c r="OCL420" s="134"/>
      <c r="OCM420" s="135"/>
      <c r="OCN420" s="135"/>
      <c r="OCO420" s="130"/>
      <c r="OCP420" s="130"/>
      <c r="OCQ420" s="131"/>
      <c r="OCR420" s="132"/>
      <c r="OCS420" s="133"/>
      <c r="OCT420" s="134"/>
      <c r="OCU420" s="135"/>
      <c r="OCV420" s="135"/>
      <c r="OCW420" s="130"/>
      <c r="OCX420" s="130"/>
      <c r="OCY420" s="131"/>
      <c r="OCZ420" s="132"/>
      <c r="ODA420" s="133"/>
      <c r="ODB420" s="134"/>
      <c r="ODC420" s="135"/>
      <c r="ODD420" s="135"/>
      <c r="ODE420" s="130"/>
      <c r="ODF420" s="130"/>
      <c r="ODG420" s="131"/>
      <c r="ODH420" s="132"/>
      <c r="ODI420" s="133"/>
      <c r="ODJ420" s="134"/>
      <c r="ODK420" s="135"/>
      <c r="ODL420" s="135"/>
      <c r="ODM420" s="130"/>
      <c r="ODN420" s="130"/>
      <c r="ODO420" s="131"/>
      <c r="ODP420" s="132"/>
      <c r="ODQ420" s="133"/>
      <c r="ODR420" s="134"/>
      <c r="ODS420" s="135"/>
      <c r="ODT420" s="135"/>
      <c r="ODU420" s="130"/>
      <c r="ODV420" s="130"/>
      <c r="ODW420" s="131"/>
      <c r="ODX420" s="132"/>
      <c r="ODY420" s="133"/>
      <c r="ODZ420" s="134"/>
      <c r="OEA420" s="135"/>
      <c r="OEB420" s="135"/>
      <c r="OEC420" s="130"/>
      <c r="OED420" s="130"/>
      <c r="OEE420" s="131"/>
      <c r="OEF420" s="132"/>
      <c r="OEG420" s="133"/>
      <c r="OEH420" s="134"/>
      <c r="OEI420" s="135"/>
      <c r="OEJ420" s="135"/>
      <c r="OEK420" s="130"/>
      <c r="OEL420" s="130"/>
      <c r="OEM420" s="131"/>
      <c r="OEN420" s="132"/>
      <c r="OEO420" s="133"/>
      <c r="OEP420" s="134"/>
      <c r="OEQ420" s="135"/>
      <c r="OER420" s="135"/>
      <c r="OES420" s="130"/>
      <c r="OET420" s="130"/>
      <c r="OEU420" s="131"/>
      <c r="OEV420" s="132"/>
      <c r="OEW420" s="133"/>
      <c r="OEX420" s="134"/>
      <c r="OEY420" s="135"/>
      <c r="OEZ420" s="135"/>
      <c r="OFA420" s="130"/>
      <c r="OFB420" s="130"/>
      <c r="OFC420" s="131"/>
      <c r="OFD420" s="132"/>
      <c r="OFE420" s="133"/>
      <c r="OFF420" s="134"/>
      <c r="OFG420" s="135"/>
      <c r="OFH420" s="135"/>
      <c r="OFI420" s="130"/>
      <c r="OFJ420" s="130"/>
      <c r="OFK420" s="131"/>
      <c r="OFL420" s="132"/>
      <c r="OFM420" s="133"/>
      <c r="OFN420" s="134"/>
      <c r="OFO420" s="135"/>
      <c r="OFP420" s="135"/>
      <c r="OFQ420" s="130"/>
      <c r="OFR420" s="130"/>
      <c r="OFS420" s="131"/>
      <c r="OFT420" s="132"/>
      <c r="OFU420" s="133"/>
      <c r="OFV420" s="134"/>
      <c r="OFW420" s="135"/>
      <c r="OFX420" s="135"/>
      <c r="OFY420" s="130"/>
      <c r="OFZ420" s="130"/>
      <c r="OGA420" s="131"/>
      <c r="OGB420" s="132"/>
      <c r="OGC420" s="133"/>
      <c r="OGD420" s="134"/>
      <c r="OGE420" s="135"/>
      <c r="OGF420" s="135"/>
      <c r="OGG420" s="130"/>
      <c r="OGH420" s="130"/>
      <c r="OGI420" s="131"/>
      <c r="OGJ420" s="132"/>
      <c r="OGK420" s="133"/>
      <c r="OGL420" s="134"/>
      <c r="OGM420" s="135"/>
      <c r="OGN420" s="135"/>
      <c r="OGO420" s="130"/>
      <c r="OGP420" s="130"/>
      <c r="OGQ420" s="131"/>
      <c r="OGR420" s="132"/>
      <c r="OGS420" s="133"/>
      <c r="OGT420" s="134"/>
      <c r="OGU420" s="135"/>
      <c r="OGV420" s="135"/>
      <c r="OGW420" s="130"/>
      <c r="OGX420" s="130"/>
      <c r="OGY420" s="131"/>
      <c r="OGZ420" s="132"/>
      <c r="OHA420" s="133"/>
      <c r="OHB420" s="134"/>
      <c r="OHC420" s="135"/>
      <c r="OHD420" s="135"/>
      <c r="OHE420" s="130"/>
      <c r="OHF420" s="130"/>
      <c r="OHG420" s="131"/>
      <c r="OHH420" s="132"/>
      <c r="OHI420" s="133"/>
      <c r="OHJ420" s="134"/>
      <c r="OHK420" s="135"/>
      <c r="OHL420" s="135"/>
      <c r="OHM420" s="130"/>
      <c r="OHN420" s="130"/>
      <c r="OHO420" s="131"/>
      <c r="OHP420" s="132"/>
      <c r="OHQ420" s="133"/>
      <c r="OHR420" s="134"/>
      <c r="OHS420" s="135"/>
      <c r="OHT420" s="135"/>
      <c r="OHU420" s="130"/>
      <c r="OHV420" s="130"/>
      <c r="OHW420" s="131"/>
      <c r="OHX420" s="132"/>
      <c r="OHY420" s="133"/>
      <c r="OHZ420" s="134"/>
      <c r="OIA420" s="135"/>
      <c r="OIB420" s="135"/>
      <c r="OIC420" s="130"/>
      <c r="OID420" s="130"/>
      <c r="OIE420" s="131"/>
      <c r="OIF420" s="132"/>
      <c r="OIG420" s="133"/>
      <c r="OIH420" s="134"/>
      <c r="OII420" s="135"/>
      <c r="OIJ420" s="135"/>
      <c r="OIK420" s="130"/>
      <c r="OIL420" s="130"/>
      <c r="OIM420" s="131"/>
      <c r="OIN420" s="132"/>
      <c r="OIO420" s="133"/>
      <c r="OIP420" s="134"/>
      <c r="OIQ420" s="135"/>
      <c r="OIR420" s="135"/>
      <c r="OIS420" s="130"/>
      <c r="OIT420" s="130"/>
      <c r="OIU420" s="131"/>
      <c r="OIV420" s="132"/>
      <c r="OIW420" s="133"/>
      <c r="OIX420" s="134"/>
      <c r="OIY420" s="135"/>
      <c r="OIZ420" s="135"/>
      <c r="OJA420" s="130"/>
      <c r="OJB420" s="130"/>
      <c r="OJC420" s="131"/>
      <c r="OJD420" s="132"/>
      <c r="OJE420" s="133"/>
      <c r="OJF420" s="134"/>
      <c r="OJG420" s="135"/>
      <c r="OJH420" s="135"/>
      <c r="OJI420" s="130"/>
      <c r="OJJ420" s="130"/>
      <c r="OJK420" s="131"/>
      <c r="OJL420" s="132"/>
      <c r="OJM420" s="133"/>
      <c r="OJN420" s="134"/>
      <c r="OJO420" s="135"/>
      <c r="OJP420" s="135"/>
      <c r="OJQ420" s="130"/>
      <c r="OJR420" s="130"/>
      <c r="OJS420" s="131"/>
      <c r="OJT420" s="132"/>
      <c r="OJU420" s="133"/>
      <c r="OJV420" s="134"/>
      <c r="OJW420" s="135"/>
      <c r="OJX420" s="135"/>
      <c r="OJY420" s="130"/>
      <c r="OJZ420" s="130"/>
      <c r="OKA420" s="131"/>
      <c r="OKB420" s="132"/>
      <c r="OKC420" s="133"/>
      <c r="OKD420" s="134"/>
      <c r="OKE420" s="135"/>
      <c r="OKF420" s="135"/>
      <c r="OKG420" s="130"/>
      <c r="OKH420" s="130"/>
      <c r="OKI420" s="131"/>
      <c r="OKJ420" s="132"/>
      <c r="OKK420" s="133"/>
      <c r="OKL420" s="134"/>
      <c r="OKM420" s="135"/>
      <c r="OKN420" s="135"/>
      <c r="OKO420" s="130"/>
      <c r="OKP420" s="130"/>
      <c r="OKQ420" s="131"/>
      <c r="OKR420" s="132"/>
      <c r="OKS420" s="133"/>
      <c r="OKT420" s="134"/>
      <c r="OKU420" s="135"/>
      <c r="OKV420" s="135"/>
      <c r="OKW420" s="130"/>
      <c r="OKX420" s="130"/>
      <c r="OKY420" s="131"/>
      <c r="OKZ420" s="132"/>
      <c r="OLA420" s="133"/>
      <c r="OLB420" s="134"/>
      <c r="OLC420" s="135"/>
      <c r="OLD420" s="135"/>
      <c r="OLE420" s="130"/>
      <c r="OLF420" s="130"/>
      <c r="OLG420" s="131"/>
      <c r="OLH420" s="132"/>
      <c r="OLI420" s="133"/>
      <c r="OLJ420" s="134"/>
      <c r="OLK420" s="135"/>
      <c r="OLL420" s="135"/>
      <c r="OLM420" s="130"/>
      <c r="OLN420" s="130"/>
      <c r="OLO420" s="131"/>
      <c r="OLP420" s="132"/>
      <c r="OLQ420" s="133"/>
      <c r="OLR420" s="134"/>
      <c r="OLS420" s="135"/>
      <c r="OLT420" s="135"/>
      <c r="OLU420" s="130"/>
      <c r="OLV420" s="130"/>
      <c r="OLW420" s="131"/>
      <c r="OLX420" s="132"/>
      <c r="OLY420" s="133"/>
      <c r="OLZ420" s="134"/>
      <c r="OMA420" s="135"/>
      <c r="OMB420" s="135"/>
      <c r="OMC420" s="130"/>
      <c r="OMD420" s="130"/>
      <c r="OME420" s="131"/>
      <c r="OMF420" s="132"/>
      <c r="OMG420" s="133"/>
      <c r="OMH420" s="134"/>
      <c r="OMI420" s="135"/>
      <c r="OMJ420" s="135"/>
      <c r="OMK420" s="130"/>
      <c r="OML420" s="130"/>
      <c r="OMM420" s="131"/>
      <c r="OMN420" s="132"/>
      <c r="OMO420" s="133"/>
      <c r="OMP420" s="134"/>
      <c r="OMQ420" s="135"/>
      <c r="OMR420" s="135"/>
      <c r="OMS420" s="130"/>
      <c r="OMT420" s="130"/>
      <c r="OMU420" s="131"/>
      <c r="OMV420" s="132"/>
      <c r="OMW420" s="133"/>
      <c r="OMX420" s="134"/>
      <c r="OMY420" s="135"/>
      <c r="OMZ420" s="135"/>
      <c r="ONA420" s="130"/>
      <c r="ONB420" s="130"/>
      <c r="ONC420" s="131"/>
      <c r="OND420" s="132"/>
      <c r="ONE420" s="133"/>
      <c r="ONF420" s="134"/>
      <c r="ONG420" s="135"/>
      <c r="ONH420" s="135"/>
      <c r="ONI420" s="130"/>
      <c r="ONJ420" s="130"/>
      <c r="ONK420" s="131"/>
      <c r="ONL420" s="132"/>
      <c r="ONM420" s="133"/>
      <c r="ONN420" s="134"/>
      <c r="ONO420" s="135"/>
      <c r="ONP420" s="135"/>
      <c r="ONQ420" s="130"/>
      <c r="ONR420" s="130"/>
      <c r="ONS420" s="131"/>
      <c r="ONT420" s="132"/>
      <c r="ONU420" s="133"/>
      <c r="ONV420" s="134"/>
      <c r="ONW420" s="135"/>
      <c r="ONX420" s="135"/>
      <c r="ONY420" s="130"/>
      <c r="ONZ420" s="130"/>
      <c r="OOA420" s="131"/>
      <c r="OOB420" s="132"/>
      <c r="OOC420" s="133"/>
      <c r="OOD420" s="134"/>
      <c r="OOE420" s="135"/>
      <c r="OOF420" s="135"/>
      <c r="OOG420" s="130"/>
      <c r="OOH420" s="130"/>
      <c r="OOI420" s="131"/>
      <c r="OOJ420" s="132"/>
      <c r="OOK420" s="133"/>
      <c r="OOL420" s="134"/>
      <c r="OOM420" s="135"/>
      <c r="OON420" s="135"/>
      <c r="OOO420" s="130"/>
      <c r="OOP420" s="130"/>
      <c r="OOQ420" s="131"/>
      <c r="OOR420" s="132"/>
      <c r="OOS420" s="133"/>
      <c r="OOT420" s="134"/>
      <c r="OOU420" s="135"/>
      <c r="OOV420" s="135"/>
      <c r="OOW420" s="130"/>
      <c r="OOX420" s="130"/>
      <c r="OOY420" s="131"/>
      <c r="OOZ420" s="132"/>
      <c r="OPA420" s="133"/>
      <c r="OPB420" s="134"/>
      <c r="OPC420" s="135"/>
      <c r="OPD420" s="135"/>
      <c r="OPE420" s="130"/>
      <c r="OPF420" s="130"/>
      <c r="OPG420" s="131"/>
      <c r="OPH420" s="132"/>
      <c r="OPI420" s="133"/>
      <c r="OPJ420" s="134"/>
      <c r="OPK420" s="135"/>
      <c r="OPL420" s="135"/>
      <c r="OPM420" s="130"/>
      <c r="OPN420" s="130"/>
      <c r="OPO420" s="131"/>
      <c r="OPP420" s="132"/>
      <c r="OPQ420" s="133"/>
      <c r="OPR420" s="134"/>
      <c r="OPS420" s="135"/>
      <c r="OPT420" s="135"/>
      <c r="OPU420" s="130"/>
      <c r="OPV420" s="130"/>
      <c r="OPW420" s="131"/>
      <c r="OPX420" s="132"/>
      <c r="OPY420" s="133"/>
      <c r="OPZ420" s="134"/>
      <c r="OQA420" s="135"/>
      <c r="OQB420" s="135"/>
      <c r="OQC420" s="130"/>
      <c r="OQD420" s="130"/>
      <c r="OQE420" s="131"/>
      <c r="OQF420" s="132"/>
      <c r="OQG420" s="133"/>
      <c r="OQH420" s="134"/>
      <c r="OQI420" s="135"/>
      <c r="OQJ420" s="135"/>
      <c r="OQK420" s="130"/>
      <c r="OQL420" s="130"/>
      <c r="OQM420" s="131"/>
      <c r="OQN420" s="132"/>
      <c r="OQO420" s="133"/>
      <c r="OQP420" s="134"/>
      <c r="OQQ420" s="135"/>
      <c r="OQR420" s="135"/>
      <c r="OQS420" s="130"/>
      <c r="OQT420" s="130"/>
      <c r="OQU420" s="131"/>
      <c r="OQV420" s="132"/>
      <c r="OQW420" s="133"/>
      <c r="OQX420" s="134"/>
      <c r="OQY420" s="135"/>
      <c r="OQZ420" s="135"/>
      <c r="ORA420" s="130"/>
      <c r="ORB420" s="130"/>
      <c r="ORC420" s="131"/>
      <c r="ORD420" s="132"/>
      <c r="ORE420" s="133"/>
      <c r="ORF420" s="134"/>
      <c r="ORG420" s="135"/>
      <c r="ORH420" s="135"/>
      <c r="ORI420" s="130"/>
      <c r="ORJ420" s="130"/>
      <c r="ORK420" s="131"/>
      <c r="ORL420" s="132"/>
      <c r="ORM420" s="133"/>
      <c r="ORN420" s="134"/>
      <c r="ORO420" s="135"/>
      <c r="ORP420" s="135"/>
      <c r="ORQ420" s="130"/>
      <c r="ORR420" s="130"/>
      <c r="ORS420" s="131"/>
      <c r="ORT420" s="132"/>
      <c r="ORU420" s="133"/>
      <c r="ORV420" s="134"/>
      <c r="ORW420" s="135"/>
      <c r="ORX420" s="135"/>
      <c r="ORY420" s="130"/>
      <c r="ORZ420" s="130"/>
      <c r="OSA420" s="131"/>
      <c r="OSB420" s="132"/>
      <c r="OSC420" s="133"/>
      <c r="OSD420" s="134"/>
      <c r="OSE420" s="135"/>
      <c r="OSF420" s="135"/>
      <c r="OSG420" s="130"/>
      <c r="OSH420" s="130"/>
      <c r="OSI420" s="131"/>
      <c r="OSJ420" s="132"/>
      <c r="OSK420" s="133"/>
      <c r="OSL420" s="134"/>
      <c r="OSM420" s="135"/>
      <c r="OSN420" s="135"/>
      <c r="OSO420" s="130"/>
      <c r="OSP420" s="130"/>
      <c r="OSQ420" s="131"/>
      <c r="OSR420" s="132"/>
      <c r="OSS420" s="133"/>
      <c r="OST420" s="134"/>
      <c r="OSU420" s="135"/>
      <c r="OSV420" s="135"/>
      <c r="OSW420" s="130"/>
      <c r="OSX420" s="130"/>
      <c r="OSY420" s="131"/>
      <c r="OSZ420" s="132"/>
      <c r="OTA420" s="133"/>
      <c r="OTB420" s="134"/>
      <c r="OTC420" s="135"/>
      <c r="OTD420" s="135"/>
      <c r="OTE420" s="130"/>
      <c r="OTF420" s="130"/>
      <c r="OTG420" s="131"/>
      <c r="OTH420" s="132"/>
      <c r="OTI420" s="133"/>
      <c r="OTJ420" s="134"/>
      <c r="OTK420" s="135"/>
      <c r="OTL420" s="135"/>
      <c r="OTM420" s="130"/>
      <c r="OTN420" s="130"/>
      <c r="OTO420" s="131"/>
      <c r="OTP420" s="132"/>
      <c r="OTQ420" s="133"/>
      <c r="OTR420" s="134"/>
      <c r="OTS420" s="135"/>
      <c r="OTT420" s="135"/>
      <c r="OTU420" s="130"/>
      <c r="OTV420" s="130"/>
      <c r="OTW420" s="131"/>
      <c r="OTX420" s="132"/>
      <c r="OTY420" s="133"/>
      <c r="OTZ420" s="134"/>
      <c r="OUA420" s="135"/>
      <c r="OUB420" s="135"/>
      <c r="OUC420" s="130"/>
      <c r="OUD420" s="130"/>
      <c r="OUE420" s="131"/>
      <c r="OUF420" s="132"/>
      <c r="OUG420" s="133"/>
      <c r="OUH420" s="134"/>
      <c r="OUI420" s="135"/>
      <c r="OUJ420" s="135"/>
      <c r="OUK420" s="130"/>
      <c r="OUL420" s="130"/>
      <c r="OUM420" s="131"/>
      <c r="OUN420" s="132"/>
      <c r="OUO420" s="133"/>
      <c r="OUP420" s="134"/>
      <c r="OUQ420" s="135"/>
      <c r="OUR420" s="135"/>
      <c r="OUS420" s="130"/>
      <c r="OUT420" s="130"/>
      <c r="OUU420" s="131"/>
      <c r="OUV420" s="132"/>
      <c r="OUW420" s="133"/>
      <c r="OUX420" s="134"/>
      <c r="OUY420" s="135"/>
      <c r="OUZ420" s="135"/>
      <c r="OVA420" s="130"/>
      <c r="OVB420" s="130"/>
      <c r="OVC420" s="131"/>
      <c r="OVD420" s="132"/>
      <c r="OVE420" s="133"/>
      <c r="OVF420" s="134"/>
      <c r="OVG420" s="135"/>
      <c r="OVH420" s="135"/>
      <c r="OVI420" s="130"/>
      <c r="OVJ420" s="130"/>
      <c r="OVK420" s="131"/>
      <c r="OVL420" s="132"/>
      <c r="OVM420" s="133"/>
      <c r="OVN420" s="134"/>
      <c r="OVO420" s="135"/>
      <c r="OVP420" s="135"/>
      <c r="OVQ420" s="130"/>
      <c r="OVR420" s="130"/>
      <c r="OVS420" s="131"/>
      <c r="OVT420" s="132"/>
      <c r="OVU420" s="133"/>
      <c r="OVV420" s="134"/>
      <c r="OVW420" s="135"/>
      <c r="OVX420" s="135"/>
      <c r="OVY420" s="130"/>
      <c r="OVZ420" s="130"/>
      <c r="OWA420" s="131"/>
      <c r="OWB420" s="132"/>
      <c r="OWC420" s="133"/>
      <c r="OWD420" s="134"/>
      <c r="OWE420" s="135"/>
      <c r="OWF420" s="135"/>
      <c r="OWG420" s="130"/>
      <c r="OWH420" s="130"/>
      <c r="OWI420" s="131"/>
      <c r="OWJ420" s="132"/>
      <c r="OWK420" s="133"/>
      <c r="OWL420" s="134"/>
      <c r="OWM420" s="135"/>
      <c r="OWN420" s="135"/>
      <c r="OWO420" s="130"/>
      <c r="OWP420" s="130"/>
      <c r="OWQ420" s="131"/>
      <c r="OWR420" s="132"/>
      <c r="OWS420" s="133"/>
      <c r="OWT420" s="134"/>
      <c r="OWU420" s="135"/>
      <c r="OWV420" s="135"/>
      <c r="OWW420" s="130"/>
      <c r="OWX420" s="130"/>
      <c r="OWY420" s="131"/>
      <c r="OWZ420" s="132"/>
      <c r="OXA420" s="133"/>
      <c r="OXB420" s="134"/>
      <c r="OXC420" s="135"/>
      <c r="OXD420" s="135"/>
      <c r="OXE420" s="130"/>
      <c r="OXF420" s="130"/>
      <c r="OXG420" s="131"/>
      <c r="OXH420" s="132"/>
      <c r="OXI420" s="133"/>
      <c r="OXJ420" s="134"/>
      <c r="OXK420" s="135"/>
      <c r="OXL420" s="135"/>
      <c r="OXM420" s="130"/>
      <c r="OXN420" s="130"/>
      <c r="OXO420" s="131"/>
      <c r="OXP420" s="132"/>
      <c r="OXQ420" s="133"/>
      <c r="OXR420" s="134"/>
      <c r="OXS420" s="135"/>
      <c r="OXT420" s="135"/>
      <c r="OXU420" s="130"/>
      <c r="OXV420" s="130"/>
      <c r="OXW420" s="131"/>
      <c r="OXX420" s="132"/>
      <c r="OXY420" s="133"/>
      <c r="OXZ420" s="134"/>
      <c r="OYA420" s="135"/>
      <c r="OYB420" s="135"/>
      <c r="OYC420" s="130"/>
      <c r="OYD420" s="130"/>
      <c r="OYE420" s="131"/>
      <c r="OYF420" s="132"/>
      <c r="OYG420" s="133"/>
      <c r="OYH420" s="134"/>
      <c r="OYI420" s="135"/>
      <c r="OYJ420" s="135"/>
      <c r="OYK420" s="130"/>
      <c r="OYL420" s="130"/>
      <c r="OYM420" s="131"/>
      <c r="OYN420" s="132"/>
      <c r="OYO420" s="133"/>
      <c r="OYP420" s="134"/>
      <c r="OYQ420" s="135"/>
      <c r="OYR420" s="135"/>
      <c r="OYS420" s="130"/>
      <c r="OYT420" s="130"/>
      <c r="OYU420" s="131"/>
      <c r="OYV420" s="132"/>
      <c r="OYW420" s="133"/>
      <c r="OYX420" s="134"/>
      <c r="OYY420" s="135"/>
      <c r="OYZ420" s="135"/>
      <c r="OZA420" s="130"/>
      <c r="OZB420" s="130"/>
      <c r="OZC420" s="131"/>
      <c r="OZD420" s="132"/>
      <c r="OZE420" s="133"/>
      <c r="OZF420" s="134"/>
      <c r="OZG420" s="135"/>
      <c r="OZH420" s="135"/>
      <c r="OZI420" s="130"/>
      <c r="OZJ420" s="130"/>
      <c r="OZK420" s="131"/>
      <c r="OZL420" s="132"/>
      <c r="OZM420" s="133"/>
      <c r="OZN420" s="134"/>
      <c r="OZO420" s="135"/>
      <c r="OZP420" s="135"/>
      <c r="OZQ420" s="130"/>
      <c r="OZR420" s="130"/>
      <c r="OZS420" s="131"/>
      <c r="OZT420" s="132"/>
      <c r="OZU420" s="133"/>
      <c r="OZV420" s="134"/>
      <c r="OZW420" s="135"/>
      <c r="OZX420" s="135"/>
      <c r="OZY420" s="130"/>
      <c r="OZZ420" s="130"/>
      <c r="PAA420" s="131"/>
      <c r="PAB420" s="132"/>
      <c r="PAC420" s="133"/>
      <c r="PAD420" s="134"/>
      <c r="PAE420" s="135"/>
      <c r="PAF420" s="135"/>
      <c r="PAG420" s="130"/>
      <c r="PAH420" s="130"/>
      <c r="PAI420" s="131"/>
      <c r="PAJ420" s="132"/>
      <c r="PAK420" s="133"/>
      <c r="PAL420" s="134"/>
      <c r="PAM420" s="135"/>
      <c r="PAN420" s="135"/>
      <c r="PAO420" s="130"/>
      <c r="PAP420" s="130"/>
      <c r="PAQ420" s="131"/>
      <c r="PAR420" s="132"/>
      <c r="PAS420" s="133"/>
      <c r="PAT420" s="134"/>
      <c r="PAU420" s="135"/>
      <c r="PAV420" s="135"/>
      <c r="PAW420" s="130"/>
      <c r="PAX420" s="130"/>
      <c r="PAY420" s="131"/>
      <c r="PAZ420" s="132"/>
      <c r="PBA420" s="133"/>
      <c r="PBB420" s="134"/>
      <c r="PBC420" s="135"/>
      <c r="PBD420" s="135"/>
      <c r="PBE420" s="130"/>
      <c r="PBF420" s="130"/>
      <c r="PBG420" s="131"/>
      <c r="PBH420" s="132"/>
      <c r="PBI420" s="133"/>
      <c r="PBJ420" s="134"/>
      <c r="PBK420" s="135"/>
      <c r="PBL420" s="135"/>
      <c r="PBM420" s="130"/>
      <c r="PBN420" s="130"/>
      <c r="PBO420" s="131"/>
      <c r="PBP420" s="132"/>
      <c r="PBQ420" s="133"/>
      <c r="PBR420" s="134"/>
      <c r="PBS420" s="135"/>
      <c r="PBT420" s="135"/>
      <c r="PBU420" s="130"/>
      <c r="PBV420" s="130"/>
      <c r="PBW420" s="131"/>
      <c r="PBX420" s="132"/>
      <c r="PBY420" s="133"/>
      <c r="PBZ420" s="134"/>
      <c r="PCA420" s="135"/>
      <c r="PCB420" s="135"/>
      <c r="PCC420" s="130"/>
      <c r="PCD420" s="130"/>
      <c r="PCE420" s="131"/>
      <c r="PCF420" s="132"/>
      <c r="PCG420" s="133"/>
      <c r="PCH420" s="134"/>
      <c r="PCI420" s="135"/>
      <c r="PCJ420" s="135"/>
      <c r="PCK420" s="130"/>
      <c r="PCL420" s="130"/>
      <c r="PCM420" s="131"/>
      <c r="PCN420" s="132"/>
      <c r="PCO420" s="133"/>
      <c r="PCP420" s="134"/>
      <c r="PCQ420" s="135"/>
      <c r="PCR420" s="135"/>
      <c r="PCS420" s="130"/>
      <c r="PCT420" s="130"/>
      <c r="PCU420" s="131"/>
      <c r="PCV420" s="132"/>
      <c r="PCW420" s="133"/>
      <c r="PCX420" s="134"/>
      <c r="PCY420" s="135"/>
      <c r="PCZ420" s="135"/>
      <c r="PDA420" s="130"/>
      <c r="PDB420" s="130"/>
      <c r="PDC420" s="131"/>
      <c r="PDD420" s="132"/>
      <c r="PDE420" s="133"/>
      <c r="PDF420" s="134"/>
      <c r="PDG420" s="135"/>
      <c r="PDH420" s="135"/>
      <c r="PDI420" s="130"/>
      <c r="PDJ420" s="130"/>
      <c r="PDK420" s="131"/>
      <c r="PDL420" s="132"/>
      <c r="PDM420" s="133"/>
      <c r="PDN420" s="134"/>
      <c r="PDO420" s="135"/>
      <c r="PDP420" s="135"/>
      <c r="PDQ420" s="130"/>
      <c r="PDR420" s="130"/>
      <c r="PDS420" s="131"/>
      <c r="PDT420" s="132"/>
      <c r="PDU420" s="133"/>
      <c r="PDV420" s="134"/>
      <c r="PDW420" s="135"/>
      <c r="PDX420" s="135"/>
      <c r="PDY420" s="130"/>
      <c r="PDZ420" s="130"/>
      <c r="PEA420" s="131"/>
      <c r="PEB420" s="132"/>
      <c r="PEC420" s="133"/>
      <c r="PED420" s="134"/>
      <c r="PEE420" s="135"/>
      <c r="PEF420" s="135"/>
      <c r="PEG420" s="130"/>
      <c r="PEH420" s="130"/>
      <c r="PEI420" s="131"/>
      <c r="PEJ420" s="132"/>
      <c r="PEK420" s="133"/>
      <c r="PEL420" s="134"/>
      <c r="PEM420" s="135"/>
      <c r="PEN420" s="135"/>
      <c r="PEO420" s="130"/>
      <c r="PEP420" s="130"/>
      <c r="PEQ420" s="131"/>
      <c r="PER420" s="132"/>
      <c r="PES420" s="133"/>
      <c r="PET420" s="134"/>
      <c r="PEU420" s="135"/>
      <c r="PEV420" s="135"/>
      <c r="PEW420" s="130"/>
      <c r="PEX420" s="130"/>
      <c r="PEY420" s="131"/>
      <c r="PEZ420" s="132"/>
      <c r="PFA420" s="133"/>
      <c r="PFB420" s="134"/>
      <c r="PFC420" s="135"/>
      <c r="PFD420" s="135"/>
      <c r="PFE420" s="130"/>
      <c r="PFF420" s="130"/>
      <c r="PFG420" s="131"/>
      <c r="PFH420" s="132"/>
      <c r="PFI420" s="133"/>
      <c r="PFJ420" s="134"/>
      <c r="PFK420" s="135"/>
      <c r="PFL420" s="135"/>
      <c r="PFM420" s="130"/>
      <c r="PFN420" s="130"/>
      <c r="PFO420" s="131"/>
      <c r="PFP420" s="132"/>
      <c r="PFQ420" s="133"/>
      <c r="PFR420" s="134"/>
      <c r="PFS420" s="135"/>
      <c r="PFT420" s="135"/>
      <c r="PFU420" s="130"/>
      <c r="PFV420" s="130"/>
      <c r="PFW420" s="131"/>
      <c r="PFX420" s="132"/>
      <c r="PFY420" s="133"/>
      <c r="PFZ420" s="134"/>
      <c r="PGA420" s="135"/>
      <c r="PGB420" s="135"/>
      <c r="PGC420" s="130"/>
      <c r="PGD420" s="130"/>
      <c r="PGE420" s="131"/>
      <c r="PGF420" s="132"/>
      <c r="PGG420" s="133"/>
      <c r="PGH420" s="134"/>
      <c r="PGI420" s="135"/>
      <c r="PGJ420" s="135"/>
      <c r="PGK420" s="130"/>
      <c r="PGL420" s="130"/>
      <c r="PGM420" s="131"/>
      <c r="PGN420" s="132"/>
      <c r="PGO420" s="133"/>
      <c r="PGP420" s="134"/>
      <c r="PGQ420" s="135"/>
      <c r="PGR420" s="135"/>
      <c r="PGS420" s="130"/>
      <c r="PGT420" s="130"/>
      <c r="PGU420" s="131"/>
      <c r="PGV420" s="132"/>
      <c r="PGW420" s="133"/>
      <c r="PGX420" s="134"/>
      <c r="PGY420" s="135"/>
      <c r="PGZ420" s="135"/>
      <c r="PHA420" s="130"/>
      <c r="PHB420" s="130"/>
      <c r="PHC420" s="131"/>
      <c r="PHD420" s="132"/>
      <c r="PHE420" s="133"/>
      <c r="PHF420" s="134"/>
      <c r="PHG420" s="135"/>
      <c r="PHH420" s="135"/>
      <c r="PHI420" s="130"/>
      <c r="PHJ420" s="130"/>
      <c r="PHK420" s="131"/>
      <c r="PHL420" s="132"/>
      <c r="PHM420" s="133"/>
      <c r="PHN420" s="134"/>
      <c r="PHO420" s="135"/>
      <c r="PHP420" s="135"/>
      <c r="PHQ420" s="130"/>
      <c r="PHR420" s="130"/>
      <c r="PHS420" s="131"/>
      <c r="PHT420" s="132"/>
      <c r="PHU420" s="133"/>
      <c r="PHV420" s="134"/>
      <c r="PHW420" s="135"/>
      <c r="PHX420" s="135"/>
      <c r="PHY420" s="130"/>
      <c r="PHZ420" s="130"/>
      <c r="PIA420" s="131"/>
      <c r="PIB420" s="132"/>
      <c r="PIC420" s="133"/>
      <c r="PID420" s="134"/>
      <c r="PIE420" s="135"/>
      <c r="PIF420" s="135"/>
      <c r="PIG420" s="130"/>
      <c r="PIH420" s="130"/>
      <c r="PII420" s="131"/>
      <c r="PIJ420" s="132"/>
      <c r="PIK420" s="133"/>
      <c r="PIL420" s="134"/>
      <c r="PIM420" s="135"/>
      <c r="PIN420" s="135"/>
      <c r="PIO420" s="130"/>
      <c r="PIP420" s="130"/>
      <c r="PIQ420" s="131"/>
      <c r="PIR420" s="132"/>
      <c r="PIS420" s="133"/>
      <c r="PIT420" s="134"/>
      <c r="PIU420" s="135"/>
      <c r="PIV420" s="135"/>
      <c r="PIW420" s="130"/>
      <c r="PIX420" s="130"/>
      <c r="PIY420" s="131"/>
      <c r="PIZ420" s="132"/>
      <c r="PJA420" s="133"/>
      <c r="PJB420" s="134"/>
      <c r="PJC420" s="135"/>
      <c r="PJD420" s="135"/>
      <c r="PJE420" s="130"/>
      <c r="PJF420" s="130"/>
      <c r="PJG420" s="131"/>
      <c r="PJH420" s="132"/>
      <c r="PJI420" s="133"/>
      <c r="PJJ420" s="134"/>
      <c r="PJK420" s="135"/>
      <c r="PJL420" s="135"/>
      <c r="PJM420" s="130"/>
      <c r="PJN420" s="130"/>
      <c r="PJO420" s="131"/>
      <c r="PJP420" s="132"/>
      <c r="PJQ420" s="133"/>
      <c r="PJR420" s="134"/>
      <c r="PJS420" s="135"/>
      <c r="PJT420" s="135"/>
      <c r="PJU420" s="130"/>
      <c r="PJV420" s="130"/>
      <c r="PJW420" s="131"/>
      <c r="PJX420" s="132"/>
      <c r="PJY420" s="133"/>
      <c r="PJZ420" s="134"/>
      <c r="PKA420" s="135"/>
      <c r="PKB420" s="135"/>
      <c r="PKC420" s="130"/>
      <c r="PKD420" s="130"/>
      <c r="PKE420" s="131"/>
      <c r="PKF420" s="132"/>
      <c r="PKG420" s="133"/>
      <c r="PKH420" s="134"/>
      <c r="PKI420" s="135"/>
      <c r="PKJ420" s="135"/>
      <c r="PKK420" s="130"/>
      <c r="PKL420" s="130"/>
      <c r="PKM420" s="131"/>
      <c r="PKN420" s="132"/>
      <c r="PKO420" s="133"/>
      <c r="PKP420" s="134"/>
      <c r="PKQ420" s="135"/>
      <c r="PKR420" s="135"/>
      <c r="PKS420" s="130"/>
      <c r="PKT420" s="130"/>
      <c r="PKU420" s="131"/>
      <c r="PKV420" s="132"/>
      <c r="PKW420" s="133"/>
      <c r="PKX420" s="134"/>
      <c r="PKY420" s="135"/>
      <c r="PKZ420" s="135"/>
      <c r="PLA420" s="130"/>
      <c r="PLB420" s="130"/>
      <c r="PLC420" s="131"/>
      <c r="PLD420" s="132"/>
      <c r="PLE420" s="133"/>
      <c r="PLF420" s="134"/>
      <c r="PLG420" s="135"/>
      <c r="PLH420" s="135"/>
      <c r="PLI420" s="130"/>
      <c r="PLJ420" s="130"/>
      <c r="PLK420" s="131"/>
      <c r="PLL420" s="132"/>
      <c r="PLM420" s="133"/>
      <c r="PLN420" s="134"/>
      <c r="PLO420" s="135"/>
      <c r="PLP420" s="135"/>
      <c r="PLQ420" s="130"/>
      <c r="PLR420" s="130"/>
      <c r="PLS420" s="131"/>
      <c r="PLT420" s="132"/>
      <c r="PLU420" s="133"/>
      <c r="PLV420" s="134"/>
      <c r="PLW420" s="135"/>
      <c r="PLX420" s="135"/>
      <c r="PLY420" s="130"/>
      <c r="PLZ420" s="130"/>
      <c r="PMA420" s="131"/>
      <c r="PMB420" s="132"/>
      <c r="PMC420" s="133"/>
      <c r="PMD420" s="134"/>
      <c r="PME420" s="135"/>
      <c r="PMF420" s="135"/>
      <c r="PMG420" s="130"/>
      <c r="PMH420" s="130"/>
      <c r="PMI420" s="131"/>
      <c r="PMJ420" s="132"/>
      <c r="PMK420" s="133"/>
      <c r="PML420" s="134"/>
      <c r="PMM420" s="135"/>
      <c r="PMN420" s="135"/>
      <c r="PMO420" s="130"/>
      <c r="PMP420" s="130"/>
      <c r="PMQ420" s="131"/>
      <c r="PMR420" s="132"/>
      <c r="PMS420" s="133"/>
      <c r="PMT420" s="134"/>
      <c r="PMU420" s="135"/>
      <c r="PMV420" s="135"/>
      <c r="PMW420" s="130"/>
      <c r="PMX420" s="130"/>
      <c r="PMY420" s="131"/>
      <c r="PMZ420" s="132"/>
      <c r="PNA420" s="133"/>
      <c r="PNB420" s="134"/>
      <c r="PNC420" s="135"/>
      <c r="PND420" s="135"/>
      <c r="PNE420" s="130"/>
      <c r="PNF420" s="130"/>
      <c r="PNG420" s="131"/>
      <c r="PNH420" s="132"/>
      <c r="PNI420" s="133"/>
      <c r="PNJ420" s="134"/>
      <c r="PNK420" s="135"/>
      <c r="PNL420" s="135"/>
      <c r="PNM420" s="130"/>
      <c r="PNN420" s="130"/>
      <c r="PNO420" s="131"/>
      <c r="PNP420" s="132"/>
      <c r="PNQ420" s="133"/>
      <c r="PNR420" s="134"/>
      <c r="PNS420" s="135"/>
      <c r="PNT420" s="135"/>
      <c r="PNU420" s="130"/>
      <c r="PNV420" s="130"/>
      <c r="PNW420" s="131"/>
      <c r="PNX420" s="132"/>
      <c r="PNY420" s="133"/>
      <c r="PNZ420" s="134"/>
      <c r="POA420" s="135"/>
      <c r="POB420" s="135"/>
      <c r="POC420" s="130"/>
      <c r="POD420" s="130"/>
      <c r="POE420" s="131"/>
      <c r="POF420" s="132"/>
      <c r="POG420" s="133"/>
      <c r="POH420" s="134"/>
      <c r="POI420" s="135"/>
      <c r="POJ420" s="135"/>
      <c r="POK420" s="130"/>
      <c r="POL420" s="130"/>
      <c r="POM420" s="131"/>
      <c r="PON420" s="132"/>
      <c r="POO420" s="133"/>
      <c r="POP420" s="134"/>
      <c r="POQ420" s="135"/>
      <c r="POR420" s="135"/>
      <c r="POS420" s="130"/>
      <c r="POT420" s="130"/>
      <c r="POU420" s="131"/>
      <c r="POV420" s="132"/>
      <c r="POW420" s="133"/>
      <c r="POX420" s="134"/>
      <c r="POY420" s="135"/>
      <c r="POZ420" s="135"/>
      <c r="PPA420" s="130"/>
      <c r="PPB420" s="130"/>
      <c r="PPC420" s="131"/>
      <c r="PPD420" s="132"/>
      <c r="PPE420" s="133"/>
      <c r="PPF420" s="134"/>
      <c r="PPG420" s="135"/>
      <c r="PPH420" s="135"/>
      <c r="PPI420" s="130"/>
      <c r="PPJ420" s="130"/>
      <c r="PPK420" s="131"/>
      <c r="PPL420" s="132"/>
      <c r="PPM420" s="133"/>
      <c r="PPN420" s="134"/>
      <c r="PPO420" s="135"/>
      <c r="PPP420" s="135"/>
      <c r="PPQ420" s="130"/>
      <c r="PPR420" s="130"/>
      <c r="PPS420" s="131"/>
      <c r="PPT420" s="132"/>
      <c r="PPU420" s="133"/>
      <c r="PPV420" s="134"/>
      <c r="PPW420" s="135"/>
      <c r="PPX420" s="135"/>
      <c r="PPY420" s="130"/>
      <c r="PPZ420" s="130"/>
      <c r="PQA420" s="131"/>
      <c r="PQB420" s="132"/>
      <c r="PQC420" s="133"/>
      <c r="PQD420" s="134"/>
      <c r="PQE420" s="135"/>
      <c r="PQF420" s="135"/>
      <c r="PQG420" s="130"/>
      <c r="PQH420" s="130"/>
      <c r="PQI420" s="131"/>
      <c r="PQJ420" s="132"/>
      <c r="PQK420" s="133"/>
      <c r="PQL420" s="134"/>
      <c r="PQM420" s="135"/>
      <c r="PQN420" s="135"/>
      <c r="PQO420" s="130"/>
      <c r="PQP420" s="130"/>
      <c r="PQQ420" s="131"/>
      <c r="PQR420" s="132"/>
      <c r="PQS420" s="133"/>
      <c r="PQT420" s="134"/>
      <c r="PQU420" s="135"/>
      <c r="PQV420" s="135"/>
      <c r="PQW420" s="130"/>
      <c r="PQX420" s="130"/>
      <c r="PQY420" s="131"/>
      <c r="PQZ420" s="132"/>
      <c r="PRA420" s="133"/>
      <c r="PRB420" s="134"/>
      <c r="PRC420" s="135"/>
      <c r="PRD420" s="135"/>
      <c r="PRE420" s="130"/>
      <c r="PRF420" s="130"/>
      <c r="PRG420" s="131"/>
      <c r="PRH420" s="132"/>
      <c r="PRI420" s="133"/>
      <c r="PRJ420" s="134"/>
      <c r="PRK420" s="135"/>
      <c r="PRL420" s="135"/>
      <c r="PRM420" s="130"/>
      <c r="PRN420" s="130"/>
      <c r="PRO420" s="131"/>
      <c r="PRP420" s="132"/>
      <c r="PRQ420" s="133"/>
      <c r="PRR420" s="134"/>
      <c r="PRS420" s="135"/>
      <c r="PRT420" s="135"/>
      <c r="PRU420" s="130"/>
      <c r="PRV420" s="130"/>
      <c r="PRW420" s="131"/>
      <c r="PRX420" s="132"/>
      <c r="PRY420" s="133"/>
      <c r="PRZ420" s="134"/>
      <c r="PSA420" s="135"/>
      <c r="PSB420" s="135"/>
      <c r="PSC420" s="130"/>
      <c r="PSD420" s="130"/>
      <c r="PSE420" s="131"/>
      <c r="PSF420" s="132"/>
      <c r="PSG420" s="133"/>
      <c r="PSH420" s="134"/>
      <c r="PSI420" s="135"/>
      <c r="PSJ420" s="135"/>
      <c r="PSK420" s="130"/>
      <c r="PSL420" s="130"/>
      <c r="PSM420" s="131"/>
      <c r="PSN420" s="132"/>
      <c r="PSO420" s="133"/>
      <c r="PSP420" s="134"/>
      <c r="PSQ420" s="135"/>
      <c r="PSR420" s="135"/>
      <c r="PSS420" s="130"/>
      <c r="PST420" s="130"/>
      <c r="PSU420" s="131"/>
      <c r="PSV420" s="132"/>
      <c r="PSW420" s="133"/>
      <c r="PSX420" s="134"/>
      <c r="PSY420" s="135"/>
      <c r="PSZ420" s="135"/>
      <c r="PTA420" s="130"/>
      <c r="PTB420" s="130"/>
      <c r="PTC420" s="131"/>
      <c r="PTD420" s="132"/>
      <c r="PTE420" s="133"/>
      <c r="PTF420" s="134"/>
      <c r="PTG420" s="135"/>
      <c r="PTH420" s="135"/>
      <c r="PTI420" s="130"/>
      <c r="PTJ420" s="130"/>
      <c r="PTK420" s="131"/>
      <c r="PTL420" s="132"/>
      <c r="PTM420" s="133"/>
      <c r="PTN420" s="134"/>
      <c r="PTO420" s="135"/>
      <c r="PTP420" s="135"/>
      <c r="PTQ420" s="130"/>
      <c r="PTR420" s="130"/>
      <c r="PTS420" s="131"/>
      <c r="PTT420" s="132"/>
      <c r="PTU420" s="133"/>
      <c r="PTV420" s="134"/>
      <c r="PTW420" s="135"/>
      <c r="PTX420" s="135"/>
      <c r="PTY420" s="130"/>
      <c r="PTZ420" s="130"/>
      <c r="PUA420" s="131"/>
      <c r="PUB420" s="132"/>
      <c r="PUC420" s="133"/>
      <c r="PUD420" s="134"/>
      <c r="PUE420" s="135"/>
      <c r="PUF420" s="135"/>
      <c r="PUG420" s="130"/>
      <c r="PUH420" s="130"/>
      <c r="PUI420" s="131"/>
      <c r="PUJ420" s="132"/>
      <c r="PUK420" s="133"/>
      <c r="PUL420" s="134"/>
      <c r="PUM420" s="135"/>
      <c r="PUN420" s="135"/>
      <c r="PUO420" s="130"/>
      <c r="PUP420" s="130"/>
      <c r="PUQ420" s="131"/>
      <c r="PUR420" s="132"/>
      <c r="PUS420" s="133"/>
      <c r="PUT420" s="134"/>
      <c r="PUU420" s="135"/>
      <c r="PUV420" s="135"/>
      <c r="PUW420" s="130"/>
      <c r="PUX420" s="130"/>
      <c r="PUY420" s="131"/>
      <c r="PUZ420" s="132"/>
      <c r="PVA420" s="133"/>
      <c r="PVB420" s="134"/>
      <c r="PVC420" s="135"/>
      <c r="PVD420" s="135"/>
      <c r="PVE420" s="130"/>
      <c r="PVF420" s="130"/>
      <c r="PVG420" s="131"/>
      <c r="PVH420" s="132"/>
      <c r="PVI420" s="133"/>
      <c r="PVJ420" s="134"/>
      <c r="PVK420" s="135"/>
      <c r="PVL420" s="135"/>
      <c r="PVM420" s="130"/>
      <c r="PVN420" s="130"/>
      <c r="PVO420" s="131"/>
      <c r="PVP420" s="132"/>
      <c r="PVQ420" s="133"/>
      <c r="PVR420" s="134"/>
      <c r="PVS420" s="135"/>
      <c r="PVT420" s="135"/>
      <c r="PVU420" s="130"/>
      <c r="PVV420" s="130"/>
      <c r="PVW420" s="131"/>
      <c r="PVX420" s="132"/>
      <c r="PVY420" s="133"/>
      <c r="PVZ420" s="134"/>
      <c r="PWA420" s="135"/>
      <c r="PWB420" s="135"/>
      <c r="PWC420" s="130"/>
      <c r="PWD420" s="130"/>
      <c r="PWE420" s="131"/>
      <c r="PWF420" s="132"/>
      <c r="PWG420" s="133"/>
      <c r="PWH420" s="134"/>
      <c r="PWI420" s="135"/>
      <c r="PWJ420" s="135"/>
      <c r="PWK420" s="130"/>
      <c r="PWL420" s="130"/>
      <c r="PWM420" s="131"/>
      <c r="PWN420" s="132"/>
      <c r="PWO420" s="133"/>
      <c r="PWP420" s="134"/>
      <c r="PWQ420" s="135"/>
      <c r="PWR420" s="135"/>
      <c r="PWS420" s="130"/>
      <c r="PWT420" s="130"/>
      <c r="PWU420" s="131"/>
      <c r="PWV420" s="132"/>
      <c r="PWW420" s="133"/>
      <c r="PWX420" s="134"/>
      <c r="PWY420" s="135"/>
      <c r="PWZ420" s="135"/>
      <c r="PXA420" s="130"/>
      <c r="PXB420" s="130"/>
      <c r="PXC420" s="131"/>
      <c r="PXD420" s="132"/>
      <c r="PXE420" s="133"/>
      <c r="PXF420" s="134"/>
      <c r="PXG420" s="135"/>
      <c r="PXH420" s="135"/>
      <c r="PXI420" s="130"/>
      <c r="PXJ420" s="130"/>
      <c r="PXK420" s="131"/>
      <c r="PXL420" s="132"/>
      <c r="PXM420" s="133"/>
      <c r="PXN420" s="134"/>
      <c r="PXO420" s="135"/>
      <c r="PXP420" s="135"/>
      <c r="PXQ420" s="130"/>
      <c r="PXR420" s="130"/>
      <c r="PXS420" s="131"/>
      <c r="PXT420" s="132"/>
      <c r="PXU420" s="133"/>
      <c r="PXV420" s="134"/>
      <c r="PXW420" s="135"/>
      <c r="PXX420" s="135"/>
      <c r="PXY420" s="130"/>
      <c r="PXZ420" s="130"/>
      <c r="PYA420" s="131"/>
      <c r="PYB420" s="132"/>
      <c r="PYC420" s="133"/>
      <c r="PYD420" s="134"/>
      <c r="PYE420" s="135"/>
      <c r="PYF420" s="135"/>
      <c r="PYG420" s="130"/>
      <c r="PYH420" s="130"/>
      <c r="PYI420" s="131"/>
      <c r="PYJ420" s="132"/>
      <c r="PYK420" s="133"/>
      <c r="PYL420" s="134"/>
      <c r="PYM420" s="135"/>
      <c r="PYN420" s="135"/>
      <c r="PYO420" s="130"/>
      <c r="PYP420" s="130"/>
      <c r="PYQ420" s="131"/>
      <c r="PYR420" s="132"/>
      <c r="PYS420" s="133"/>
      <c r="PYT420" s="134"/>
      <c r="PYU420" s="135"/>
      <c r="PYV420" s="135"/>
      <c r="PYW420" s="130"/>
      <c r="PYX420" s="130"/>
      <c r="PYY420" s="131"/>
      <c r="PYZ420" s="132"/>
      <c r="PZA420" s="133"/>
      <c r="PZB420" s="134"/>
      <c r="PZC420" s="135"/>
      <c r="PZD420" s="135"/>
      <c r="PZE420" s="130"/>
      <c r="PZF420" s="130"/>
      <c r="PZG420" s="131"/>
      <c r="PZH420" s="132"/>
      <c r="PZI420" s="133"/>
      <c r="PZJ420" s="134"/>
      <c r="PZK420" s="135"/>
      <c r="PZL420" s="135"/>
      <c r="PZM420" s="130"/>
      <c r="PZN420" s="130"/>
      <c r="PZO420" s="131"/>
      <c r="PZP420" s="132"/>
      <c r="PZQ420" s="133"/>
      <c r="PZR420" s="134"/>
      <c r="PZS420" s="135"/>
      <c r="PZT420" s="135"/>
      <c r="PZU420" s="130"/>
      <c r="PZV420" s="130"/>
      <c r="PZW420" s="131"/>
      <c r="PZX420" s="132"/>
      <c r="PZY420" s="133"/>
      <c r="PZZ420" s="134"/>
      <c r="QAA420" s="135"/>
      <c r="QAB420" s="135"/>
      <c r="QAC420" s="130"/>
      <c r="QAD420" s="130"/>
      <c r="QAE420" s="131"/>
      <c r="QAF420" s="132"/>
      <c r="QAG420" s="133"/>
      <c r="QAH420" s="134"/>
      <c r="QAI420" s="135"/>
      <c r="QAJ420" s="135"/>
      <c r="QAK420" s="130"/>
      <c r="QAL420" s="130"/>
      <c r="QAM420" s="131"/>
      <c r="QAN420" s="132"/>
      <c r="QAO420" s="133"/>
      <c r="QAP420" s="134"/>
      <c r="QAQ420" s="135"/>
      <c r="QAR420" s="135"/>
      <c r="QAS420" s="130"/>
      <c r="QAT420" s="130"/>
      <c r="QAU420" s="131"/>
      <c r="QAV420" s="132"/>
      <c r="QAW420" s="133"/>
      <c r="QAX420" s="134"/>
      <c r="QAY420" s="135"/>
      <c r="QAZ420" s="135"/>
      <c r="QBA420" s="130"/>
      <c r="QBB420" s="130"/>
      <c r="QBC420" s="131"/>
      <c r="QBD420" s="132"/>
      <c r="QBE420" s="133"/>
      <c r="QBF420" s="134"/>
      <c r="QBG420" s="135"/>
      <c r="QBH420" s="135"/>
      <c r="QBI420" s="130"/>
      <c r="QBJ420" s="130"/>
      <c r="QBK420" s="131"/>
      <c r="QBL420" s="132"/>
      <c r="QBM420" s="133"/>
      <c r="QBN420" s="134"/>
      <c r="QBO420" s="135"/>
      <c r="QBP420" s="135"/>
      <c r="QBQ420" s="130"/>
      <c r="QBR420" s="130"/>
      <c r="QBS420" s="131"/>
      <c r="QBT420" s="132"/>
      <c r="QBU420" s="133"/>
      <c r="QBV420" s="134"/>
      <c r="QBW420" s="135"/>
      <c r="QBX420" s="135"/>
      <c r="QBY420" s="130"/>
      <c r="QBZ420" s="130"/>
      <c r="QCA420" s="131"/>
      <c r="QCB420" s="132"/>
      <c r="QCC420" s="133"/>
      <c r="QCD420" s="134"/>
      <c r="QCE420" s="135"/>
      <c r="QCF420" s="135"/>
      <c r="QCG420" s="130"/>
      <c r="QCH420" s="130"/>
      <c r="QCI420" s="131"/>
      <c r="QCJ420" s="132"/>
      <c r="QCK420" s="133"/>
      <c r="QCL420" s="134"/>
      <c r="QCM420" s="135"/>
      <c r="QCN420" s="135"/>
      <c r="QCO420" s="130"/>
      <c r="QCP420" s="130"/>
      <c r="QCQ420" s="131"/>
      <c r="QCR420" s="132"/>
      <c r="QCS420" s="133"/>
      <c r="QCT420" s="134"/>
      <c r="QCU420" s="135"/>
      <c r="QCV420" s="135"/>
      <c r="QCW420" s="130"/>
      <c r="QCX420" s="130"/>
      <c r="QCY420" s="131"/>
      <c r="QCZ420" s="132"/>
      <c r="QDA420" s="133"/>
      <c r="QDB420" s="134"/>
      <c r="QDC420" s="135"/>
      <c r="QDD420" s="135"/>
      <c r="QDE420" s="130"/>
      <c r="QDF420" s="130"/>
      <c r="QDG420" s="131"/>
      <c r="QDH420" s="132"/>
      <c r="QDI420" s="133"/>
      <c r="QDJ420" s="134"/>
      <c r="QDK420" s="135"/>
      <c r="QDL420" s="135"/>
      <c r="QDM420" s="130"/>
      <c r="QDN420" s="130"/>
      <c r="QDO420" s="131"/>
      <c r="QDP420" s="132"/>
      <c r="QDQ420" s="133"/>
      <c r="QDR420" s="134"/>
      <c r="QDS420" s="135"/>
      <c r="QDT420" s="135"/>
      <c r="QDU420" s="130"/>
      <c r="QDV420" s="130"/>
      <c r="QDW420" s="131"/>
      <c r="QDX420" s="132"/>
      <c r="QDY420" s="133"/>
      <c r="QDZ420" s="134"/>
      <c r="QEA420" s="135"/>
      <c r="QEB420" s="135"/>
      <c r="QEC420" s="130"/>
      <c r="QED420" s="130"/>
      <c r="QEE420" s="131"/>
      <c r="QEF420" s="132"/>
      <c r="QEG420" s="133"/>
      <c r="QEH420" s="134"/>
      <c r="QEI420" s="135"/>
      <c r="QEJ420" s="135"/>
      <c r="QEK420" s="130"/>
      <c r="QEL420" s="130"/>
      <c r="QEM420" s="131"/>
      <c r="QEN420" s="132"/>
      <c r="QEO420" s="133"/>
      <c r="QEP420" s="134"/>
      <c r="QEQ420" s="135"/>
      <c r="QER420" s="135"/>
      <c r="QES420" s="130"/>
      <c r="QET420" s="130"/>
      <c r="QEU420" s="131"/>
      <c r="QEV420" s="132"/>
      <c r="QEW420" s="133"/>
      <c r="QEX420" s="134"/>
      <c r="QEY420" s="135"/>
      <c r="QEZ420" s="135"/>
      <c r="QFA420" s="130"/>
      <c r="QFB420" s="130"/>
      <c r="QFC420" s="131"/>
      <c r="QFD420" s="132"/>
      <c r="QFE420" s="133"/>
      <c r="QFF420" s="134"/>
      <c r="QFG420" s="135"/>
      <c r="QFH420" s="135"/>
      <c r="QFI420" s="130"/>
      <c r="QFJ420" s="130"/>
      <c r="QFK420" s="131"/>
      <c r="QFL420" s="132"/>
      <c r="QFM420" s="133"/>
      <c r="QFN420" s="134"/>
      <c r="QFO420" s="135"/>
      <c r="QFP420" s="135"/>
      <c r="QFQ420" s="130"/>
      <c r="QFR420" s="130"/>
      <c r="QFS420" s="131"/>
      <c r="QFT420" s="132"/>
      <c r="QFU420" s="133"/>
      <c r="QFV420" s="134"/>
      <c r="QFW420" s="135"/>
      <c r="QFX420" s="135"/>
      <c r="QFY420" s="130"/>
      <c r="QFZ420" s="130"/>
      <c r="QGA420" s="131"/>
      <c r="QGB420" s="132"/>
      <c r="QGC420" s="133"/>
      <c r="QGD420" s="134"/>
      <c r="QGE420" s="135"/>
      <c r="QGF420" s="135"/>
      <c r="QGG420" s="130"/>
      <c r="QGH420" s="130"/>
      <c r="QGI420" s="131"/>
      <c r="QGJ420" s="132"/>
      <c r="QGK420" s="133"/>
      <c r="QGL420" s="134"/>
      <c r="QGM420" s="135"/>
      <c r="QGN420" s="135"/>
      <c r="QGO420" s="130"/>
      <c r="QGP420" s="130"/>
      <c r="QGQ420" s="131"/>
      <c r="QGR420" s="132"/>
      <c r="QGS420" s="133"/>
      <c r="QGT420" s="134"/>
      <c r="QGU420" s="135"/>
      <c r="QGV420" s="135"/>
      <c r="QGW420" s="130"/>
      <c r="QGX420" s="130"/>
      <c r="QGY420" s="131"/>
      <c r="QGZ420" s="132"/>
      <c r="QHA420" s="133"/>
      <c r="QHB420" s="134"/>
      <c r="QHC420" s="135"/>
      <c r="QHD420" s="135"/>
      <c r="QHE420" s="130"/>
      <c r="QHF420" s="130"/>
      <c r="QHG420" s="131"/>
      <c r="QHH420" s="132"/>
      <c r="QHI420" s="133"/>
      <c r="QHJ420" s="134"/>
      <c r="QHK420" s="135"/>
      <c r="QHL420" s="135"/>
      <c r="QHM420" s="130"/>
      <c r="QHN420" s="130"/>
      <c r="QHO420" s="131"/>
      <c r="QHP420" s="132"/>
      <c r="QHQ420" s="133"/>
      <c r="QHR420" s="134"/>
      <c r="QHS420" s="135"/>
      <c r="QHT420" s="135"/>
      <c r="QHU420" s="130"/>
      <c r="QHV420" s="130"/>
      <c r="QHW420" s="131"/>
      <c r="QHX420" s="132"/>
      <c r="QHY420" s="133"/>
      <c r="QHZ420" s="134"/>
      <c r="QIA420" s="135"/>
      <c r="QIB420" s="135"/>
      <c r="QIC420" s="130"/>
      <c r="QID420" s="130"/>
      <c r="QIE420" s="131"/>
      <c r="QIF420" s="132"/>
      <c r="QIG420" s="133"/>
      <c r="QIH420" s="134"/>
      <c r="QII420" s="135"/>
      <c r="QIJ420" s="135"/>
      <c r="QIK420" s="130"/>
      <c r="QIL420" s="130"/>
      <c r="QIM420" s="131"/>
      <c r="QIN420" s="132"/>
      <c r="QIO420" s="133"/>
      <c r="QIP420" s="134"/>
      <c r="QIQ420" s="135"/>
      <c r="QIR420" s="135"/>
      <c r="QIS420" s="130"/>
      <c r="QIT420" s="130"/>
      <c r="QIU420" s="131"/>
      <c r="QIV420" s="132"/>
      <c r="QIW420" s="133"/>
      <c r="QIX420" s="134"/>
      <c r="QIY420" s="135"/>
      <c r="QIZ420" s="135"/>
      <c r="QJA420" s="130"/>
      <c r="QJB420" s="130"/>
      <c r="QJC420" s="131"/>
      <c r="QJD420" s="132"/>
      <c r="QJE420" s="133"/>
      <c r="QJF420" s="134"/>
      <c r="QJG420" s="135"/>
      <c r="QJH420" s="135"/>
      <c r="QJI420" s="130"/>
      <c r="QJJ420" s="130"/>
      <c r="QJK420" s="131"/>
      <c r="QJL420" s="132"/>
      <c r="QJM420" s="133"/>
      <c r="QJN420" s="134"/>
      <c r="QJO420" s="135"/>
      <c r="QJP420" s="135"/>
      <c r="QJQ420" s="130"/>
      <c r="QJR420" s="130"/>
      <c r="QJS420" s="131"/>
      <c r="QJT420" s="132"/>
      <c r="QJU420" s="133"/>
      <c r="QJV420" s="134"/>
      <c r="QJW420" s="135"/>
      <c r="QJX420" s="135"/>
      <c r="QJY420" s="130"/>
      <c r="QJZ420" s="130"/>
      <c r="QKA420" s="131"/>
      <c r="QKB420" s="132"/>
      <c r="QKC420" s="133"/>
      <c r="QKD420" s="134"/>
      <c r="QKE420" s="135"/>
      <c r="QKF420" s="135"/>
      <c r="QKG420" s="130"/>
      <c r="QKH420" s="130"/>
      <c r="QKI420" s="131"/>
      <c r="QKJ420" s="132"/>
      <c r="QKK420" s="133"/>
      <c r="QKL420" s="134"/>
      <c r="QKM420" s="135"/>
      <c r="QKN420" s="135"/>
      <c r="QKO420" s="130"/>
      <c r="QKP420" s="130"/>
      <c r="QKQ420" s="131"/>
      <c r="QKR420" s="132"/>
      <c r="QKS420" s="133"/>
      <c r="QKT420" s="134"/>
      <c r="QKU420" s="135"/>
      <c r="QKV420" s="135"/>
      <c r="QKW420" s="130"/>
      <c r="QKX420" s="130"/>
      <c r="QKY420" s="131"/>
      <c r="QKZ420" s="132"/>
      <c r="QLA420" s="133"/>
      <c r="QLB420" s="134"/>
      <c r="QLC420" s="135"/>
      <c r="QLD420" s="135"/>
      <c r="QLE420" s="130"/>
      <c r="QLF420" s="130"/>
      <c r="QLG420" s="131"/>
      <c r="QLH420" s="132"/>
      <c r="QLI420" s="133"/>
      <c r="QLJ420" s="134"/>
      <c r="QLK420" s="135"/>
      <c r="QLL420" s="135"/>
      <c r="QLM420" s="130"/>
      <c r="QLN420" s="130"/>
      <c r="QLO420" s="131"/>
      <c r="QLP420" s="132"/>
      <c r="QLQ420" s="133"/>
      <c r="QLR420" s="134"/>
      <c r="QLS420" s="135"/>
      <c r="QLT420" s="135"/>
      <c r="QLU420" s="130"/>
      <c r="QLV420" s="130"/>
      <c r="QLW420" s="131"/>
      <c r="QLX420" s="132"/>
      <c r="QLY420" s="133"/>
      <c r="QLZ420" s="134"/>
      <c r="QMA420" s="135"/>
      <c r="QMB420" s="135"/>
      <c r="QMC420" s="130"/>
      <c r="QMD420" s="130"/>
      <c r="QME420" s="131"/>
      <c r="QMF420" s="132"/>
      <c r="QMG420" s="133"/>
      <c r="QMH420" s="134"/>
      <c r="QMI420" s="135"/>
      <c r="QMJ420" s="135"/>
      <c r="QMK420" s="130"/>
      <c r="QML420" s="130"/>
      <c r="QMM420" s="131"/>
      <c r="QMN420" s="132"/>
      <c r="QMO420" s="133"/>
      <c r="QMP420" s="134"/>
      <c r="QMQ420" s="135"/>
      <c r="QMR420" s="135"/>
      <c r="QMS420" s="130"/>
      <c r="QMT420" s="130"/>
      <c r="QMU420" s="131"/>
      <c r="QMV420" s="132"/>
      <c r="QMW420" s="133"/>
      <c r="QMX420" s="134"/>
      <c r="QMY420" s="135"/>
      <c r="QMZ420" s="135"/>
      <c r="QNA420" s="130"/>
      <c r="QNB420" s="130"/>
      <c r="QNC420" s="131"/>
      <c r="QND420" s="132"/>
      <c r="QNE420" s="133"/>
      <c r="QNF420" s="134"/>
      <c r="QNG420" s="135"/>
      <c r="QNH420" s="135"/>
      <c r="QNI420" s="130"/>
      <c r="QNJ420" s="130"/>
      <c r="QNK420" s="131"/>
      <c r="QNL420" s="132"/>
      <c r="QNM420" s="133"/>
      <c r="QNN420" s="134"/>
      <c r="QNO420" s="135"/>
      <c r="QNP420" s="135"/>
      <c r="QNQ420" s="130"/>
      <c r="QNR420" s="130"/>
      <c r="QNS420" s="131"/>
      <c r="QNT420" s="132"/>
      <c r="QNU420" s="133"/>
      <c r="QNV420" s="134"/>
      <c r="QNW420" s="135"/>
      <c r="QNX420" s="135"/>
      <c r="QNY420" s="130"/>
      <c r="QNZ420" s="130"/>
      <c r="QOA420" s="131"/>
      <c r="QOB420" s="132"/>
      <c r="QOC420" s="133"/>
      <c r="QOD420" s="134"/>
      <c r="QOE420" s="135"/>
      <c r="QOF420" s="135"/>
      <c r="QOG420" s="130"/>
      <c r="QOH420" s="130"/>
      <c r="QOI420" s="131"/>
      <c r="QOJ420" s="132"/>
      <c r="QOK420" s="133"/>
      <c r="QOL420" s="134"/>
      <c r="QOM420" s="135"/>
      <c r="QON420" s="135"/>
      <c r="QOO420" s="130"/>
      <c r="QOP420" s="130"/>
      <c r="QOQ420" s="131"/>
      <c r="QOR420" s="132"/>
      <c r="QOS420" s="133"/>
      <c r="QOT420" s="134"/>
      <c r="QOU420" s="135"/>
      <c r="QOV420" s="135"/>
      <c r="QOW420" s="130"/>
      <c r="QOX420" s="130"/>
      <c r="QOY420" s="131"/>
      <c r="QOZ420" s="132"/>
      <c r="QPA420" s="133"/>
      <c r="QPB420" s="134"/>
      <c r="QPC420" s="135"/>
      <c r="QPD420" s="135"/>
      <c r="QPE420" s="130"/>
      <c r="QPF420" s="130"/>
      <c r="QPG420" s="131"/>
      <c r="QPH420" s="132"/>
      <c r="QPI420" s="133"/>
      <c r="QPJ420" s="134"/>
      <c r="QPK420" s="135"/>
      <c r="QPL420" s="135"/>
      <c r="QPM420" s="130"/>
      <c r="QPN420" s="130"/>
      <c r="QPO420" s="131"/>
      <c r="QPP420" s="132"/>
      <c r="QPQ420" s="133"/>
      <c r="QPR420" s="134"/>
      <c r="QPS420" s="135"/>
      <c r="QPT420" s="135"/>
      <c r="QPU420" s="130"/>
      <c r="QPV420" s="130"/>
      <c r="QPW420" s="131"/>
      <c r="QPX420" s="132"/>
      <c r="QPY420" s="133"/>
      <c r="QPZ420" s="134"/>
      <c r="QQA420" s="135"/>
      <c r="QQB420" s="135"/>
      <c r="QQC420" s="130"/>
      <c r="QQD420" s="130"/>
      <c r="QQE420" s="131"/>
      <c r="QQF420" s="132"/>
      <c r="QQG420" s="133"/>
      <c r="QQH420" s="134"/>
      <c r="QQI420" s="135"/>
      <c r="QQJ420" s="135"/>
      <c r="QQK420" s="130"/>
      <c r="QQL420" s="130"/>
      <c r="QQM420" s="131"/>
      <c r="QQN420" s="132"/>
      <c r="QQO420" s="133"/>
      <c r="QQP420" s="134"/>
      <c r="QQQ420" s="135"/>
      <c r="QQR420" s="135"/>
      <c r="QQS420" s="130"/>
      <c r="QQT420" s="130"/>
      <c r="QQU420" s="131"/>
      <c r="QQV420" s="132"/>
      <c r="QQW420" s="133"/>
      <c r="QQX420" s="134"/>
      <c r="QQY420" s="135"/>
      <c r="QQZ420" s="135"/>
      <c r="QRA420" s="130"/>
      <c r="QRB420" s="130"/>
      <c r="QRC420" s="131"/>
      <c r="QRD420" s="132"/>
      <c r="QRE420" s="133"/>
      <c r="QRF420" s="134"/>
      <c r="QRG420" s="135"/>
      <c r="QRH420" s="135"/>
      <c r="QRI420" s="130"/>
      <c r="QRJ420" s="130"/>
      <c r="QRK420" s="131"/>
      <c r="QRL420" s="132"/>
      <c r="QRM420" s="133"/>
      <c r="QRN420" s="134"/>
      <c r="QRO420" s="135"/>
      <c r="QRP420" s="135"/>
      <c r="QRQ420" s="130"/>
      <c r="QRR420" s="130"/>
      <c r="QRS420" s="131"/>
      <c r="QRT420" s="132"/>
      <c r="QRU420" s="133"/>
      <c r="QRV420" s="134"/>
      <c r="QRW420" s="135"/>
      <c r="QRX420" s="135"/>
      <c r="QRY420" s="130"/>
      <c r="QRZ420" s="130"/>
      <c r="QSA420" s="131"/>
      <c r="QSB420" s="132"/>
      <c r="QSC420" s="133"/>
      <c r="QSD420" s="134"/>
      <c r="QSE420" s="135"/>
      <c r="QSF420" s="135"/>
      <c r="QSG420" s="130"/>
      <c r="QSH420" s="130"/>
      <c r="QSI420" s="131"/>
      <c r="QSJ420" s="132"/>
      <c r="QSK420" s="133"/>
      <c r="QSL420" s="134"/>
      <c r="QSM420" s="135"/>
      <c r="QSN420" s="135"/>
      <c r="QSO420" s="130"/>
      <c r="QSP420" s="130"/>
      <c r="QSQ420" s="131"/>
      <c r="QSR420" s="132"/>
      <c r="QSS420" s="133"/>
      <c r="QST420" s="134"/>
      <c r="QSU420" s="135"/>
      <c r="QSV420" s="135"/>
      <c r="QSW420" s="130"/>
      <c r="QSX420" s="130"/>
      <c r="QSY420" s="131"/>
      <c r="QSZ420" s="132"/>
      <c r="QTA420" s="133"/>
      <c r="QTB420" s="134"/>
      <c r="QTC420" s="135"/>
      <c r="QTD420" s="135"/>
      <c r="QTE420" s="130"/>
      <c r="QTF420" s="130"/>
      <c r="QTG420" s="131"/>
      <c r="QTH420" s="132"/>
      <c r="QTI420" s="133"/>
      <c r="QTJ420" s="134"/>
      <c r="QTK420" s="135"/>
      <c r="QTL420" s="135"/>
      <c r="QTM420" s="130"/>
      <c r="QTN420" s="130"/>
      <c r="QTO420" s="131"/>
      <c r="QTP420" s="132"/>
      <c r="QTQ420" s="133"/>
      <c r="QTR420" s="134"/>
      <c r="QTS420" s="135"/>
      <c r="QTT420" s="135"/>
      <c r="QTU420" s="130"/>
      <c r="QTV420" s="130"/>
      <c r="QTW420" s="131"/>
      <c r="QTX420" s="132"/>
      <c r="QTY420" s="133"/>
      <c r="QTZ420" s="134"/>
      <c r="QUA420" s="135"/>
      <c r="QUB420" s="135"/>
      <c r="QUC420" s="130"/>
      <c r="QUD420" s="130"/>
      <c r="QUE420" s="131"/>
      <c r="QUF420" s="132"/>
      <c r="QUG420" s="133"/>
      <c r="QUH420" s="134"/>
      <c r="QUI420" s="135"/>
      <c r="QUJ420" s="135"/>
      <c r="QUK420" s="130"/>
      <c r="QUL420" s="130"/>
      <c r="QUM420" s="131"/>
      <c r="QUN420" s="132"/>
      <c r="QUO420" s="133"/>
      <c r="QUP420" s="134"/>
      <c r="QUQ420" s="135"/>
      <c r="QUR420" s="135"/>
      <c r="QUS420" s="130"/>
      <c r="QUT420" s="130"/>
      <c r="QUU420" s="131"/>
      <c r="QUV420" s="132"/>
      <c r="QUW420" s="133"/>
      <c r="QUX420" s="134"/>
      <c r="QUY420" s="135"/>
      <c r="QUZ420" s="135"/>
      <c r="QVA420" s="130"/>
      <c r="QVB420" s="130"/>
      <c r="QVC420" s="131"/>
      <c r="QVD420" s="132"/>
      <c r="QVE420" s="133"/>
      <c r="QVF420" s="134"/>
      <c r="QVG420" s="135"/>
      <c r="QVH420" s="135"/>
      <c r="QVI420" s="130"/>
      <c r="QVJ420" s="130"/>
      <c r="QVK420" s="131"/>
      <c r="QVL420" s="132"/>
      <c r="QVM420" s="133"/>
      <c r="QVN420" s="134"/>
      <c r="QVO420" s="135"/>
      <c r="QVP420" s="135"/>
      <c r="QVQ420" s="130"/>
      <c r="QVR420" s="130"/>
      <c r="QVS420" s="131"/>
      <c r="QVT420" s="132"/>
      <c r="QVU420" s="133"/>
      <c r="QVV420" s="134"/>
      <c r="QVW420" s="135"/>
      <c r="QVX420" s="135"/>
      <c r="QVY420" s="130"/>
      <c r="QVZ420" s="130"/>
      <c r="QWA420" s="131"/>
      <c r="QWB420" s="132"/>
      <c r="QWC420" s="133"/>
      <c r="QWD420" s="134"/>
      <c r="QWE420" s="135"/>
      <c r="QWF420" s="135"/>
      <c r="QWG420" s="130"/>
      <c r="QWH420" s="130"/>
      <c r="QWI420" s="131"/>
      <c r="QWJ420" s="132"/>
      <c r="QWK420" s="133"/>
      <c r="QWL420" s="134"/>
      <c r="QWM420" s="135"/>
      <c r="QWN420" s="135"/>
      <c r="QWO420" s="130"/>
      <c r="QWP420" s="130"/>
      <c r="QWQ420" s="131"/>
      <c r="QWR420" s="132"/>
      <c r="QWS420" s="133"/>
      <c r="QWT420" s="134"/>
      <c r="QWU420" s="135"/>
      <c r="QWV420" s="135"/>
      <c r="QWW420" s="130"/>
      <c r="QWX420" s="130"/>
      <c r="QWY420" s="131"/>
      <c r="QWZ420" s="132"/>
      <c r="QXA420" s="133"/>
      <c r="QXB420" s="134"/>
      <c r="QXC420" s="135"/>
      <c r="QXD420" s="135"/>
      <c r="QXE420" s="130"/>
      <c r="QXF420" s="130"/>
      <c r="QXG420" s="131"/>
      <c r="QXH420" s="132"/>
      <c r="QXI420" s="133"/>
      <c r="QXJ420" s="134"/>
      <c r="QXK420" s="135"/>
      <c r="QXL420" s="135"/>
      <c r="QXM420" s="130"/>
      <c r="QXN420" s="130"/>
      <c r="QXO420" s="131"/>
      <c r="QXP420" s="132"/>
      <c r="QXQ420" s="133"/>
      <c r="QXR420" s="134"/>
      <c r="QXS420" s="135"/>
      <c r="QXT420" s="135"/>
      <c r="QXU420" s="130"/>
      <c r="QXV420" s="130"/>
      <c r="QXW420" s="131"/>
      <c r="QXX420" s="132"/>
      <c r="QXY420" s="133"/>
      <c r="QXZ420" s="134"/>
      <c r="QYA420" s="135"/>
      <c r="QYB420" s="135"/>
      <c r="QYC420" s="130"/>
      <c r="QYD420" s="130"/>
      <c r="QYE420" s="131"/>
      <c r="QYF420" s="132"/>
      <c r="QYG420" s="133"/>
      <c r="QYH420" s="134"/>
      <c r="QYI420" s="135"/>
      <c r="QYJ420" s="135"/>
      <c r="QYK420" s="130"/>
      <c r="QYL420" s="130"/>
      <c r="QYM420" s="131"/>
      <c r="QYN420" s="132"/>
      <c r="QYO420" s="133"/>
      <c r="QYP420" s="134"/>
      <c r="QYQ420" s="135"/>
      <c r="QYR420" s="135"/>
      <c r="QYS420" s="130"/>
      <c r="QYT420" s="130"/>
      <c r="QYU420" s="131"/>
      <c r="QYV420" s="132"/>
      <c r="QYW420" s="133"/>
      <c r="QYX420" s="134"/>
      <c r="QYY420" s="135"/>
      <c r="QYZ420" s="135"/>
      <c r="QZA420" s="130"/>
      <c r="QZB420" s="130"/>
      <c r="QZC420" s="131"/>
      <c r="QZD420" s="132"/>
      <c r="QZE420" s="133"/>
      <c r="QZF420" s="134"/>
      <c r="QZG420" s="135"/>
      <c r="QZH420" s="135"/>
      <c r="QZI420" s="130"/>
      <c r="QZJ420" s="130"/>
      <c r="QZK420" s="131"/>
      <c r="QZL420" s="132"/>
      <c r="QZM420" s="133"/>
      <c r="QZN420" s="134"/>
      <c r="QZO420" s="135"/>
      <c r="QZP420" s="135"/>
      <c r="QZQ420" s="130"/>
      <c r="QZR420" s="130"/>
      <c r="QZS420" s="131"/>
      <c r="QZT420" s="132"/>
      <c r="QZU420" s="133"/>
      <c r="QZV420" s="134"/>
      <c r="QZW420" s="135"/>
      <c r="QZX420" s="135"/>
      <c r="QZY420" s="130"/>
      <c r="QZZ420" s="130"/>
      <c r="RAA420" s="131"/>
      <c r="RAB420" s="132"/>
      <c r="RAC420" s="133"/>
      <c r="RAD420" s="134"/>
      <c r="RAE420" s="135"/>
      <c r="RAF420" s="135"/>
      <c r="RAG420" s="130"/>
      <c r="RAH420" s="130"/>
      <c r="RAI420" s="131"/>
      <c r="RAJ420" s="132"/>
      <c r="RAK420" s="133"/>
      <c r="RAL420" s="134"/>
      <c r="RAM420" s="135"/>
      <c r="RAN420" s="135"/>
      <c r="RAO420" s="130"/>
      <c r="RAP420" s="130"/>
      <c r="RAQ420" s="131"/>
      <c r="RAR420" s="132"/>
      <c r="RAS420" s="133"/>
      <c r="RAT420" s="134"/>
      <c r="RAU420" s="135"/>
      <c r="RAV420" s="135"/>
      <c r="RAW420" s="130"/>
      <c r="RAX420" s="130"/>
      <c r="RAY420" s="131"/>
      <c r="RAZ420" s="132"/>
      <c r="RBA420" s="133"/>
      <c r="RBB420" s="134"/>
      <c r="RBC420" s="135"/>
      <c r="RBD420" s="135"/>
      <c r="RBE420" s="130"/>
      <c r="RBF420" s="130"/>
      <c r="RBG420" s="131"/>
      <c r="RBH420" s="132"/>
      <c r="RBI420" s="133"/>
      <c r="RBJ420" s="134"/>
      <c r="RBK420" s="135"/>
      <c r="RBL420" s="135"/>
      <c r="RBM420" s="130"/>
      <c r="RBN420" s="130"/>
      <c r="RBO420" s="131"/>
      <c r="RBP420" s="132"/>
      <c r="RBQ420" s="133"/>
      <c r="RBR420" s="134"/>
      <c r="RBS420" s="135"/>
      <c r="RBT420" s="135"/>
      <c r="RBU420" s="130"/>
      <c r="RBV420" s="130"/>
      <c r="RBW420" s="131"/>
      <c r="RBX420" s="132"/>
      <c r="RBY420" s="133"/>
      <c r="RBZ420" s="134"/>
      <c r="RCA420" s="135"/>
      <c r="RCB420" s="135"/>
      <c r="RCC420" s="130"/>
      <c r="RCD420" s="130"/>
      <c r="RCE420" s="131"/>
      <c r="RCF420" s="132"/>
      <c r="RCG420" s="133"/>
      <c r="RCH420" s="134"/>
      <c r="RCI420" s="135"/>
      <c r="RCJ420" s="135"/>
      <c r="RCK420" s="130"/>
      <c r="RCL420" s="130"/>
      <c r="RCM420" s="131"/>
      <c r="RCN420" s="132"/>
      <c r="RCO420" s="133"/>
      <c r="RCP420" s="134"/>
      <c r="RCQ420" s="135"/>
      <c r="RCR420" s="135"/>
      <c r="RCS420" s="130"/>
      <c r="RCT420" s="130"/>
      <c r="RCU420" s="131"/>
      <c r="RCV420" s="132"/>
      <c r="RCW420" s="133"/>
      <c r="RCX420" s="134"/>
      <c r="RCY420" s="135"/>
      <c r="RCZ420" s="135"/>
      <c r="RDA420" s="130"/>
      <c r="RDB420" s="130"/>
      <c r="RDC420" s="131"/>
      <c r="RDD420" s="132"/>
      <c r="RDE420" s="133"/>
      <c r="RDF420" s="134"/>
      <c r="RDG420" s="135"/>
      <c r="RDH420" s="135"/>
      <c r="RDI420" s="130"/>
      <c r="RDJ420" s="130"/>
      <c r="RDK420" s="131"/>
      <c r="RDL420" s="132"/>
      <c r="RDM420" s="133"/>
      <c r="RDN420" s="134"/>
      <c r="RDO420" s="135"/>
      <c r="RDP420" s="135"/>
      <c r="RDQ420" s="130"/>
      <c r="RDR420" s="130"/>
      <c r="RDS420" s="131"/>
      <c r="RDT420" s="132"/>
      <c r="RDU420" s="133"/>
      <c r="RDV420" s="134"/>
      <c r="RDW420" s="135"/>
      <c r="RDX420" s="135"/>
      <c r="RDY420" s="130"/>
      <c r="RDZ420" s="130"/>
      <c r="REA420" s="131"/>
      <c r="REB420" s="132"/>
      <c r="REC420" s="133"/>
      <c r="RED420" s="134"/>
      <c r="REE420" s="135"/>
      <c r="REF420" s="135"/>
      <c r="REG420" s="130"/>
      <c r="REH420" s="130"/>
      <c r="REI420" s="131"/>
      <c r="REJ420" s="132"/>
      <c r="REK420" s="133"/>
      <c r="REL420" s="134"/>
      <c r="REM420" s="135"/>
      <c r="REN420" s="135"/>
      <c r="REO420" s="130"/>
      <c r="REP420" s="130"/>
      <c r="REQ420" s="131"/>
      <c r="RER420" s="132"/>
      <c r="RES420" s="133"/>
      <c r="RET420" s="134"/>
      <c r="REU420" s="135"/>
      <c r="REV420" s="135"/>
      <c r="REW420" s="130"/>
      <c r="REX420" s="130"/>
      <c r="REY420" s="131"/>
      <c r="REZ420" s="132"/>
      <c r="RFA420" s="133"/>
      <c r="RFB420" s="134"/>
      <c r="RFC420" s="135"/>
      <c r="RFD420" s="135"/>
      <c r="RFE420" s="130"/>
      <c r="RFF420" s="130"/>
      <c r="RFG420" s="131"/>
      <c r="RFH420" s="132"/>
      <c r="RFI420" s="133"/>
      <c r="RFJ420" s="134"/>
      <c r="RFK420" s="135"/>
      <c r="RFL420" s="135"/>
      <c r="RFM420" s="130"/>
      <c r="RFN420" s="130"/>
      <c r="RFO420" s="131"/>
      <c r="RFP420" s="132"/>
      <c r="RFQ420" s="133"/>
      <c r="RFR420" s="134"/>
      <c r="RFS420" s="135"/>
      <c r="RFT420" s="135"/>
      <c r="RFU420" s="130"/>
      <c r="RFV420" s="130"/>
      <c r="RFW420" s="131"/>
      <c r="RFX420" s="132"/>
      <c r="RFY420" s="133"/>
      <c r="RFZ420" s="134"/>
      <c r="RGA420" s="135"/>
      <c r="RGB420" s="135"/>
      <c r="RGC420" s="130"/>
      <c r="RGD420" s="130"/>
      <c r="RGE420" s="131"/>
      <c r="RGF420" s="132"/>
      <c r="RGG420" s="133"/>
      <c r="RGH420" s="134"/>
      <c r="RGI420" s="135"/>
      <c r="RGJ420" s="135"/>
      <c r="RGK420" s="130"/>
      <c r="RGL420" s="130"/>
      <c r="RGM420" s="131"/>
      <c r="RGN420" s="132"/>
      <c r="RGO420" s="133"/>
      <c r="RGP420" s="134"/>
      <c r="RGQ420" s="135"/>
      <c r="RGR420" s="135"/>
      <c r="RGS420" s="130"/>
      <c r="RGT420" s="130"/>
      <c r="RGU420" s="131"/>
      <c r="RGV420" s="132"/>
      <c r="RGW420" s="133"/>
      <c r="RGX420" s="134"/>
      <c r="RGY420" s="135"/>
      <c r="RGZ420" s="135"/>
      <c r="RHA420" s="130"/>
      <c r="RHB420" s="130"/>
      <c r="RHC420" s="131"/>
      <c r="RHD420" s="132"/>
      <c r="RHE420" s="133"/>
      <c r="RHF420" s="134"/>
      <c r="RHG420" s="135"/>
      <c r="RHH420" s="135"/>
      <c r="RHI420" s="130"/>
      <c r="RHJ420" s="130"/>
      <c r="RHK420" s="131"/>
      <c r="RHL420" s="132"/>
      <c r="RHM420" s="133"/>
      <c r="RHN420" s="134"/>
      <c r="RHO420" s="135"/>
      <c r="RHP420" s="135"/>
      <c r="RHQ420" s="130"/>
      <c r="RHR420" s="130"/>
      <c r="RHS420" s="131"/>
      <c r="RHT420" s="132"/>
      <c r="RHU420" s="133"/>
      <c r="RHV420" s="134"/>
      <c r="RHW420" s="135"/>
      <c r="RHX420" s="135"/>
      <c r="RHY420" s="130"/>
      <c r="RHZ420" s="130"/>
      <c r="RIA420" s="131"/>
      <c r="RIB420" s="132"/>
      <c r="RIC420" s="133"/>
      <c r="RID420" s="134"/>
      <c r="RIE420" s="135"/>
      <c r="RIF420" s="135"/>
      <c r="RIG420" s="130"/>
      <c r="RIH420" s="130"/>
      <c r="RII420" s="131"/>
      <c r="RIJ420" s="132"/>
      <c r="RIK420" s="133"/>
      <c r="RIL420" s="134"/>
      <c r="RIM420" s="135"/>
      <c r="RIN420" s="135"/>
      <c r="RIO420" s="130"/>
      <c r="RIP420" s="130"/>
      <c r="RIQ420" s="131"/>
      <c r="RIR420" s="132"/>
      <c r="RIS420" s="133"/>
      <c r="RIT420" s="134"/>
      <c r="RIU420" s="135"/>
      <c r="RIV420" s="135"/>
      <c r="RIW420" s="130"/>
      <c r="RIX420" s="130"/>
      <c r="RIY420" s="131"/>
      <c r="RIZ420" s="132"/>
      <c r="RJA420" s="133"/>
      <c r="RJB420" s="134"/>
      <c r="RJC420" s="135"/>
      <c r="RJD420" s="135"/>
      <c r="RJE420" s="130"/>
      <c r="RJF420" s="130"/>
      <c r="RJG420" s="131"/>
      <c r="RJH420" s="132"/>
      <c r="RJI420" s="133"/>
      <c r="RJJ420" s="134"/>
      <c r="RJK420" s="135"/>
      <c r="RJL420" s="135"/>
      <c r="RJM420" s="130"/>
      <c r="RJN420" s="130"/>
      <c r="RJO420" s="131"/>
      <c r="RJP420" s="132"/>
      <c r="RJQ420" s="133"/>
      <c r="RJR420" s="134"/>
      <c r="RJS420" s="135"/>
      <c r="RJT420" s="135"/>
      <c r="RJU420" s="130"/>
      <c r="RJV420" s="130"/>
      <c r="RJW420" s="131"/>
      <c r="RJX420" s="132"/>
      <c r="RJY420" s="133"/>
      <c r="RJZ420" s="134"/>
      <c r="RKA420" s="135"/>
      <c r="RKB420" s="135"/>
      <c r="RKC420" s="130"/>
      <c r="RKD420" s="130"/>
      <c r="RKE420" s="131"/>
      <c r="RKF420" s="132"/>
      <c r="RKG420" s="133"/>
      <c r="RKH420" s="134"/>
      <c r="RKI420" s="135"/>
      <c r="RKJ420" s="135"/>
      <c r="RKK420" s="130"/>
      <c r="RKL420" s="130"/>
      <c r="RKM420" s="131"/>
      <c r="RKN420" s="132"/>
      <c r="RKO420" s="133"/>
      <c r="RKP420" s="134"/>
      <c r="RKQ420" s="135"/>
      <c r="RKR420" s="135"/>
      <c r="RKS420" s="130"/>
      <c r="RKT420" s="130"/>
      <c r="RKU420" s="131"/>
      <c r="RKV420" s="132"/>
      <c r="RKW420" s="133"/>
      <c r="RKX420" s="134"/>
      <c r="RKY420" s="135"/>
      <c r="RKZ420" s="135"/>
      <c r="RLA420" s="130"/>
      <c r="RLB420" s="130"/>
      <c r="RLC420" s="131"/>
      <c r="RLD420" s="132"/>
      <c r="RLE420" s="133"/>
      <c r="RLF420" s="134"/>
      <c r="RLG420" s="135"/>
      <c r="RLH420" s="135"/>
      <c r="RLI420" s="130"/>
      <c r="RLJ420" s="130"/>
      <c r="RLK420" s="131"/>
      <c r="RLL420" s="132"/>
      <c r="RLM420" s="133"/>
      <c r="RLN420" s="134"/>
      <c r="RLO420" s="135"/>
      <c r="RLP420" s="135"/>
      <c r="RLQ420" s="130"/>
      <c r="RLR420" s="130"/>
      <c r="RLS420" s="131"/>
      <c r="RLT420" s="132"/>
      <c r="RLU420" s="133"/>
      <c r="RLV420" s="134"/>
      <c r="RLW420" s="135"/>
      <c r="RLX420" s="135"/>
      <c r="RLY420" s="130"/>
      <c r="RLZ420" s="130"/>
      <c r="RMA420" s="131"/>
      <c r="RMB420" s="132"/>
      <c r="RMC420" s="133"/>
      <c r="RMD420" s="134"/>
      <c r="RME420" s="135"/>
      <c r="RMF420" s="135"/>
      <c r="RMG420" s="130"/>
      <c r="RMH420" s="130"/>
      <c r="RMI420" s="131"/>
      <c r="RMJ420" s="132"/>
      <c r="RMK420" s="133"/>
      <c r="RML420" s="134"/>
      <c r="RMM420" s="135"/>
      <c r="RMN420" s="135"/>
      <c r="RMO420" s="130"/>
      <c r="RMP420" s="130"/>
      <c r="RMQ420" s="131"/>
      <c r="RMR420" s="132"/>
      <c r="RMS420" s="133"/>
      <c r="RMT420" s="134"/>
      <c r="RMU420" s="135"/>
      <c r="RMV420" s="135"/>
      <c r="RMW420" s="130"/>
      <c r="RMX420" s="130"/>
      <c r="RMY420" s="131"/>
      <c r="RMZ420" s="132"/>
      <c r="RNA420" s="133"/>
      <c r="RNB420" s="134"/>
      <c r="RNC420" s="135"/>
      <c r="RND420" s="135"/>
      <c r="RNE420" s="130"/>
      <c r="RNF420" s="130"/>
      <c r="RNG420" s="131"/>
      <c r="RNH420" s="132"/>
      <c r="RNI420" s="133"/>
      <c r="RNJ420" s="134"/>
      <c r="RNK420" s="135"/>
      <c r="RNL420" s="135"/>
      <c r="RNM420" s="130"/>
      <c r="RNN420" s="130"/>
      <c r="RNO420" s="131"/>
      <c r="RNP420" s="132"/>
      <c r="RNQ420" s="133"/>
      <c r="RNR420" s="134"/>
      <c r="RNS420" s="135"/>
      <c r="RNT420" s="135"/>
      <c r="RNU420" s="130"/>
      <c r="RNV420" s="130"/>
      <c r="RNW420" s="131"/>
      <c r="RNX420" s="132"/>
      <c r="RNY420" s="133"/>
      <c r="RNZ420" s="134"/>
      <c r="ROA420" s="135"/>
      <c r="ROB420" s="135"/>
      <c r="ROC420" s="130"/>
      <c r="ROD420" s="130"/>
      <c r="ROE420" s="131"/>
      <c r="ROF420" s="132"/>
      <c r="ROG420" s="133"/>
      <c r="ROH420" s="134"/>
      <c r="ROI420" s="135"/>
      <c r="ROJ420" s="135"/>
      <c r="ROK420" s="130"/>
      <c r="ROL420" s="130"/>
      <c r="ROM420" s="131"/>
      <c r="RON420" s="132"/>
      <c r="ROO420" s="133"/>
      <c r="ROP420" s="134"/>
      <c r="ROQ420" s="135"/>
      <c r="ROR420" s="135"/>
      <c r="ROS420" s="130"/>
      <c r="ROT420" s="130"/>
      <c r="ROU420" s="131"/>
      <c r="ROV420" s="132"/>
      <c r="ROW420" s="133"/>
      <c r="ROX420" s="134"/>
      <c r="ROY420" s="135"/>
      <c r="ROZ420" s="135"/>
      <c r="RPA420" s="130"/>
      <c r="RPB420" s="130"/>
      <c r="RPC420" s="131"/>
      <c r="RPD420" s="132"/>
      <c r="RPE420" s="133"/>
      <c r="RPF420" s="134"/>
      <c r="RPG420" s="135"/>
      <c r="RPH420" s="135"/>
      <c r="RPI420" s="130"/>
      <c r="RPJ420" s="130"/>
      <c r="RPK420" s="131"/>
      <c r="RPL420" s="132"/>
      <c r="RPM420" s="133"/>
      <c r="RPN420" s="134"/>
      <c r="RPO420" s="135"/>
      <c r="RPP420" s="135"/>
      <c r="RPQ420" s="130"/>
      <c r="RPR420" s="130"/>
      <c r="RPS420" s="131"/>
      <c r="RPT420" s="132"/>
      <c r="RPU420" s="133"/>
      <c r="RPV420" s="134"/>
      <c r="RPW420" s="135"/>
      <c r="RPX420" s="135"/>
      <c r="RPY420" s="130"/>
      <c r="RPZ420" s="130"/>
      <c r="RQA420" s="131"/>
      <c r="RQB420" s="132"/>
      <c r="RQC420" s="133"/>
      <c r="RQD420" s="134"/>
      <c r="RQE420" s="135"/>
      <c r="RQF420" s="135"/>
      <c r="RQG420" s="130"/>
      <c r="RQH420" s="130"/>
      <c r="RQI420" s="131"/>
      <c r="RQJ420" s="132"/>
      <c r="RQK420" s="133"/>
      <c r="RQL420" s="134"/>
      <c r="RQM420" s="135"/>
      <c r="RQN420" s="135"/>
      <c r="RQO420" s="130"/>
      <c r="RQP420" s="130"/>
      <c r="RQQ420" s="131"/>
      <c r="RQR420" s="132"/>
      <c r="RQS420" s="133"/>
      <c r="RQT420" s="134"/>
      <c r="RQU420" s="135"/>
      <c r="RQV420" s="135"/>
      <c r="RQW420" s="130"/>
      <c r="RQX420" s="130"/>
      <c r="RQY420" s="131"/>
      <c r="RQZ420" s="132"/>
      <c r="RRA420" s="133"/>
      <c r="RRB420" s="134"/>
      <c r="RRC420" s="135"/>
      <c r="RRD420" s="135"/>
      <c r="RRE420" s="130"/>
      <c r="RRF420" s="130"/>
      <c r="RRG420" s="131"/>
      <c r="RRH420" s="132"/>
      <c r="RRI420" s="133"/>
      <c r="RRJ420" s="134"/>
      <c r="RRK420" s="135"/>
      <c r="RRL420" s="135"/>
      <c r="RRM420" s="130"/>
      <c r="RRN420" s="130"/>
      <c r="RRO420" s="131"/>
      <c r="RRP420" s="132"/>
      <c r="RRQ420" s="133"/>
      <c r="RRR420" s="134"/>
      <c r="RRS420" s="135"/>
      <c r="RRT420" s="135"/>
      <c r="RRU420" s="130"/>
      <c r="RRV420" s="130"/>
      <c r="RRW420" s="131"/>
      <c r="RRX420" s="132"/>
      <c r="RRY420" s="133"/>
      <c r="RRZ420" s="134"/>
      <c r="RSA420" s="135"/>
      <c r="RSB420" s="135"/>
      <c r="RSC420" s="130"/>
      <c r="RSD420" s="130"/>
      <c r="RSE420" s="131"/>
      <c r="RSF420" s="132"/>
      <c r="RSG420" s="133"/>
      <c r="RSH420" s="134"/>
      <c r="RSI420" s="135"/>
      <c r="RSJ420" s="135"/>
      <c r="RSK420" s="130"/>
      <c r="RSL420" s="130"/>
      <c r="RSM420" s="131"/>
      <c r="RSN420" s="132"/>
      <c r="RSO420" s="133"/>
      <c r="RSP420" s="134"/>
      <c r="RSQ420" s="135"/>
      <c r="RSR420" s="135"/>
      <c r="RSS420" s="130"/>
      <c r="RST420" s="130"/>
      <c r="RSU420" s="131"/>
      <c r="RSV420" s="132"/>
      <c r="RSW420" s="133"/>
      <c r="RSX420" s="134"/>
      <c r="RSY420" s="135"/>
      <c r="RSZ420" s="135"/>
      <c r="RTA420" s="130"/>
      <c r="RTB420" s="130"/>
      <c r="RTC420" s="131"/>
      <c r="RTD420" s="132"/>
      <c r="RTE420" s="133"/>
      <c r="RTF420" s="134"/>
      <c r="RTG420" s="135"/>
      <c r="RTH420" s="135"/>
      <c r="RTI420" s="130"/>
      <c r="RTJ420" s="130"/>
      <c r="RTK420" s="131"/>
      <c r="RTL420" s="132"/>
      <c r="RTM420" s="133"/>
      <c r="RTN420" s="134"/>
      <c r="RTO420" s="135"/>
      <c r="RTP420" s="135"/>
      <c r="RTQ420" s="130"/>
      <c r="RTR420" s="130"/>
      <c r="RTS420" s="131"/>
      <c r="RTT420" s="132"/>
      <c r="RTU420" s="133"/>
      <c r="RTV420" s="134"/>
      <c r="RTW420" s="135"/>
      <c r="RTX420" s="135"/>
      <c r="RTY420" s="130"/>
      <c r="RTZ420" s="130"/>
      <c r="RUA420" s="131"/>
      <c r="RUB420" s="132"/>
      <c r="RUC420" s="133"/>
      <c r="RUD420" s="134"/>
      <c r="RUE420" s="135"/>
      <c r="RUF420" s="135"/>
      <c r="RUG420" s="130"/>
      <c r="RUH420" s="130"/>
      <c r="RUI420" s="131"/>
      <c r="RUJ420" s="132"/>
      <c r="RUK420" s="133"/>
      <c r="RUL420" s="134"/>
      <c r="RUM420" s="135"/>
      <c r="RUN420" s="135"/>
      <c r="RUO420" s="130"/>
      <c r="RUP420" s="130"/>
      <c r="RUQ420" s="131"/>
      <c r="RUR420" s="132"/>
      <c r="RUS420" s="133"/>
      <c r="RUT420" s="134"/>
      <c r="RUU420" s="135"/>
      <c r="RUV420" s="135"/>
      <c r="RUW420" s="130"/>
      <c r="RUX420" s="130"/>
      <c r="RUY420" s="131"/>
      <c r="RUZ420" s="132"/>
      <c r="RVA420" s="133"/>
      <c r="RVB420" s="134"/>
      <c r="RVC420" s="135"/>
      <c r="RVD420" s="135"/>
      <c r="RVE420" s="130"/>
      <c r="RVF420" s="130"/>
      <c r="RVG420" s="131"/>
      <c r="RVH420" s="132"/>
      <c r="RVI420" s="133"/>
      <c r="RVJ420" s="134"/>
      <c r="RVK420" s="135"/>
      <c r="RVL420" s="135"/>
      <c r="RVM420" s="130"/>
      <c r="RVN420" s="130"/>
      <c r="RVO420" s="131"/>
      <c r="RVP420" s="132"/>
      <c r="RVQ420" s="133"/>
      <c r="RVR420" s="134"/>
      <c r="RVS420" s="135"/>
      <c r="RVT420" s="135"/>
      <c r="RVU420" s="130"/>
      <c r="RVV420" s="130"/>
      <c r="RVW420" s="131"/>
      <c r="RVX420" s="132"/>
      <c r="RVY420" s="133"/>
      <c r="RVZ420" s="134"/>
      <c r="RWA420" s="135"/>
      <c r="RWB420" s="135"/>
      <c r="RWC420" s="130"/>
      <c r="RWD420" s="130"/>
      <c r="RWE420" s="131"/>
      <c r="RWF420" s="132"/>
      <c r="RWG420" s="133"/>
      <c r="RWH420" s="134"/>
      <c r="RWI420" s="135"/>
      <c r="RWJ420" s="135"/>
      <c r="RWK420" s="130"/>
      <c r="RWL420" s="130"/>
      <c r="RWM420" s="131"/>
      <c r="RWN420" s="132"/>
      <c r="RWO420" s="133"/>
      <c r="RWP420" s="134"/>
      <c r="RWQ420" s="135"/>
      <c r="RWR420" s="135"/>
      <c r="RWS420" s="130"/>
      <c r="RWT420" s="130"/>
      <c r="RWU420" s="131"/>
      <c r="RWV420" s="132"/>
      <c r="RWW420" s="133"/>
      <c r="RWX420" s="134"/>
      <c r="RWY420" s="135"/>
      <c r="RWZ420" s="135"/>
      <c r="RXA420" s="130"/>
      <c r="RXB420" s="130"/>
      <c r="RXC420" s="131"/>
      <c r="RXD420" s="132"/>
      <c r="RXE420" s="133"/>
      <c r="RXF420" s="134"/>
      <c r="RXG420" s="135"/>
      <c r="RXH420" s="135"/>
      <c r="RXI420" s="130"/>
      <c r="RXJ420" s="130"/>
      <c r="RXK420" s="131"/>
      <c r="RXL420" s="132"/>
      <c r="RXM420" s="133"/>
      <c r="RXN420" s="134"/>
      <c r="RXO420" s="135"/>
      <c r="RXP420" s="135"/>
      <c r="RXQ420" s="130"/>
      <c r="RXR420" s="130"/>
      <c r="RXS420" s="131"/>
      <c r="RXT420" s="132"/>
      <c r="RXU420" s="133"/>
      <c r="RXV420" s="134"/>
      <c r="RXW420" s="135"/>
      <c r="RXX420" s="135"/>
      <c r="RXY420" s="130"/>
      <c r="RXZ420" s="130"/>
      <c r="RYA420" s="131"/>
      <c r="RYB420" s="132"/>
      <c r="RYC420" s="133"/>
      <c r="RYD420" s="134"/>
      <c r="RYE420" s="135"/>
      <c r="RYF420" s="135"/>
      <c r="RYG420" s="130"/>
      <c r="RYH420" s="130"/>
      <c r="RYI420" s="131"/>
      <c r="RYJ420" s="132"/>
      <c r="RYK420" s="133"/>
      <c r="RYL420" s="134"/>
      <c r="RYM420" s="135"/>
      <c r="RYN420" s="135"/>
      <c r="RYO420" s="130"/>
      <c r="RYP420" s="130"/>
      <c r="RYQ420" s="131"/>
      <c r="RYR420" s="132"/>
      <c r="RYS420" s="133"/>
      <c r="RYT420" s="134"/>
      <c r="RYU420" s="135"/>
      <c r="RYV420" s="135"/>
      <c r="RYW420" s="130"/>
      <c r="RYX420" s="130"/>
      <c r="RYY420" s="131"/>
      <c r="RYZ420" s="132"/>
      <c r="RZA420" s="133"/>
      <c r="RZB420" s="134"/>
      <c r="RZC420" s="135"/>
      <c r="RZD420" s="135"/>
      <c r="RZE420" s="130"/>
      <c r="RZF420" s="130"/>
      <c r="RZG420" s="131"/>
      <c r="RZH420" s="132"/>
      <c r="RZI420" s="133"/>
      <c r="RZJ420" s="134"/>
      <c r="RZK420" s="135"/>
      <c r="RZL420" s="135"/>
      <c r="RZM420" s="130"/>
      <c r="RZN420" s="130"/>
      <c r="RZO420" s="131"/>
      <c r="RZP420" s="132"/>
      <c r="RZQ420" s="133"/>
      <c r="RZR420" s="134"/>
      <c r="RZS420" s="135"/>
      <c r="RZT420" s="135"/>
      <c r="RZU420" s="130"/>
      <c r="RZV420" s="130"/>
      <c r="RZW420" s="131"/>
      <c r="RZX420" s="132"/>
      <c r="RZY420" s="133"/>
      <c r="RZZ420" s="134"/>
      <c r="SAA420" s="135"/>
      <c r="SAB420" s="135"/>
      <c r="SAC420" s="130"/>
      <c r="SAD420" s="130"/>
      <c r="SAE420" s="131"/>
      <c r="SAF420" s="132"/>
      <c r="SAG420" s="133"/>
      <c r="SAH420" s="134"/>
      <c r="SAI420" s="135"/>
      <c r="SAJ420" s="135"/>
      <c r="SAK420" s="130"/>
      <c r="SAL420" s="130"/>
      <c r="SAM420" s="131"/>
      <c r="SAN420" s="132"/>
      <c r="SAO420" s="133"/>
      <c r="SAP420" s="134"/>
      <c r="SAQ420" s="135"/>
      <c r="SAR420" s="135"/>
      <c r="SAS420" s="130"/>
      <c r="SAT420" s="130"/>
      <c r="SAU420" s="131"/>
      <c r="SAV420" s="132"/>
      <c r="SAW420" s="133"/>
      <c r="SAX420" s="134"/>
      <c r="SAY420" s="135"/>
      <c r="SAZ420" s="135"/>
      <c r="SBA420" s="130"/>
      <c r="SBB420" s="130"/>
      <c r="SBC420" s="131"/>
      <c r="SBD420" s="132"/>
      <c r="SBE420" s="133"/>
      <c r="SBF420" s="134"/>
      <c r="SBG420" s="135"/>
      <c r="SBH420" s="135"/>
      <c r="SBI420" s="130"/>
      <c r="SBJ420" s="130"/>
      <c r="SBK420" s="131"/>
      <c r="SBL420" s="132"/>
      <c r="SBM420" s="133"/>
      <c r="SBN420" s="134"/>
      <c r="SBO420" s="135"/>
      <c r="SBP420" s="135"/>
      <c r="SBQ420" s="130"/>
      <c r="SBR420" s="130"/>
      <c r="SBS420" s="131"/>
      <c r="SBT420" s="132"/>
      <c r="SBU420" s="133"/>
      <c r="SBV420" s="134"/>
      <c r="SBW420" s="135"/>
      <c r="SBX420" s="135"/>
      <c r="SBY420" s="130"/>
      <c r="SBZ420" s="130"/>
      <c r="SCA420" s="131"/>
      <c r="SCB420" s="132"/>
      <c r="SCC420" s="133"/>
      <c r="SCD420" s="134"/>
      <c r="SCE420" s="135"/>
      <c r="SCF420" s="135"/>
      <c r="SCG420" s="130"/>
      <c r="SCH420" s="130"/>
      <c r="SCI420" s="131"/>
      <c r="SCJ420" s="132"/>
      <c r="SCK420" s="133"/>
      <c r="SCL420" s="134"/>
      <c r="SCM420" s="135"/>
      <c r="SCN420" s="135"/>
      <c r="SCO420" s="130"/>
      <c r="SCP420" s="130"/>
      <c r="SCQ420" s="131"/>
      <c r="SCR420" s="132"/>
      <c r="SCS420" s="133"/>
      <c r="SCT420" s="134"/>
      <c r="SCU420" s="135"/>
      <c r="SCV420" s="135"/>
      <c r="SCW420" s="130"/>
      <c r="SCX420" s="130"/>
      <c r="SCY420" s="131"/>
      <c r="SCZ420" s="132"/>
      <c r="SDA420" s="133"/>
      <c r="SDB420" s="134"/>
      <c r="SDC420" s="135"/>
      <c r="SDD420" s="135"/>
      <c r="SDE420" s="130"/>
      <c r="SDF420" s="130"/>
      <c r="SDG420" s="131"/>
      <c r="SDH420" s="132"/>
      <c r="SDI420" s="133"/>
      <c r="SDJ420" s="134"/>
      <c r="SDK420" s="135"/>
      <c r="SDL420" s="135"/>
      <c r="SDM420" s="130"/>
      <c r="SDN420" s="130"/>
      <c r="SDO420" s="131"/>
      <c r="SDP420" s="132"/>
      <c r="SDQ420" s="133"/>
      <c r="SDR420" s="134"/>
      <c r="SDS420" s="135"/>
      <c r="SDT420" s="135"/>
      <c r="SDU420" s="130"/>
      <c r="SDV420" s="130"/>
      <c r="SDW420" s="131"/>
      <c r="SDX420" s="132"/>
      <c r="SDY420" s="133"/>
      <c r="SDZ420" s="134"/>
      <c r="SEA420" s="135"/>
      <c r="SEB420" s="135"/>
      <c r="SEC420" s="130"/>
      <c r="SED420" s="130"/>
      <c r="SEE420" s="131"/>
      <c r="SEF420" s="132"/>
      <c r="SEG420" s="133"/>
      <c r="SEH420" s="134"/>
      <c r="SEI420" s="135"/>
      <c r="SEJ420" s="135"/>
      <c r="SEK420" s="130"/>
      <c r="SEL420" s="130"/>
      <c r="SEM420" s="131"/>
      <c r="SEN420" s="132"/>
      <c r="SEO420" s="133"/>
      <c r="SEP420" s="134"/>
      <c r="SEQ420" s="135"/>
      <c r="SER420" s="135"/>
      <c r="SES420" s="130"/>
      <c r="SET420" s="130"/>
      <c r="SEU420" s="131"/>
      <c r="SEV420" s="132"/>
      <c r="SEW420" s="133"/>
      <c r="SEX420" s="134"/>
      <c r="SEY420" s="135"/>
      <c r="SEZ420" s="135"/>
      <c r="SFA420" s="130"/>
      <c r="SFB420" s="130"/>
      <c r="SFC420" s="131"/>
      <c r="SFD420" s="132"/>
      <c r="SFE420" s="133"/>
      <c r="SFF420" s="134"/>
      <c r="SFG420" s="135"/>
      <c r="SFH420" s="135"/>
      <c r="SFI420" s="130"/>
      <c r="SFJ420" s="130"/>
      <c r="SFK420" s="131"/>
      <c r="SFL420" s="132"/>
      <c r="SFM420" s="133"/>
      <c r="SFN420" s="134"/>
      <c r="SFO420" s="135"/>
      <c r="SFP420" s="135"/>
      <c r="SFQ420" s="130"/>
      <c r="SFR420" s="130"/>
      <c r="SFS420" s="131"/>
      <c r="SFT420" s="132"/>
      <c r="SFU420" s="133"/>
      <c r="SFV420" s="134"/>
      <c r="SFW420" s="135"/>
      <c r="SFX420" s="135"/>
      <c r="SFY420" s="130"/>
      <c r="SFZ420" s="130"/>
      <c r="SGA420" s="131"/>
      <c r="SGB420" s="132"/>
      <c r="SGC420" s="133"/>
      <c r="SGD420" s="134"/>
      <c r="SGE420" s="135"/>
      <c r="SGF420" s="135"/>
      <c r="SGG420" s="130"/>
      <c r="SGH420" s="130"/>
      <c r="SGI420" s="131"/>
      <c r="SGJ420" s="132"/>
      <c r="SGK420" s="133"/>
      <c r="SGL420" s="134"/>
      <c r="SGM420" s="135"/>
      <c r="SGN420" s="135"/>
      <c r="SGO420" s="130"/>
      <c r="SGP420" s="130"/>
      <c r="SGQ420" s="131"/>
      <c r="SGR420" s="132"/>
      <c r="SGS420" s="133"/>
      <c r="SGT420" s="134"/>
      <c r="SGU420" s="135"/>
      <c r="SGV420" s="135"/>
      <c r="SGW420" s="130"/>
      <c r="SGX420" s="130"/>
      <c r="SGY420" s="131"/>
      <c r="SGZ420" s="132"/>
      <c r="SHA420" s="133"/>
      <c r="SHB420" s="134"/>
      <c r="SHC420" s="135"/>
      <c r="SHD420" s="135"/>
      <c r="SHE420" s="130"/>
      <c r="SHF420" s="130"/>
      <c r="SHG420" s="131"/>
      <c r="SHH420" s="132"/>
      <c r="SHI420" s="133"/>
      <c r="SHJ420" s="134"/>
      <c r="SHK420" s="135"/>
      <c r="SHL420" s="135"/>
      <c r="SHM420" s="130"/>
      <c r="SHN420" s="130"/>
      <c r="SHO420" s="131"/>
      <c r="SHP420" s="132"/>
      <c r="SHQ420" s="133"/>
      <c r="SHR420" s="134"/>
      <c r="SHS420" s="135"/>
      <c r="SHT420" s="135"/>
      <c r="SHU420" s="130"/>
      <c r="SHV420" s="130"/>
      <c r="SHW420" s="131"/>
      <c r="SHX420" s="132"/>
      <c r="SHY420" s="133"/>
      <c r="SHZ420" s="134"/>
      <c r="SIA420" s="135"/>
      <c r="SIB420" s="135"/>
      <c r="SIC420" s="130"/>
      <c r="SID420" s="130"/>
      <c r="SIE420" s="131"/>
      <c r="SIF420" s="132"/>
      <c r="SIG420" s="133"/>
      <c r="SIH420" s="134"/>
      <c r="SII420" s="135"/>
      <c r="SIJ420" s="135"/>
      <c r="SIK420" s="130"/>
      <c r="SIL420" s="130"/>
      <c r="SIM420" s="131"/>
      <c r="SIN420" s="132"/>
      <c r="SIO420" s="133"/>
      <c r="SIP420" s="134"/>
      <c r="SIQ420" s="135"/>
      <c r="SIR420" s="135"/>
      <c r="SIS420" s="130"/>
      <c r="SIT420" s="130"/>
      <c r="SIU420" s="131"/>
      <c r="SIV420" s="132"/>
      <c r="SIW420" s="133"/>
      <c r="SIX420" s="134"/>
      <c r="SIY420" s="135"/>
      <c r="SIZ420" s="135"/>
      <c r="SJA420" s="130"/>
      <c r="SJB420" s="130"/>
      <c r="SJC420" s="131"/>
      <c r="SJD420" s="132"/>
      <c r="SJE420" s="133"/>
      <c r="SJF420" s="134"/>
      <c r="SJG420" s="135"/>
      <c r="SJH420" s="135"/>
      <c r="SJI420" s="130"/>
      <c r="SJJ420" s="130"/>
      <c r="SJK420" s="131"/>
      <c r="SJL420" s="132"/>
      <c r="SJM420" s="133"/>
      <c r="SJN420" s="134"/>
      <c r="SJO420" s="135"/>
      <c r="SJP420" s="135"/>
      <c r="SJQ420" s="130"/>
      <c r="SJR420" s="130"/>
      <c r="SJS420" s="131"/>
      <c r="SJT420" s="132"/>
      <c r="SJU420" s="133"/>
      <c r="SJV420" s="134"/>
      <c r="SJW420" s="135"/>
      <c r="SJX420" s="135"/>
      <c r="SJY420" s="130"/>
      <c r="SJZ420" s="130"/>
      <c r="SKA420" s="131"/>
      <c r="SKB420" s="132"/>
      <c r="SKC420" s="133"/>
      <c r="SKD420" s="134"/>
      <c r="SKE420" s="135"/>
      <c r="SKF420" s="135"/>
      <c r="SKG420" s="130"/>
      <c r="SKH420" s="130"/>
      <c r="SKI420" s="131"/>
      <c r="SKJ420" s="132"/>
      <c r="SKK420" s="133"/>
      <c r="SKL420" s="134"/>
      <c r="SKM420" s="135"/>
      <c r="SKN420" s="135"/>
      <c r="SKO420" s="130"/>
      <c r="SKP420" s="130"/>
      <c r="SKQ420" s="131"/>
      <c r="SKR420" s="132"/>
      <c r="SKS420" s="133"/>
      <c r="SKT420" s="134"/>
      <c r="SKU420" s="135"/>
      <c r="SKV420" s="135"/>
      <c r="SKW420" s="130"/>
      <c r="SKX420" s="130"/>
      <c r="SKY420" s="131"/>
      <c r="SKZ420" s="132"/>
      <c r="SLA420" s="133"/>
      <c r="SLB420" s="134"/>
      <c r="SLC420" s="135"/>
      <c r="SLD420" s="135"/>
      <c r="SLE420" s="130"/>
      <c r="SLF420" s="130"/>
      <c r="SLG420" s="131"/>
      <c r="SLH420" s="132"/>
      <c r="SLI420" s="133"/>
      <c r="SLJ420" s="134"/>
      <c r="SLK420" s="135"/>
      <c r="SLL420" s="135"/>
      <c r="SLM420" s="130"/>
      <c r="SLN420" s="130"/>
      <c r="SLO420" s="131"/>
      <c r="SLP420" s="132"/>
      <c r="SLQ420" s="133"/>
      <c r="SLR420" s="134"/>
      <c r="SLS420" s="135"/>
      <c r="SLT420" s="135"/>
      <c r="SLU420" s="130"/>
      <c r="SLV420" s="130"/>
      <c r="SLW420" s="131"/>
      <c r="SLX420" s="132"/>
      <c r="SLY420" s="133"/>
      <c r="SLZ420" s="134"/>
      <c r="SMA420" s="135"/>
      <c r="SMB420" s="135"/>
      <c r="SMC420" s="130"/>
      <c r="SMD420" s="130"/>
      <c r="SME420" s="131"/>
      <c r="SMF420" s="132"/>
      <c r="SMG420" s="133"/>
      <c r="SMH420" s="134"/>
      <c r="SMI420" s="135"/>
      <c r="SMJ420" s="135"/>
      <c r="SMK420" s="130"/>
      <c r="SML420" s="130"/>
      <c r="SMM420" s="131"/>
      <c r="SMN420" s="132"/>
      <c r="SMO420" s="133"/>
      <c r="SMP420" s="134"/>
      <c r="SMQ420" s="135"/>
      <c r="SMR420" s="135"/>
      <c r="SMS420" s="130"/>
      <c r="SMT420" s="130"/>
      <c r="SMU420" s="131"/>
      <c r="SMV420" s="132"/>
      <c r="SMW420" s="133"/>
      <c r="SMX420" s="134"/>
      <c r="SMY420" s="135"/>
      <c r="SMZ420" s="135"/>
      <c r="SNA420" s="130"/>
      <c r="SNB420" s="130"/>
      <c r="SNC420" s="131"/>
      <c r="SND420" s="132"/>
      <c r="SNE420" s="133"/>
      <c r="SNF420" s="134"/>
      <c r="SNG420" s="135"/>
      <c r="SNH420" s="135"/>
      <c r="SNI420" s="130"/>
      <c r="SNJ420" s="130"/>
      <c r="SNK420" s="131"/>
      <c r="SNL420" s="132"/>
      <c r="SNM420" s="133"/>
      <c r="SNN420" s="134"/>
      <c r="SNO420" s="135"/>
      <c r="SNP420" s="135"/>
      <c r="SNQ420" s="130"/>
      <c r="SNR420" s="130"/>
      <c r="SNS420" s="131"/>
      <c r="SNT420" s="132"/>
      <c r="SNU420" s="133"/>
      <c r="SNV420" s="134"/>
      <c r="SNW420" s="135"/>
      <c r="SNX420" s="135"/>
      <c r="SNY420" s="130"/>
      <c r="SNZ420" s="130"/>
      <c r="SOA420" s="131"/>
      <c r="SOB420" s="132"/>
      <c r="SOC420" s="133"/>
      <c r="SOD420" s="134"/>
      <c r="SOE420" s="135"/>
      <c r="SOF420" s="135"/>
      <c r="SOG420" s="130"/>
      <c r="SOH420" s="130"/>
      <c r="SOI420" s="131"/>
      <c r="SOJ420" s="132"/>
      <c r="SOK420" s="133"/>
      <c r="SOL420" s="134"/>
      <c r="SOM420" s="135"/>
      <c r="SON420" s="135"/>
      <c r="SOO420" s="130"/>
      <c r="SOP420" s="130"/>
      <c r="SOQ420" s="131"/>
      <c r="SOR420" s="132"/>
      <c r="SOS420" s="133"/>
      <c r="SOT420" s="134"/>
      <c r="SOU420" s="135"/>
      <c r="SOV420" s="135"/>
      <c r="SOW420" s="130"/>
      <c r="SOX420" s="130"/>
      <c r="SOY420" s="131"/>
      <c r="SOZ420" s="132"/>
      <c r="SPA420" s="133"/>
      <c r="SPB420" s="134"/>
      <c r="SPC420" s="135"/>
      <c r="SPD420" s="135"/>
      <c r="SPE420" s="130"/>
      <c r="SPF420" s="130"/>
      <c r="SPG420" s="131"/>
      <c r="SPH420" s="132"/>
      <c r="SPI420" s="133"/>
      <c r="SPJ420" s="134"/>
      <c r="SPK420" s="135"/>
      <c r="SPL420" s="135"/>
      <c r="SPM420" s="130"/>
      <c r="SPN420" s="130"/>
      <c r="SPO420" s="131"/>
      <c r="SPP420" s="132"/>
      <c r="SPQ420" s="133"/>
      <c r="SPR420" s="134"/>
      <c r="SPS420" s="135"/>
      <c r="SPT420" s="135"/>
      <c r="SPU420" s="130"/>
      <c r="SPV420" s="130"/>
      <c r="SPW420" s="131"/>
      <c r="SPX420" s="132"/>
      <c r="SPY420" s="133"/>
      <c r="SPZ420" s="134"/>
      <c r="SQA420" s="135"/>
      <c r="SQB420" s="135"/>
      <c r="SQC420" s="130"/>
      <c r="SQD420" s="130"/>
      <c r="SQE420" s="131"/>
      <c r="SQF420" s="132"/>
      <c r="SQG420" s="133"/>
      <c r="SQH420" s="134"/>
      <c r="SQI420" s="135"/>
      <c r="SQJ420" s="135"/>
      <c r="SQK420" s="130"/>
      <c r="SQL420" s="130"/>
      <c r="SQM420" s="131"/>
      <c r="SQN420" s="132"/>
      <c r="SQO420" s="133"/>
      <c r="SQP420" s="134"/>
      <c r="SQQ420" s="135"/>
      <c r="SQR420" s="135"/>
      <c r="SQS420" s="130"/>
      <c r="SQT420" s="130"/>
      <c r="SQU420" s="131"/>
      <c r="SQV420" s="132"/>
      <c r="SQW420" s="133"/>
      <c r="SQX420" s="134"/>
      <c r="SQY420" s="135"/>
      <c r="SQZ420" s="135"/>
      <c r="SRA420" s="130"/>
      <c r="SRB420" s="130"/>
      <c r="SRC420" s="131"/>
      <c r="SRD420" s="132"/>
      <c r="SRE420" s="133"/>
      <c r="SRF420" s="134"/>
      <c r="SRG420" s="135"/>
      <c r="SRH420" s="135"/>
      <c r="SRI420" s="130"/>
      <c r="SRJ420" s="130"/>
      <c r="SRK420" s="131"/>
      <c r="SRL420" s="132"/>
      <c r="SRM420" s="133"/>
      <c r="SRN420" s="134"/>
      <c r="SRO420" s="135"/>
      <c r="SRP420" s="135"/>
      <c r="SRQ420" s="130"/>
      <c r="SRR420" s="130"/>
      <c r="SRS420" s="131"/>
      <c r="SRT420" s="132"/>
      <c r="SRU420" s="133"/>
      <c r="SRV420" s="134"/>
      <c r="SRW420" s="135"/>
      <c r="SRX420" s="135"/>
      <c r="SRY420" s="130"/>
      <c r="SRZ420" s="130"/>
      <c r="SSA420" s="131"/>
      <c r="SSB420" s="132"/>
      <c r="SSC420" s="133"/>
      <c r="SSD420" s="134"/>
      <c r="SSE420" s="135"/>
      <c r="SSF420" s="135"/>
      <c r="SSG420" s="130"/>
      <c r="SSH420" s="130"/>
      <c r="SSI420" s="131"/>
      <c r="SSJ420" s="132"/>
      <c r="SSK420" s="133"/>
      <c r="SSL420" s="134"/>
      <c r="SSM420" s="135"/>
      <c r="SSN420" s="135"/>
      <c r="SSO420" s="130"/>
      <c r="SSP420" s="130"/>
      <c r="SSQ420" s="131"/>
      <c r="SSR420" s="132"/>
      <c r="SSS420" s="133"/>
      <c r="SST420" s="134"/>
      <c r="SSU420" s="135"/>
      <c r="SSV420" s="135"/>
      <c r="SSW420" s="130"/>
      <c r="SSX420" s="130"/>
      <c r="SSY420" s="131"/>
      <c r="SSZ420" s="132"/>
      <c r="STA420" s="133"/>
      <c r="STB420" s="134"/>
      <c r="STC420" s="135"/>
      <c r="STD420" s="135"/>
      <c r="STE420" s="130"/>
      <c r="STF420" s="130"/>
      <c r="STG420" s="131"/>
      <c r="STH420" s="132"/>
      <c r="STI420" s="133"/>
      <c r="STJ420" s="134"/>
      <c r="STK420" s="135"/>
      <c r="STL420" s="135"/>
      <c r="STM420" s="130"/>
      <c r="STN420" s="130"/>
      <c r="STO420" s="131"/>
      <c r="STP420" s="132"/>
      <c r="STQ420" s="133"/>
      <c r="STR420" s="134"/>
      <c r="STS420" s="135"/>
      <c r="STT420" s="135"/>
      <c r="STU420" s="130"/>
      <c r="STV420" s="130"/>
      <c r="STW420" s="131"/>
      <c r="STX420" s="132"/>
      <c r="STY420" s="133"/>
      <c r="STZ420" s="134"/>
      <c r="SUA420" s="135"/>
      <c r="SUB420" s="135"/>
      <c r="SUC420" s="130"/>
      <c r="SUD420" s="130"/>
      <c r="SUE420" s="131"/>
      <c r="SUF420" s="132"/>
      <c r="SUG420" s="133"/>
      <c r="SUH420" s="134"/>
      <c r="SUI420" s="135"/>
      <c r="SUJ420" s="135"/>
      <c r="SUK420" s="130"/>
      <c r="SUL420" s="130"/>
      <c r="SUM420" s="131"/>
      <c r="SUN420" s="132"/>
      <c r="SUO420" s="133"/>
      <c r="SUP420" s="134"/>
      <c r="SUQ420" s="135"/>
      <c r="SUR420" s="135"/>
      <c r="SUS420" s="130"/>
      <c r="SUT420" s="130"/>
      <c r="SUU420" s="131"/>
      <c r="SUV420" s="132"/>
      <c r="SUW420" s="133"/>
      <c r="SUX420" s="134"/>
      <c r="SUY420" s="135"/>
      <c r="SUZ420" s="135"/>
      <c r="SVA420" s="130"/>
      <c r="SVB420" s="130"/>
      <c r="SVC420" s="131"/>
      <c r="SVD420" s="132"/>
      <c r="SVE420" s="133"/>
      <c r="SVF420" s="134"/>
      <c r="SVG420" s="135"/>
      <c r="SVH420" s="135"/>
      <c r="SVI420" s="130"/>
      <c r="SVJ420" s="130"/>
      <c r="SVK420" s="131"/>
      <c r="SVL420" s="132"/>
      <c r="SVM420" s="133"/>
      <c r="SVN420" s="134"/>
      <c r="SVO420" s="135"/>
      <c r="SVP420" s="135"/>
      <c r="SVQ420" s="130"/>
      <c r="SVR420" s="130"/>
      <c r="SVS420" s="131"/>
      <c r="SVT420" s="132"/>
      <c r="SVU420" s="133"/>
      <c r="SVV420" s="134"/>
      <c r="SVW420" s="135"/>
      <c r="SVX420" s="135"/>
      <c r="SVY420" s="130"/>
      <c r="SVZ420" s="130"/>
      <c r="SWA420" s="131"/>
      <c r="SWB420" s="132"/>
      <c r="SWC420" s="133"/>
      <c r="SWD420" s="134"/>
      <c r="SWE420" s="135"/>
      <c r="SWF420" s="135"/>
      <c r="SWG420" s="130"/>
      <c r="SWH420" s="130"/>
      <c r="SWI420" s="131"/>
      <c r="SWJ420" s="132"/>
      <c r="SWK420" s="133"/>
      <c r="SWL420" s="134"/>
      <c r="SWM420" s="135"/>
      <c r="SWN420" s="135"/>
      <c r="SWO420" s="130"/>
      <c r="SWP420" s="130"/>
      <c r="SWQ420" s="131"/>
      <c r="SWR420" s="132"/>
      <c r="SWS420" s="133"/>
      <c r="SWT420" s="134"/>
      <c r="SWU420" s="135"/>
      <c r="SWV420" s="135"/>
      <c r="SWW420" s="130"/>
      <c r="SWX420" s="130"/>
      <c r="SWY420" s="131"/>
      <c r="SWZ420" s="132"/>
      <c r="SXA420" s="133"/>
      <c r="SXB420" s="134"/>
      <c r="SXC420" s="135"/>
      <c r="SXD420" s="135"/>
      <c r="SXE420" s="130"/>
      <c r="SXF420" s="130"/>
      <c r="SXG420" s="131"/>
      <c r="SXH420" s="132"/>
      <c r="SXI420" s="133"/>
      <c r="SXJ420" s="134"/>
      <c r="SXK420" s="135"/>
      <c r="SXL420" s="135"/>
      <c r="SXM420" s="130"/>
      <c r="SXN420" s="130"/>
      <c r="SXO420" s="131"/>
      <c r="SXP420" s="132"/>
      <c r="SXQ420" s="133"/>
      <c r="SXR420" s="134"/>
      <c r="SXS420" s="135"/>
      <c r="SXT420" s="135"/>
      <c r="SXU420" s="130"/>
      <c r="SXV420" s="130"/>
      <c r="SXW420" s="131"/>
      <c r="SXX420" s="132"/>
      <c r="SXY420" s="133"/>
      <c r="SXZ420" s="134"/>
      <c r="SYA420" s="135"/>
      <c r="SYB420" s="135"/>
      <c r="SYC420" s="130"/>
      <c r="SYD420" s="130"/>
      <c r="SYE420" s="131"/>
      <c r="SYF420" s="132"/>
      <c r="SYG420" s="133"/>
      <c r="SYH420" s="134"/>
      <c r="SYI420" s="135"/>
      <c r="SYJ420" s="135"/>
      <c r="SYK420" s="130"/>
      <c r="SYL420" s="130"/>
      <c r="SYM420" s="131"/>
      <c r="SYN420" s="132"/>
      <c r="SYO420" s="133"/>
      <c r="SYP420" s="134"/>
      <c r="SYQ420" s="135"/>
      <c r="SYR420" s="135"/>
      <c r="SYS420" s="130"/>
      <c r="SYT420" s="130"/>
      <c r="SYU420" s="131"/>
      <c r="SYV420" s="132"/>
      <c r="SYW420" s="133"/>
      <c r="SYX420" s="134"/>
      <c r="SYY420" s="135"/>
      <c r="SYZ420" s="135"/>
      <c r="SZA420" s="130"/>
      <c r="SZB420" s="130"/>
      <c r="SZC420" s="131"/>
      <c r="SZD420" s="132"/>
      <c r="SZE420" s="133"/>
      <c r="SZF420" s="134"/>
      <c r="SZG420" s="135"/>
      <c r="SZH420" s="135"/>
      <c r="SZI420" s="130"/>
      <c r="SZJ420" s="130"/>
      <c r="SZK420" s="131"/>
      <c r="SZL420" s="132"/>
      <c r="SZM420" s="133"/>
      <c r="SZN420" s="134"/>
      <c r="SZO420" s="135"/>
      <c r="SZP420" s="135"/>
      <c r="SZQ420" s="130"/>
      <c r="SZR420" s="130"/>
      <c r="SZS420" s="131"/>
      <c r="SZT420" s="132"/>
      <c r="SZU420" s="133"/>
      <c r="SZV420" s="134"/>
      <c r="SZW420" s="135"/>
      <c r="SZX420" s="135"/>
      <c r="SZY420" s="130"/>
      <c r="SZZ420" s="130"/>
      <c r="TAA420" s="131"/>
      <c r="TAB420" s="132"/>
      <c r="TAC420" s="133"/>
      <c r="TAD420" s="134"/>
      <c r="TAE420" s="135"/>
      <c r="TAF420" s="135"/>
      <c r="TAG420" s="130"/>
      <c r="TAH420" s="130"/>
      <c r="TAI420" s="131"/>
      <c r="TAJ420" s="132"/>
      <c r="TAK420" s="133"/>
      <c r="TAL420" s="134"/>
      <c r="TAM420" s="135"/>
      <c r="TAN420" s="135"/>
      <c r="TAO420" s="130"/>
      <c r="TAP420" s="130"/>
      <c r="TAQ420" s="131"/>
      <c r="TAR420" s="132"/>
      <c r="TAS420" s="133"/>
      <c r="TAT420" s="134"/>
      <c r="TAU420" s="135"/>
      <c r="TAV420" s="135"/>
      <c r="TAW420" s="130"/>
      <c r="TAX420" s="130"/>
      <c r="TAY420" s="131"/>
      <c r="TAZ420" s="132"/>
      <c r="TBA420" s="133"/>
      <c r="TBB420" s="134"/>
      <c r="TBC420" s="135"/>
      <c r="TBD420" s="135"/>
      <c r="TBE420" s="130"/>
      <c r="TBF420" s="130"/>
      <c r="TBG420" s="131"/>
      <c r="TBH420" s="132"/>
      <c r="TBI420" s="133"/>
      <c r="TBJ420" s="134"/>
      <c r="TBK420" s="135"/>
      <c r="TBL420" s="135"/>
      <c r="TBM420" s="130"/>
      <c r="TBN420" s="130"/>
      <c r="TBO420" s="131"/>
      <c r="TBP420" s="132"/>
      <c r="TBQ420" s="133"/>
      <c r="TBR420" s="134"/>
      <c r="TBS420" s="135"/>
      <c r="TBT420" s="135"/>
      <c r="TBU420" s="130"/>
      <c r="TBV420" s="130"/>
      <c r="TBW420" s="131"/>
      <c r="TBX420" s="132"/>
      <c r="TBY420" s="133"/>
      <c r="TBZ420" s="134"/>
      <c r="TCA420" s="135"/>
      <c r="TCB420" s="135"/>
      <c r="TCC420" s="130"/>
      <c r="TCD420" s="130"/>
      <c r="TCE420" s="131"/>
      <c r="TCF420" s="132"/>
      <c r="TCG420" s="133"/>
      <c r="TCH420" s="134"/>
      <c r="TCI420" s="135"/>
      <c r="TCJ420" s="135"/>
      <c r="TCK420" s="130"/>
      <c r="TCL420" s="130"/>
      <c r="TCM420" s="131"/>
      <c r="TCN420" s="132"/>
      <c r="TCO420" s="133"/>
      <c r="TCP420" s="134"/>
      <c r="TCQ420" s="135"/>
      <c r="TCR420" s="135"/>
      <c r="TCS420" s="130"/>
      <c r="TCT420" s="130"/>
      <c r="TCU420" s="131"/>
      <c r="TCV420" s="132"/>
      <c r="TCW420" s="133"/>
      <c r="TCX420" s="134"/>
      <c r="TCY420" s="135"/>
      <c r="TCZ420" s="135"/>
      <c r="TDA420" s="130"/>
      <c r="TDB420" s="130"/>
      <c r="TDC420" s="131"/>
      <c r="TDD420" s="132"/>
      <c r="TDE420" s="133"/>
      <c r="TDF420" s="134"/>
      <c r="TDG420" s="135"/>
      <c r="TDH420" s="135"/>
      <c r="TDI420" s="130"/>
      <c r="TDJ420" s="130"/>
      <c r="TDK420" s="131"/>
      <c r="TDL420" s="132"/>
      <c r="TDM420" s="133"/>
      <c r="TDN420" s="134"/>
      <c r="TDO420" s="135"/>
      <c r="TDP420" s="135"/>
      <c r="TDQ420" s="130"/>
      <c r="TDR420" s="130"/>
      <c r="TDS420" s="131"/>
      <c r="TDT420" s="132"/>
      <c r="TDU420" s="133"/>
      <c r="TDV420" s="134"/>
      <c r="TDW420" s="135"/>
      <c r="TDX420" s="135"/>
      <c r="TDY420" s="130"/>
      <c r="TDZ420" s="130"/>
      <c r="TEA420" s="131"/>
      <c r="TEB420" s="132"/>
      <c r="TEC420" s="133"/>
      <c r="TED420" s="134"/>
      <c r="TEE420" s="135"/>
      <c r="TEF420" s="135"/>
      <c r="TEG420" s="130"/>
      <c r="TEH420" s="130"/>
      <c r="TEI420" s="131"/>
      <c r="TEJ420" s="132"/>
      <c r="TEK420" s="133"/>
      <c r="TEL420" s="134"/>
      <c r="TEM420" s="135"/>
      <c r="TEN420" s="135"/>
      <c r="TEO420" s="130"/>
      <c r="TEP420" s="130"/>
      <c r="TEQ420" s="131"/>
      <c r="TER420" s="132"/>
      <c r="TES420" s="133"/>
      <c r="TET420" s="134"/>
      <c r="TEU420" s="135"/>
      <c r="TEV420" s="135"/>
      <c r="TEW420" s="130"/>
      <c r="TEX420" s="130"/>
      <c r="TEY420" s="131"/>
      <c r="TEZ420" s="132"/>
      <c r="TFA420" s="133"/>
      <c r="TFB420" s="134"/>
      <c r="TFC420" s="135"/>
      <c r="TFD420" s="135"/>
      <c r="TFE420" s="130"/>
      <c r="TFF420" s="130"/>
      <c r="TFG420" s="131"/>
      <c r="TFH420" s="132"/>
      <c r="TFI420" s="133"/>
      <c r="TFJ420" s="134"/>
      <c r="TFK420" s="135"/>
      <c r="TFL420" s="135"/>
      <c r="TFM420" s="130"/>
      <c r="TFN420" s="130"/>
      <c r="TFO420" s="131"/>
      <c r="TFP420" s="132"/>
      <c r="TFQ420" s="133"/>
      <c r="TFR420" s="134"/>
      <c r="TFS420" s="135"/>
      <c r="TFT420" s="135"/>
      <c r="TFU420" s="130"/>
      <c r="TFV420" s="130"/>
      <c r="TFW420" s="131"/>
      <c r="TFX420" s="132"/>
      <c r="TFY420" s="133"/>
      <c r="TFZ420" s="134"/>
      <c r="TGA420" s="135"/>
      <c r="TGB420" s="135"/>
      <c r="TGC420" s="130"/>
      <c r="TGD420" s="130"/>
      <c r="TGE420" s="131"/>
      <c r="TGF420" s="132"/>
      <c r="TGG420" s="133"/>
      <c r="TGH420" s="134"/>
      <c r="TGI420" s="135"/>
      <c r="TGJ420" s="135"/>
      <c r="TGK420" s="130"/>
      <c r="TGL420" s="130"/>
      <c r="TGM420" s="131"/>
      <c r="TGN420" s="132"/>
      <c r="TGO420" s="133"/>
      <c r="TGP420" s="134"/>
      <c r="TGQ420" s="135"/>
      <c r="TGR420" s="135"/>
      <c r="TGS420" s="130"/>
      <c r="TGT420" s="130"/>
      <c r="TGU420" s="131"/>
      <c r="TGV420" s="132"/>
      <c r="TGW420" s="133"/>
      <c r="TGX420" s="134"/>
      <c r="TGY420" s="135"/>
      <c r="TGZ420" s="135"/>
      <c r="THA420" s="130"/>
      <c r="THB420" s="130"/>
      <c r="THC420" s="131"/>
      <c r="THD420" s="132"/>
      <c r="THE420" s="133"/>
      <c r="THF420" s="134"/>
      <c r="THG420" s="135"/>
      <c r="THH420" s="135"/>
      <c r="THI420" s="130"/>
      <c r="THJ420" s="130"/>
      <c r="THK420" s="131"/>
      <c r="THL420" s="132"/>
      <c r="THM420" s="133"/>
      <c r="THN420" s="134"/>
      <c r="THO420" s="135"/>
      <c r="THP420" s="135"/>
      <c r="THQ420" s="130"/>
      <c r="THR420" s="130"/>
      <c r="THS420" s="131"/>
      <c r="THT420" s="132"/>
      <c r="THU420" s="133"/>
      <c r="THV420" s="134"/>
      <c r="THW420" s="135"/>
      <c r="THX420" s="135"/>
      <c r="THY420" s="130"/>
      <c r="THZ420" s="130"/>
      <c r="TIA420" s="131"/>
      <c r="TIB420" s="132"/>
      <c r="TIC420" s="133"/>
      <c r="TID420" s="134"/>
      <c r="TIE420" s="135"/>
      <c r="TIF420" s="135"/>
      <c r="TIG420" s="130"/>
      <c r="TIH420" s="130"/>
      <c r="TII420" s="131"/>
      <c r="TIJ420" s="132"/>
      <c r="TIK420" s="133"/>
      <c r="TIL420" s="134"/>
      <c r="TIM420" s="135"/>
      <c r="TIN420" s="135"/>
      <c r="TIO420" s="130"/>
      <c r="TIP420" s="130"/>
      <c r="TIQ420" s="131"/>
      <c r="TIR420" s="132"/>
      <c r="TIS420" s="133"/>
      <c r="TIT420" s="134"/>
      <c r="TIU420" s="135"/>
      <c r="TIV420" s="135"/>
      <c r="TIW420" s="130"/>
      <c r="TIX420" s="130"/>
      <c r="TIY420" s="131"/>
      <c r="TIZ420" s="132"/>
      <c r="TJA420" s="133"/>
      <c r="TJB420" s="134"/>
      <c r="TJC420" s="135"/>
      <c r="TJD420" s="135"/>
      <c r="TJE420" s="130"/>
      <c r="TJF420" s="130"/>
      <c r="TJG420" s="131"/>
      <c r="TJH420" s="132"/>
      <c r="TJI420" s="133"/>
      <c r="TJJ420" s="134"/>
      <c r="TJK420" s="135"/>
      <c r="TJL420" s="135"/>
      <c r="TJM420" s="130"/>
      <c r="TJN420" s="130"/>
      <c r="TJO420" s="131"/>
      <c r="TJP420" s="132"/>
      <c r="TJQ420" s="133"/>
      <c r="TJR420" s="134"/>
      <c r="TJS420" s="135"/>
      <c r="TJT420" s="135"/>
      <c r="TJU420" s="130"/>
      <c r="TJV420" s="130"/>
      <c r="TJW420" s="131"/>
      <c r="TJX420" s="132"/>
      <c r="TJY420" s="133"/>
      <c r="TJZ420" s="134"/>
      <c r="TKA420" s="135"/>
      <c r="TKB420" s="135"/>
      <c r="TKC420" s="130"/>
      <c r="TKD420" s="130"/>
      <c r="TKE420" s="131"/>
      <c r="TKF420" s="132"/>
      <c r="TKG420" s="133"/>
      <c r="TKH420" s="134"/>
      <c r="TKI420" s="135"/>
      <c r="TKJ420" s="135"/>
      <c r="TKK420" s="130"/>
      <c r="TKL420" s="130"/>
      <c r="TKM420" s="131"/>
      <c r="TKN420" s="132"/>
      <c r="TKO420" s="133"/>
      <c r="TKP420" s="134"/>
      <c r="TKQ420" s="135"/>
      <c r="TKR420" s="135"/>
      <c r="TKS420" s="130"/>
      <c r="TKT420" s="130"/>
      <c r="TKU420" s="131"/>
      <c r="TKV420" s="132"/>
      <c r="TKW420" s="133"/>
      <c r="TKX420" s="134"/>
      <c r="TKY420" s="135"/>
      <c r="TKZ420" s="135"/>
      <c r="TLA420" s="130"/>
      <c r="TLB420" s="130"/>
      <c r="TLC420" s="131"/>
      <c r="TLD420" s="132"/>
      <c r="TLE420" s="133"/>
      <c r="TLF420" s="134"/>
      <c r="TLG420" s="135"/>
      <c r="TLH420" s="135"/>
      <c r="TLI420" s="130"/>
      <c r="TLJ420" s="130"/>
      <c r="TLK420" s="131"/>
      <c r="TLL420" s="132"/>
      <c r="TLM420" s="133"/>
      <c r="TLN420" s="134"/>
      <c r="TLO420" s="135"/>
      <c r="TLP420" s="135"/>
      <c r="TLQ420" s="130"/>
      <c r="TLR420" s="130"/>
      <c r="TLS420" s="131"/>
      <c r="TLT420" s="132"/>
      <c r="TLU420" s="133"/>
      <c r="TLV420" s="134"/>
      <c r="TLW420" s="135"/>
      <c r="TLX420" s="135"/>
      <c r="TLY420" s="130"/>
      <c r="TLZ420" s="130"/>
      <c r="TMA420" s="131"/>
      <c r="TMB420" s="132"/>
      <c r="TMC420" s="133"/>
      <c r="TMD420" s="134"/>
      <c r="TME420" s="135"/>
      <c r="TMF420" s="135"/>
      <c r="TMG420" s="130"/>
      <c r="TMH420" s="130"/>
      <c r="TMI420" s="131"/>
      <c r="TMJ420" s="132"/>
      <c r="TMK420" s="133"/>
      <c r="TML420" s="134"/>
      <c r="TMM420" s="135"/>
      <c r="TMN420" s="135"/>
      <c r="TMO420" s="130"/>
      <c r="TMP420" s="130"/>
      <c r="TMQ420" s="131"/>
      <c r="TMR420" s="132"/>
      <c r="TMS420" s="133"/>
      <c r="TMT420" s="134"/>
      <c r="TMU420" s="135"/>
      <c r="TMV420" s="135"/>
      <c r="TMW420" s="130"/>
      <c r="TMX420" s="130"/>
      <c r="TMY420" s="131"/>
      <c r="TMZ420" s="132"/>
      <c r="TNA420" s="133"/>
      <c r="TNB420" s="134"/>
      <c r="TNC420" s="135"/>
      <c r="TND420" s="135"/>
      <c r="TNE420" s="130"/>
      <c r="TNF420" s="130"/>
      <c r="TNG420" s="131"/>
      <c r="TNH420" s="132"/>
      <c r="TNI420" s="133"/>
      <c r="TNJ420" s="134"/>
      <c r="TNK420" s="135"/>
      <c r="TNL420" s="135"/>
      <c r="TNM420" s="130"/>
      <c r="TNN420" s="130"/>
      <c r="TNO420" s="131"/>
      <c r="TNP420" s="132"/>
      <c r="TNQ420" s="133"/>
      <c r="TNR420" s="134"/>
      <c r="TNS420" s="135"/>
      <c r="TNT420" s="135"/>
      <c r="TNU420" s="130"/>
      <c r="TNV420" s="130"/>
      <c r="TNW420" s="131"/>
      <c r="TNX420" s="132"/>
      <c r="TNY420" s="133"/>
      <c r="TNZ420" s="134"/>
      <c r="TOA420" s="135"/>
      <c r="TOB420" s="135"/>
      <c r="TOC420" s="130"/>
      <c r="TOD420" s="130"/>
      <c r="TOE420" s="131"/>
      <c r="TOF420" s="132"/>
      <c r="TOG420" s="133"/>
      <c r="TOH420" s="134"/>
      <c r="TOI420" s="135"/>
      <c r="TOJ420" s="135"/>
      <c r="TOK420" s="130"/>
      <c r="TOL420" s="130"/>
      <c r="TOM420" s="131"/>
      <c r="TON420" s="132"/>
      <c r="TOO420" s="133"/>
      <c r="TOP420" s="134"/>
      <c r="TOQ420" s="135"/>
      <c r="TOR420" s="135"/>
      <c r="TOS420" s="130"/>
      <c r="TOT420" s="130"/>
      <c r="TOU420" s="131"/>
      <c r="TOV420" s="132"/>
      <c r="TOW420" s="133"/>
      <c r="TOX420" s="134"/>
      <c r="TOY420" s="135"/>
      <c r="TOZ420" s="135"/>
      <c r="TPA420" s="130"/>
      <c r="TPB420" s="130"/>
      <c r="TPC420" s="131"/>
      <c r="TPD420" s="132"/>
      <c r="TPE420" s="133"/>
      <c r="TPF420" s="134"/>
      <c r="TPG420" s="135"/>
      <c r="TPH420" s="135"/>
      <c r="TPI420" s="130"/>
      <c r="TPJ420" s="130"/>
      <c r="TPK420" s="131"/>
      <c r="TPL420" s="132"/>
      <c r="TPM420" s="133"/>
      <c r="TPN420" s="134"/>
      <c r="TPO420" s="135"/>
      <c r="TPP420" s="135"/>
      <c r="TPQ420" s="130"/>
      <c r="TPR420" s="130"/>
      <c r="TPS420" s="131"/>
      <c r="TPT420" s="132"/>
      <c r="TPU420" s="133"/>
      <c r="TPV420" s="134"/>
      <c r="TPW420" s="135"/>
      <c r="TPX420" s="135"/>
      <c r="TPY420" s="130"/>
      <c r="TPZ420" s="130"/>
      <c r="TQA420" s="131"/>
      <c r="TQB420" s="132"/>
      <c r="TQC420" s="133"/>
      <c r="TQD420" s="134"/>
      <c r="TQE420" s="135"/>
      <c r="TQF420" s="135"/>
      <c r="TQG420" s="130"/>
      <c r="TQH420" s="130"/>
      <c r="TQI420" s="131"/>
      <c r="TQJ420" s="132"/>
      <c r="TQK420" s="133"/>
      <c r="TQL420" s="134"/>
      <c r="TQM420" s="135"/>
      <c r="TQN420" s="135"/>
      <c r="TQO420" s="130"/>
      <c r="TQP420" s="130"/>
      <c r="TQQ420" s="131"/>
      <c r="TQR420" s="132"/>
      <c r="TQS420" s="133"/>
      <c r="TQT420" s="134"/>
      <c r="TQU420" s="135"/>
      <c r="TQV420" s="135"/>
      <c r="TQW420" s="130"/>
      <c r="TQX420" s="130"/>
      <c r="TQY420" s="131"/>
      <c r="TQZ420" s="132"/>
      <c r="TRA420" s="133"/>
      <c r="TRB420" s="134"/>
      <c r="TRC420" s="135"/>
      <c r="TRD420" s="135"/>
      <c r="TRE420" s="130"/>
      <c r="TRF420" s="130"/>
      <c r="TRG420" s="131"/>
      <c r="TRH420" s="132"/>
      <c r="TRI420" s="133"/>
      <c r="TRJ420" s="134"/>
      <c r="TRK420" s="135"/>
      <c r="TRL420" s="135"/>
      <c r="TRM420" s="130"/>
      <c r="TRN420" s="130"/>
      <c r="TRO420" s="131"/>
      <c r="TRP420" s="132"/>
      <c r="TRQ420" s="133"/>
      <c r="TRR420" s="134"/>
      <c r="TRS420" s="135"/>
      <c r="TRT420" s="135"/>
      <c r="TRU420" s="130"/>
      <c r="TRV420" s="130"/>
      <c r="TRW420" s="131"/>
      <c r="TRX420" s="132"/>
      <c r="TRY420" s="133"/>
      <c r="TRZ420" s="134"/>
      <c r="TSA420" s="135"/>
      <c r="TSB420" s="135"/>
      <c r="TSC420" s="130"/>
      <c r="TSD420" s="130"/>
      <c r="TSE420" s="131"/>
      <c r="TSF420" s="132"/>
      <c r="TSG420" s="133"/>
      <c r="TSH420" s="134"/>
      <c r="TSI420" s="135"/>
      <c r="TSJ420" s="135"/>
      <c r="TSK420" s="130"/>
      <c r="TSL420" s="130"/>
      <c r="TSM420" s="131"/>
      <c r="TSN420" s="132"/>
      <c r="TSO420" s="133"/>
      <c r="TSP420" s="134"/>
      <c r="TSQ420" s="135"/>
      <c r="TSR420" s="135"/>
      <c r="TSS420" s="130"/>
      <c r="TST420" s="130"/>
      <c r="TSU420" s="131"/>
      <c r="TSV420" s="132"/>
      <c r="TSW420" s="133"/>
      <c r="TSX420" s="134"/>
      <c r="TSY420" s="135"/>
      <c r="TSZ420" s="135"/>
      <c r="TTA420" s="130"/>
      <c r="TTB420" s="130"/>
      <c r="TTC420" s="131"/>
      <c r="TTD420" s="132"/>
      <c r="TTE420" s="133"/>
      <c r="TTF420" s="134"/>
      <c r="TTG420" s="135"/>
      <c r="TTH420" s="135"/>
      <c r="TTI420" s="130"/>
      <c r="TTJ420" s="130"/>
      <c r="TTK420" s="131"/>
      <c r="TTL420" s="132"/>
      <c r="TTM420" s="133"/>
      <c r="TTN420" s="134"/>
      <c r="TTO420" s="135"/>
      <c r="TTP420" s="135"/>
      <c r="TTQ420" s="130"/>
      <c r="TTR420" s="130"/>
      <c r="TTS420" s="131"/>
      <c r="TTT420" s="132"/>
      <c r="TTU420" s="133"/>
      <c r="TTV420" s="134"/>
      <c r="TTW420" s="135"/>
      <c r="TTX420" s="135"/>
      <c r="TTY420" s="130"/>
      <c r="TTZ420" s="130"/>
      <c r="TUA420" s="131"/>
      <c r="TUB420" s="132"/>
      <c r="TUC420" s="133"/>
      <c r="TUD420" s="134"/>
      <c r="TUE420" s="135"/>
      <c r="TUF420" s="135"/>
      <c r="TUG420" s="130"/>
      <c r="TUH420" s="130"/>
      <c r="TUI420" s="131"/>
      <c r="TUJ420" s="132"/>
      <c r="TUK420" s="133"/>
      <c r="TUL420" s="134"/>
      <c r="TUM420" s="135"/>
      <c r="TUN420" s="135"/>
      <c r="TUO420" s="130"/>
      <c r="TUP420" s="130"/>
      <c r="TUQ420" s="131"/>
      <c r="TUR420" s="132"/>
      <c r="TUS420" s="133"/>
      <c r="TUT420" s="134"/>
      <c r="TUU420" s="135"/>
      <c r="TUV420" s="135"/>
      <c r="TUW420" s="130"/>
      <c r="TUX420" s="130"/>
      <c r="TUY420" s="131"/>
      <c r="TUZ420" s="132"/>
      <c r="TVA420" s="133"/>
      <c r="TVB420" s="134"/>
      <c r="TVC420" s="135"/>
      <c r="TVD420" s="135"/>
      <c r="TVE420" s="130"/>
      <c r="TVF420" s="130"/>
      <c r="TVG420" s="131"/>
      <c r="TVH420" s="132"/>
      <c r="TVI420" s="133"/>
      <c r="TVJ420" s="134"/>
      <c r="TVK420" s="135"/>
      <c r="TVL420" s="135"/>
      <c r="TVM420" s="130"/>
      <c r="TVN420" s="130"/>
      <c r="TVO420" s="131"/>
      <c r="TVP420" s="132"/>
      <c r="TVQ420" s="133"/>
      <c r="TVR420" s="134"/>
      <c r="TVS420" s="135"/>
      <c r="TVT420" s="135"/>
      <c r="TVU420" s="130"/>
      <c r="TVV420" s="130"/>
      <c r="TVW420" s="131"/>
      <c r="TVX420" s="132"/>
      <c r="TVY420" s="133"/>
      <c r="TVZ420" s="134"/>
      <c r="TWA420" s="135"/>
      <c r="TWB420" s="135"/>
      <c r="TWC420" s="130"/>
      <c r="TWD420" s="130"/>
      <c r="TWE420" s="131"/>
      <c r="TWF420" s="132"/>
      <c r="TWG420" s="133"/>
      <c r="TWH420" s="134"/>
      <c r="TWI420" s="135"/>
      <c r="TWJ420" s="135"/>
      <c r="TWK420" s="130"/>
      <c r="TWL420" s="130"/>
      <c r="TWM420" s="131"/>
      <c r="TWN420" s="132"/>
      <c r="TWO420" s="133"/>
      <c r="TWP420" s="134"/>
      <c r="TWQ420" s="135"/>
      <c r="TWR420" s="135"/>
      <c r="TWS420" s="130"/>
      <c r="TWT420" s="130"/>
      <c r="TWU420" s="131"/>
      <c r="TWV420" s="132"/>
      <c r="TWW420" s="133"/>
      <c r="TWX420" s="134"/>
      <c r="TWY420" s="135"/>
      <c r="TWZ420" s="135"/>
      <c r="TXA420" s="130"/>
      <c r="TXB420" s="130"/>
      <c r="TXC420" s="131"/>
      <c r="TXD420" s="132"/>
      <c r="TXE420" s="133"/>
      <c r="TXF420" s="134"/>
      <c r="TXG420" s="135"/>
      <c r="TXH420" s="135"/>
      <c r="TXI420" s="130"/>
      <c r="TXJ420" s="130"/>
      <c r="TXK420" s="131"/>
      <c r="TXL420" s="132"/>
      <c r="TXM420" s="133"/>
      <c r="TXN420" s="134"/>
      <c r="TXO420" s="135"/>
      <c r="TXP420" s="135"/>
      <c r="TXQ420" s="130"/>
      <c r="TXR420" s="130"/>
      <c r="TXS420" s="131"/>
      <c r="TXT420" s="132"/>
      <c r="TXU420" s="133"/>
      <c r="TXV420" s="134"/>
      <c r="TXW420" s="135"/>
      <c r="TXX420" s="135"/>
      <c r="TXY420" s="130"/>
      <c r="TXZ420" s="130"/>
      <c r="TYA420" s="131"/>
      <c r="TYB420" s="132"/>
      <c r="TYC420" s="133"/>
      <c r="TYD420" s="134"/>
      <c r="TYE420" s="135"/>
      <c r="TYF420" s="135"/>
      <c r="TYG420" s="130"/>
      <c r="TYH420" s="130"/>
      <c r="TYI420" s="131"/>
      <c r="TYJ420" s="132"/>
      <c r="TYK420" s="133"/>
      <c r="TYL420" s="134"/>
      <c r="TYM420" s="135"/>
      <c r="TYN420" s="135"/>
      <c r="TYO420" s="130"/>
      <c r="TYP420" s="130"/>
      <c r="TYQ420" s="131"/>
      <c r="TYR420" s="132"/>
      <c r="TYS420" s="133"/>
      <c r="TYT420" s="134"/>
      <c r="TYU420" s="135"/>
      <c r="TYV420" s="135"/>
      <c r="TYW420" s="130"/>
      <c r="TYX420" s="130"/>
      <c r="TYY420" s="131"/>
      <c r="TYZ420" s="132"/>
      <c r="TZA420" s="133"/>
      <c r="TZB420" s="134"/>
      <c r="TZC420" s="135"/>
      <c r="TZD420" s="135"/>
      <c r="TZE420" s="130"/>
      <c r="TZF420" s="130"/>
      <c r="TZG420" s="131"/>
      <c r="TZH420" s="132"/>
      <c r="TZI420" s="133"/>
      <c r="TZJ420" s="134"/>
      <c r="TZK420" s="135"/>
      <c r="TZL420" s="135"/>
      <c r="TZM420" s="130"/>
      <c r="TZN420" s="130"/>
      <c r="TZO420" s="131"/>
      <c r="TZP420" s="132"/>
      <c r="TZQ420" s="133"/>
      <c r="TZR420" s="134"/>
      <c r="TZS420" s="135"/>
      <c r="TZT420" s="135"/>
      <c r="TZU420" s="130"/>
      <c r="TZV420" s="130"/>
      <c r="TZW420" s="131"/>
      <c r="TZX420" s="132"/>
      <c r="TZY420" s="133"/>
      <c r="TZZ420" s="134"/>
      <c r="UAA420" s="135"/>
      <c r="UAB420" s="135"/>
      <c r="UAC420" s="130"/>
      <c r="UAD420" s="130"/>
      <c r="UAE420" s="131"/>
      <c r="UAF420" s="132"/>
      <c r="UAG420" s="133"/>
      <c r="UAH420" s="134"/>
      <c r="UAI420" s="135"/>
      <c r="UAJ420" s="135"/>
      <c r="UAK420" s="130"/>
      <c r="UAL420" s="130"/>
      <c r="UAM420" s="131"/>
      <c r="UAN420" s="132"/>
      <c r="UAO420" s="133"/>
      <c r="UAP420" s="134"/>
      <c r="UAQ420" s="135"/>
      <c r="UAR420" s="135"/>
      <c r="UAS420" s="130"/>
      <c r="UAT420" s="130"/>
      <c r="UAU420" s="131"/>
      <c r="UAV420" s="132"/>
      <c r="UAW420" s="133"/>
      <c r="UAX420" s="134"/>
      <c r="UAY420" s="135"/>
      <c r="UAZ420" s="135"/>
      <c r="UBA420" s="130"/>
      <c r="UBB420" s="130"/>
      <c r="UBC420" s="131"/>
      <c r="UBD420" s="132"/>
      <c r="UBE420" s="133"/>
      <c r="UBF420" s="134"/>
      <c r="UBG420" s="135"/>
      <c r="UBH420" s="135"/>
      <c r="UBI420" s="130"/>
      <c r="UBJ420" s="130"/>
      <c r="UBK420" s="131"/>
      <c r="UBL420" s="132"/>
      <c r="UBM420" s="133"/>
      <c r="UBN420" s="134"/>
      <c r="UBO420" s="135"/>
      <c r="UBP420" s="135"/>
      <c r="UBQ420" s="130"/>
      <c r="UBR420" s="130"/>
      <c r="UBS420" s="131"/>
      <c r="UBT420" s="132"/>
      <c r="UBU420" s="133"/>
      <c r="UBV420" s="134"/>
      <c r="UBW420" s="135"/>
      <c r="UBX420" s="135"/>
      <c r="UBY420" s="130"/>
      <c r="UBZ420" s="130"/>
      <c r="UCA420" s="131"/>
      <c r="UCB420" s="132"/>
      <c r="UCC420" s="133"/>
      <c r="UCD420" s="134"/>
      <c r="UCE420" s="135"/>
      <c r="UCF420" s="135"/>
      <c r="UCG420" s="130"/>
      <c r="UCH420" s="130"/>
      <c r="UCI420" s="131"/>
      <c r="UCJ420" s="132"/>
      <c r="UCK420" s="133"/>
      <c r="UCL420" s="134"/>
      <c r="UCM420" s="135"/>
      <c r="UCN420" s="135"/>
      <c r="UCO420" s="130"/>
      <c r="UCP420" s="130"/>
      <c r="UCQ420" s="131"/>
      <c r="UCR420" s="132"/>
      <c r="UCS420" s="133"/>
      <c r="UCT420" s="134"/>
      <c r="UCU420" s="135"/>
      <c r="UCV420" s="135"/>
      <c r="UCW420" s="130"/>
      <c r="UCX420" s="130"/>
      <c r="UCY420" s="131"/>
      <c r="UCZ420" s="132"/>
      <c r="UDA420" s="133"/>
      <c r="UDB420" s="134"/>
      <c r="UDC420" s="135"/>
      <c r="UDD420" s="135"/>
      <c r="UDE420" s="130"/>
      <c r="UDF420" s="130"/>
      <c r="UDG420" s="131"/>
      <c r="UDH420" s="132"/>
      <c r="UDI420" s="133"/>
      <c r="UDJ420" s="134"/>
      <c r="UDK420" s="135"/>
      <c r="UDL420" s="135"/>
      <c r="UDM420" s="130"/>
      <c r="UDN420" s="130"/>
      <c r="UDO420" s="131"/>
      <c r="UDP420" s="132"/>
      <c r="UDQ420" s="133"/>
      <c r="UDR420" s="134"/>
      <c r="UDS420" s="135"/>
      <c r="UDT420" s="135"/>
      <c r="UDU420" s="130"/>
      <c r="UDV420" s="130"/>
      <c r="UDW420" s="131"/>
      <c r="UDX420" s="132"/>
      <c r="UDY420" s="133"/>
      <c r="UDZ420" s="134"/>
      <c r="UEA420" s="135"/>
      <c r="UEB420" s="135"/>
      <c r="UEC420" s="130"/>
      <c r="UED420" s="130"/>
      <c r="UEE420" s="131"/>
      <c r="UEF420" s="132"/>
      <c r="UEG420" s="133"/>
      <c r="UEH420" s="134"/>
      <c r="UEI420" s="135"/>
      <c r="UEJ420" s="135"/>
      <c r="UEK420" s="130"/>
      <c r="UEL420" s="130"/>
      <c r="UEM420" s="131"/>
      <c r="UEN420" s="132"/>
      <c r="UEO420" s="133"/>
      <c r="UEP420" s="134"/>
      <c r="UEQ420" s="135"/>
      <c r="UER420" s="135"/>
      <c r="UES420" s="130"/>
      <c r="UET420" s="130"/>
      <c r="UEU420" s="131"/>
      <c r="UEV420" s="132"/>
      <c r="UEW420" s="133"/>
      <c r="UEX420" s="134"/>
      <c r="UEY420" s="135"/>
      <c r="UEZ420" s="135"/>
      <c r="UFA420" s="130"/>
      <c r="UFB420" s="130"/>
      <c r="UFC420" s="131"/>
      <c r="UFD420" s="132"/>
      <c r="UFE420" s="133"/>
      <c r="UFF420" s="134"/>
      <c r="UFG420" s="135"/>
      <c r="UFH420" s="135"/>
      <c r="UFI420" s="130"/>
      <c r="UFJ420" s="130"/>
      <c r="UFK420" s="131"/>
      <c r="UFL420" s="132"/>
      <c r="UFM420" s="133"/>
      <c r="UFN420" s="134"/>
      <c r="UFO420" s="135"/>
      <c r="UFP420" s="135"/>
      <c r="UFQ420" s="130"/>
      <c r="UFR420" s="130"/>
      <c r="UFS420" s="131"/>
      <c r="UFT420" s="132"/>
      <c r="UFU420" s="133"/>
      <c r="UFV420" s="134"/>
      <c r="UFW420" s="135"/>
      <c r="UFX420" s="135"/>
      <c r="UFY420" s="130"/>
      <c r="UFZ420" s="130"/>
      <c r="UGA420" s="131"/>
      <c r="UGB420" s="132"/>
      <c r="UGC420" s="133"/>
      <c r="UGD420" s="134"/>
      <c r="UGE420" s="135"/>
      <c r="UGF420" s="135"/>
      <c r="UGG420" s="130"/>
      <c r="UGH420" s="130"/>
      <c r="UGI420" s="131"/>
      <c r="UGJ420" s="132"/>
      <c r="UGK420" s="133"/>
      <c r="UGL420" s="134"/>
      <c r="UGM420" s="135"/>
      <c r="UGN420" s="135"/>
      <c r="UGO420" s="130"/>
      <c r="UGP420" s="130"/>
      <c r="UGQ420" s="131"/>
      <c r="UGR420" s="132"/>
      <c r="UGS420" s="133"/>
      <c r="UGT420" s="134"/>
      <c r="UGU420" s="135"/>
      <c r="UGV420" s="135"/>
      <c r="UGW420" s="130"/>
      <c r="UGX420" s="130"/>
      <c r="UGY420" s="131"/>
      <c r="UGZ420" s="132"/>
      <c r="UHA420" s="133"/>
      <c r="UHB420" s="134"/>
      <c r="UHC420" s="135"/>
      <c r="UHD420" s="135"/>
      <c r="UHE420" s="130"/>
      <c r="UHF420" s="130"/>
      <c r="UHG420" s="131"/>
      <c r="UHH420" s="132"/>
      <c r="UHI420" s="133"/>
      <c r="UHJ420" s="134"/>
      <c r="UHK420" s="135"/>
      <c r="UHL420" s="135"/>
      <c r="UHM420" s="130"/>
      <c r="UHN420" s="130"/>
      <c r="UHO420" s="131"/>
      <c r="UHP420" s="132"/>
      <c r="UHQ420" s="133"/>
      <c r="UHR420" s="134"/>
      <c r="UHS420" s="135"/>
      <c r="UHT420" s="135"/>
      <c r="UHU420" s="130"/>
      <c r="UHV420" s="130"/>
      <c r="UHW420" s="131"/>
      <c r="UHX420" s="132"/>
      <c r="UHY420" s="133"/>
      <c r="UHZ420" s="134"/>
      <c r="UIA420" s="135"/>
      <c r="UIB420" s="135"/>
      <c r="UIC420" s="130"/>
      <c r="UID420" s="130"/>
      <c r="UIE420" s="131"/>
      <c r="UIF420" s="132"/>
      <c r="UIG420" s="133"/>
      <c r="UIH420" s="134"/>
      <c r="UII420" s="135"/>
      <c r="UIJ420" s="135"/>
      <c r="UIK420" s="130"/>
      <c r="UIL420" s="130"/>
      <c r="UIM420" s="131"/>
      <c r="UIN420" s="132"/>
      <c r="UIO420" s="133"/>
      <c r="UIP420" s="134"/>
      <c r="UIQ420" s="135"/>
      <c r="UIR420" s="135"/>
      <c r="UIS420" s="130"/>
      <c r="UIT420" s="130"/>
      <c r="UIU420" s="131"/>
      <c r="UIV420" s="132"/>
      <c r="UIW420" s="133"/>
      <c r="UIX420" s="134"/>
      <c r="UIY420" s="135"/>
      <c r="UIZ420" s="135"/>
      <c r="UJA420" s="130"/>
      <c r="UJB420" s="130"/>
      <c r="UJC420" s="131"/>
      <c r="UJD420" s="132"/>
      <c r="UJE420" s="133"/>
      <c r="UJF420" s="134"/>
      <c r="UJG420" s="135"/>
      <c r="UJH420" s="135"/>
      <c r="UJI420" s="130"/>
      <c r="UJJ420" s="130"/>
      <c r="UJK420" s="131"/>
      <c r="UJL420" s="132"/>
      <c r="UJM420" s="133"/>
      <c r="UJN420" s="134"/>
      <c r="UJO420" s="135"/>
      <c r="UJP420" s="135"/>
      <c r="UJQ420" s="130"/>
      <c r="UJR420" s="130"/>
      <c r="UJS420" s="131"/>
      <c r="UJT420" s="132"/>
      <c r="UJU420" s="133"/>
      <c r="UJV420" s="134"/>
      <c r="UJW420" s="135"/>
      <c r="UJX420" s="135"/>
      <c r="UJY420" s="130"/>
      <c r="UJZ420" s="130"/>
      <c r="UKA420" s="131"/>
      <c r="UKB420" s="132"/>
      <c r="UKC420" s="133"/>
      <c r="UKD420" s="134"/>
      <c r="UKE420" s="135"/>
      <c r="UKF420" s="135"/>
      <c r="UKG420" s="130"/>
      <c r="UKH420" s="130"/>
      <c r="UKI420" s="131"/>
      <c r="UKJ420" s="132"/>
      <c r="UKK420" s="133"/>
      <c r="UKL420" s="134"/>
      <c r="UKM420" s="135"/>
      <c r="UKN420" s="135"/>
      <c r="UKO420" s="130"/>
      <c r="UKP420" s="130"/>
      <c r="UKQ420" s="131"/>
      <c r="UKR420" s="132"/>
      <c r="UKS420" s="133"/>
      <c r="UKT420" s="134"/>
      <c r="UKU420" s="135"/>
      <c r="UKV420" s="135"/>
      <c r="UKW420" s="130"/>
      <c r="UKX420" s="130"/>
      <c r="UKY420" s="131"/>
      <c r="UKZ420" s="132"/>
      <c r="ULA420" s="133"/>
      <c r="ULB420" s="134"/>
      <c r="ULC420" s="135"/>
      <c r="ULD420" s="135"/>
      <c r="ULE420" s="130"/>
      <c r="ULF420" s="130"/>
      <c r="ULG420" s="131"/>
      <c r="ULH420" s="132"/>
      <c r="ULI420" s="133"/>
      <c r="ULJ420" s="134"/>
      <c r="ULK420" s="135"/>
      <c r="ULL420" s="135"/>
      <c r="ULM420" s="130"/>
      <c r="ULN420" s="130"/>
      <c r="ULO420" s="131"/>
      <c r="ULP420" s="132"/>
      <c r="ULQ420" s="133"/>
      <c r="ULR420" s="134"/>
      <c r="ULS420" s="135"/>
      <c r="ULT420" s="135"/>
      <c r="ULU420" s="130"/>
      <c r="ULV420" s="130"/>
      <c r="ULW420" s="131"/>
      <c r="ULX420" s="132"/>
      <c r="ULY420" s="133"/>
      <c r="ULZ420" s="134"/>
      <c r="UMA420" s="135"/>
      <c r="UMB420" s="135"/>
      <c r="UMC420" s="130"/>
      <c r="UMD420" s="130"/>
      <c r="UME420" s="131"/>
      <c r="UMF420" s="132"/>
      <c r="UMG420" s="133"/>
      <c r="UMH420" s="134"/>
      <c r="UMI420" s="135"/>
      <c r="UMJ420" s="135"/>
      <c r="UMK420" s="130"/>
      <c r="UML420" s="130"/>
      <c r="UMM420" s="131"/>
      <c r="UMN420" s="132"/>
      <c r="UMO420" s="133"/>
      <c r="UMP420" s="134"/>
      <c r="UMQ420" s="135"/>
      <c r="UMR420" s="135"/>
      <c r="UMS420" s="130"/>
      <c r="UMT420" s="130"/>
      <c r="UMU420" s="131"/>
      <c r="UMV420" s="132"/>
      <c r="UMW420" s="133"/>
      <c r="UMX420" s="134"/>
      <c r="UMY420" s="135"/>
      <c r="UMZ420" s="135"/>
      <c r="UNA420" s="130"/>
      <c r="UNB420" s="130"/>
      <c r="UNC420" s="131"/>
      <c r="UND420" s="132"/>
      <c r="UNE420" s="133"/>
      <c r="UNF420" s="134"/>
      <c r="UNG420" s="135"/>
      <c r="UNH420" s="135"/>
      <c r="UNI420" s="130"/>
      <c r="UNJ420" s="130"/>
      <c r="UNK420" s="131"/>
      <c r="UNL420" s="132"/>
      <c r="UNM420" s="133"/>
      <c r="UNN420" s="134"/>
      <c r="UNO420" s="135"/>
      <c r="UNP420" s="135"/>
      <c r="UNQ420" s="130"/>
      <c r="UNR420" s="130"/>
      <c r="UNS420" s="131"/>
      <c r="UNT420" s="132"/>
      <c r="UNU420" s="133"/>
      <c r="UNV420" s="134"/>
      <c r="UNW420" s="135"/>
      <c r="UNX420" s="135"/>
      <c r="UNY420" s="130"/>
      <c r="UNZ420" s="130"/>
      <c r="UOA420" s="131"/>
      <c r="UOB420" s="132"/>
      <c r="UOC420" s="133"/>
      <c r="UOD420" s="134"/>
      <c r="UOE420" s="135"/>
      <c r="UOF420" s="135"/>
      <c r="UOG420" s="130"/>
      <c r="UOH420" s="130"/>
      <c r="UOI420" s="131"/>
      <c r="UOJ420" s="132"/>
      <c r="UOK420" s="133"/>
      <c r="UOL420" s="134"/>
      <c r="UOM420" s="135"/>
      <c r="UON420" s="135"/>
      <c r="UOO420" s="130"/>
      <c r="UOP420" s="130"/>
      <c r="UOQ420" s="131"/>
      <c r="UOR420" s="132"/>
      <c r="UOS420" s="133"/>
      <c r="UOT420" s="134"/>
      <c r="UOU420" s="135"/>
      <c r="UOV420" s="135"/>
      <c r="UOW420" s="130"/>
      <c r="UOX420" s="130"/>
      <c r="UOY420" s="131"/>
      <c r="UOZ420" s="132"/>
      <c r="UPA420" s="133"/>
      <c r="UPB420" s="134"/>
      <c r="UPC420" s="135"/>
      <c r="UPD420" s="135"/>
      <c r="UPE420" s="130"/>
      <c r="UPF420" s="130"/>
      <c r="UPG420" s="131"/>
      <c r="UPH420" s="132"/>
      <c r="UPI420" s="133"/>
      <c r="UPJ420" s="134"/>
      <c r="UPK420" s="135"/>
      <c r="UPL420" s="135"/>
      <c r="UPM420" s="130"/>
      <c r="UPN420" s="130"/>
      <c r="UPO420" s="131"/>
      <c r="UPP420" s="132"/>
      <c r="UPQ420" s="133"/>
      <c r="UPR420" s="134"/>
      <c r="UPS420" s="135"/>
      <c r="UPT420" s="135"/>
      <c r="UPU420" s="130"/>
      <c r="UPV420" s="130"/>
      <c r="UPW420" s="131"/>
      <c r="UPX420" s="132"/>
      <c r="UPY420" s="133"/>
      <c r="UPZ420" s="134"/>
      <c r="UQA420" s="135"/>
      <c r="UQB420" s="135"/>
      <c r="UQC420" s="130"/>
      <c r="UQD420" s="130"/>
      <c r="UQE420" s="131"/>
      <c r="UQF420" s="132"/>
      <c r="UQG420" s="133"/>
      <c r="UQH420" s="134"/>
      <c r="UQI420" s="135"/>
      <c r="UQJ420" s="135"/>
      <c r="UQK420" s="130"/>
      <c r="UQL420" s="130"/>
      <c r="UQM420" s="131"/>
      <c r="UQN420" s="132"/>
      <c r="UQO420" s="133"/>
      <c r="UQP420" s="134"/>
      <c r="UQQ420" s="135"/>
      <c r="UQR420" s="135"/>
      <c r="UQS420" s="130"/>
      <c r="UQT420" s="130"/>
      <c r="UQU420" s="131"/>
      <c r="UQV420" s="132"/>
      <c r="UQW420" s="133"/>
      <c r="UQX420" s="134"/>
      <c r="UQY420" s="135"/>
      <c r="UQZ420" s="135"/>
      <c r="URA420" s="130"/>
      <c r="URB420" s="130"/>
      <c r="URC420" s="131"/>
      <c r="URD420" s="132"/>
      <c r="URE420" s="133"/>
      <c r="URF420" s="134"/>
      <c r="URG420" s="135"/>
      <c r="URH420" s="135"/>
      <c r="URI420" s="130"/>
      <c r="URJ420" s="130"/>
      <c r="URK420" s="131"/>
      <c r="URL420" s="132"/>
      <c r="URM420" s="133"/>
      <c r="URN420" s="134"/>
      <c r="URO420" s="135"/>
      <c r="URP420" s="135"/>
      <c r="URQ420" s="130"/>
      <c r="URR420" s="130"/>
      <c r="URS420" s="131"/>
      <c r="URT420" s="132"/>
      <c r="URU420" s="133"/>
      <c r="URV420" s="134"/>
      <c r="URW420" s="135"/>
      <c r="URX420" s="135"/>
      <c r="URY420" s="130"/>
      <c r="URZ420" s="130"/>
      <c r="USA420" s="131"/>
      <c r="USB420" s="132"/>
      <c r="USC420" s="133"/>
      <c r="USD420" s="134"/>
      <c r="USE420" s="135"/>
      <c r="USF420" s="135"/>
      <c r="USG420" s="130"/>
      <c r="USH420" s="130"/>
      <c r="USI420" s="131"/>
      <c r="USJ420" s="132"/>
      <c r="USK420" s="133"/>
      <c r="USL420" s="134"/>
      <c r="USM420" s="135"/>
      <c r="USN420" s="135"/>
      <c r="USO420" s="130"/>
      <c r="USP420" s="130"/>
      <c r="USQ420" s="131"/>
      <c r="USR420" s="132"/>
      <c r="USS420" s="133"/>
      <c r="UST420" s="134"/>
      <c r="USU420" s="135"/>
      <c r="USV420" s="135"/>
      <c r="USW420" s="130"/>
      <c r="USX420" s="130"/>
      <c r="USY420" s="131"/>
      <c r="USZ420" s="132"/>
      <c r="UTA420" s="133"/>
      <c r="UTB420" s="134"/>
      <c r="UTC420" s="135"/>
      <c r="UTD420" s="135"/>
      <c r="UTE420" s="130"/>
      <c r="UTF420" s="130"/>
      <c r="UTG420" s="131"/>
      <c r="UTH420" s="132"/>
      <c r="UTI420" s="133"/>
      <c r="UTJ420" s="134"/>
      <c r="UTK420" s="135"/>
      <c r="UTL420" s="135"/>
      <c r="UTM420" s="130"/>
      <c r="UTN420" s="130"/>
      <c r="UTO420" s="131"/>
      <c r="UTP420" s="132"/>
      <c r="UTQ420" s="133"/>
      <c r="UTR420" s="134"/>
      <c r="UTS420" s="135"/>
      <c r="UTT420" s="135"/>
      <c r="UTU420" s="130"/>
      <c r="UTV420" s="130"/>
      <c r="UTW420" s="131"/>
      <c r="UTX420" s="132"/>
      <c r="UTY420" s="133"/>
      <c r="UTZ420" s="134"/>
      <c r="UUA420" s="135"/>
      <c r="UUB420" s="135"/>
      <c r="UUC420" s="130"/>
      <c r="UUD420" s="130"/>
      <c r="UUE420" s="131"/>
      <c r="UUF420" s="132"/>
      <c r="UUG420" s="133"/>
      <c r="UUH420" s="134"/>
      <c r="UUI420" s="135"/>
      <c r="UUJ420" s="135"/>
      <c r="UUK420" s="130"/>
      <c r="UUL420" s="130"/>
      <c r="UUM420" s="131"/>
      <c r="UUN420" s="132"/>
      <c r="UUO420" s="133"/>
      <c r="UUP420" s="134"/>
      <c r="UUQ420" s="135"/>
      <c r="UUR420" s="135"/>
      <c r="UUS420" s="130"/>
      <c r="UUT420" s="130"/>
      <c r="UUU420" s="131"/>
      <c r="UUV420" s="132"/>
      <c r="UUW420" s="133"/>
      <c r="UUX420" s="134"/>
      <c r="UUY420" s="135"/>
      <c r="UUZ420" s="135"/>
      <c r="UVA420" s="130"/>
      <c r="UVB420" s="130"/>
      <c r="UVC420" s="131"/>
      <c r="UVD420" s="132"/>
      <c r="UVE420" s="133"/>
      <c r="UVF420" s="134"/>
      <c r="UVG420" s="135"/>
      <c r="UVH420" s="135"/>
      <c r="UVI420" s="130"/>
      <c r="UVJ420" s="130"/>
      <c r="UVK420" s="131"/>
      <c r="UVL420" s="132"/>
      <c r="UVM420" s="133"/>
      <c r="UVN420" s="134"/>
      <c r="UVO420" s="135"/>
      <c r="UVP420" s="135"/>
      <c r="UVQ420" s="130"/>
      <c r="UVR420" s="130"/>
      <c r="UVS420" s="131"/>
      <c r="UVT420" s="132"/>
      <c r="UVU420" s="133"/>
      <c r="UVV420" s="134"/>
      <c r="UVW420" s="135"/>
      <c r="UVX420" s="135"/>
      <c r="UVY420" s="130"/>
      <c r="UVZ420" s="130"/>
      <c r="UWA420" s="131"/>
      <c r="UWB420" s="132"/>
      <c r="UWC420" s="133"/>
      <c r="UWD420" s="134"/>
      <c r="UWE420" s="135"/>
      <c r="UWF420" s="135"/>
      <c r="UWG420" s="130"/>
      <c r="UWH420" s="130"/>
      <c r="UWI420" s="131"/>
      <c r="UWJ420" s="132"/>
      <c r="UWK420" s="133"/>
      <c r="UWL420" s="134"/>
      <c r="UWM420" s="135"/>
      <c r="UWN420" s="135"/>
      <c r="UWO420" s="130"/>
      <c r="UWP420" s="130"/>
      <c r="UWQ420" s="131"/>
      <c r="UWR420" s="132"/>
      <c r="UWS420" s="133"/>
      <c r="UWT420" s="134"/>
      <c r="UWU420" s="135"/>
      <c r="UWV420" s="135"/>
      <c r="UWW420" s="130"/>
      <c r="UWX420" s="130"/>
      <c r="UWY420" s="131"/>
      <c r="UWZ420" s="132"/>
      <c r="UXA420" s="133"/>
      <c r="UXB420" s="134"/>
      <c r="UXC420" s="135"/>
      <c r="UXD420" s="135"/>
      <c r="UXE420" s="130"/>
      <c r="UXF420" s="130"/>
      <c r="UXG420" s="131"/>
      <c r="UXH420" s="132"/>
      <c r="UXI420" s="133"/>
      <c r="UXJ420" s="134"/>
      <c r="UXK420" s="135"/>
      <c r="UXL420" s="135"/>
      <c r="UXM420" s="130"/>
      <c r="UXN420" s="130"/>
      <c r="UXO420" s="131"/>
      <c r="UXP420" s="132"/>
      <c r="UXQ420" s="133"/>
      <c r="UXR420" s="134"/>
      <c r="UXS420" s="135"/>
      <c r="UXT420" s="135"/>
      <c r="UXU420" s="130"/>
      <c r="UXV420" s="130"/>
      <c r="UXW420" s="131"/>
      <c r="UXX420" s="132"/>
      <c r="UXY420" s="133"/>
      <c r="UXZ420" s="134"/>
      <c r="UYA420" s="135"/>
      <c r="UYB420" s="135"/>
      <c r="UYC420" s="130"/>
      <c r="UYD420" s="130"/>
      <c r="UYE420" s="131"/>
      <c r="UYF420" s="132"/>
      <c r="UYG420" s="133"/>
      <c r="UYH420" s="134"/>
      <c r="UYI420" s="135"/>
      <c r="UYJ420" s="135"/>
      <c r="UYK420" s="130"/>
      <c r="UYL420" s="130"/>
      <c r="UYM420" s="131"/>
      <c r="UYN420" s="132"/>
      <c r="UYO420" s="133"/>
      <c r="UYP420" s="134"/>
      <c r="UYQ420" s="135"/>
      <c r="UYR420" s="135"/>
      <c r="UYS420" s="130"/>
      <c r="UYT420" s="130"/>
      <c r="UYU420" s="131"/>
      <c r="UYV420" s="132"/>
      <c r="UYW420" s="133"/>
      <c r="UYX420" s="134"/>
      <c r="UYY420" s="135"/>
      <c r="UYZ420" s="135"/>
      <c r="UZA420" s="130"/>
      <c r="UZB420" s="130"/>
      <c r="UZC420" s="131"/>
      <c r="UZD420" s="132"/>
      <c r="UZE420" s="133"/>
      <c r="UZF420" s="134"/>
      <c r="UZG420" s="135"/>
      <c r="UZH420" s="135"/>
      <c r="UZI420" s="130"/>
      <c r="UZJ420" s="130"/>
      <c r="UZK420" s="131"/>
      <c r="UZL420" s="132"/>
      <c r="UZM420" s="133"/>
      <c r="UZN420" s="134"/>
      <c r="UZO420" s="135"/>
      <c r="UZP420" s="135"/>
      <c r="UZQ420" s="130"/>
      <c r="UZR420" s="130"/>
      <c r="UZS420" s="131"/>
      <c r="UZT420" s="132"/>
      <c r="UZU420" s="133"/>
      <c r="UZV420" s="134"/>
      <c r="UZW420" s="135"/>
      <c r="UZX420" s="135"/>
      <c r="UZY420" s="130"/>
      <c r="UZZ420" s="130"/>
      <c r="VAA420" s="131"/>
      <c r="VAB420" s="132"/>
      <c r="VAC420" s="133"/>
      <c r="VAD420" s="134"/>
      <c r="VAE420" s="135"/>
      <c r="VAF420" s="135"/>
      <c r="VAG420" s="130"/>
      <c r="VAH420" s="130"/>
      <c r="VAI420" s="131"/>
      <c r="VAJ420" s="132"/>
      <c r="VAK420" s="133"/>
      <c r="VAL420" s="134"/>
      <c r="VAM420" s="135"/>
      <c r="VAN420" s="135"/>
      <c r="VAO420" s="130"/>
      <c r="VAP420" s="130"/>
      <c r="VAQ420" s="131"/>
      <c r="VAR420" s="132"/>
      <c r="VAS420" s="133"/>
      <c r="VAT420" s="134"/>
      <c r="VAU420" s="135"/>
      <c r="VAV420" s="135"/>
      <c r="VAW420" s="130"/>
      <c r="VAX420" s="130"/>
      <c r="VAY420" s="131"/>
      <c r="VAZ420" s="132"/>
      <c r="VBA420" s="133"/>
      <c r="VBB420" s="134"/>
      <c r="VBC420" s="135"/>
      <c r="VBD420" s="135"/>
      <c r="VBE420" s="130"/>
      <c r="VBF420" s="130"/>
      <c r="VBG420" s="131"/>
      <c r="VBH420" s="132"/>
      <c r="VBI420" s="133"/>
      <c r="VBJ420" s="134"/>
      <c r="VBK420" s="135"/>
      <c r="VBL420" s="135"/>
      <c r="VBM420" s="130"/>
      <c r="VBN420" s="130"/>
      <c r="VBO420" s="131"/>
      <c r="VBP420" s="132"/>
      <c r="VBQ420" s="133"/>
      <c r="VBR420" s="134"/>
      <c r="VBS420" s="135"/>
      <c r="VBT420" s="135"/>
      <c r="VBU420" s="130"/>
      <c r="VBV420" s="130"/>
      <c r="VBW420" s="131"/>
      <c r="VBX420" s="132"/>
      <c r="VBY420" s="133"/>
      <c r="VBZ420" s="134"/>
      <c r="VCA420" s="135"/>
      <c r="VCB420" s="135"/>
      <c r="VCC420" s="130"/>
      <c r="VCD420" s="130"/>
      <c r="VCE420" s="131"/>
      <c r="VCF420" s="132"/>
      <c r="VCG420" s="133"/>
      <c r="VCH420" s="134"/>
      <c r="VCI420" s="135"/>
      <c r="VCJ420" s="135"/>
      <c r="VCK420" s="130"/>
      <c r="VCL420" s="130"/>
      <c r="VCM420" s="131"/>
      <c r="VCN420" s="132"/>
      <c r="VCO420" s="133"/>
      <c r="VCP420" s="134"/>
      <c r="VCQ420" s="135"/>
      <c r="VCR420" s="135"/>
      <c r="VCS420" s="130"/>
      <c r="VCT420" s="130"/>
      <c r="VCU420" s="131"/>
      <c r="VCV420" s="132"/>
      <c r="VCW420" s="133"/>
      <c r="VCX420" s="134"/>
      <c r="VCY420" s="135"/>
      <c r="VCZ420" s="135"/>
      <c r="VDA420" s="130"/>
      <c r="VDB420" s="130"/>
      <c r="VDC420" s="131"/>
      <c r="VDD420" s="132"/>
      <c r="VDE420" s="133"/>
      <c r="VDF420" s="134"/>
      <c r="VDG420" s="135"/>
      <c r="VDH420" s="135"/>
      <c r="VDI420" s="130"/>
      <c r="VDJ420" s="130"/>
      <c r="VDK420" s="131"/>
      <c r="VDL420" s="132"/>
      <c r="VDM420" s="133"/>
      <c r="VDN420" s="134"/>
      <c r="VDO420" s="135"/>
      <c r="VDP420" s="135"/>
      <c r="VDQ420" s="130"/>
      <c r="VDR420" s="130"/>
      <c r="VDS420" s="131"/>
      <c r="VDT420" s="132"/>
      <c r="VDU420" s="133"/>
      <c r="VDV420" s="134"/>
      <c r="VDW420" s="135"/>
      <c r="VDX420" s="135"/>
      <c r="VDY420" s="130"/>
      <c r="VDZ420" s="130"/>
      <c r="VEA420" s="131"/>
      <c r="VEB420" s="132"/>
      <c r="VEC420" s="133"/>
      <c r="VED420" s="134"/>
      <c r="VEE420" s="135"/>
      <c r="VEF420" s="135"/>
      <c r="VEG420" s="130"/>
      <c r="VEH420" s="130"/>
      <c r="VEI420" s="131"/>
      <c r="VEJ420" s="132"/>
      <c r="VEK420" s="133"/>
      <c r="VEL420" s="134"/>
      <c r="VEM420" s="135"/>
      <c r="VEN420" s="135"/>
      <c r="VEO420" s="130"/>
      <c r="VEP420" s="130"/>
      <c r="VEQ420" s="131"/>
      <c r="VER420" s="132"/>
      <c r="VES420" s="133"/>
      <c r="VET420" s="134"/>
      <c r="VEU420" s="135"/>
      <c r="VEV420" s="135"/>
      <c r="VEW420" s="130"/>
      <c r="VEX420" s="130"/>
      <c r="VEY420" s="131"/>
      <c r="VEZ420" s="132"/>
      <c r="VFA420" s="133"/>
      <c r="VFB420" s="134"/>
      <c r="VFC420" s="135"/>
      <c r="VFD420" s="135"/>
      <c r="VFE420" s="130"/>
      <c r="VFF420" s="130"/>
      <c r="VFG420" s="131"/>
      <c r="VFH420" s="132"/>
      <c r="VFI420" s="133"/>
      <c r="VFJ420" s="134"/>
      <c r="VFK420" s="135"/>
      <c r="VFL420" s="135"/>
      <c r="VFM420" s="130"/>
      <c r="VFN420" s="130"/>
      <c r="VFO420" s="131"/>
      <c r="VFP420" s="132"/>
      <c r="VFQ420" s="133"/>
      <c r="VFR420" s="134"/>
      <c r="VFS420" s="135"/>
      <c r="VFT420" s="135"/>
      <c r="VFU420" s="130"/>
      <c r="VFV420" s="130"/>
      <c r="VFW420" s="131"/>
      <c r="VFX420" s="132"/>
      <c r="VFY420" s="133"/>
      <c r="VFZ420" s="134"/>
      <c r="VGA420" s="135"/>
      <c r="VGB420" s="135"/>
      <c r="VGC420" s="130"/>
      <c r="VGD420" s="130"/>
      <c r="VGE420" s="131"/>
      <c r="VGF420" s="132"/>
      <c r="VGG420" s="133"/>
      <c r="VGH420" s="134"/>
      <c r="VGI420" s="135"/>
      <c r="VGJ420" s="135"/>
      <c r="VGK420" s="130"/>
      <c r="VGL420" s="130"/>
      <c r="VGM420" s="131"/>
      <c r="VGN420" s="132"/>
      <c r="VGO420" s="133"/>
      <c r="VGP420" s="134"/>
      <c r="VGQ420" s="135"/>
      <c r="VGR420" s="135"/>
      <c r="VGS420" s="130"/>
      <c r="VGT420" s="130"/>
      <c r="VGU420" s="131"/>
      <c r="VGV420" s="132"/>
      <c r="VGW420" s="133"/>
      <c r="VGX420" s="134"/>
      <c r="VGY420" s="135"/>
      <c r="VGZ420" s="135"/>
      <c r="VHA420" s="130"/>
      <c r="VHB420" s="130"/>
      <c r="VHC420" s="131"/>
      <c r="VHD420" s="132"/>
      <c r="VHE420" s="133"/>
      <c r="VHF420" s="134"/>
      <c r="VHG420" s="135"/>
      <c r="VHH420" s="135"/>
      <c r="VHI420" s="130"/>
      <c r="VHJ420" s="130"/>
      <c r="VHK420" s="131"/>
      <c r="VHL420" s="132"/>
      <c r="VHM420" s="133"/>
      <c r="VHN420" s="134"/>
      <c r="VHO420" s="135"/>
      <c r="VHP420" s="135"/>
      <c r="VHQ420" s="130"/>
      <c r="VHR420" s="130"/>
      <c r="VHS420" s="131"/>
      <c r="VHT420" s="132"/>
      <c r="VHU420" s="133"/>
      <c r="VHV420" s="134"/>
      <c r="VHW420" s="135"/>
      <c r="VHX420" s="135"/>
      <c r="VHY420" s="130"/>
      <c r="VHZ420" s="130"/>
      <c r="VIA420" s="131"/>
      <c r="VIB420" s="132"/>
      <c r="VIC420" s="133"/>
      <c r="VID420" s="134"/>
      <c r="VIE420" s="135"/>
      <c r="VIF420" s="135"/>
      <c r="VIG420" s="130"/>
      <c r="VIH420" s="130"/>
      <c r="VII420" s="131"/>
      <c r="VIJ420" s="132"/>
      <c r="VIK420" s="133"/>
      <c r="VIL420" s="134"/>
      <c r="VIM420" s="135"/>
      <c r="VIN420" s="135"/>
      <c r="VIO420" s="130"/>
      <c r="VIP420" s="130"/>
      <c r="VIQ420" s="131"/>
      <c r="VIR420" s="132"/>
      <c r="VIS420" s="133"/>
      <c r="VIT420" s="134"/>
      <c r="VIU420" s="135"/>
      <c r="VIV420" s="135"/>
      <c r="VIW420" s="130"/>
      <c r="VIX420" s="130"/>
      <c r="VIY420" s="131"/>
      <c r="VIZ420" s="132"/>
      <c r="VJA420" s="133"/>
      <c r="VJB420" s="134"/>
      <c r="VJC420" s="135"/>
      <c r="VJD420" s="135"/>
      <c r="VJE420" s="130"/>
      <c r="VJF420" s="130"/>
      <c r="VJG420" s="131"/>
      <c r="VJH420" s="132"/>
      <c r="VJI420" s="133"/>
      <c r="VJJ420" s="134"/>
      <c r="VJK420" s="135"/>
      <c r="VJL420" s="135"/>
      <c r="VJM420" s="130"/>
      <c r="VJN420" s="130"/>
      <c r="VJO420" s="131"/>
      <c r="VJP420" s="132"/>
      <c r="VJQ420" s="133"/>
      <c r="VJR420" s="134"/>
      <c r="VJS420" s="135"/>
      <c r="VJT420" s="135"/>
      <c r="VJU420" s="130"/>
      <c r="VJV420" s="130"/>
      <c r="VJW420" s="131"/>
      <c r="VJX420" s="132"/>
      <c r="VJY420" s="133"/>
      <c r="VJZ420" s="134"/>
      <c r="VKA420" s="135"/>
      <c r="VKB420" s="135"/>
      <c r="VKC420" s="130"/>
      <c r="VKD420" s="130"/>
      <c r="VKE420" s="131"/>
      <c r="VKF420" s="132"/>
      <c r="VKG420" s="133"/>
      <c r="VKH420" s="134"/>
      <c r="VKI420" s="135"/>
      <c r="VKJ420" s="135"/>
      <c r="VKK420" s="130"/>
      <c r="VKL420" s="130"/>
      <c r="VKM420" s="131"/>
      <c r="VKN420" s="132"/>
      <c r="VKO420" s="133"/>
      <c r="VKP420" s="134"/>
      <c r="VKQ420" s="135"/>
      <c r="VKR420" s="135"/>
      <c r="VKS420" s="130"/>
      <c r="VKT420" s="130"/>
      <c r="VKU420" s="131"/>
      <c r="VKV420" s="132"/>
      <c r="VKW420" s="133"/>
      <c r="VKX420" s="134"/>
      <c r="VKY420" s="135"/>
      <c r="VKZ420" s="135"/>
      <c r="VLA420" s="130"/>
      <c r="VLB420" s="130"/>
      <c r="VLC420" s="131"/>
      <c r="VLD420" s="132"/>
      <c r="VLE420" s="133"/>
      <c r="VLF420" s="134"/>
      <c r="VLG420" s="135"/>
      <c r="VLH420" s="135"/>
      <c r="VLI420" s="130"/>
      <c r="VLJ420" s="130"/>
      <c r="VLK420" s="131"/>
      <c r="VLL420" s="132"/>
      <c r="VLM420" s="133"/>
      <c r="VLN420" s="134"/>
      <c r="VLO420" s="135"/>
      <c r="VLP420" s="135"/>
      <c r="VLQ420" s="130"/>
      <c r="VLR420" s="130"/>
      <c r="VLS420" s="131"/>
      <c r="VLT420" s="132"/>
      <c r="VLU420" s="133"/>
      <c r="VLV420" s="134"/>
      <c r="VLW420" s="135"/>
      <c r="VLX420" s="135"/>
      <c r="VLY420" s="130"/>
      <c r="VLZ420" s="130"/>
      <c r="VMA420" s="131"/>
      <c r="VMB420" s="132"/>
      <c r="VMC420" s="133"/>
      <c r="VMD420" s="134"/>
      <c r="VME420" s="135"/>
      <c r="VMF420" s="135"/>
      <c r="VMG420" s="130"/>
      <c r="VMH420" s="130"/>
      <c r="VMI420" s="131"/>
      <c r="VMJ420" s="132"/>
      <c r="VMK420" s="133"/>
      <c r="VML420" s="134"/>
      <c r="VMM420" s="135"/>
      <c r="VMN420" s="135"/>
      <c r="VMO420" s="130"/>
      <c r="VMP420" s="130"/>
      <c r="VMQ420" s="131"/>
      <c r="VMR420" s="132"/>
      <c r="VMS420" s="133"/>
      <c r="VMT420" s="134"/>
      <c r="VMU420" s="135"/>
      <c r="VMV420" s="135"/>
      <c r="VMW420" s="130"/>
      <c r="VMX420" s="130"/>
      <c r="VMY420" s="131"/>
      <c r="VMZ420" s="132"/>
      <c r="VNA420" s="133"/>
      <c r="VNB420" s="134"/>
      <c r="VNC420" s="135"/>
      <c r="VND420" s="135"/>
      <c r="VNE420" s="130"/>
      <c r="VNF420" s="130"/>
      <c r="VNG420" s="131"/>
      <c r="VNH420" s="132"/>
      <c r="VNI420" s="133"/>
      <c r="VNJ420" s="134"/>
      <c r="VNK420" s="135"/>
      <c r="VNL420" s="135"/>
      <c r="VNM420" s="130"/>
      <c r="VNN420" s="130"/>
      <c r="VNO420" s="131"/>
      <c r="VNP420" s="132"/>
      <c r="VNQ420" s="133"/>
      <c r="VNR420" s="134"/>
      <c r="VNS420" s="135"/>
      <c r="VNT420" s="135"/>
      <c r="VNU420" s="130"/>
      <c r="VNV420" s="130"/>
      <c r="VNW420" s="131"/>
      <c r="VNX420" s="132"/>
      <c r="VNY420" s="133"/>
      <c r="VNZ420" s="134"/>
      <c r="VOA420" s="135"/>
      <c r="VOB420" s="135"/>
      <c r="VOC420" s="130"/>
      <c r="VOD420" s="130"/>
      <c r="VOE420" s="131"/>
      <c r="VOF420" s="132"/>
      <c r="VOG420" s="133"/>
      <c r="VOH420" s="134"/>
      <c r="VOI420" s="135"/>
      <c r="VOJ420" s="135"/>
      <c r="VOK420" s="130"/>
      <c r="VOL420" s="130"/>
      <c r="VOM420" s="131"/>
      <c r="VON420" s="132"/>
      <c r="VOO420" s="133"/>
      <c r="VOP420" s="134"/>
      <c r="VOQ420" s="135"/>
      <c r="VOR420" s="135"/>
      <c r="VOS420" s="130"/>
      <c r="VOT420" s="130"/>
      <c r="VOU420" s="131"/>
      <c r="VOV420" s="132"/>
      <c r="VOW420" s="133"/>
      <c r="VOX420" s="134"/>
      <c r="VOY420" s="135"/>
      <c r="VOZ420" s="135"/>
      <c r="VPA420" s="130"/>
      <c r="VPB420" s="130"/>
      <c r="VPC420" s="131"/>
      <c r="VPD420" s="132"/>
      <c r="VPE420" s="133"/>
      <c r="VPF420" s="134"/>
      <c r="VPG420" s="135"/>
      <c r="VPH420" s="135"/>
      <c r="VPI420" s="130"/>
      <c r="VPJ420" s="130"/>
      <c r="VPK420" s="131"/>
      <c r="VPL420" s="132"/>
      <c r="VPM420" s="133"/>
      <c r="VPN420" s="134"/>
      <c r="VPO420" s="135"/>
      <c r="VPP420" s="135"/>
      <c r="VPQ420" s="130"/>
      <c r="VPR420" s="130"/>
      <c r="VPS420" s="131"/>
      <c r="VPT420" s="132"/>
      <c r="VPU420" s="133"/>
      <c r="VPV420" s="134"/>
      <c r="VPW420" s="135"/>
      <c r="VPX420" s="135"/>
      <c r="VPY420" s="130"/>
      <c r="VPZ420" s="130"/>
      <c r="VQA420" s="131"/>
      <c r="VQB420" s="132"/>
      <c r="VQC420" s="133"/>
      <c r="VQD420" s="134"/>
      <c r="VQE420" s="135"/>
      <c r="VQF420" s="135"/>
      <c r="VQG420" s="130"/>
      <c r="VQH420" s="130"/>
      <c r="VQI420" s="131"/>
      <c r="VQJ420" s="132"/>
      <c r="VQK420" s="133"/>
      <c r="VQL420" s="134"/>
      <c r="VQM420" s="135"/>
      <c r="VQN420" s="135"/>
      <c r="VQO420" s="130"/>
      <c r="VQP420" s="130"/>
      <c r="VQQ420" s="131"/>
      <c r="VQR420" s="132"/>
      <c r="VQS420" s="133"/>
      <c r="VQT420" s="134"/>
      <c r="VQU420" s="135"/>
      <c r="VQV420" s="135"/>
      <c r="VQW420" s="130"/>
      <c r="VQX420" s="130"/>
      <c r="VQY420" s="131"/>
      <c r="VQZ420" s="132"/>
      <c r="VRA420" s="133"/>
      <c r="VRB420" s="134"/>
      <c r="VRC420" s="135"/>
      <c r="VRD420" s="135"/>
      <c r="VRE420" s="130"/>
      <c r="VRF420" s="130"/>
      <c r="VRG420" s="131"/>
      <c r="VRH420" s="132"/>
      <c r="VRI420" s="133"/>
      <c r="VRJ420" s="134"/>
      <c r="VRK420" s="135"/>
      <c r="VRL420" s="135"/>
      <c r="VRM420" s="130"/>
      <c r="VRN420" s="130"/>
      <c r="VRO420" s="131"/>
      <c r="VRP420" s="132"/>
      <c r="VRQ420" s="133"/>
      <c r="VRR420" s="134"/>
      <c r="VRS420" s="135"/>
      <c r="VRT420" s="135"/>
      <c r="VRU420" s="130"/>
      <c r="VRV420" s="130"/>
      <c r="VRW420" s="131"/>
      <c r="VRX420" s="132"/>
      <c r="VRY420" s="133"/>
      <c r="VRZ420" s="134"/>
      <c r="VSA420" s="135"/>
      <c r="VSB420" s="135"/>
      <c r="VSC420" s="130"/>
      <c r="VSD420" s="130"/>
      <c r="VSE420" s="131"/>
      <c r="VSF420" s="132"/>
      <c r="VSG420" s="133"/>
      <c r="VSH420" s="134"/>
      <c r="VSI420" s="135"/>
      <c r="VSJ420" s="135"/>
      <c r="VSK420" s="130"/>
      <c r="VSL420" s="130"/>
      <c r="VSM420" s="131"/>
      <c r="VSN420" s="132"/>
      <c r="VSO420" s="133"/>
      <c r="VSP420" s="134"/>
      <c r="VSQ420" s="135"/>
      <c r="VSR420" s="135"/>
      <c r="VSS420" s="130"/>
      <c r="VST420" s="130"/>
      <c r="VSU420" s="131"/>
      <c r="VSV420" s="132"/>
      <c r="VSW420" s="133"/>
      <c r="VSX420" s="134"/>
      <c r="VSY420" s="135"/>
      <c r="VSZ420" s="135"/>
      <c r="VTA420" s="130"/>
      <c r="VTB420" s="130"/>
      <c r="VTC420" s="131"/>
      <c r="VTD420" s="132"/>
      <c r="VTE420" s="133"/>
      <c r="VTF420" s="134"/>
      <c r="VTG420" s="135"/>
      <c r="VTH420" s="135"/>
      <c r="VTI420" s="130"/>
      <c r="VTJ420" s="130"/>
      <c r="VTK420" s="131"/>
      <c r="VTL420" s="132"/>
      <c r="VTM420" s="133"/>
      <c r="VTN420" s="134"/>
      <c r="VTO420" s="135"/>
      <c r="VTP420" s="135"/>
      <c r="VTQ420" s="130"/>
      <c r="VTR420" s="130"/>
      <c r="VTS420" s="131"/>
      <c r="VTT420" s="132"/>
      <c r="VTU420" s="133"/>
      <c r="VTV420" s="134"/>
      <c r="VTW420" s="135"/>
      <c r="VTX420" s="135"/>
      <c r="VTY420" s="130"/>
      <c r="VTZ420" s="130"/>
      <c r="VUA420" s="131"/>
      <c r="VUB420" s="132"/>
      <c r="VUC420" s="133"/>
      <c r="VUD420" s="134"/>
      <c r="VUE420" s="135"/>
      <c r="VUF420" s="135"/>
      <c r="VUG420" s="130"/>
      <c r="VUH420" s="130"/>
      <c r="VUI420" s="131"/>
      <c r="VUJ420" s="132"/>
      <c r="VUK420" s="133"/>
      <c r="VUL420" s="134"/>
      <c r="VUM420" s="135"/>
      <c r="VUN420" s="135"/>
      <c r="VUO420" s="130"/>
      <c r="VUP420" s="130"/>
      <c r="VUQ420" s="131"/>
      <c r="VUR420" s="132"/>
      <c r="VUS420" s="133"/>
      <c r="VUT420" s="134"/>
      <c r="VUU420" s="135"/>
      <c r="VUV420" s="135"/>
      <c r="VUW420" s="130"/>
      <c r="VUX420" s="130"/>
      <c r="VUY420" s="131"/>
      <c r="VUZ420" s="132"/>
      <c r="VVA420" s="133"/>
      <c r="VVB420" s="134"/>
      <c r="VVC420" s="135"/>
      <c r="VVD420" s="135"/>
      <c r="VVE420" s="130"/>
      <c r="VVF420" s="130"/>
      <c r="VVG420" s="131"/>
      <c r="VVH420" s="132"/>
      <c r="VVI420" s="133"/>
      <c r="VVJ420" s="134"/>
      <c r="VVK420" s="135"/>
      <c r="VVL420" s="135"/>
      <c r="VVM420" s="130"/>
      <c r="VVN420" s="130"/>
      <c r="VVO420" s="131"/>
      <c r="VVP420" s="132"/>
      <c r="VVQ420" s="133"/>
      <c r="VVR420" s="134"/>
      <c r="VVS420" s="135"/>
      <c r="VVT420" s="135"/>
      <c r="VVU420" s="130"/>
      <c r="VVV420" s="130"/>
      <c r="VVW420" s="131"/>
      <c r="VVX420" s="132"/>
      <c r="VVY420" s="133"/>
      <c r="VVZ420" s="134"/>
      <c r="VWA420" s="135"/>
      <c r="VWB420" s="135"/>
      <c r="VWC420" s="130"/>
      <c r="VWD420" s="130"/>
      <c r="VWE420" s="131"/>
      <c r="VWF420" s="132"/>
      <c r="VWG420" s="133"/>
      <c r="VWH420" s="134"/>
      <c r="VWI420" s="135"/>
      <c r="VWJ420" s="135"/>
      <c r="VWK420" s="130"/>
      <c r="VWL420" s="130"/>
      <c r="VWM420" s="131"/>
      <c r="VWN420" s="132"/>
      <c r="VWO420" s="133"/>
      <c r="VWP420" s="134"/>
      <c r="VWQ420" s="135"/>
      <c r="VWR420" s="135"/>
      <c r="VWS420" s="130"/>
      <c r="VWT420" s="130"/>
      <c r="VWU420" s="131"/>
      <c r="VWV420" s="132"/>
      <c r="VWW420" s="133"/>
      <c r="VWX420" s="134"/>
      <c r="VWY420" s="135"/>
      <c r="VWZ420" s="135"/>
      <c r="VXA420" s="130"/>
      <c r="VXB420" s="130"/>
      <c r="VXC420" s="131"/>
      <c r="VXD420" s="132"/>
      <c r="VXE420" s="133"/>
      <c r="VXF420" s="134"/>
      <c r="VXG420" s="135"/>
      <c r="VXH420" s="135"/>
      <c r="VXI420" s="130"/>
      <c r="VXJ420" s="130"/>
      <c r="VXK420" s="131"/>
      <c r="VXL420" s="132"/>
      <c r="VXM420" s="133"/>
      <c r="VXN420" s="134"/>
      <c r="VXO420" s="135"/>
      <c r="VXP420" s="135"/>
      <c r="VXQ420" s="130"/>
      <c r="VXR420" s="130"/>
      <c r="VXS420" s="131"/>
      <c r="VXT420" s="132"/>
      <c r="VXU420" s="133"/>
      <c r="VXV420" s="134"/>
      <c r="VXW420" s="135"/>
      <c r="VXX420" s="135"/>
      <c r="VXY420" s="130"/>
      <c r="VXZ420" s="130"/>
      <c r="VYA420" s="131"/>
      <c r="VYB420" s="132"/>
      <c r="VYC420" s="133"/>
      <c r="VYD420" s="134"/>
      <c r="VYE420" s="135"/>
      <c r="VYF420" s="135"/>
      <c r="VYG420" s="130"/>
      <c r="VYH420" s="130"/>
      <c r="VYI420" s="131"/>
      <c r="VYJ420" s="132"/>
      <c r="VYK420" s="133"/>
      <c r="VYL420" s="134"/>
      <c r="VYM420" s="135"/>
      <c r="VYN420" s="135"/>
      <c r="VYO420" s="130"/>
      <c r="VYP420" s="130"/>
      <c r="VYQ420" s="131"/>
      <c r="VYR420" s="132"/>
      <c r="VYS420" s="133"/>
      <c r="VYT420" s="134"/>
      <c r="VYU420" s="135"/>
      <c r="VYV420" s="135"/>
      <c r="VYW420" s="130"/>
      <c r="VYX420" s="130"/>
      <c r="VYY420" s="131"/>
      <c r="VYZ420" s="132"/>
      <c r="VZA420" s="133"/>
      <c r="VZB420" s="134"/>
      <c r="VZC420" s="135"/>
      <c r="VZD420" s="135"/>
      <c r="VZE420" s="130"/>
      <c r="VZF420" s="130"/>
      <c r="VZG420" s="131"/>
      <c r="VZH420" s="132"/>
      <c r="VZI420" s="133"/>
      <c r="VZJ420" s="134"/>
      <c r="VZK420" s="135"/>
      <c r="VZL420" s="135"/>
      <c r="VZM420" s="130"/>
      <c r="VZN420" s="130"/>
      <c r="VZO420" s="131"/>
      <c r="VZP420" s="132"/>
      <c r="VZQ420" s="133"/>
      <c r="VZR420" s="134"/>
      <c r="VZS420" s="135"/>
      <c r="VZT420" s="135"/>
      <c r="VZU420" s="130"/>
      <c r="VZV420" s="130"/>
      <c r="VZW420" s="131"/>
      <c r="VZX420" s="132"/>
      <c r="VZY420" s="133"/>
      <c r="VZZ420" s="134"/>
      <c r="WAA420" s="135"/>
      <c r="WAB420" s="135"/>
      <c r="WAC420" s="130"/>
      <c r="WAD420" s="130"/>
      <c r="WAE420" s="131"/>
      <c r="WAF420" s="132"/>
      <c r="WAG420" s="133"/>
      <c r="WAH420" s="134"/>
      <c r="WAI420" s="135"/>
      <c r="WAJ420" s="135"/>
      <c r="WAK420" s="130"/>
      <c r="WAL420" s="130"/>
      <c r="WAM420" s="131"/>
      <c r="WAN420" s="132"/>
      <c r="WAO420" s="133"/>
      <c r="WAP420" s="134"/>
      <c r="WAQ420" s="135"/>
      <c r="WAR420" s="135"/>
      <c r="WAS420" s="130"/>
      <c r="WAT420" s="130"/>
      <c r="WAU420" s="131"/>
      <c r="WAV420" s="132"/>
      <c r="WAW420" s="133"/>
      <c r="WAX420" s="134"/>
      <c r="WAY420" s="135"/>
      <c r="WAZ420" s="135"/>
      <c r="WBA420" s="130"/>
      <c r="WBB420" s="130"/>
      <c r="WBC420" s="131"/>
      <c r="WBD420" s="132"/>
      <c r="WBE420" s="133"/>
      <c r="WBF420" s="134"/>
      <c r="WBG420" s="135"/>
      <c r="WBH420" s="135"/>
      <c r="WBI420" s="130"/>
      <c r="WBJ420" s="130"/>
      <c r="WBK420" s="131"/>
      <c r="WBL420" s="132"/>
      <c r="WBM420" s="133"/>
      <c r="WBN420" s="134"/>
      <c r="WBO420" s="135"/>
      <c r="WBP420" s="135"/>
      <c r="WBQ420" s="130"/>
      <c r="WBR420" s="130"/>
      <c r="WBS420" s="131"/>
      <c r="WBT420" s="132"/>
      <c r="WBU420" s="133"/>
      <c r="WBV420" s="134"/>
      <c r="WBW420" s="135"/>
      <c r="WBX420" s="135"/>
      <c r="WBY420" s="130"/>
      <c r="WBZ420" s="130"/>
      <c r="WCA420" s="131"/>
      <c r="WCB420" s="132"/>
      <c r="WCC420" s="133"/>
      <c r="WCD420" s="134"/>
      <c r="WCE420" s="135"/>
      <c r="WCF420" s="135"/>
      <c r="WCG420" s="130"/>
      <c r="WCH420" s="130"/>
      <c r="WCI420" s="131"/>
      <c r="WCJ420" s="132"/>
      <c r="WCK420" s="133"/>
      <c r="WCL420" s="134"/>
      <c r="WCM420" s="135"/>
      <c r="WCN420" s="135"/>
      <c r="WCO420" s="130"/>
      <c r="WCP420" s="130"/>
      <c r="WCQ420" s="131"/>
      <c r="WCR420" s="132"/>
      <c r="WCS420" s="133"/>
      <c r="WCT420" s="134"/>
      <c r="WCU420" s="135"/>
      <c r="WCV420" s="135"/>
      <c r="WCW420" s="130"/>
      <c r="WCX420" s="130"/>
      <c r="WCY420" s="131"/>
      <c r="WCZ420" s="132"/>
      <c r="WDA420" s="133"/>
      <c r="WDB420" s="134"/>
      <c r="WDC420" s="135"/>
      <c r="WDD420" s="135"/>
      <c r="WDE420" s="130"/>
      <c r="WDF420" s="130"/>
      <c r="WDG420" s="131"/>
      <c r="WDH420" s="132"/>
      <c r="WDI420" s="133"/>
      <c r="WDJ420" s="134"/>
      <c r="WDK420" s="135"/>
      <c r="WDL420" s="135"/>
      <c r="WDM420" s="130"/>
      <c r="WDN420" s="130"/>
      <c r="WDO420" s="131"/>
      <c r="WDP420" s="132"/>
      <c r="WDQ420" s="133"/>
      <c r="WDR420" s="134"/>
      <c r="WDS420" s="135"/>
      <c r="WDT420" s="135"/>
      <c r="WDU420" s="130"/>
      <c r="WDV420" s="130"/>
      <c r="WDW420" s="131"/>
      <c r="WDX420" s="132"/>
      <c r="WDY420" s="133"/>
      <c r="WDZ420" s="134"/>
      <c r="WEA420" s="135"/>
      <c r="WEB420" s="135"/>
      <c r="WEC420" s="130"/>
      <c r="WED420" s="130"/>
      <c r="WEE420" s="131"/>
      <c r="WEF420" s="132"/>
      <c r="WEG420" s="133"/>
      <c r="WEH420" s="134"/>
      <c r="WEI420" s="135"/>
      <c r="WEJ420" s="135"/>
      <c r="WEK420" s="130"/>
      <c r="WEL420" s="130"/>
      <c r="WEM420" s="131"/>
      <c r="WEN420" s="132"/>
      <c r="WEO420" s="133"/>
      <c r="WEP420" s="134"/>
      <c r="WEQ420" s="135"/>
      <c r="WER420" s="135"/>
      <c r="WES420" s="130"/>
      <c r="WET420" s="130"/>
      <c r="WEU420" s="131"/>
      <c r="WEV420" s="132"/>
      <c r="WEW420" s="133"/>
      <c r="WEX420" s="134"/>
      <c r="WEY420" s="135"/>
      <c r="WEZ420" s="135"/>
      <c r="WFA420" s="130"/>
      <c r="WFB420" s="130"/>
      <c r="WFC420" s="131"/>
      <c r="WFD420" s="132"/>
      <c r="WFE420" s="133"/>
      <c r="WFF420" s="134"/>
      <c r="WFG420" s="135"/>
      <c r="WFH420" s="135"/>
      <c r="WFI420" s="130"/>
      <c r="WFJ420" s="130"/>
      <c r="WFK420" s="131"/>
      <c r="WFL420" s="132"/>
      <c r="WFM420" s="133"/>
      <c r="WFN420" s="134"/>
      <c r="WFO420" s="135"/>
      <c r="WFP420" s="135"/>
      <c r="WFQ420" s="130"/>
      <c r="WFR420" s="130"/>
      <c r="WFS420" s="131"/>
      <c r="WFT420" s="132"/>
      <c r="WFU420" s="133"/>
      <c r="WFV420" s="134"/>
      <c r="WFW420" s="135"/>
      <c r="WFX420" s="135"/>
      <c r="WFY420" s="130"/>
      <c r="WFZ420" s="130"/>
      <c r="WGA420" s="131"/>
      <c r="WGB420" s="132"/>
      <c r="WGC420" s="133"/>
      <c r="WGD420" s="134"/>
      <c r="WGE420" s="135"/>
      <c r="WGF420" s="135"/>
      <c r="WGG420" s="130"/>
      <c r="WGH420" s="130"/>
      <c r="WGI420" s="131"/>
      <c r="WGJ420" s="132"/>
      <c r="WGK420" s="133"/>
      <c r="WGL420" s="134"/>
      <c r="WGM420" s="135"/>
      <c r="WGN420" s="135"/>
      <c r="WGO420" s="130"/>
      <c r="WGP420" s="130"/>
      <c r="WGQ420" s="131"/>
      <c r="WGR420" s="132"/>
      <c r="WGS420" s="133"/>
      <c r="WGT420" s="134"/>
      <c r="WGU420" s="135"/>
      <c r="WGV420" s="135"/>
      <c r="WGW420" s="130"/>
      <c r="WGX420" s="130"/>
      <c r="WGY420" s="131"/>
      <c r="WGZ420" s="132"/>
      <c r="WHA420" s="133"/>
      <c r="WHB420" s="134"/>
      <c r="WHC420" s="135"/>
      <c r="WHD420" s="135"/>
      <c r="WHE420" s="130"/>
      <c r="WHF420" s="130"/>
      <c r="WHG420" s="131"/>
      <c r="WHH420" s="132"/>
      <c r="WHI420" s="133"/>
      <c r="WHJ420" s="134"/>
      <c r="WHK420" s="135"/>
      <c r="WHL420" s="135"/>
      <c r="WHM420" s="130"/>
      <c r="WHN420" s="130"/>
      <c r="WHO420" s="131"/>
      <c r="WHP420" s="132"/>
      <c r="WHQ420" s="133"/>
      <c r="WHR420" s="134"/>
      <c r="WHS420" s="135"/>
      <c r="WHT420" s="135"/>
      <c r="WHU420" s="130"/>
      <c r="WHV420" s="130"/>
      <c r="WHW420" s="131"/>
      <c r="WHX420" s="132"/>
      <c r="WHY420" s="133"/>
      <c r="WHZ420" s="134"/>
      <c r="WIA420" s="135"/>
      <c r="WIB420" s="135"/>
      <c r="WIC420" s="130"/>
      <c r="WID420" s="130"/>
      <c r="WIE420" s="131"/>
      <c r="WIF420" s="132"/>
      <c r="WIG420" s="133"/>
      <c r="WIH420" s="134"/>
      <c r="WII420" s="135"/>
      <c r="WIJ420" s="135"/>
      <c r="WIK420" s="130"/>
      <c r="WIL420" s="130"/>
      <c r="WIM420" s="131"/>
      <c r="WIN420" s="132"/>
      <c r="WIO420" s="133"/>
      <c r="WIP420" s="134"/>
      <c r="WIQ420" s="135"/>
      <c r="WIR420" s="135"/>
      <c r="WIS420" s="130"/>
      <c r="WIT420" s="130"/>
      <c r="WIU420" s="131"/>
      <c r="WIV420" s="132"/>
      <c r="WIW420" s="133"/>
      <c r="WIX420" s="134"/>
      <c r="WIY420" s="135"/>
      <c r="WIZ420" s="135"/>
      <c r="WJA420" s="130"/>
      <c r="WJB420" s="130"/>
      <c r="WJC420" s="131"/>
      <c r="WJD420" s="132"/>
      <c r="WJE420" s="133"/>
      <c r="WJF420" s="134"/>
      <c r="WJG420" s="135"/>
      <c r="WJH420" s="135"/>
      <c r="WJI420" s="130"/>
      <c r="WJJ420" s="130"/>
      <c r="WJK420" s="131"/>
      <c r="WJL420" s="132"/>
      <c r="WJM420" s="133"/>
      <c r="WJN420" s="134"/>
      <c r="WJO420" s="135"/>
      <c r="WJP420" s="135"/>
      <c r="WJQ420" s="130"/>
      <c r="WJR420" s="130"/>
      <c r="WJS420" s="131"/>
      <c r="WJT420" s="132"/>
      <c r="WJU420" s="133"/>
      <c r="WJV420" s="134"/>
      <c r="WJW420" s="135"/>
      <c r="WJX420" s="135"/>
      <c r="WJY420" s="130"/>
      <c r="WJZ420" s="130"/>
      <c r="WKA420" s="131"/>
      <c r="WKB420" s="132"/>
      <c r="WKC420" s="133"/>
      <c r="WKD420" s="134"/>
      <c r="WKE420" s="135"/>
      <c r="WKF420" s="135"/>
      <c r="WKG420" s="130"/>
      <c r="WKH420" s="130"/>
      <c r="WKI420" s="131"/>
      <c r="WKJ420" s="132"/>
      <c r="WKK420" s="133"/>
      <c r="WKL420" s="134"/>
      <c r="WKM420" s="135"/>
      <c r="WKN420" s="135"/>
      <c r="WKO420" s="130"/>
      <c r="WKP420" s="130"/>
      <c r="WKQ420" s="131"/>
      <c r="WKR420" s="132"/>
      <c r="WKS420" s="133"/>
      <c r="WKT420" s="134"/>
      <c r="WKU420" s="135"/>
      <c r="WKV420" s="135"/>
      <c r="WKW420" s="130"/>
      <c r="WKX420" s="130"/>
      <c r="WKY420" s="131"/>
      <c r="WKZ420" s="132"/>
      <c r="WLA420" s="133"/>
      <c r="WLB420" s="134"/>
      <c r="WLC420" s="135"/>
      <c r="WLD420" s="135"/>
      <c r="WLE420" s="130"/>
      <c r="WLF420" s="130"/>
      <c r="WLG420" s="131"/>
      <c r="WLH420" s="132"/>
      <c r="WLI420" s="133"/>
      <c r="WLJ420" s="134"/>
      <c r="WLK420" s="135"/>
      <c r="WLL420" s="135"/>
      <c r="WLM420" s="130"/>
      <c r="WLN420" s="130"/>
      <c r="WLO420" s="131"/>
      <c r="WLP420" s="132"/>
      <c r="WLQ420" s="133"/>
      <c r="WLR420" s="134"/>
      <c r="WLS420" s="135"/>
      <c r="WLT420" s="135"/>
      <c r="WLU420" s="130"/>
      <c r="WLV420" s="130"/>
      <c r="WLW420" s="131"/>
      <c r="WLX420" s="132"/>
      <c r="WLY420" s="133"/>
      <c r="WLZ420" s="134"/>
      <c r="WMA420" s="135"/>
      <c r="WMB420" s="135"/>
      <c r="WMC420" s="130"/>
      <c r="WMD420" s="130"/>
      <c r="WME420" s="131"/>
      <c r="WMF420" s="132"/>
      <c r="WMG420" s="133"/>
      <c r="WMH420" s="134"/>
      <c r="WMI420" s="135"/>
      <c r="WMJ420" s="135"/>
      <c r="WMK420" s="130"/>
      <c r="WML420" s="130"/>
      <c r="WMM420" s="131"/>
      <c r="WMN420" s="132"/>
      <c r="WMO420" s="133"/>
      <c r="WMP420" s="134"/>
      <c r="WMQ420" s="135"/>
      <c r="WMR420" s="135"/>
      <c r="WMS420" s="130"/>
      <c r="WMT420" s="130"/>
      <c r="WMU420" s="131"/>
      <c r="WMV420" s="132"/>
      <c r="WMW420" s="133"/>
      <c r="WMX420" s="134"/>
      <c r="WMY420" s="135"/>
      <c r="WMZ420" s="135"/>
      <c r="WNA420" s="130"/>
      <c r="WNB420" s="130"/>
      <c r="WNC420" s="131"/>
      <c r="WND420" s="132"/>
      <c r="WNE420" s="133"/>
      <c r="WNF420" s="134"/>
      <c r="WNG420" s="135"/>
      <c r="WNH420" s="135"/>
      <c r="WNI420" s="130"/>
      <c r="WNJ420" s="130"/>
      <c r="WNK420" s="131"/>
      <c r="WNL420" s="132"/>
      <c r="WNM420" s="133"/>
      <c r="WNN420" s="134"/>
      <c r="WNO420" s="135"/>
      <c r="WNP420" s="135"/>
      <c r="WNQ420" s="130"/>
      <c r="WNR420" s="130"/>
      <c r="WNS420" s="131"/>
      <c r="WNT420" s="132"/>
      <c r="WNU420" s="133"/>
      <c r="WNV420" s="134"/>
      <c r="WNW420" s="135"/>
      <c r="WNX420" s="135"/>
      <c r="WNY420" s="130"/>
      <c r="WNZ420" s="130"/>
      <c r="WOA420" s="131"/>
      <c r="WOB420" s="132"/>
      <c r="WOC420" s="133"/>
      <c r="WOD420" s="134"/>
      <c r="WOE420" s="135"/>
      <c r="WOF420" s="135"/>
      <c r="WOG420" s="130"/>
      <c r="WOH420" s="130"/>
      <c r="WOI420" s="131"/>
      <c r="WOJ420" s="132"/>
      <c r="WOK420" s="133"/>
      <c r="WOL420" s="134"/>
      <c r="WOM420" s="135"/>
      <c r="WON420" s="135"/>
      <c r="WOO420" s="130"/>
      <c r="WOP420" s="130"/>
      <c r="WOQ420" s="131"/>
      <c r="WOR420" s="132"/>
      <c r="WOS420" s="133"/>
      <c r="WOT420" s="134"/>
      <c r="WOU420" s="135"/>
      <c r="WOV420" s="135"/>
      <c r="WOW420" s="130"/>
      <c r="WOX420" s="130"/>
      <c r="WOY420" s="131"/>
      <c r="WOZ420" s="132"/>
      <c r="WPA420" s="133"/>
      <c r="WPB420" s="134"/>
      <c r="WPC420" s="135"/>
      <c r="WPD420" s="135"/>
      <c r="WPE420" s="130"/>
      <c r="WPF420" s="130"/>
      <c r="WPG420" s="131"/>
      <c r="WPH420" s="132"/>
      <c r="WPI420" s="133"/>
      <c r="WPJ420" s="134"/>
      <c r="WPK420" s="135"/>
      <c r="WPL420" s="135"/>
      <c r="WPM420" s="130"/>
      <c r="WPN420" s="130"/>
      <c r="WPO420" s="131"/>
      <c r="WPP420" s="132"/>
      <c r="WPQ420" s="133"/>
      <c r="WPR420" s="134"/>
      <c r="WPS420" s="135"/>
      <c r="WPT420" s="135"/>
      <c r="WPU420" s="130"/>
      <c r="WPV420" s="130"/>
      <c r="WPW420" s="131"/>
      <c r="WPX420" s="132"/>
      <c r="WPY420" s="133"/>
      <c r="WPZ420" s="134"/>
      <c r="WQA420" s="135"/>
      <c r="WQB420" s="135"/>
      <c r="WQC420" s="130"/>
      <c r="WQD420" s="130"/>
      <c r="WQE420" s="131"/>
      <c r="WQF420" s="132"/>
      <c r="WQG420" s="133"/>
      <c r="WQH420" s="134"/>
      <c r="WQI420" s="135"/>
      <c r="WQJ420" s="135"/>
      <c r="WQK420" s="130"/>
      <c r="WQL420" s="130"/>
      <c r="WQM420" s="131"/>
      <c r="WQN420" s="132"/>
      <c r="WQO420" s="133"/>
      <c r="WQP420" s="134"/>
      <c r="WQQ420" s="135"/>
      <c r="WQR420" s="135"/>
      <c r="WQS420" s="130"/>
      <c r="WQT420" s="130"/>
      <c r="WQU420" s="131"/>
      <c r="WQV420" s="132"/>
      <c r="WQW420" s="133"/>
      <c r="WQX420" s="134"/>
      <c r="WQY420" s="135"/>
      <c r="WQZ420" s="135"/>
      <c r="WRA420" s="130"/>
      <c r="WRB420" s="130"/>
      <c r="WRC420" s="131"/>
      <c r="WRD420" s="132"/>
      <c r="WRE420" s="133"/>
      <c r="WRF420" s="134"/>
      <c r="WRG420" s="135"/>
      <c r="WRH420" s="135"/>
      <c r="WRI420" s="130"/>
      <c r="WRJ420" s="130"/>
      <c r="WRK420" s="131"/>
      <c r="WRL420" s="132"/>
      <c r="WRM420" s="133"/>
      <c r="WRN420" s="134"/>
      <c r="WRO420" s="135"/>
      <c r="WRP420" s="135"/>
      <c r="WRQ420" s="130"/>
      <c r="WRR420" s="130"/>
      <c r="WRS420" s="131"/>
      <c r="WRT420" s="132"/>
      <c r="WRU420" s="133"/>
      <c r="WRV420" s="134"/>
      <c r="WRW420" s="135"/>
      <c r="WRX420" s="135"/>
      <c r="WRY420" s="130"/>
      <c r="WRZ420" s="130"/>
      <c r="WSA420" s="131"/>
      <c r="WSB420" s="132"/>
      <c r="WSC420" s="133"/>
      <c r="WSD420" s="134"/>
      <c r="WSE420" s="135"/>
      <c r="WSF420" s="135"/>
      <c r="WSG420" s="130"/>
      <c r="WSH420" s="130"/>
      <c r="WSI420" s="131"/>
      <c r="WSJ420" s="132"/>
      <c r="WSK420" s="133"/>
      <c r="WSL420" s="134"/>
      <c r="WSM420" s="135"/>
      <c r="WSN420" s="135"/>
      <c r="WSO420" s="130"/>
      <c r="WSP420" s="130"/>
      <c r="WSQ420" s="131"/>
      <c r="WSR420" s="132"/>
      <c r="WSS420" s="133"/>
      <c r="WST420" s="134"/>
      <c r="WSU420" s="135"/>
      <c r="WSV420" s="135"/>
      <c r="WSW420" s="130"/>
      <c r="WSX420" s="130"/>
      <c r="WSY420" s="131"/>
      <c r="WSZ420" s="132"/>
      <c r="WTA420" s="133"/>
      <c r="WTB420" s="134"/>
      <c r="WTC420" s="135"/>
      <c r="WTD420" s="135"/>
      <c r="WTE420" s="130"/>
      <c r="WTF420" s="130"/>
      <c r="WTG420" s="131"/>
      <c r="WTH420" s="132"/>
      <c r="WTI420" s="133"/>
      <c r="WTJ420" s="134"/>
      <c r="WTK420" s="135"/>
      <c r="WTL420" s="135"/>
      <c r="WTM420" s="130"/>
      <c r="WTN420" s="130"/>
      <c r="WTO420" s="131"/>
      <c r="WTP420" s="132"/>
      <c r="WTQ420" s="133"/>
      <c r="WTR420" s="134"/>
      <c r="WTS420" s="135"/>
      <c r="WTT420" s="135"/>
      <c r="WTU420" s="130"/>
      <c r="WTV420" s="130"/>
      <c r="WTW420" s="131"/>
      <c r="WTX420" s="132"/>
      <c r="WTY420" s="133"/>
      <c r="WTZ420" s="134"/>
      <c r="WUA420" s="135"/>
      <c r="WUB420" s="135"/>
      <c r="WUC420" s="130"/>
      <c r="WUD420" s="130"/>
      <c r="WUE420" s="131"/>
      <c r="WUF420" s="132"/>
      <c r="WUG420" s="133"/>
      <c r="WUH420" s="134"/>
      <c r="WUI420" s="135"/>
      <c r="WUJ420" s="135"/>
      <c r="WUK420" s="130"/>
      <c r="WUL420" s="130"/>
      <c r="WUM420" s="131"/>
      <c r="WUN420" s="132"/>
      <c r="WUO420" s="133"/>
      <c r="WUP420" s="134"/>
      <c r="WUQ420" s="135"/>
      <c r="WUR420" s="135"/>
      <c r="WUS420" s="130"/>
      <c r="WUT420" s="130"/>
      <c r="WUU420" s="131"/>
      <c r="WUV420" s="132"/>
      <c r="WUW420" s="133"/>
      <c r="WUX420" s="134"/>
      <c r="WUY420" s="135"/>
      <c r="WUZ420" s="135"/>
      <c r="WVA420" s="130"/>
      <c r="WVB420" s="130"/>
      <c r="WVC420" s="131"/>
      <c r="WVD420" s="132"/>
      <c r="WVE420" s="133"/>
      <c r="WVF420" s="134"/>
      <c r="WVG420" s="135"/>
      <c r="WVH420" s="135"/>
      <c r="WVI420" s="130"/>
      <c r="WVJ420" s="130"/>
      <c r="WVK420" s="131"/>
      <c r="WVL420" s="132"/>
      <c r="WVM420" s="133"/>
      <c r="WVN420" s="134"/>
      <c r="WVO420" s="135"/>
      <c r="WVP420" s="135"/>
      <c r="WVQ420" s="130"/>
      <c r="WVR420" s="130"/>
      <c r="WVS420" s="131"/>
      <c r="WVT420" s="132"/>
      <c r="WVU420" s="133"/>
      <c r="WVV420" s="134"/>
      <c r="WVW420" s="135"/>
      <c r="WVX420" s="135"/>
      <c r="WVY420" s="130"/>
      <c r="WVZ420" s="130"/>
      <c r="WWA420" s="131"/>
      <c r="WWB420" s="132"/>
      <c r="WWC420" s="133"/>
      <c r="WWD420" s="134"/>
      <c r="WWE420" s="135"/>
      <c r="WWF420" s="135"/>
      <c r="WWG420" s="130"/>
      <c r="WWH420" s="130"/>
      <c r="WWI420" s="131"/>
      <c r="WWJ420" s="132"/>
      <c r="WWK420" s="133"/>
      <c r="WWL420" s="134"/>
      <c r="WWM420" s="135"/>
      <c r="WWN420" s="135"/>
      <c r="WWO420" s="130"/>
      <c r="WWP420" s="130"/>
      <c r="WWQ420" s="131"/>
      <c r="WWR420" s="132"/>
      <c r="WWS420" s="133"/>
      <c r="WWT420" s="134"/>
      <c r="WWU420" s="135"/>
      <c r="WWV420" s="135"/>
      <c r="WWW420" s="130"/>
      <c r="WWX420" s="130"/>
      <c r="WWY420" s="131"/>
      <c r="WWZ420" s="132"/>
      <c r="WXA420" s="133"/>
      <c r="WXB420" s="134"/>
      <c r="WXC420" s="135"/>
      <c r="WXD420" s="135"/>
      <c r="WXE420" s="130"/>
      <c r="WXF420" s="130"/>
      <c r="WXG420" s="131"/>
      <c r="WXH420" s="132"/>
      <c r="WXI420" s="133"/>
      <c r="WXJ420" s="134"/>
      <c r="WXK420" s="135"/>
      <c r="WXL420" s="135"/>
      <c r="WXM420" s="130"/>
      <c r="WXN420" s="130"/>
      <c r="WXO420" s="131"/>
      <c r="WXP420" s="132"/>
      <c r="WXQ420" s="133"/>
      <c r="WXR420" s="134"/>
      <c r="WXS420" s="135"/>
      <c r="WXT420" s="135"/>
      <c r="WXU420" s="130"/>
      <c r="WXV420" s="130"/>
      <c r="WXW420" s="131"/>
      <c r="WXX420" s="132"/>
      <c r="WXY420" s="133"/>
      <c r="WXZ420" s="134"/>
      <c r="WYA420" s="135"/>
      <c r="WYB420" s="135"/>
      <c r="WYC420" s="130"/>
      <c r="WYD420" s="130"/>
      <c r="WYE420" s="131"/>
      <c r="WYF420" s="132"/>
      <c r="WYG420" s="133"/>
      <c r="WYH420" s="134"/>
      <c r="WYI420" s="135"/>
      <c r="WYJ420" s="135"/>
      <c r="WYK420" s="130"/>
      <c r="WYL420" s="130"/>
      <c r="WYM420" s="131"/>
      <c r="WYN420" s="132"/>
      <c r="WYO420" s="133"/>
      <c r="WYP420" s="134"/>
      <c r="WYQ420" s="135"/>
      <c r="WYR420" s="135"/>
      <c r="WYS420" s="130"/>
      <c r="WYT420" s="130"/>
      <c r="WYU420" s="131"/>
      <c r="WYV420" s="132"/>
      <c r="WYW420" s="133"/>
      <c r="WYX420" s="134"/>
      <c r="WYY420" s="135"/>
      <c r="WYZ420" s="135"/>
      <c r="WZA420" s="130"/>
      <c r="WZB420" s="130"/>
      <c r="WZC420" s="131"/>
      <c r="WZD420" s="132"/>
      <c r="WZE420" s="133"/>
      <c r="WZF420" s="134"/>
      <c r="WZG420" s="135"/>
      <c r="WZH420" s="135"/>
      <c r="WZI420" s="130"/>
      <c r="WZJ420" s="130"/>
      <c r="WZK420" s="131"/>
      <c r="WZL420" s="132"/>
      <c r="WZM420" s="133"/>
      <c r="WZN420" s="134"/>
      <c r="WZO420" s="135"/>
      <c r="WZP420" s="135"/>
      <c r="WZQ420" s="130"/>
      <c r="WZR420" s="130"/>
      <c r="WZS420" s="131"/>
      <c r="WZT420" s="132"/>
      <c r="WZU420" s="133"/>
      <c r="WZV420" s="134"/>
      <c r="WZW420" s="135"/>
      <c r="WZX420" s="135"/>
      <c r="WZY420" s="130"/>
      <c r="WZZ420" s="130"/>
      <c r="XAA420" s="131"/>
      <c r="XAB420" s="132"/>
      <c r="XAC420" s="133"/>
      <c r="XAD420" s="134"/>
      <c r="XAE420" s="135"/>
      <c r="XAF420" s="135"/>
      <c r="XAG420" s="130"/>
      <c r="XAH420" s="130"/>
      <c r="XAI420" s="131"/>
      <c r="XAJ420" s="132"/>
      <c r="XAK420" s="133"/>
      <c r="XAL420" s="134"/>
      <c r="XAM420" s="135"/>
      <c r="XAN420" s="135"/>
      <c r="XAO420" s="130"/>
      <c r="XAP420" s="130"/>
      <c r="XAQ420" s="131"/>
      <c r="XAR420" s="132"/>
      <c r="XAS420" s="133"/>
      <c r="XAT420" s="134"/>
      <c r="XAU420" s="135"/>
      <c r="XAV420" s="135"/>
      <c r="XAW420" s="130"/>
      <c r="XAX420" s="130"/>
      <c r="XAY420" s="131"/>
      <c r="XAZ420" s="132"/>
      <c r="XBA420" s="133"/>
      <c r="XBB420" s="134"/>
      <c r="XBC420" s="135"/>
      <c r="XBD420" s="135"/>
      <c r="XBE420" s="130"/>
      <c r="XBF420" s="130"/>
      <c r="XBG420" s="131"/>
      <c r="XBH420" s="132"/>
      <c r="XBI420" s="133"/>
      <c r="XBJ420" s="134"/>
      <c r="XBK420" s="135"/>
      <c r="XBL420" s="135"/>
      <c r="XBM420" s="130"/>
      <c r="XBN420" s="130"/>
      <c r="XBO420" s="131"/>
      <c r="XBP420" s="132"/>
      <c r="XBQ420" s="133"/>
      <c r="XBR420" s="134"/>
      <c r="XBS420" s="135"/>
      <c r="XBT420" s="135"/>
      <c r="XBU420" s="130"/>
      <c r="XBV420" s="130"/>
      <c r="XBW420" s="131"/>
      <c r="XBX420" s="132"/>
      <c r="XBY420" s="133"/>
      <c r="XBZ420" s="134"/>
      <c r="XCA420" s="135"/>
      <c r="XCB420" s="135"/>
      <c r="XCC420" s="130"/>
      <c r="XCD420" s="130"/>
      <c r="XCE420" s="131"/>
      <c r="XCF420" s="132"/>
      <c r="XCG420" s="133"/>
      <c r="XCH420" s="134"/>
      <c r="XCI420" s="135"/>
      <c r="XCJ420" s="135"/>
      <c r="XCK420" s="130"/>
      <c r="XCL420" s="130"/>
      <c r="XCM420" s="131"/>
      <c r="XCN420" s="132"/>
      <c r="XCO420" s="133"/>
      <c r="XCP420" s="134"/>
      <c r="XCQ420" s="135"/>
      <c r="XCR420" s="135"/>
      <c r="XCS420" s="130"/>
      <c r="XCT420" s="130"/>
      <c r="XCU420" s="131"/>
      <c r="XCV420" s="132"/>
      <c r="XCW420" s="133"/>
      <c r="XCX420" s="134"/>
      <c r="XCY420" s="135"/>
      <c r="XCZ420" s="135"/>
      <c r="XDA420" s="130"/>
      <c r="XDB420" s="130"/>
      <c r="XDC420" s="131"/>
      <c r="XDD420" s="132"/>
      <c r="XDE420" s="133"/>
      <c r="XDF420" s="134"/>
      <c r="XDG420" s="135"/>
      <c r="XDH420" s="135"/>
      <c r="XDI420" s="130"/>
      <c r="XDJ420" s="130"/>
      <c r="XDK420" s="131"/>
      <c r="XDL420" s="132"/>
      <c r="XDM420" s="133"/>
      <c r="XDN420" s="134"/>
      <c r="XDO420" s="135"/>
      <c r="XDP420" s="135"/>
      <c r="XDQ420" s="130"/>
      <c r="XDR420" s="130"/>
      <c r="XDS420" s="131"/>
      <c r="XDT420" s="132"/>
      <c r="XDU420" s="133"/>
      <c r="XDV420" s="134"/>
      <c r="XDW420" s="135"/>
      <c r="XDX420" s="135"/>
      <c r="XDY420" s="130"/>
      <c r="XDZ420" s="130"/>
      <c r="XEA420" s="131"/>
      <c r="XEB420" s="132"/>
      <c r="XEC420" s="133"/>
      <c r="XED420" s="134"/>
      <c r="XEE420" s="135"/>
      <c r="XEF420" s="135"/>
      <c r="XEG420" s="130"/>
      <c r="XEH420" s="130"/>
      <c r="XEI420" s="131"/>
      <c r="XEJ420" s="132"/>
      <c r="XEK420" s="133"/>
      <c r="XEL420" s="134"/>
      <c r="XEM420" s="135"/>
      <c r="XEN420" s="135"/>
      <c r="XEO420" s="130"/>
      <c r="XEP420" s="130"/>
      <c r="XEQ420" s="131"/>
      <c r="XER420" s="132"/>
      <c r="XES420" s="133"/>
      <c r="XET420" s="134"/>
      <c r="XEU420" s="135"/>
      <c r="XEV420" s="135"/>
      <c r="XEW420" s="130"/>
      <c r="XEX420" s="130"/>
      <c r="XEY420" s="131"/>
      <c r="XEZ420" s="132"/>
      <c r="XFA420" s="133"/>
      <c r="XFB420" s="134"/>
      <c r="XFC420" s="135"/>
      <c r="XFD420" s="135"/>
    </row>
    <row r="421" spans="2:65" s="1" customFormat="1" ht="24.2" customHeight="1">
      <c r="B421" s="129"/>
      <c r="C421" s="130">
        <f aca="true" t="shared" si="3" ref="C421:C431">1+C420</f>
        <v>76</v>
      </c>
      <c r="D421" s="130" t="s">
        <v>132</v>
      </c>
      <c r="E421" s="131" t="s">
        <v>256</v>
      </c>
      <c r="F421" s="132" t="s">
        <v>257</v>
      </c>
      <c r="G421" s="133" t="s">
        <v>255</v>
      </c>
      <c r="H421" s="134">
        <v>3</v>
      </c>
      <c r="I421" s="135">
        <v>0</v>
      </c>
      <c r="J421" s="135">
        <f aca="true" t="shared" si="4" ref="J421:J431">ROUND(I421*H421,2)</f>
        <v>0</v>
      </c>
      <c r="K421" s="136"/>
      <c r="L421" s="29"/>
      <c r="M421" s="137" t="s">
        <v>1</v>
      </c>
      <c r="N421" s="138" t="s">
        <v>36</v>
      </c>
      <c r="O421" s="139">
        <v>1.1</v>
      </c>
      <c r="P421" s="139">
        <f aca="true" t="shared" si="5" ref="P421:P431">O421*H421</f>
        <v>3.3000000000000003</v>
      </c>
      <c r="Q421" s="139">
        <v>0.01497</v>
      </c>
      <c r="R421" s="139">
        <f aca="true" t="shared" si="6" ref="R421:R431">Q421*H421</f>
        <v>0.044910000000000005</v>
      </c>
      <c r="S421" s="139">
        <v>0</v>
      </c>
      <c r="T421" s="140">
        <f aca="true" t="shared" si="7" ref="T421:T431">S421*H421</f>
        <v>0</v>
      </c>
      <c r="AR421" s="141" t="s">
        <v>156</v>
      </c>
      <c r="AT421" s="141" t="s">
        <v>132</v>
      </c>
      <c r="AU421" s="141" t="s">
        <v>80</v>
      </c>
      <c r="AY421" s="17" t="s">
        <v>129</v>
      </c>
      <c r="BE421" s="142">
        <f aca="true" t="shared" si="8" ref="BE421:BE431">IF(N421="základní",J421,0)</f>
        <v>0</v>
      </c>
      <c r="BF421" s="142">
        <f aca="true" t="shared" si="9" ref="BF421:BF431">IF(N421="snížená",J421,0)</f>
        <v>0</v>
      </c>
      <c r="BG421" s="142">
        <f aca="true" t="shared" si="10" ref="BG421:BG431">IF(N421="zákl. přenesená",J421,0)</f>
        <v>0</v>
      </c>
      <c r="BH421" s="142">
        <f aca="true" t="shared" si="11" ref="BH421:BH431">IF(N421="sníž. přenesená",J421,0)</f>
        <v>0</v>
      </c>
      <c r="BI421" s="142">
        <f aca="true" t="shared" si="12" ref="BI421:BI431">IF(N421="nulová",J421,0)</f>
        <v>0</v>
      </c>
      <c r="BJ421" s="17" t="s">
        <v>78</v>
      </c>
      <c r="BK421" s="142">
        <f aca="true" t="shared" si="13" ref="BK421:BK431">ROUND(I421*H421,2)</f>
        <v>0</v>
      </c>
      <c r="BL421" s="17" t="s">
        <v>156</v>
      </c>
      <c r="BM421" s="141" t="s">
        <v>258</v>
      </c>
    </row>
    <row r="422" spans="2:65" s="1" customFormat="1" ht="24.2" customHeight="1">
      <c r="B422" s="129"/>
      <c r="C422" s="130">
        <f t="shared" si="3"/>
        <v>77</v>
      </c>
      <c r="D422" s="130" t="s">
        <v>132</v>
      </c>
      <c r="E422" s="131" t="s">
        <v>259</v>
      </c>
      <c r="F422" s="132" t="s">
        <v>260</v>
      </c>
      <c r="G422" s="133" t="s">
        <v>255</v>
      </c>
      <c r="H422" s="134">
        <v>2</v>
      </c>
      <c r="I422" s="135">
        <v>0</v>
      </c>
      <c r="J422" s="135">
        <f t="shared" si="4"/>
        <v>0</v>
      </c>
      <c r="K422" s="136"/>
      <c r="L422" s="29"/>
      <c r="M422" s="137" t="s">
        <v>1</v>
      </c>
      <c r="N422" s="138" t="s">
        <v>36</v>
      </c>
      <c r="O422" s="139">
        <v>0.33</v>
      </c>
      <c r="P422" s="139">
        <f t="shared" si="5"/>
        <v>0.66</v>
      </c>
      <c r="Q422" s="139">
        <v>0.00242</v>
      </c>
      <c r="R422" s="139">
        <f t="shared" si="6"/>
        <v>0.00484</v>
      </c>
      <c r="S422" s="139">
        <v>0</v>
      </c>
      <c r="T422" s="140">
        <f t="shared" si="7"/>
        <v>0</v>
      </c>
      <c r="AR422" s="141" t="s">
        <v>156</v>
      </c>
      <c r="AT422" s="141" t="s">
        <v>132</v>
      </c>
      <c r="AU422" s="141" t="s">
        <v>80</v>
      </c>
      <c r="AY422" s="17" t="s">
        <v>129</v>
      </c>
      <c r="BE422" s="142">
        <f t="shared" si="8"/>
        <v>0</v>
      </c>
      <c r="BF422" s="142">
        <f t="shared" si="9"/>
        <v>0</v>
      </c>
      <c r="BG422" s="142">
        <f t="shared" si="10"/>
        <v>0</v>
      </c>
      <c r="BH422" s="142">
        <f t="shared" si="11"/>
        <v>0</v>
      </c>
      <c r="BI422" s="142">
        <f t="shared" si="12"/>
        <v>0</v>
      </c>
      <c r="BJ422" s="17" t="s">
        <v>78</v>
      </c>
      <c r="BK422" s="142">
        <f t="shared" si="13"/>
        <v>0</v>
      </c>
      <c r="BL422" s="17" t="s">
        <v>156</v>
      </c>
      <c r="BM422" s="141" t="s">
        <v>261</v>
      </c>
    </row>
    <row r="423" spans="2:65" s="1" customFormat="1" ht="24.2" customHeight="1">
      <c r="B423" s="129"/>
      <c r="C423" s="130">
        <f t="shared" si="3"/>
        <v>78</v>
      </c>
      <c r="D423" s="130" t="s">
        <v>132</v>
      </c>
      <c r="E423" s="131" t="s">
        <v>262</v>
      </c>
      <c r="F423" s="132" t="s">
        <v>884</v>
      </c>
      <c r="G423" s="133" t="s">
        <v>255</v>
      </c>
      <c r="H423" s="134">
        <v>2</v>
      </c>
      <c r="I423" s="135">
        <v>0</v>
      </c>
      <c r="J423" s="135">
        <f t="shared" si="4"/>
        <v>0</v>
      </c>
      <c r="K423" s="136"/>
      <c r="L423" s="29"/>
      <c r="M423" s="137" t="s">
        <v>1</v>
      </c>
      <c r="N423" s="138" t="s">
        <v>36</v>
      </c>
      <c r="O423" s="139">
        <v>0.33</v>
      </c>
      <c r="P423" s="139">
        <f t="shared" si="5"/>
        <v>0.66</v>
      </c>
      <c r="Q423" s="139">
        <v>0.00052</v>
      </c>
      <c r="R423" s="139">
        <f t="shared" si="6"/>
        <v>0.00104</v>
      </c>
      <c r="S423" s="139">
        <v>0</v>
      </c>
      <c r="T423" s="140">
        <f t="shared" si="7"/>
        <v>0</v>
      </c>
      <c r="AR423" s="141" t="s">
        <v>156</v>
      </c>
      <c r="AT423" s="141" t="s">
        <v>132</v>
      </c>
      <c r="AU423" s="141" t="s">
        <v>80</v>
      </c>
      <c r="AY423" s="17" t="s">
        <v>129</v>
      </c>
      <c r="BE423" s="142">
        <f t="shared" si="8"/>
        <v>0</v>
      </c>
      <c r="BF423" s="142">
        <f t="shared" si="9"/>
        <v>0</v>
      </c>
      <c r="BG423" s="142">
        <f t="shared" si="10"/>
        <v>0</v>
      </c>
      <c r="BH423" s="142">
        <f t="shared" si="11"/>
        <v>0</v>
      </c>
      <c r="BI423" s="142">
        <f t="shared" si="12"/>
        <v>0</v>
      </c>
      <c r="BJ423" s="17" t="s">
        <v>78</v>
      </c>
      <c r="BK423" s="142">
        <f t="shared" si="13"/>
        <v>0</v>
      </c>
      <c r="BL423" s="17" t="s">
        <v>156</v>
      </c>
      <c r="BM423" s="141" t="s">
        <v>263</v>
      </c>
    </row>
    <row r="424" spans="2:65" s="1" customFormat="1" ht="24.2" customHeight="1">
      <c r="B424" s="129"/>
      <c r="C424" s="130">
        <f t="shared" si="3"/>
        <v>79</v>
      </c>
      <c r="D424" s="130" t="s">
        <v>132</v>
      </c>
      <c r="E424" s="131" t="s">
        <v>264</v>
      </c>
      <c r="F424" s="132" t="s">
        <v>885</v>
      </c>
      <c r="G424" s="133" t="s">
        <v>255</v>
      </c>
      <c r="H424" s="134">
        <v>2</v>
      </c>
      <c r="I424" s="135">
        <v>0</v>
      </c>
      <c r="J424" s="135">
        <f t="shared" si="4"/>
        <v>0</v>
      </c>
      <c r="K424" s="136"/>
      <c r="L424" s="29"/>
      <c r="M424" s="137" t="s">
        <v>1</v>
      </c>
      <c r="N424" s="138" t="s">
        <v>36</v>
      </c>
      <c r="O424" s="139">
        <v>0.33</v>
      </c>
      <c r="P424" s="139">
        <f t="shared" si="5"/>
        <v>0.66</v>
      </c>
      <c r="Q424" s="139">
        <v>0.00052</v>
      </c>
      <c r="R424" s="139">
        <f t="shared" si="6"/>
        <v>0.00104</v>
      </c>
      <c r="S424" s="139">
        <v>0</v>
      </c>
      <c r="T424" s="140">
        <f t="shared" si="7"/>
        <v>0</v>
      </c>
      <c r="AR424" s="141" t="s">
        <v>156</v>
      </c>
      <c r="AT424" s="141" t="s">
        <v>132</v>
      </c>
      <c r="AU424" s="141" t="s">
        <v>80</v>
      </c>
      <c r="AY424" s="17" t="s">
        <v>129</v>
      </c>
      <c r="BE424" s="142">
        <f t="shared" si="8"/>
        <v>0</v>
      </c>
      <c r="BF424" s="142">
        <f t="shared" si="9"/>
        <v>0</v>
      </c>
      <c r="BG424" s="142">
        <f t="shared" si="10"/>
        <v>0</v>
      </c>
      <c r="BH424" s="142">
        <f t="shared" si="11"/>
        <v>0</v>
      </c>
      <c r="BI424" s="142">
        <f t="shared" si="12"/>
        <v>0</v>
      </c>
      <c r="BJ424" s="17" t="s">
        <v>78</v>
      </c>
      <c r="BK424" s="142">
        <f t="shared" si="13"/>
        <v>0</v>
      </c>
      <c r="BL424" s="17" t="s">
        <v>156</v>
      </c>
      <c r="BM424" s="141" t="s">
        <v>265</v>
      </c>
    </row>
    <row r="425" spans="2:65" s="1" customFormat="1" ht="24.2" customHeight="1">
      <c r="B425" s="129"/>
      <c r="C425" s="130">
        <f t="shared" si="3"/>
        <v>80</v>
      </c>
      <c r="D425" s="130" t="s">
        <v>132</v>
      </c>
      <c r="E425" s="131" t="s">
        <v>266</v>
      </c>
      <c r="F425" s="132" t="s">
        <v>908</v>
      </c>
      <c r="G425" s="133" t="s">
        <v>255</v>
      </c>
      <c r="H425" s="134">
        <v>2</v>
      </c>
      <c r="I425" s="135">
        <v>0</v>
      </c>
      <c r="J425" s="135">
        <f t="shared" si="4"/>
        <v>0</v>
      </c>
      <c r="K425" s="136"/>
      <c r="L425" s="29"/>
      <c r="M425" s="137" t="s">
        <v>1</v>
      </c>
      <c r="N425" s="138" t="s">
        <v>36</v>
      </c>
      <c r="O425" s="139">
        <v>1.5</v>
      </c>
      <c r="P425" s="139">
        <f t="shared" si="5"/>
        <v>3</v>
      </c>
      <c r="Q425" s="139">
        <v>0.01475</v>
      </c>
      <c r="R425" s="139">
        <f t="shared" si="6"/>
        <v>0.0295</v>
      </c>
      <c r="S425" s="139">
        <v>0</v>
      </c>
      <c r="T425" s="140">
        <f t="shared" si="7"/>
        <v>0</v>
      </c>
      <c r="AR425" s="141" t="s">
        <v>156</v>
      </c>
      <c r="AT425" s="141" t="s">
        <v>132</v>
      </c>
      <c r="AU425" s="141" t="s">
        <v>80</v>
      </c>
      <c r="AY425" s="17" t="s">
        <v>129</v>
      </c>
      <c r="BE425" s="142">
        <f t="shared" si="8"/>
        <v>0</v>
      </c>
      <c r="BF425" s="142">
        <f t="shared" si="9"/>
        <v>0</v>
      </c>
      <c r="BG425" s="142">
        <f t="shared" si="10"/>
        <v>0</v>
      </c>
      <c r="BH425" s="142">
        <f t="shared" si="11"/>
        <v>0</v>
      </c>
      <c r="BI425" s="142">
        <f t="shared" si="12"/>
        <v>0</v>
      </c>
      <c r="BJ425" s="17" t="s">
        <v>78</v>
      </c>
      <c r="BK425" s="142">
        <f t="shared" si="13"/>
        <v>0</v>
      </c>
      <c r="BL425" s="17" t="s">
        <v>156</v>
      </c>
      <c r="BM425" s="141" t="s">
        <v>267</v>
      </c>
    </row>
    <row r="426" spans="2:65" s="1" customFormat="1" ht="24.2" customHeight="1">
      <c r="B426" s="129"/>
      <c r="C426" s="130">
        <f t="shared" si="3"/>
        <v>81</v>
      </c>
      <c r="D426" s="130" t="s">
        <v>132</v>
      </c>
      <c r="E426" s="131" t="s">
        <v>268</v>
      </c>
      <c r="F426" s="132" t="s">
        <v>269</v>
      </c>
      <c r="G426" s="133" t="s">
        <v>255</v>
      </c>
      <c r="H426" s="134">
        <v>2</v>
      </c>
      <c r="I426" s="135">
        <v>0</v>
      </c>
      <c r="J426" s="135">
        <f t="shared" si="4"/>
        <v>0</v>
      </c>
      <c r="K426" s="136"/>
      <c r="L426" s="29"/>
      <c r="M426" s="137" t="s">
        <v>1</v>
      </c>
      <c r="N426" s="138" t="s">
        <v>36</v>
      </c>
      <c r="O426" s="139">
        <v>0.2</v>
      </c>
      <c r="P426" s="139">
        <f t="shared" si="5"/>
        <v>0.4</v>
      </c>
      <c r="Q426" s="139">
        <v>0.0018</v>
      </c>
      <c r="R426" s="139">
        <f t="shared" si="6"/>
        <v>0.0036</v>
      </c>
      <c r="S426" s="139">
        <v>0</v>
      </c>
      <c r="T426" s="140">
        <f t="shared" si="7"/>
        <v>0</v>
      </c>
      <c r="AR426" s="141" t="s">
        <v>156</v>
      </c>
      <c r="AT426" s="141" t="s">
        <v>132</v>
      </c>
      <c r="AU426" s="141" t="s">
        <v>80</v>
      </c>
      <c r="AY426" s="17" t="s">
        <v>129</v>
      </c>
      <c r="BE426" s="142">
        <f t="shared" si="8"/>
        <v>0</v>
      </c>
      <c r="BF426" s="142">
        <f t="shared" si="9"/>
        <v>0</v>
      </c>
      <c r="BG426" s="142">
        <f t="shared" si="10"/>
        <v>0</v>
      </c>
      <c r="BH426" s="142">
        <f t="shared" si="11"/>
        <v>0</v>
      </c>
      <c r="BI426" s="142">
        <f t="shared" si="12"/>
        <v>0</v>
      </c>
      <c r="BJ426" s="17" t="s">
        <v>78</v>
      </c>
      <c r="BK426" s="142">
        <f t="shared" si="13"/>
        <v>0</v>
      </c>
      <c r="BL426" s="17" t="s">
        <v>156</v>
      </c>
      <c r="BM426" s="141" t="s">
        <v>270</v>
      </c>
    </row>
    <row r="427" spans="2:65" s="1" customFormat="1" ht="21.75" customHeight="1">
      <c r="B427" s="129"/>
      <c r="C427" s="130">
        <f t="shared" si="3"/>
        <v>82</v>
      </c>
      <c r="D427" s="130" t="s">
        <v>132</v>
      </c>
      <c r="E427" s="131" t="s">
        <v>271</v>
      </c>
      <c r="F427" s="132" t="s">
        <v>272</v>
      </c>
      <c r="G427" s="133" t="s">
        <v>255</v>
      </c>
      <c r="H427" s="134">
        <v>3</v>
      </c>
      <c r="I427" s="135">
        <v>0</v>
      </c>
      <c r="J427" s="135">
        <f t="shared" si="4"/>
        <v>0</v>
      </c>
      <c r="K427" s="136"/>
      <c r="L427" s="29"/>
      <c r="M427" s="137" t="s">
        <v>1</v>
      </c>
      <c r="N427" s="138" t="s">
        <v>36</v>
      </c>
      <c r="O427" s="139">
        <v>0.2</v>
      </c>
      <c r="P427" s="139">
        <f t="shared" si="5"/>
        <v>0.6000000000000001</v>
      </c>
      <c r="Q427" s="139">
        <v>0.0018</v>
      </c>
      <c r="R427" s="139">
        <f t="shared" si="6"/>
        <v>0.0054</v>
      </c>
      <c r="S427" s="139">
        <v>0</v>
      </c>
      <c r="T427" s="140">
        <f t="shared" si="7"/>
        <v>0</v>
      </c>
      <c r="AR427" s="141" t="s">
        <v>156</v>
      </c>
      <c r="AT427" s="141" t="s">
        <v>132</v>
      </c>
      <c r="AU427" s="141" t="s">
        <v>80</v>
      </c>
      <c r="AY427" s="17" t="s">
        <v>129</v>
      </c>
      <c r="BE427" s="142">
        <f t="shared" si="8"/>
        <v>0</v>
      </c>
      <c r="BF427" s="142">
        <f t="shared" si="9"/>
        <v>0</v>
      </c>
      <c r="BG427" s="142">
        <f t="shared" si="10"/>
        <v>0</v>
      </c>
      <c r="BH427" s="142">
        <f t="shared" si="11"/>
        <v>0</v>
      </c>
      <c r="BI427" s="142">
        <f t="shared" si="12"/>
        <v>0</v>
      </c>
      <c r="BJ427" s="17" t="s">
        <v>78</v>
      </c>
      <c r="BK427" s="142">
        <f t="shared" si="13"/>
        <v>0</v>
      </c>
      <c r="BL427" s="17" t="s">
        <v>156</v>
      </c>
      <c r="BM427" s="141" t="s">
        <v>273</v>
      </c>
    </row>
    <row r="428" spans="2:65" s="1" customFormat="1" ht="16.5" customHeight="1">
      <c r="B428" s="129"/>
      <c r="C428" s="130">
        <f t="shared" si="3"/>
        <v>83</v>
      </c>
      <c r="D428" s="130" t="s">
        <v>132</v>
      </c>
      <c r="E428" s="131" t="s">
        <v>274</v>
      </c>
      <c r="F428" s="132" t="s">
        <v>275</v>
      </c>
      <c r="G428" s="133" t="s">
        <v>135</v>
      </c>
      <c r="H428" s="134">
        <v>5</v>
      </c>
      <c r="I428" s="135">
        <v>0</v>
      </c>
      <c r="J428" s="135">
        <f t="shared" si="4"/>
        <v>0</v>
      </c>
      <c r="K428" s="136"/>
      <c r="L428" s="29"/>
      <c r="M428" s="137" t="s">
        <v>1</v>
      </c>
      <c r="N428" s="138" t="s">
        <v>36</v>
      </c>
      <c r="O428" s="139">
        <v>0.23</v>
      </c>
      <c r="P428" s="139">
        <f t="shared" si="5"/>
        <v>1.1500000000000001</v>
      </c>
      <c r="Q428" s="139">
        <v>0.00014</v>
      </c>
      <c r="R428" s="139">
        <f t="shared" si="6"/>
        <v>0.0006999999999999999</v>
      </c>
      <c r="S428" s="139">
        <v>0</v>
      </c>
      <c r="T428" s="140">
        <f t="shared" si="7"/>
        <v>0</v>
      </c>
      <c r="AR428" s="141" t="s">
        <v>156</v>
      </c>
      <c r="AT428" s="141" t="s">
        <v>132</v>
      </c>
      <c r="AU428" s="141" t="s">
        <v>80</v>
      </c>
      <c r="AY428" s="17" t="s">
        <v>129</v>
      </c>
      <c r="BE428" s="142">
        <f t="shared" si="8"/>
        <v>0</v>
      </c>
      <c r="BF428" s="142">
        <f t="shared" si="9"/>
        <v>0</v>
      </c>
      <c r="BG428" s="142">
        <f t="shared" si="10"/>
        <v>0</v>
      </c>
      <c r="BH428" s="142">
        <f t="shared" si="11"/>
        <v>0</v>
      </c>
      <c r="BI428" s="142">
        <f t="shared" si="12"/>
        <v>0</v>
      </c>
      <c r="BJ428" s="17" t="s">
        <v>78</v>
      </c>
      <c r="BK428" s="142">
        <f t="shared" si="13"/>
        <v>0</v>
      </c>
      <c r="BL428" s="17" t="s">
        <v>156</v>
      </c>
      <c r="BM428" s="141" t="s">
        <v>276</v>
      </c>
    </row>
    <row r="429" spans="2:65" s="1" customFormat="1" ht="16.5" customHeight="1">
      <c r="B429" s="129"/>
      <c r="C429" s="130">
        <f t="shared" si="3"/>
        <v>84</v>
      </c>
      <c r="D429" s="130" t="s">
        <v>132</v>
      </c>
      <c r="E429" s="131" t="s">
        <v>277</v>
      </c>
      <c r="F429" s="132" t="s">
        <v>278</v>
      </c>
      <c r="G429" s="133" t="s">
        <v>135</v>
      </c>
      <c r="H429" s="134">
        <v>3</v>
      </c>
      <c r="I429" s="135">
        <v>0</v>
      </c>
      <c r="J429" s="135">
        <f t="shared" si="4"/>
        <v>0</v>
      </c>
      <c r="K429" s="136"/>
      <c r="L429" s="29"/>
      <c r="M429" s="137" t="s">
        <v>1</v>
      </c>
      <c r="N429" s="138" t="s">
        <v>36</v>
      </c>
      <c r="O429" s="139">
        <v>0.113</v>
      </c>
      <c r="P429" s="139">
        <f t="shared" si="5"/>
        <v>0.339</v>
      </c>
      <c r="Q429" s="139">
        <v>0.00024</v>
      </c>
      <c r="R429" s="139">
        <f t="shared" si="6"/>
        <v>0.00072</v>
      </c>
      <c r="S429" s="139">
        <v>0</v>
      </c>
      <c r="T429" s="140">
        <f t="shared" si="7"/>
        <v>0</v>
      </c>
      <c r="AR429" s="141" t="s">
        <v>156</v>
      </c>
      <c r="AT429" s="141" t="s">
        <v>132</v>
      </c>
      <c r="AU429" s="141" t="s">
        <v>80</v>
      </c>
      <c r="AY429" s="17" t="s">
        <v>129</v>
      </c>
      <c r="BE429" s="142">
        <f t="shared" si="8"/>
        <v>0</v>
      </c>
      <c r="BF429" s="142">
        <f t="shared" si="9"/>
        <v>0</v>
      </c>
      <c r="BG429" s="142">
        <f t="shared" si="10"/>
        <v>0</v>
      </c>
      <c r="BH429" s="142">
        <f t="shared" si="11"/>
        <v>0</v>
      </c>
      <c r="BI429" s="142">
        <f t="shared" si="12"/>
        <v>0</v>
      </c>
      <c r="BJ429" s="17" t="s">
        <v>78</v>
      </c>
      <c r="BK429" s="142">
        <f t="shared" si="13"/>
        <v>0</v>
      </c>
      <c r="BL429" s="17" t="s">
        <v>156</v>
      </c>
      <c r="BM429" s="141" t="s">
        <v>279</v>
      </c>
    </row>
    <row r="430" spans="2:65" s="1" customFormat="1" ht="16.5" customHeight="1">
      <c r="B430" s="129"/>
      <c r="C430" s="130">
        <f t="shared" si="3"/>
        <v>85</v>
      </c>
      <c r="D430" s="130" t="s">
        <v>132</v>
      </c>
      <c r="E430" s="131" t="s">
        <v>280</v>
      </c>
      <c r="F430" s="132" t="s">
        <v>281</v>
      </c>
      <c r="G430" s="133" t="s">
        <v>135</v>
      </c>
      <c r="H430" s="134">
        <v>2</v>
      </c>
      <c r="I430" s="135">
        <v>0</v>
      </c>
      <c r="J430" s="135">
        <f t="shared" si="4"/>
        <v>0</v>
      </c>
      <c r="K430" s="136"/>
      <c r="L430" s="29"/>
      <c r="M430" s="137" t="s">
        <v>1</v>
      </c>
      <c r="N430" s="138" t="s">
        <v>36</v>
      </c>
      <c r="O430" s="139">
        <v>0.113</v>
      </c>
      <c r="P430" s="139">
        <f t="shared" si="5"/>
        <v>0.226</v>
      </c>
      <c r="Q430" s="139">
        <v>0.00028</v>
      </c>
      <c r="R430" s="139">
        <f t="shared" si="6"/>
        <v>0.00056</v>
      </c>
      <c r="S430" s="139">
        <v>0</v>
      </c>
      <c r="T430" s="140">
        <f t="shared" si="7"/>
        <v>0</v>
      </c>
      <c r="AR430" s="141" t="s">
        <v>156</v>
      </c>
      <c r="AT430" s="141" t="s">
        <v>132</v>
      </c>
      <c r="AU430" s="141" t="s">
        <v>80</v>
      </c>
      <c r="AY430" s="17" t="s">
        <v>129</v>
      </c>
      <c r="BE430" s="142">
        <f t="shared" si="8"/>
        <v>0</v>
      </c>
      <c r="BF430" s="142">
        <f t="shared" si="9"/>
        <v>0</v>
      </c>
      <c r="BG430" s="142">
        <f t="shared" si="10"/>
        <v>0</v>
      </c>
      <c r="BH430" s="142">
        <f t="shared" si="11"/>
        <v>0</v>
      </c>
      <c r="BI430" s="142">
        <f t="shared" si="12"/>
        <v>0</v>
      </c>
      <c r="BJ430" s="17" t="s">
        <v>78</v>
      </c>
      <c r="BK430" s="142">
        <f t="shared" si="13"/>
        <v>0</v>
      </c>
      <c r="BL430" s="17" t="s">
        <v>156</v>
      </c>
      <c r="BM430" s="141" t="s">
        <v>282</v>
      </c>
    </row>
    <row r="431" spans="2:65" s="1" customFormat="1" ht="24.2" customHeight="1">
      <c r="B431" s="129"/>
      <c r="C431" s="130">
        <f t="shared" si="3"/>
        <v>86</v>
      </c>
      <c r="D431" s="130" t="s">
        <v>132</v>
      </c>
      <c r="E431" s="131" t="s">
        <v>283</v>
      </c>
      <c r="F431" s="132" t="s">
        <v>284</v>
      </c>
      <c r="G431" s="133" t="s">
        <v>285</v>
      </c>
      <c r="H431" s="134">
        <v>517.52</v>
      </c>
      <c r="I431" s="135">
        <v>0</v>
      </c>
      <c r="J431" s="135">
        <f t="shared" si="4"/>
        <v>0</v>
      </c>
      <c r="K431" s="136"/>
      <c r="L431" s="29"/>
      <c r="M431" s="137" t="s">
        <v>1</v>
      </c>
      <c r="N431" s="138" t="s">
        <v>36</v>
      </c>
      <c r="O431" s="139">
        <v>0</v>
      </c>
      <c r="P431" s="139">
        <f t="shared" si="5"/>
        <v>0</v>
      </c>
      <c r="Q431" s="139">
        <v>0</v>
      </c>
      <c r="R431" s="139">
        <f t="shared" si="6"/>
        <v>0</v>
      </c>
      <c r="S431" s="139">
        <v>0</v>
      </c>
      <c r="T431" s="140">
        <f t="shared" si="7"/>
        <v>0</v>
      </c>
      <c r="AR431" s="141" t="s">
        <v>156</v>
      </c>
      <c r="AT431" s="141" t="s">
        <v>132</v>
      </c>
      <c r="AU431" s="141" t="s">
        <v>80</v>
      </c>
      <c r="AY431" s="17" t="s">
        <v>129</v>
      </c>
      <c r="BE431" s="142">
        <f t="shared" si="8"/>
        <v>0</v>
      </c>
      <c r="BF431" s="142">
        <f t="shared" si="9"/>
        <v>0</v>
      </c>
      <c r="BG431" s="142">
        <f t="shared" si="10"/>
        <v>0</v>
      </c>
      <c r="BH431" s="142">
        <f t="shared" si="11"/>
        <v>0</v>
      </c>
      <c r="BI431" s="142">
        <f t="shared" si="12"/>
        <v>0</v>
      </c>
      <c r="BJ431" s="17" t="s">
        <v>78</v>
      </c>
      <c r="BK431" s="142">
        <f t="shared" si="13"/>
        <v>0</v>
      </c>
      <c r="BL431" s="17" t="s">
        <v>156</v>
      </c>
      <c r="BM431" s="141" t="s">
        <v>286</v>
      </c>
    </row>
    <row r="432" spans="2:63" s="11" customFormat="1" ht="22.9" customHeight="1">
      <c r="B432" s="118"/>
      <c r="D432" s="119" t="s">
        <v>70</v>
      </c>
      <c r="E432" s="127" t="s">
        <v>287</v>
      </c>
      <c r="F432" s="127" t="s">
        <v>288</v>
      </c>
      <c r="J432" s="128">
        <f>BK432</f>
        <v>0</v>
      </c>
      <c r="L432" s="118"/>
      <c r="M432" s="122"/>
      <c r="P432" s="123">
        <f>P433</f>
        <v>5</v>
      </c>
      <c r="R432" s="123">
        <f>R433</f>
        <v>0.0184</v>
      </c>
      <c r="T432" s="124">
        <f>T433</f>
        <v>0</v>
      </c>
      <c r="AR432" s="119" t="s">
        <v>80</v>
      </c>
      <c r="AT432" s="125" t="s">
        <v>70</v>
      </c>
      <c r="AU432" s="125" t="s">
        <v>78</v>
      </c>
      <c r="AY432" s="119" t="s">
        <v>129</v>
      </c>
      <c r="BK432" s="126">
        <f>BK433</f>
        <v>0</v>
      </c>
    </row>
    <row r="433" spans="2:65" s="1" customFormat="1" ht="33" customHeight="1">
      <c r="B433" s="129"/>
      <c r="C433" s="130">
        <f>1+C431</f>
        <v>87</v>
      </c>
      <c r="D433" s="130" t="s">
        <v>132</v>
      </c>
      <c r="E433" s="131" t="s">
        <v>289</v>
      </c>
      <c r="F433" s="132" t="s">
        <v>290</v>
      </c>
      <c r="G433" s="133" t="s">
        <v>255</v>
      </c>
      <c r="H433" s="134">
        <v>2</v>
      </c>
      <c r="I433" s="135">
        <v>0</v>
      </c>
      <c r="J433" s="135">
        <f>ROUND(I433*H433,2)</f>
        <v>0</v>
      </c>
      <c r="K433" s="136"/>
      <c r="L433" s="29"/>
      <c r="M433" s="137" t="s">
        <v>1</v>
      </c>
      <c r="N433" s="138" t="s">
        <v>36</v>
      </c>
      <c r="O433" s="139">
        <v>2.5</v>
      </c>
      <c r="P433" s="139">
        <f>O433*H433</f>
        <v>5</v>
      </c>
      <c r="Q433" s="139">
        <v>0.0092</v>
      </c>
      <c r="R433" s="139">
        <f>Q433*H433</f>
        <v>0.0184</v>
      </c>
      <c r="S433" s="139">
        <v>0</v>
      </c>
      <c r="T433" s="140">
        <f>S433*H433</f>
        <v>0</v>
      </c>
      <c r="AR433" s="141" t="s">
        <v>156</v>
      </c>
      <c r="AT433" s="141" t="s">
        <v>132</v>
      </c>
      <c r="AU433" s="141" t="s">
        <v>80</v>
      </c>
      <c r="AY433" s="17" t="s">
        <v>129</v>
      </c>
      <c r="BE433" s="142">
        <f>IF(N433="základní",J433,0)</f>
        <v>0</v>
      </c>
      <c r="BF433" s="142">
        <f>IF(N433="snížená",J433,0)</f>
        <v>0</v>
      </c>
      <c r="BG433" s="142">
        <f>IF(N433="zákl. přenesená",J433,0)</f>
        <v>0</v>
      </c>
      <c r="BH433" s="142">
        <f>IF(N433="sníž. přenesená",J433,0)</f>
        <v>0</v>
      </c>
      <c r="BI433" s="142">
        <f>IF(N433="nulová",J433,0)</f>
        <v>0</v>
      </c>
      <c r="BJ433" s="17" t="s">
        <v>78</v>
      </c>
      <c r="BK433" s="142">
        <f>ROUND(I433*H433,2)</f>
        <v>0</v>
      </c>
      <c r="BL433" s="17" t="s">
        <v>156</v>
      </c>
      <c r="BM433" s="141" t="s">
        <v>291</v>
      </c>
    </row>
    <row r="434" spans="2:63" s="11" customFormat="1" ht="22.9" customHeight="1">
      <c r="B434" s="118"/>
      <c r="D434" s="119" t="s">
        <v>70</v>
      </c>
      <c r="E434" s="127" t="s">
        <v>292</v>
      </c>
      <c r="F434" s="127" t="s">
        <v>293</v>
      </c>
      <c r="J434" s="128">
        <f>BK434</f>
        <v>0</v>
      </c>
      <c r="L434" s="118"/>
      <c r="M434" s="122"/>
      <c r="P434" s="123">
        <f>SUM(P435:P438)</f>
        <v>0</v>
      </c>
      <c r="R434" s="123">
        <f>SUM(R435:R438)</f>
        <v>0</v>
      </c>
      <c r="T434" s="124">
        <f>SUM(T435:T438)</f>
        <v>0</v>
      </c>
      <c r="AR434" s="119" t="s">
        <v>80</v>
      </c>
      <c r="AT434" s="125" t="s">
        <v>70</v>
      </c>
      <c r="AU434" s="125" t="s">
        <v>78</v>
      </c>
      <c r="AY434" s="119" t="s">
        <v>129</v>
      </c>
      <c r="BK434" s="126">
        <f>SUM(BK435:BK438)</f>
        <v>0</v>
      </c>
    </row>
    <row r="435" spans="2:65" s="1" customFormat="1" ht="24.2" customHeight="1">
      <c r="B435" s="129"/>
      <c r="C435" s="130">
        <f>1+C433</f>
        <v>88</v>
      </c>
      <c r="D435" s="130" t="s">
        <v>132</v>
      </c>
      <c r="E435" s="131" t="s">
        <v>294</v>
      </c>
      <c r="F435" s="132" t="s">
        <v>933</v>
      </c>
      <c r="G435" s="133" t="s">
        <v>251</v>
      </c>
      <c r="H435" s="134">
        <v>1</v>
      </c>
      <c r="I435" s="135">
        <v>0</v>
      </c>
      <c r="J435" s="135">
        <f>ROUND(I435*H435,2)</f>
        <v>0</v>
      </c>
      <c r="K435" s="136"/>
      <c r="L435" s="29"/>
      <c r="M435" s="137" t="s">
        <v>1</v>
      </c>
      <c r="N435" s="138" t="s">
        <v>36</v>
      </c>
      <c r="O435" s="139">
        <v>0</v>
      </c>
      <c r="P435" s="139">
        <f>O435*H435</f>
        <v>0</v>
      </c>
      <c r="Q435" s="139">
        <v>0</v>
      </c>
      <c r="R435" s="139">
        <f>Q435*H435</f>
        <v>0</v>
      </c>
      <c r="S435" s="139">
        <v>0</v>
      </c>
      <c r="T435" s="140">
        <f>S435*H435</f>
        <v>0</v>
      </c>
      <c r="AR435" s="141" t="s">
        <v>156</v>
      </c>
      <c r="AT435" s="141" t="s">
        <v>132</v>
      </c>
      <c r="AU435" s="141" t="s">
        <v>80</v>
      </c>
      <c r="AY435" s="17" t="s">
        <v>129</v>
      </c>
      <c r="BE435" s="142">
        <f>IF(N435="základní",J435,0)</f>
        <v>0</v>
      </c>
      <c r="BF435" s="142">
        <f>IF(N435="snížená",J435,0)</f>
        <v>0</v>
      </c>
      <c r="BG435" s="142">
        <f>IF(N435="zákl. přenesená",J435,0)</f>
        <v>0</v>
      </c>
      <c r="BH435" s="142">
        <f>IF(N435="sníž. přenesená",J435,0)</f>
        <v>0</v>
      </c>
      <c r="BI435" s="142">
        <f>IF(N435="nulová",J435,0)</f>
        <v>0</v>
      </c>
      <c r="BJ435" s="17" t="s">
        <v>78</v>
      </c>
      <c r="BK435" s="142">
        <f>ROUND(I435*H435,2)</f>
        <v>0</v>
      </c>
      <c r="BL435" s="17" t="s">
        <v>156</v>
      </c>
      <c r="BM435" s="141" t="s">
        <v>295</v>
      </c>
    </row>
    <row r="436" spans="2:65" s="1" customFormat="1" ht="40.5" customHeight="1">
      <c r="B436" s="129"/>
      <c r="C436" s="130"/>
      <c r="D436" s="130"/>
      <c r="E436" s="131"/>
      <c r="F436" s="188" t="s">
        <v>878</v>
      </c>
      <c r="G436" s="133"/>
      <c r="H436" s="134"/>
      <c r="I436" s="135"/>
      <c r="J436" s="135"/>
      <c r="K436" s="136"/>
      <c r="L436" s="29"/>
      <c r="M436" s="137"/>
      <c r="N436" s="138"/>
      <c r="O436" s="139"/>
      <c r="P436" s="139"/>
      <c r="Q436" s="139"/>
      <c r="R436" s="139"/>
      <c r="S436" s="139"/>
      <c r="T436" s="140"/>
      <c r="AR436" s="141"/>
      <c r="AT436" s="141"/>
      <c r="AU436" s="141"/>
      <c r="AY436" s="17"/>
      <c r="BE436" s="142"/>
      <c r="BF436" s="142"/>
      <c r="BG436" s="142"/>
      <c r="BH436" s="142"/>
      <c r="BI436" s="142"/>
      <c r="BJ436" s="17"/>
      <c r="BK436" s="142"/>
      <c r="BL436" s="17"/>
      <c r="BM436" s="141"/>
    </row>
    <row r="437" spans="2:65" s="1" customFormat="1" ht="21" customHeight="1">
      <c r="B437" s="129"/>
      <c r="C437" s="130"/>
      <c r="D437" s="130"/>
      <c r="E437" s="131"/>
      <c r="F437" s="188" t="s">
        <v>879</v>
      </c>
      <c r="G437" s="133"/>
      <c r="H437" s="134"/>
      <c r="I437" s="135"/>
      <c r="J437" s="135"/>
      <c r="K437" s="136"/>
      <c r="L437" s="29"/>
      <c r="M437" s="137"/>
      <c r="N437" s="138"/>
      <c r="O437" s="139"/>
      <c r="P437" s="139"/>
      <c r="Q437" s="139"/>
      <c r="R437" s="139"/>
      <c r="S437" s="139"/>
      <c r="T437" s="140"/>
      <c r="AR437" s="141"/>
      <c r="AT437" s="141"/>
      <c r="AU437" s="141"/>
      <c r="AY437" s="17"/>
      <c r="BE437" s="142"/>
      <c r="BF437" s="142"/>
      <c r="BG437" s="142"/>
      <c r="BH437" s="142"/>
      <c r="BI437" s="142"/>
      <c r="BJ437" s="17"/>
      <c r="BK437" s="142"/>
      <c r="BL437" s="17"/>
      <c r="BM437" s="141"/>
    </row>
    <row r="438" spans="2:65" s="1" customFormat="1" ht="16.5" customHeight="1">
      <c r="B438" s="129"/>
      <c r="C438" s="130">
        <f>1+C435</f>
        <v>89</v>
      </c>
      <c r="D438" s="130" t="s">
        <v>132</v>
      </c>
      <c r="E438" s="131" t="s">
        <v>693</v>
      </c>
      <c r="F438" s="132" t="s">
        <v>694</v>
      </c>
      <c r="G438" s="133" t="s">
        <v>251</v>
      </c>
      <c r="H438" s="134">
        <v>1</v>
      </c>
      <c r="I438" s="135">
        <v>0</v>
      </c>
      <c r="J438" s="135">
        <f>ROUND(I438*H438,2)</f>
        <v>0</v>
      </c>
      <c r="K438" s="136"/>
      <c r="L438" s="29"/>
      <c r="M438" s="137" t="s">
        <v>1</v>
      </c>
      <c r="N438" s="138" t="s">
        <v>36</v>
      </c>
      <c r="O438" s="139">
        <v>0</v>
      </c>
      <c r="P438" s="139">
        <f>O438*H438</f>
        <v>0</v>
      </c>
      <c r="Q438" s="139">
        <v>0</v>
      </c>
      <c r="R438" s="139">
        <f>Q438*H438</f>
        <v>0</v>
      </c>
      <c r="S438" s="139">
        <v>0</v>
      </c>
      <c r="T438" s="140">
        <f>S438*H438</f>
        <v>0</v>
      </c>
      <c r="AR438" s="141" t="s">
        <v>156</v>
      </c>
      <c r="AT438" s="141" t="s">
        <v>132</v>
      </c>
      <c r="AU438" s="141" t="s">
        <v>80</v>
      </c>
      <c r="AY438" s="17" t="s">
        <v>129</v>
      </c>
      <c r="BE438" s="142">
        <f>IF(N438="základní",J438,0)</f>
        <v>0</v>
      </c>
      <c r="BF438" s="142">
        <f>IF(N438="snížená",J438,0)</f>
        <v>0</v>
      </c>
      <c r="BG438" s="142">
        <f>IF(N438="zákl. přenesená",J438,0)</f>
        <v>0</v>
      </c>
      <c r="BH438" s="142">
        <f>IF(N438="sníž. přenesená",J438,0)</f>
        <v>0</v>
      </c>
      <c r="BI438" s="142">
        <f>IF(N438="nulová",J438,0)</f>
        <v>0</v>
      </c>
      <c r="BJ438" s="17" t="s">
        <v>78</v>
      </c>
      <c r="BK438" s="142">
        <f>ROUND(I438*H438,2)</f>
        <v>0</v>
      </c>
      <c r="BL438" s="17" t="s">
        <v>156</v>
      </c>
      <c r="BM438" s="141" t="s">
        <v>695</v>
      </c>
    </row>
    <row r="439" spans="2:63" s="11" customFormat="1" ht="22.9" customHeight="1">
      <c r="B439" s="118"/>
      <c r="D439" s="119" t="s">
        <v>70</v>
      </c>
      <c r="E439" s="127" t="s">
        <v>296</v>
      </c>
      <c r="F439" s="127" t="s">
        <v>297</v>
      </c>
      <c r="J439" s="128">
        <f>BK439</f>
        <v>0</v>
      </c>
      <c r="L439" s="118"/>
      <c r="M439" s="122"/>
      <c r="P439" s="123">
        <f>SUM(P440:P444)</f>
        <v>0</v>
      </c>
      <c r="R439" s="123">
        <f>SUM(R440:R444)</f>
        <v>0</v>
      </c>
      <c r="T439" s="124">
        <f>SUM(T440:T444)</f>
        <v>0</v>
      </c>
      <c r="AR439" s="119" t="s">
        <v>80</v>
      </c>
      <c r="AT439" s="125" t="s">
        <v>70</v>
      </c>
      <c r="AU439" s="125" t="s">
        <v>78</v>
      </c>
      <c r="AY439" s="119" t="s">
        <v>129</v>
      </c>
      <c r="BK439" s="126">
        <f>SUM(BK440:BK444)</f>
        <v>0</v>
      </c>
    </row>
    <row r="440" spans="2:65" s="1" customFormat="1" ht="16.5" customHeight="1">
      <c r="B440" s="129"/>
      <c r="C440" s="130">
        <f>1+C438</f>
        <v>90</v>
      </c>
      <c r="D440" s="130" t="s">
        <v>132</v>
      </c>
      <c r="E440" s="131" t="s">
        <v>298</v>
      </c>
      <c r="F440" s="132" t="s">
        <v>696</v>
      </c>
      <c r="G440" s="133" t="s">
        <v>251</v>
      </c>
      <c r="H440" s="134">
        <v>1</v>
      </c>
      <c r="I440" s="135">
        <v>0</v>
      </c>
      <c r="J440" s="135">
        <f>ROUND(I440*H440,2)</f>
        <v>0</v>
      </c>
      <c r="K440" s="136"/>
      <c r="L440" s="29"/>
      <c r="M440" s="137" t="s">
        <v>1</v>
      </c>
      <c r="N440" s="138" t="s">
        <v>36</v>
      </c>
      <c r="O440" s="139">
        <v>0</v>
      </c>
      <c r="P440" s="139">
        <f>O440*H440</f>
        <v>0</v>
      </c>
      <c r="Q440" s="139">
        <v>0</v>
      </c>
      <c r="R440" s="139">
        <f>Q440*H440</f>
        <v>0</v>
      </c>
      <c r="S440" s="139">
        <v>0</v>
      </c>
      <c r="T440" s="140">
        <f>S440*H440</f>
        <v>0</v>
      </c>
      <c r="AR440" s="141" t="s">
        <v>156</v>
      </c>
      <c r="AT440" s="141" t="s">
        <v>132</v>
      </c>
      <c r="AU440" s="141" t="s">
        <v>80</v>
      </c>
      <c r="AY440" s="17" t="s">
        <v>129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7" t="s">
        <v>78</v>
      </c>
      <c r="BK440" s="142">
        <f>ROUND(I440*H440,2)</f>
        <v>0</v>
      </c>
      <c r="BL440" s="17" t="s">
        <v>156</v>
      </c>
      <c r="BM440" s="141" t="s">
        <v>697</v>
      </c>
    </row>
    <row r="441" spans="2:65" s="1" customFormat="1" ht="16.5" customHeight="1">
      <c r="B441" s="129"/>
      <c r="C441" s="130">
        <f>1+C440</f>
        <v>91</v>
      </c>
      <c r="D441" s="130" t="s">
        <v>132</v>
      </c>
      <c r="E441" s="131" t="s">
        <v>698</v>
      </c>
      <c r="F441" s="200" t="s">
        <v>299</v>
      </c>
      <c r="G441" s="133" t="s">
        <v>251</v>
      </c>
      <c r="H441" s="134">
        <v>1</v>
      </c>
      <c r="I441" s="135">
        <v>0</v>
      </c>
      <c r="J441" s="135">
        <f>ROUND(I441*H441,2)</f>
        <v>0</v>
      </c>
      <c r="K441" s="136"/>
      <c r="L441" s="29"/>
      <c r="M441" s="137" t="s">
        <v>1</v>
      </c>
      <c r="N441" s="138" t="s">
        <v>36</v>
      </c>
      <c r="O441" s="139">
        <v>0</v>
      </c>
      <c r="P441" s="139">
        <f>O441*H441</f>
        <v>0</v>
      </c>
      <c r="Q441" s="139">
        <v>0</v>
      </c>
      <c r="R441" s="139">
        <f>Q441*H441</f>
        <v>0</v>
      </c>
      <c r="S441" s="139">
        <v>0</v>
      </c>
      <c r="T441" s="140">
        <f>S441*H441</f>
        <v>0</v>
      </c>
      <c r="AR441" s="141" t="s">
        <v>156</v>
      </c>
      <c r="AT441" s="141" t="s">
        <v>132</v>
      </c>
      <c r="AU441" s="141" t="s">
        <v>80</v>
      </c>
      <c r="AY441" s="17" t="s">
        <v>129</v>
      </c>
      <c r="BE441" s="142">
        <f>IF(N441="základní",J441,0)</f>
        <v>0</v>
      </c>
      <c r="BF441" s="142">
        <f>IF(N441="snížená",J441,0)</f>
        <v>0</v>
      </c>
      <c r="BG441" s="142">
        <f>IF(N441="zákl. přenesená",J441,0)</f>
        <v>0</v>
      </c>
      <c r="BH441" s="142">
        <f>IF(N441="sníž. přenesená",J441,0)</f>
        <v>0</v>
      </c>
      <c r="BI441" s="142">
        <f>IF(N441="nulová",J441,0)</f>
        <v>0</v>
      </c>
      <c r="BJ441" s="17" t="s">
        <v>78</v>
      </c>
      <c r="BK441" s="142">
        <f>ROUND(I441*H441,2)</f>
        <v>0</v>
      </c>
      <c r="BL441" s="17" t="s">
        <v>156</v>
      </c>
      <c r="BM441" s="141" t="s">
        <v>300</v>
      </c>
    </row>
    <row r="442" spans="2:65" s="1" customFormat="1" ht="21" customHeight="1">
      <c r="B442" s="129"/>
      <c r="C442" s="130"/>
      <c r="D442" s="130"/>
      <c r="E442" s="198"/>
      <c r="F442" s="201" t="s">
        <v>934</v>
      </c>
      <c r="G442" s="199"/>
      <c r="H442" s="134"/>
      <c r="I442" s="135"/>
      <c r="J442" s="135"/>
      <c r="K442" s="136"/>
      <c r="L442" s="29"/>
      <c r="M442" s="137"/>
      <c r="N442" s="138"/>
      <c r="O442" s="139"/>
      <c r="P442" s="139"/>
      <c r="Q442" s="139"/>
      <c r="R442" s="139"/>
      <c r="S442" s="139"/>
      <c r="T442" s="140"/>
      <c r="AR442" s="141"/>
      <c r="AT442" s="141"/>
      <c r="AU442" s="141"/>
      <c r="AY442" s="17"/>
      <c r="BE442" s="142"/>
      <c r="BF442" s="142"/>
      <c r="BG442" s="142"/>
      <c r="BH442" s="142"/>
      <c r="BI442" s="142"/>
      <c r="BJ442" s="17"/>
      <c r="BK442" s="142"/>
      <c r="BL442" s="17"/>
      <c r="BM442" s="141"/>
    </row>
    <row r="443" spans="2:65" s="1" customFormat="1" ht="60.75" customHeight="1">
      <c r="B443" s="129"/>
      <c r="C443" s="130"/>
      <c r="D443" s="130"/>
      <c r="E443" s="198"/>
      <c r="F443" s="201" t="s">
        <v>935</v>
      </c>
      <c r="G443" s="199"/>
      <c r="H443" s="134"/>
      <c r="I443" s="135"/>
      <c r="J443" s="135"/>
      <c r="K443" s="136"/>
      <c r="L443" s="29"/>
      <c r="M443" s="137"/>
      <c r="N443" s="138"/>
      <c r="O443" s="139"/>
      <c r="P443" s="139"/>
      <c r="Q443" s="139"/>
      <c r="R443" s="139"/>
      <c r="S443" s="139"/>
      <c r="T443" s="140"/>
      <c r="AR443" s="141"/>
      <c r="AT443" s="141"/>
      <c r="AU443" s="141"/>
      <c r="AY443" s="17"/>
      <c r="BE443" s="142"/>
      <c r="BF443" s="142"/>
      <c r="BG443" s="142"/>
      <c r="BH443" s="142"/>
      <c r="BI443" s="142"/>
      <c r="BJ443" s="17"/>
      <c r="BK443" s="142"/>
      <c r="BL443" s="17"/>
      <c r="BM443" s="141"/>
    </row>
    <row r="444" spans="2:65" s="1" customFormat="1" ht="21" customHeight="1">
      <c r="B444" s="129"/>
      <c r="C444" s="130"/>
      <c r="D444" s="130"/>
      <c r="E444" s="131"/>
      <c r="F444" s="158" t="s">
        <v>905</v>
      </c>
      <c r="G444" s="133"/>
      <c r="H444" s="134"/>
      <c r="I444" s="135"/>
      <c r="J444" s="135"/>
      <c r="K444" s="136"/>
      <c r="L444" s="29"/>
      <c r="M444" s="137"/>
      <c r="N444" s="138"/>
      <c r="O444" s="139"/>
      <c r="P444" s="139"/>
      <c r="Q444" s="139"/>
      <c r="R444" s="139"/>
      <c r="S444" s="139"/>
      <c r="T444" s="140"/>
      <c r="AR444" s="141"/>
      <c r="AT444" s="141"/>
      <c r="AU444" s="141"/>
      <c r="AY444" s="17"/>
      <c r="BE444" s="142"/>
      <c r="BF444" s="142"/>
      <c r="BG444" s="142"/>
      <c r="BH444" s="142"/>
      <c r="BI444" s="142"/>
      <c r="BJ444" s="17"/>
      <c r="BK444" s="142"/>
      <c r="BL444" s="17"/>
      <c r="BM444" s="141"/>
    </row>
    <row r="445" spans="2:63" s="11" customFormat="1" ht="22.9" customHeight="1">
      <c r="B445" s="118"/>
      <c r="D445" s="119" t="s">
        <v>70</v>
      </c>
      <c r="E445" s="127" t="s">
        <v>305</v>
      </c>
      <c r="F445" s="127" t="s">
        <v>306</v>
      </c>
      <c r="J445" s="128">
        <f>SUM(J446:J531)</f>
        <v>0</v>
      </c>
      <c r="L445" s="118"/>
      <c r="M445" s="122"/>
      <c r="P445" s="123">
        <f>SUM(P446:P531)</f>
        <v>97.84257</v>
      </c>
      <c r="R445" s="123">
        <f>SUM(R446:R531)</f>
        <v>0.97270187</v>
      </c>
      <c r="T445" s="124">
        <f>SUM(T446:T531)</f>
        <v>0</v>
      </c>
      <c r="AR445" s="119" t="s">
        <v>80</v>
      </c>
      <c r="AT445" s="125" t="s">
        <v>70</v>
      </c>
      <c r="AU445" s="125" t="s">
        <v>78</v>
      </c>
      <c r="AY445" s="119" t="s">
        <v>129</v>
      </c>
      <c r="BK445" s="126">
        <f>SUM(BK446:BK531)</f>
        <v>0</v>
      </c>
    </row>
    <row r="446" spans="2:65" s="1" customFormat="1" ht="21.75" customHeight="1">
      <c r="B446" s="129"/>
      <c r="C446" s="130">
        <f>1+C441</f>
        <v>92</v>
      </c>
      <c r="D446" s="130" t="s">
        <v>132</v>
      </c>
      <c r="E446" s="131" t="s">
        <v>715</v>
      </c>
      <c r="F446" s="132" t="s">
        <v>716</v>
      </c>
      <c r="G446" s="133" t="s">
        <v>141</v>
      </c>
      <c r="H446" s="134">
        <v>10.11</v>
      </c>
      <c r="I446" s="135">
        <v>0</v>
      </c>
      <c r="J446" s="135">
        <f>ROUND(I446*H446,2)</f>
        <v>0</v>
      </c>
      <c r="K446" s="136"/>
      <c r="L446" s="29"/>
      <c r="M446" s="137" t="s">
        <v>1</v>
      </c>
      <c r="N446" s="138" t="s">
        <v>36</v>
      </c>
      <c r="O446" s="139">
        <v>0.12</v>
      </c>
      <c r="P446" s="139">
        <f>O446*H446</f>
        <v>1.2131999999999998</v>
      </c>
      <c r="Q446" s="139">
        <v>0</v>
      </c>
      <c r="R446" s="139">
        <f>Q446*H446</f>
        <v>0</v>
      </c>
      <c r="S446" s="139">
        <v>0</v>
      </c>
      <c r="T446" s="140">
        <f>S446*H446</f>
        <v>0</v>
      </c>
      <c r="AR446" s="141" t="s">
        <v>156</v>
      </c>
      <c r="AT446" s="141" t="s">
        <v>132</v>
      </c>
      <c r="AU446" s="141" t="s">
        <v>80</v>
      </c>
      <c r="AY446" s="17" t="s">
        <v>129</v>
      </c>
      <c r="BE446" s="142">
        <f>IF(N446="základní",J446,0)</f>
        <v>0</v>
      </c>
      <c r="BF446" s="142">
        <f>IF(N446="snížená",J446,0)</f>
        <v>0</v>
      </c>
      <c r="BG446" s="142">
        <f>IF(N446="zákl. přenesená",J446,0)</f>
        <v>0</v>
      </c>
      <c r="BH446" s="142">
        <f>IF(N446="sníž. přenesená",J446,0)</f>
        <v>0</v>
      </c>
      <c r="BI446" s="142">
        <f>IF(N446="nulová",J446,0)</f>
        <v>0</v>
      </c>
      <c r="BJ446" s="17" t="s">
        <v>78</v>
      </c>
      <c r="BK446" s="142">
        <f>ROUND(I446*H446,2)</f>
        <v>0</v>
      </c>
      <c r="BL446" s="17" t="s">
        <v>156</v>
      </c>
      <c r="BM446" s="141" t="s">
        <v>717</v>
      </c>
    </row>
    <row r="447" spans="2:51" s="12" customFormat="1" ht="12">
      <c r="B447" s="143"/>
      <c r="D447" s="144" t="s">
        <v>137</v>
      </c>
      <c r="E447" s="145" t="s">
        <v>1</v>
      </c>
      <c r="F447" s="146" t="s">
        <v>608</v>
      </c>
      <c r="H447" s="147">
        <v>1.2</v>
      </c>
      <c r="L447" s="143"/>
      <c r="M447" s="148"/>
      <c r="T447" s="149"/>
      <c r="AT447" s="145" t="s">
        <v>137</v>
      </c>
      <c r="AU447" s="145" t="s">
        <v>80</v>
      </c>
      <c r="AV447" s="12" t="s">
        <v>80</v>
      </c>
      <c r="AW447" s="12" t="s">
        <v>27</v>
      </c>
      <c r="AX447" s="12" t="s">
        <v>71</v>
      </c>
      <c r="AY447" s="145" t="s">
        <v>129</v>
      </c>
    </row>
    <row r="448" spans="2:51" s="12" customFormat="1" ht="12">
      <c r="B448" s="143"/>
      <c r="D448" s="144" t="s">
        <v>137</v>
      </c>
      <c r="E448" s="145" t="s">
        <v>1</v>
      </c>
      <c r="F448" s="146" t="s">
        <v>609</v>
      </c>
      <c r="H448" s="147">
        <v>1.38</v>
      </c>
      <c r="L448" s="143"/>
      <c r="M448" s="148"/>
      <c r="T448" s="149"/>
      <c r="AT448" s="145" t="s">
        <v>137</v>
      </c>
      <c r="AU448" s="145" t="s">
        <v>80</v>
      </c>
      <c r="AV448" s="12" t="s">
        <v>80</v>
      </c>
      <c r="AW448" s="12" t="s">
        <v>27</v>
      </c>
      <c r="AX448" s="12" t="s">
        <v>71</v>
      </c>
      <c r="AY448" s="145" t="s">
        <v>129</v>
      </c>
    </row>
    <row r="449" spans="2:51" s="12" customFormat="1" ht="12">
      <c r="B449" s="143"/>
      <c r="D449" s="144" t="s">
        <v>137</v>
      </c>
      <c r="E449" s="145" t="s">
        <v>1</v>
      </c>
      <c r="F449" s="146" t="s">
        <v>610</v>
      </c>
      <c r="H449" s="147">
        <v>1.73</v>
      </c>
      <c r="L449" s="143"/>
      <c r="M449" s="148"/>
      <c r="T449" s="149"/>
      <c r="AT449" s="145" t="s">
        <v>137</v>
      </c>
      <c r="AU449" s="145" t="s">
        <v>80</v>
      </c>
      <c r="AV449" s="12" t="s">
        <v>80</v>
      </c>
      <c r="AW449" s="12" t="s">
        <v>27</v>
      </c>
      <c r="AX449" s="12" t="s">
        <v>71</v>
      </c>
      <c r="AY449" s="145" t="s">
        <v>129</v>
      </c>
    </row>
    <row r="450" spans="2:51" s="12" customFormat="1" ht="12">
      <c r="B450" s="143"/>
      <c r="D450" s="144" t="s">
        <v>137</v>
      </c>
      <c r="E450" s="145" t="s">
        <v>1</v>
      </c>
      <c r="F450" s="146" t="s">
        <v>611</v>
      </c>
      <c r="H450" s="147">
        <v>1.65</v>
      </c>
      <c r="L450" s="143"/>
      <c r="M450" s="148"/>
      <c r="T450" s="149"/>
      <c r="AT450" s="145" t="s">
        <v>137</v>
      </c>
      <c r="AU450" s="145" t="s">
        <v>80</v>
      </c>
      <c r="AV450" s="12" t="s">
        <v>80</v>
      </c>
      <c r="AW450" s="12" t="s">
        <v>27</v>
      </c>
      <c r="AX450" s="12" t="s">
        <v>71</v>
      </c>
      <c r="AY450" s="145" t="s">
        <v>129</v>
      </c>
    </row>
    <row r="451" spans="2:51" s="12" customFormat="1" ht="12">
      <c r="B451" s="143"/>
      <c r="D451" s="144" t="s">
        <v>137</v>
      </c>
      <c r="E451" s="145" t="s">
        <v>1</v>
      </c>
      <c r="F451" s="146" t="s">
        <v>618</v>
      </c>
      <c r="H451" s="147">
        <v>1.74</v>
      </c>
      <c r="L451" s="143"/>
      <c r="M451" s="148"/>
      <c r="T451" s="149"/>
      <c r="AT451" s="145" t="s">
        <v>137</v>
      </c>
      <c r="AU451" s="145" t="s">
        <v>80</v>
      </c>
      <c r="AV451" s="12" t="s">
        <v>80</v>
      </c>
      <c r="AW451" s="12" t="s">
        <v>27</v>
      </c>
      <c r="AX451" s="12" t="s">
        <v>71</v>
      </c>
      <c r="AY451" s="145" t="s">
        <v>129</v>
      </c>
    </row>
    <row r="452" spans="2:51" s="12" customFormat="1" ht="12">
      <c r="B452" s="143"/>
      <c r="D452" s="144" t="s">
        <v>137</v>
      </c>
      <c r="E452" s="145" t="s">
        <v>1</v>
      </c>
      <c r="F452" s="146" t="s">
        <v>549</v>
      </c>
      <c r="H452" s="147">
        <v>1.34</v>
      </c>
      <c r="L452" s="143"/>
      <c r="M452" s="148"/>
      <c r="T452" s="149"/>
      <c r="AT452" s="145" t="s">
        <v>137</v>
      </c>
      <c r="AU452" s="145" t="s">
        <v>80</v>
      </c>
      <c r="AV452" s="12" t="s">
        <v>80</v>
      </c>
      <c r="AW452" s="12" t="s">
        <v>27</v>
      </c>
      <c r="AX452" s="12" t="s">
        <v>71</v>
      </c>
      <c r="AY452" s="145" t="s">
        <v>129</v>
      </c>
    </row>
    <row r="453" spans="2:51" s="12" customFormat="1" ht="12">
      <c r="B453" s="143"/>
      <c r="D453" s="144" t="s">
        <v>137</v>
      </c>
      <c r="E453" s="145" t="s">
        <v>1</v>
      </c>
      <c r="F453" s="146" t="s">
        <v>619</v>
      </c>
      <c r="H453" s="147">
        <v>1.07</v>
      </c>
      <c r="L453" s="143"/>
      <c r="M453" s="148"/>
      <c r="T453" s="149"/>
      <c r="AT453" s="145" t="s">
        <v>137</v>
      </c>
      <c r="AU453" s="145" t="s">
        <v>80</v>
      </c>
      <c r="AV453" s="12" t="s">
        <v>80</v>
      </c>
      <c r="AW453" s="12" t="s">
        <v>27</v>
      </c>
      <c r="AX453" s="12" t="s">
        <v>71</v>
      </c>
      <c r="AY453" s="145" t="s">
        <v>129</v>
      </c>
    </row>
    <row r="454" spans="2:51" s="13" customFormat="1" ht="12">
      <c r="B454" s="150"/>
      <c r="D454" s="144" t="s">
        <v>137</v>
      </c>
      <c r="E454" s="151" t="s">
        <v>1</v>
      </c>
      <c r="F454" s="152" t="s">
        <v>138</v>
      </c>
      <c r="H454" s="153">
        <v>10.11</v>
      </c>
      <c r="L454" s="150"/>
      <c r="M454" s="154"/>
      <c r="T454" s="155"/>
      <c r="AT454" s="151" t="s">
        <v>137</v>
      </c>
      <c r="AU454" s="151" t="s">
        <v>80</v>
      </c>
      <c r="AV454" s="13" t="s">
        <v>136</v>
      </c>
      <c r="AW454" s="13" t="s">
        <v>27</v>
      </c>
      <c r="AX454" s="13" t="s">
        <v>78</v>
      </c>
      <c r="AY454" s="151" t="s">
        <v>129</v>
      </c>
    </row>
    <row r="455" spans="2:65" s="1" customFormat="1" ht="33" customHeight="1">
      <c r="B455" s="129"/>
      <c r="C455" s="130">
        <f>1+C446</f>
        <v>93</v>
      </c>
      <c r="D455" s="130" t="s">
        <v>132</v>
      </c>
      <c r="E455" s="131" t="s">
        <v>718</v>
      </c>
      <c r="F455" s="132" t="s">
        <v>719</v>
      </c>
      <c r="G455" s="133" t="s">
        <v>141</v>
      </c>
      <c r="H455" s="134">
        <v>43.66</v>
      </c>
      <c r="I455" s="135">
        <v>0</v>
      </c>
      <c r="J455" s="135">
        <f>ROUND(I455*H455,2)</f>
        <v>0</v>
      </c>
      <c r="K455" s="136"/>
      <c r="L455" s="29"/>
      <c r="M455" s="137" t="s">
        <v>1</v>
      </c>
      <c r="N455" s="138" t="s">
        <v>36</v>
      </c>
      <c r="O455" s="139">
        <v>0.548</v>
      </c>
      <c r="P455" s="139">
        <f>O455*H455</f>
        <v>23.92568</v>
      </c>
      <c r="Q455" s="139">
        <v>0.00125</v>
      </c>
      <c r="R455" s="139">
        <f>Q455*H455</f>
        <v>0.054575</v>
      </c>
      <c r="S455" s="139">
        <v>0</v>
      </c>
      <c r="T455" s="140">
        <f>S455*H455</f>
        <v>0</v>
      </c>
      <c r="AR455" s="141" t="s">
        <v>156</v>
      </c>
      <c r="AT455" s="141" t="s">
        <v>132</v>
      </c>
      <c r="AU455" s="141" t="s">
        <v>80</v>
      </c>
      <c r="AY455" s="17" t="s">
        <v>129</v>
      </c>
      <c r="BE455" s="142">
        <f>IF(N455="základní",J455,0)</f>
        <v>0</v>
      </c>
      <c r="BF455" s="142">
        <f>IF(N455="snížená",J455,0)</f>
        <v>0</v>
      </c>
      <c r="BG455" s="142">
        <f>IF(N455="zákl. přenesená",J455,0)</f>
        <v>0</v>
      </c>
      <c r="BH455" s="142">
        <f>IF(N455="sníž. přenesená",J455,0)</f>
        <v>0</v>
      </c>
      <c r="BI455" s="142">
        <f>IF(N455="nulová",J455,0)</f>
        <v>0</v>
      </c>
      <c r="BJ455" s="17" t="s">
        <v>78</v>
      </c>
      <c r="BK455" s="142">
        <f>ROUND(I455*H455,2)</f>
        <v>0</v>
      </c>
      <c r="BL455" s="17" t="s">
        <v>156</v>
      </c>
      <c r="BM455" s="141" t="s">
        <v>720</v>
      </c>
    </row>
    <row r="456" spans="2:51" s="12" customFormat="1" ht="12">
      <c r="B456" s="143"/>
      <c r="D456" s="144" t="s">
        <v>137</v>
      </c>
      <c r="E456" s="145" t="s">
        <v>1</v>
      </c>
      <c r="F456" s="146" t="s">
        <v>607</v>
      </c>
      <c r="H456" s="147">
        <v>9.94</v>
      </c>
      <c r="L456" s="143"/>
      <c r="M456" s="148"/>
      <c r="T456" s="149"/>
      <c r="AT456" s="145" t="s">
        <v>137</v>
      </c>
      <c r="AU456" s="145" t="s">
        <v>80</v>
      </c>
      <c r="AV456" s="12" t="s">
        <v>80</v>
      </c>
      <c r="AW456" s="12" t="s">
        <v>27</v>
      </c>
      <c r="AX456" s="12" t="s">
        <v>71</v>
      </c>
      <c r="AY456" s="145" t="s">
        <v>129</v>
      </c>
    </row>
    <row r="457" spans="2:51" s="12" customFormat="1" ht="12">
      <c r="B457" s="143"/>
      <c r="D457" s="144" t="s">
        <v>137</v>
      </c>
      <c r="E457" s="145" t="s">
        <v>1</v>
      </c>
      <c r="F457" s="146" t="s">
        <v>608</v>
      </c>
      <c r="H457" s="147">
        <v>1.2</v>
      </c>
      <c r="L457" s="143"/>
      <c r="M457" s="148"/>
      <c r="T457" s="149"/>
      <c r="AT457" s="145" t="s">
        <v>137</v>
      </c>
      <c r="AU457" s="145" t="s">
        <v>80</v>
      </c>
      <c r="AV457" s="12" t="s">
        <v>80</v>
      </c>
      <c r="AW457" s="12" t="s">
        <v>27</v>
      </c>
      <c r="AX457" s="12" t="s">
        <v>71</v>
      </c>
      <c r="AY457" s="145" t="s">
        <v>129</v>
      </c>
    </row>
    <row r="458" spans="2:51" s="12" customFormat="1" ht="12">
      <c r="B458" s="143"/>
      <c r="D458" s="144" t="s">
        <v>137</v>
      </c>
      <c r="E458" s="145" t="s">
        <v>1</v>
      </c>
      <c r="F458" s="146" t="s">
        <v>609</v>
      </c>
      <c r="H458" s="147">
        <v>1.38</v>
      </c>
      <c r="L458" s="143"/>
      <c r="M458" s="148"/>
      <c r="T458" s="149"/>
      <c r="AT458" s="145" t="s">
        <v>137</v>
      </c>
      <c r="AU458" s="145" t="s">
        <v>80</v>
      </c>
      <c r="AV458" s="12" t="s">
        <v>80</v>
      </c>
      <c r="AW458" s="12" t="s">
        <v>27</v>
      </c>
      <c r="AX458" s="12" t="s">
        <v>71</v>
      </c>
      <c r="AY458" s="145" t="s">
        <v>129</v>
      </c>
    </row>
    <row r="459" spans="2:51" s="12" customFormat="1" ht="12">
      <c r="B459" s="143"/>
      <c r="D459" s="144" t="s">
        <v>137</v>
      </c>
      <c r="E459" s="145" t="s">
        <v>1</v>
      </c>
      <c r="F459" s="146" t="s">
        <v>610</v>
      </c>
      <c r="H459" s="147">
        <v>1.73</v>
      </c>
      <c r="L459" s="143"/>
      <c r="M459" s="148"/>
      <c r="T459" s="149"/>
      <c r="AT459" s="145" t="s">
        <v>137</v>
      </c>
      <c r="AU459" s="145" t="s">
        <v>80</v>
      </c>
      <c r="AV459" s="12" t="s">
        <v>80</v>
      </c>
      <c r="AW459" s="12" t="s">
        <v>27</v>
      </c>
      <c r="AX459" s="12" t="s">
        <v>71</v>
      </c>
      <c r="AY459" s="145" t="s">
        <v>129</v>
      </c>
    </row>
    <row r="460" spans="2:51" s="12" customFormat="1" ht="12">
      <c r="B460" s="143"/>
      <c r="D460" s="144" t="s">
        <v>137</v>
      </c>
      <c r="E460" s="145" t="s">
        <v>1</v>
      </c>
      <c r="F460" s="146" t="s">
        <v>611</v>
      </c>
      <c r="H460" s="147">
        <v>1.65</v>
      </c>
      <c r="L460" s="143"/>
      <c r="M460" s="148"/>
      <c r="T460" s="149"/>
      <c r="AT460" s="145" t="s">
        <v>137</v>
      </c>
      <c r="AU460" s="145" t="s">
        <v>80</v>
      </c>
      <c r="AV460" s="12" t="s">
        <v>80</v>
      </c>
      <c r="AW460" s="12" t="s">
        <v>27</v>
      </c>
      <c r="AX460" s="12" t="s">
        <v>71</v>
      </c>
      <c r="AY460" s="145" t="s">
        <v>129</v>
      </c>
    </row>
    <row r="461" spans="2:51" s="12" customFormat="1" ht="12">
      <c r="B461" s="143"/>
      <c r="D461" s="144" t="s">
        <v>137</v>
      </c>
      <c r="E461" s="145" t="s">
        <v>1</v>
      </c>
      <c r="F461" s="146" t="s">
        <v>547</v>
      </c>
      <c r="H461" s="147">
        <v>6.12</v>
      </c>
      <c r="L461" s="143"/>
      <c r="M461" s="148"/>
      <c r="T461" s="149"/>
      <c r="AT461" s="145" t="s">
        <v>137</v>
      </c>
      <c r="AU461" s="145" t="s">
        <v>80</v>
      </c>
      <c r="AV461" s="12" t="s">
        <v>80</v>
      </c>
      <c r="AW461" s="12" t="s">
        <v>27</v>
      </c>
      <c r="AX461" s="12" t="s">
        <v>71</v>
      </c>
      <c r="AY461" s="145" t="s">
        <v>129</v>
      </c>
    </row>
    <row r="462" spans="2:51" s="12" customFormat="1" ht="12">
      <c r="B462" s="143"/>
      <c r="D462" s="144" t="s">
        <v>137</v>
      </c>
      <c r="E462" s="145" t="s">
        <v>1</v>
      </c>
      <c r="F462" s="146" t="s">
        <v>548</v>
      </c>
      <c r="H462" s="147">
        <v>9.24</v>
      </c>
      <c r="L462" s="143"/>
      <c r="M462" s="148"/>
      <c r="T462" s="149"/>
      <c r="AT462" s="145" t="s">
        <v>137</v>
      </c>
      <c r="AU462" s="145" t="s">
        <v>80</v>
      </c>
      <c r="AV462" s="12" t="s">
        <v>80</v>
      </c>
      <c r="AW462" s="12" t="s">
        <v>27</v>
      </c>
      <c r="AX462" s="12" t="s">
        <v>71</v>
      </c>
      <c r="AY462" s="145" t="s">
        <v>129</v>
      </c>
    </row>
    <row r="463" spans="2:51" s="12" customFormat="1" ht="12">
      <c r="B463" s="143"/>
      <c r="D463" s="144" t="s">
        <v>137</v>
      </c>
      <c r="E463" s="145" t="s">
        <v>1</v>
      </c>
      <c r="F463" s="146" t="s">
        <v>616</v>
      </c>
      <c r="H463" s="147">
        <v>4.83</v>
      </c>
      <c r="L463" s="143"/>
      <c r="M463" s="148"/>
      <c r="T463" s="149"/>
      <c r="AT463" s="145" t="s">
        <v>137</v>
      </c>
      <c r="AU463" s="145" t="s">
        <v>80</v>
      </c>
      <c r="AV463" s="12" t="s">
        <v>80</v>
      </c>
      <c r="AW463" s="12" t="s">
        <v>27</v>
      </c>
      <c r="AX463" s="12" t="s">
        <v>71</v>
      </c>
      <c r="AY463" s="145" t="s">
        <v>129</v>
      </c>
    </row>
    <row r="464" spans="2:51" s="12" customFormat="1" ht="12">
      <c r="B464" s="143"/>
      <c r="D464" s="144" t="s">
        <v>137</v>
      </c>
      <c r="E464" s="145" t="s">
        <v>1</v>
      </c>
      <c r="F464" s="146" t="s">
        <v>617</v>
      </c>
      <c r="H464" s="147">
        <v>3.42</v>
      </c>
      <c r="L464" s="143"/>
      <c r="M464" s="148"/>
      <c r="T464" s="149"/>
      <c r="AT464" s="145" t="s">
        <v>137</v>
      </c>
      <c r="AU464" s="145" t="s">
        <v>80</v>
      </c>
      <c r="AV464" s="12" t="s">
        <v>80</v>
      </c>
      <c r="AW464" s="12" t="s">
        <v>27</v>
      </c>
      <c r="AX464" s="12" t="s">
        <v>71</v>
      </c>
      <c r="AY464" s="145" t="s">
        <v>129</v>
      </c>
    </row>
    <row r="465" spans="2:51" s="12" customFormat="1" ht="12">
      <c r="B465" s="143"/>
      <c r="D465" s="144" t="s">
        <v>137</v>
      </c>
      <c r="E465" s="145" t="s">
        <v>1</v>
      </c>
      <c r="F465" s="146" t="s">
        <v>618</v>
      </c>
      <c r="H465" s="147">
        <v>1.74</v>
      </c>
      <c r="L465" s="143"/>
      <c r="M465" s="148"/>
      <c r="T465" s="149"/>
      <c r="AT465" s="145" t="s">
        <v>137</v>
      </c>
      <c r="AU465" s="145" t="s">
        <v>80</v>
      </c>
      <c r="AV465" s="12" t="s">
        <v>80</v>
      </c>
      <c r="AW465" s="12" t="s">
        <v>27</v>
      </c>
      <c r="AX465" s="12" t="s">
        <v>71</v>
      </c>
      <c r="AY465" s="145" t="s">
        <v>129</v>
      </c>
    </row>
    <row r="466" spans="2:51" s="12" customFormat="1" ht="12">
      <c r="B466" s="143"/>
      <c r="D466" s="144" t="s">
        <v>137</v>
      </c>
      <c r="E466" s="145" t="s">
        <v>1</v>
      </c>
      <c r="F466" s="146" t="s">
        <v>549</v>
      </c>
      <c r="H466" s="147">
        <v>1.34</v>
      </c>
      <c r="L466" s="143"/>
      <c r="M466" s="148"/>
      <c r="T466" s="149"/>
      <c r="AT466" s="145" t="s">
        <v>137</v>
      </c>
      <c r="AU466" s="145" t="s">
        <v>80</v>
      </c>
      <c r="AV466" s="12" t="s">
        <v>80</v>
      </c>
      <c r="AW466" s="12" t="s">
        <v>27</v>
      </c>
      <c r="AX466" s="12" t="s">
        <v>71</v>
      </c>
      <c r="AY466" s="145" t="s">
        <v>129</v>
      </c>
    </row>
    <row r="467" spans="2:51" s="12" customFormat="1" ht="12">
      <c r="B467" s="143"/>
      <c r="D467" s="144" t="s">
        <v>137</v>
      </c>
      <c r="E467" s="145" t="s">
        <v>1</v>
      </c>
      <c r="F467" s="146" t="s">
        <v>619</v>
      </c>
      <c r="H467" s="147">
        <v>1.07</v>
      </c>
      <c r="L467" s="143"/>
      <c r="M467" s="148"/>
      <c r="T467" s="149"/>
      <c r="AT467" s="145" t="s">
        <v>137</v>
      </c>
      <c r="AU467" s="145" t="s">
        <v>80</v>
      </c>
      <c r="AV467" s="12" t="s">
        <v>80</v>
      </c>
      <c r="AW467" s="12" t="s">
        <v>27</v>
      </c>
      <c r="AX467" s="12" t="s">
        <v>71</v>
      </c>
      <c r="AY467" s="145" t="s">
        <v>129</v>
      </c>
    </row>
    <row r="468" spans="2:51" s="13" customFormat="1" ht="12">
      <c r="B468" s="150"/>
      <c r="D468" s="144" t="s">
        <v>137</v>
      </c>
      <c r="E468" s="151" t="s">
        <v>1</v>
      </c>
      <c r="F468" s="152" t="s">
        <v>138</v>
      </c>
      <c r="H468" s="153">
        <v>43.66</v>
      </c>
      <c r="L468" s="150"/>
      <c r="M468" s="154"/>
      <c r="T468" s="155"/>
      <c r="AT468" s="151" t="s">
        <v>137</v>
      </c>
      <c r="AU468" s="151" t="s">
        <v>80</v>
      </c>
      <c r="AV468" s="13" t="s">
        <v>136</v>
      </c>
      <c r="AW468" s="13" t="s">
        <v>27</v>
      </c>
      <c r="AX468" s="13" t="s">
        <v>78</v>
      </c>
      <c r="AY468" s="151" t="s">
        <v>129</v>
      </c>
    </row>
    <row r="469" spans="2:65" s="1" customFormat="1" ht="24.2" customHeight="1">
      <c r="B469" s="129"/>
      <c r="C469" s="130">
        <f>1+C455</f>
        <v>94</v>
      </c>
      <c r="D469" s="161" t="s">
        <v>196</v>
      </c>
      <c r="E469" s="162" t="s">
        <v>721</v>
      </c>
      <c r="F469" s="163" t="s">
        <v>722</v>
      </c>
      <c r="G469" s="164" t="s">
        <v>141</v>
      </c>
      <c r="H469" s="165">
        <v>48.026</v>
      </c>
      <c r="I469" s="135">
        <v>0</v>
      </c>
      <c r="J469" s="166">
        <f>ROUND(I469*H469,2)</f>
        <v>0</v>
      </c>
      <c r="K469" s="167"/>
      <c r="L469" s="168"/>
      <c r="M469" s="169" t="s">
        <v>1</v>
      </c>
      <c r="N469" s="170" t="s">
        <v>36</v>
      </c>
      <c r="O469" s="139">
        <v>0</v>
      </c>
      <c r="P469" s="139">
        <f>O469*H469</f>
        <v>0</v>
      </c>
      <c r="Q469" s="139">
        <v>0.008</v>
      </c>
      <c r="R469" s="139">
        <f>Q469*H469</f>
        <v>0.38420800000000005</v>
      </c>
      <c r="S469" s="139">
        <v>0</v>
      </c>
      <c r="T469" s="140">
        <f>S469*H469</f>
        <v>0</v>
      </c>
      <c r="AR469" s="141" t="s">
        <v>180</v>
      </c>
      <c r="AT469" s="141" t="s">
        <v>196</v>
      </c>
      <c r="AU469" s="141" t="s">
        <v>80</v>
      </c>
      <c r="AY469" s="17" t="s">
        <v>129</v>
      </c>
      <c r="BE469" s="142">
        <f>IF(N469="základní",J469,0)</f>
        <v>0</v>
      </c>
      <c r="BF469" s="142">
        <f>IF(N469="snížená",J469,0)</f>
        <v>0</v>
      </c>
      <c r="BG469" s="142">
        <f>IF(N469="zákl. přenesená",J469,0)</f>
        <v>0</v>
      </c>
      <c r="BH469" s="142">
        <f>IF(N469="sníž. přenesená",J469,0)</f>
        <v>0</v>
      </c>
      <c r="BI469" s="142">
        <f>IF(N469="nulová",J469,0)</f>
        <v>0</v>
      </c>
      <c r="BJ469" s="17" t="s">
        <v>78</v>
      </c>
      <c r="BK469" s="142">
        <f>ROUND(I469*H469,2)</f>
        <v>0</v>
      </c>
      <c r="BL469" s="17" t="s">
        <v>156</v>
      </c>
      <c r="BM469" s="141" t="s">
        <v>723</v>
      </c>
    </row>
    <row r="470" spans="2:51" s="12" customFormat="1" ht="12">
      <c r="B470" s="143"/>
      <c r="D470" s="144" t="s">
        <v>137</v>
      </c>
      <c r="E470" s="145" t="s">
        <v>1</v>
      </c>
      <c r="F470" s="146" t="s">
        <v>607</v>
      </c>
      <c r="H470" s="147">
        <v>9.94</v>
      </c>
      <c r="L470" s="143"/>
      <c r="M470" s="148"/>
      <c r="T470" s="149"/>
      <c r="AT470" s="145" t="s">
        <v>137</v>
      </c>
      <c r="AU470" s="145" t="s">
        <v>80</v>
      </c>
      <c r="AV470" s="12" t="s">
        <v>80</v>
      </c>
      <c r="AW470" s="12" t="s">
        <v>27</v>
      </c>
      <c r="AX470" s="12" t="s">
        <v>71</v>
      </c>
      <c r="AY470" s="145" t="s">
        <v>129</v>
      </c>
    </row>
    <row r="471" spans="2:51" s="12" customFormat="1" ht="12">
      <c r="B471" s="143"/>
      <c r="D471" s="144" t="s">
        <v>137</v>
      </c>
      <c r="E471" s="145" t="s">
        <v>1</v>
      </c>
      <c r="F471" s="146" t="s">
        <v>608</v>
      </c>
      <c r="H471" s="147">
        <v>1.2</v>
      </c>
      <c r="L471" s="143"/>
      <c r="M471" s="148"/>
      <c r="T471" s="149"/>
      <c r="AT471" s="145" t="s">
        <v>137</v>
      </c>
      <c r="AU471" s="145" t="s">
        <v>80</v>
      </c>
      <c r="AV471" s="12" t="s">
        <v>80</v>
      </c>
      <c r="AW471" s="12" t="s">
        <v>27</v>
      </c>
      <c r="AX471" s="12" t="s">
        <v>71</v>
      </c>
      <c r="AY471" s="145" t="s">
        <v>129</v>
      </c>
    </row>
    <row r="472" spans="2:51" s="12" customFormat="1" ht="12">
      <c r="B472" s="143"/>
      <c r="D472" s="144" t="s">
        <v>137</v>
      </c>
      <c r="E472" s="145" t="s">
        <v>1</v>
      </c>
      <c r="F472" s="146" t="s">
        <v>609</v>
      </c>
      <c r="H472" s="147">
        <v>1.38</v>
      </c>
      <c r="L472" s="143"/>
      <c r="M472" s="148"/>
      <c r="T472" s="149"/>
      <c r="AT472" s="145" t="s">
        <v>137</v>
      </c>
      <c r="AU472" s="145" t="s">
        <v>80</v>
      </c>
      <c r="AV472" s="12" t="s">
        <v>80</v>
      </c>
      <c r="AW472" s="12" t="s">
        <v>27</v>
      </c>
      <c r="AX472" s="12" t="s">
        <v>71</v>
      </c>
      <c r="AY472" s="145" t="s">
        <v>129</v>
      </c>
    </row>
    <row r="473" spans="2:51" s="12" customFormat="1" ht="12">
      <c r="B473" s="143"/>
      <c r="D473" s="144" t="s">
        <v>137</v>
      </c>
      <c r="E473" s="145" t="s">
        <v>1</v>
      </c>
      <c r="F473" s="146" t="s">
        <v>610</v>
      </c>
      <c r="H473" s="147">
        <v>1.73</v>
      </c>
      <c r="L473" s="143"/>
      <c r="M473" s="148"/>
      <c r="T473" s="149"/>
      <c r="AT473" s="145" t="s">
        <v>137</v>
      </c>
      <c r="AU473" s="145" t="s">
        <v>80</v>
      </c>
      <c r="AV473" s="12" t="s">
        <v>80</v>
      </c>
      <c r="AW473" s="12" t="s">
        <v>27</v>
      </c>
      <c r="AX473" s="12" t="s">
        <v>71</v>
      </c>
      <c r="AY473" s="145" t="s">
        <v>129</v>
      </c>
    </row>
    <row r="474" spans="2:51" s="12" customFormat="1" ht="12">
      <c r="B474" s="143"/>
      <c r="D474" s="144" t="s">
        <v>137</v>
      </c>
      <c r="E474" s="145" t="s">
        <v>1</v>
      </c>
      <c r="F474" s="146" t="s">
        <v>611</v>
      </c>
      <c r="H474" s="147">
        <v>1.65</v>
      </c>
      <c r="L474" s="143"/>
      <c r="M474" s="148"/>
      <c r="T474" s="149"/>
      <c r="AT474" s="145" t="s">
        <v>137</v>
      </c>
      <c r="AU474" s="145" t="s">
        <v>80</v>
      </c>
      <c r="AV474" s="12" t="s">
        <v>80</v>
      </c>
      <c r="AW474" s="12" t="s">
        <v>27</v>
      </c>
      <c r="AX474" s="12" t="s">
        <v>71</v>
      </c>
      <c r="AY474" s="145" t="s">
        <v>129</v>
      </c>
    </row>
    <row r="475" spans="2:51" s="12" customFormat="1" ht="12">
      <c r="B475" s="143"/>
      <c r="D475" s="144" t="s">
        <v>137</v>
      </c>
      <c r="E475" s="145" t="s">
        <v>1</v>
      </c>
      <c r="F475" s="146" t="s">
        <v>547</v>
      </c>
      <c r="H475" s="147">
        <v>6.12</v>
      </c>
      <c r="L475" s="143"/>
      <c r="M475" s="148"/>
      <c r="T475" s="149"/>
      <c r="AT475" s="145" t="s">
        <v>137</v>
      </c>
      <c r="AU475" s="145" t="s">
        <v>80</v>
      </c>
      <c r="AV475" s="12" t="s">
        <v>80</v>
      </c>
      <c r="AW475" s="12" t="s">
        <v>27</v>
      </c>
      <c r="AX475" s="12" t="s">
        <v>71</v>
      </c>
      <c r="AY475" s="145" t="s">
        <v>129</v>
      </c>
    </row>
    <row r="476" spans="2:51" s="12" customFormat="1" ht="12">
      <c r="B476" s="143"/>
      <c r="D476" s="144" t="s">
        <v>137</v>
      </c>
      <c r="E476" s="145" t="s">
        <v>1</v>
      </c>
      <c r="F476" s="146" t="s">
        <v>548</v>
      </c>
      <c r="H476" s="147">
        <v>9.24</v>
      </c>
      <c r="L476" s="143"/>
      <c r="M476" s="148"/>
      <c r="T476" s="149"/>
      <c r="AT476" s="145" t="s">
        <v>137</v>
      </c>
      <c r="AU476" s="145" t="s">
        <v>80</v>
      </c>
      <c r="AV476" s="12" t="s">
        <v>80</v>
      </c>
      <c r="AW476" s="12" t="s">
        <v>27</v>
      </c>
      <c r="AX476" s="12" t="s">
        <v>71</v>
      </c>
      <c r="AY476" s="145" t="s">
        <v>129</v>
      </c>
    </row>
    <row r="477" spans="2:51" s="12" customFormat="1" ht="12">
      <c r="B477" s="143"/>
      <c r="D477" s="144" t="s">
        <v>137</v>
      </c>
      <c r="E477" s="145" t="s">
        <v>1</v>
      </c>
      <c r="F477" s="146" t="s">
        <v>616</v>
      </c>
      <c r="H477" s="147">
        <v>4.83</v>
      </c>
      <c r="L477" s="143"/>
      <c r="M477" s="148"/>
      <c r="T477" s="149"/>
      <c r="AT477" s="145" t="s">
        <v>137</v>
      </c>
      <c r="AU477" s="145" t="s">
        <v>80</v>
      </c>
      <c r="AV477" s="12" t="s">
        <v>80</v>
      </c>
      <c r="AW477" s="12" t="s">
        <v>27</v>
      </c>
      <c r="AX477" s="12" t="s">
        <v>71</v>
      </c>
      <c r="AY477" s="145" t="s">
        <v>129</v>
      </c>
    </row>
    <row r="478" spans="2:51" s="12" customFormat="1" ht="12">
      <c r="B478" s="143"/>
      <c r="D478" s="144" t="s">
        <v>137</v>
      </c>
      <c r="E478" s="145" t="s">
        <v>1</v>
      </c>
      <c r="F478" s="146" t="s">
        <v>617</v>
      </c>
      <c r="H478" s="147">
        <v>3.42</v>
      </c>
      <c r="L478" s="143"/>
      <c r="M478" s="148"/>
      <c r="T478" s="149"/>
      <c r="AT478" s="145" t="s">
        <v>137</v>
      </c>
      <c r="AU478" s="145" t="s">
        <v>80</v>
      </c>
      <c r="AV478" s="12" t="s">
        <v>80</v>
      </c>
      <c r="AW478" s="12" t="s">
        <v>27</v>
      </c>
      <c r="AX478" s="12" t="s">
        <v>71</v>
      </c>
      <c r="AY478" s="145" t="s">
        <v>129</v>
      </c>
    </row>
    <row r="479" spans="2:51" s="12" customFormat="1" ht="12">
      <c r="B479" s="143"/>
      <c r="D479" s="144" t="s">
        <v>137</v>
      </c>
      <c r="E479" s="145" t="s">
        <v>1</v>
      </c>
      <c r="F479" s="146" t="s">
        <v>618</v>
      </c>
      <c r="H479" s="147">
        <v>1.74</v>
      </c>
      <c r="L479" s="143"/>
      <c r="M479" s="148"/>
      <c r="T479" s="149"/>
      <c r="AT479" s="145" t="s">
        <v>137</v>
      </c>
      <c r="AU479" s="145" t="s">
        <v>80</v>
      </c>
      <c r="AV479" s="12" t="s">
        <v>80</v>
      </c>
      <c r="AW479" s="12" t="s">
        <v>27</v>
      </c>
      <c r="AX479" s="12" t="s">
        <v>71</v>
      </c>
      <c r="AY479" s="145" t="s">
        <v>129</v>
      </c>
    </row>
    <row r="480" spans="2:51" s="12" customFormat="1" ht="12">
      <c r="B480" s="143"/>
      <c r="D480" s="144" t="s">
        <v>137</v>
      </c>
      <c r="E480" s="145" t="s">
        <v>1</v>
      </c>
      <c r="F480" s="146" t="s">
        <v>549</v>
      </c>
      <c r="H480" s="147">
        <v>1.34</v>
      </c>
      <c r="L480" s="143"/>
      <c r="M480" s="148"/>
      <c r="T480" s="149"/>
      <c r="AT480" s="145" t="s">
        <v>137</v>
      </c>
      <c r="AU480" s="145" t="s">
        <v>80</v>
      </c>
      <c r="AV480" s="12" t="s">
        <v>80</v>
      </c>
      <c r="AW480" s="12" t="s">
        <v>27</v>
      </c>
      <c r="AX480" s="12" t="s">
        <v>71</v>
      </c>
      <c r="AY480" s="145" t="s">
        <v>129</v>
      </c>
    </row>
    <row r="481" spans="2:51" s="12" customFormat="1" ht="12">
      <c r="B481" s="143"/>
      <c r="D481" s="144" t="s">
        <v>137</v>
      </c>
      <c r="E481" s="145" t="s">
        <v>1</v>
      </c>
      <c r="F481" s="146" t="s">
        <v>619</v>
      </c>
      <c r="H481" s="147">
        <v>1.07</v>
      </c>
      <c r="L481" s="143"/>
      <c r="M481" s="148"/>
      <c r="T481" s="149"/>
      <c r="AT481" s="145" t="s">
        <v>137</v>
      </c>
      <c r="AU481" s="145" t="s">
        <v>80</v>
      </c>
      <c r="AV481" s="12" t="s">
        <v>80</v>
      </c>
      <c r="AW481" s="12" t="s">
        <v>27</v>
      </c>
      <c r="AX481" s="12" t="s">
        <v>71</v>
      </c>
      <c r="AY481" s="145" t="s">
        <v>129</v>
      </c>
    </row>
    <row r="482" spans="2:51" s="13" customFormat="1" ht="12">
      <c r="B482" s="150"/>
      <c r="D482" s="144" t="s">
        <v>137</v>
      </c>
      <c r="E482" s="151" t="s">
        <v>1</v>
      </c>
      <c r="F482" s="152" t="s">
        <v>138</v>
      </c>
      <c r="H482" s="153">
        <v>43.66</v>
      </c>
      <c r="L482" s="150"/>
      <c r="M482" s="154"/>
      <c r="T482" s="155"/>
      <c r="AT482" s="151" t="s">
        <v>137</v>
      </c>
      <c r="AU482" s="151" t="s">
        <v>80</v>
      </c>
      <c r="AV482" s="13" t="s">
        <v>136</v>
      </c>
      <c r="AW482" s="13" t="s">
        <v>27</v>
      </c>
      <c r="AX482" s="13" t="s">
        <v>78</v>
      </c>
      <c r="AY482" s="151" t="s">
        <v>129</v>
      </c>
    </row>
    <row r="483" spans="2:51" s="12" customFormat="1" ht="12">
      <c r="B483" s="143"/>
      <c r="D483" s="144" t="s">
        <v>137</v>
      </c>
      <c r="F483" s="146" t="s">
        <v>724</v>
      </c>
      <c r="H483" s="147">
        <v>48.026</v>
      </c>
      <c r="L483" s="143"/>
      <c r="M483" s="148"/>
      <c r="T483" s="149"/>
      <c r="AT483" s="145" t="s">
        <v>137</v>
      </c>
      <c r="AU483" s="145" t="s">
        <v>80</v>
      </c>
      <c r="AV483" s="12" t="s">
        <v>80</v>
      </c>
      <c r="AW483" s="12" t="s">
        <v>3</v>
      </c>
      <c r="AX483" s="12" t="s">
        <v>78</v>
      </c>
      <c r="AY483" s="145" t="s">
        <v>129</v>
      </c>
    </row>
    <row r="484" spans="2:65" s="1" customFormat="1" ht="38.25" customHeight="1">
      <c r="B484" s="129"/>
      <c r="C484" s="130">
        <f>1+C469</f>
        <v>95</v>
      </c>
      <c r="D484" s="130" t="s">
        <v>132</v>
      </c>
      <c r="E484" s="131" t="s">
        <v>725</v>
      </c>
      <c r="F484" s="132" t="s">
        <v>877</v>
      </c>
      <c r="G484" s="133" t="s">
        <v>141</v>
      </c>
      <c r="H484" s="134">
        <f>H489</f>
        <v>30.31</v>
      </c>
      <c r="I484" s="135">
        <v>0</v>
      </c>
      <c r="J484" s="135">
        <f>ROUND(I484*H484,2)</f>
        <v>0</v>
      </c>
      <c r="K484" s="136"/>
      <c r="L484" s="29"/>
      <c r="M484" s="137" t="s">
        <v>1</v>
      </c>
      <c r="N484" s="138" t="s">
        <v>36</v>
      </c>
      <c r="O484" s="139">
        <v>1.04</v>
      </c>
      <c r="P484" s="139">
        <f>O484*H484</f>
        <v>31.5224</v>
      </c>
      <c r="Q484" s="139">
        <v>0.01661</v>
      </c>
      <c r="R484" s="139">
        <f>Q484*H484</f>
        <v>0.5034491</v>
      </c>
      <c r="S484" s="139">
        <v>0</v>
      </c>
      <c r="T484" s="140">
        <f>S484*H484</f>
        <v>0</v>
      </c>
      <c r="AR484" s="141" t="s">
        <v>156</v>
      </c>
      <c r="AT484" s="141" t="s">
        <v>132</v>
      </c>
      <c r="AU484" s="141" t="s">
        <v>80</v>
      </c>
      <c r="AY484" s="17" t="s">
        <v>129</v>
      </c>
      <c r="BE484" s="142">
        <f>IF(N484="základní",J484,0)</f>
        <v>0</v>
      </c>
      <c r="BF484" s="142">
        <f>IF(N484="snížená",J484,0)</f>
        <v>0</v>
      </c>
      <c r="BG484" s="142">
        <f>IF(N484="zákl. přenesená",J484,0)</f>
        <v>0</v>
      </c>
      <c r="BH484" s="142">
        <f>IF(N484="sníž. přenesená",J484,0)</f>
        <v>0</v>
      </c>
      <c r="BI484" s="142">
        <f>IF(N484="nulová",J484,0)</f>
        <v>0</v>
      </c>
      <c r="BJ484" s="17" t="s">
        <v>78</v>
      </c>
      <c r="BK484" s="142">
        <f>ROUND(I484*H484,2)</f>
        <v>0</v>
      </c>
      <c r="BL484" s="17" t="s">
        <v>156</v>
      </c>
      <c r="BM484" s="141" t="s">
        <v>726</v>
      </c>
    </row>
    <row r="485" spans="2:51" s="12" customFormat="1" ht="12">
      <c r="B485" s="143"/>
      <c r="D485" s="144" t="s">
        <v>137</v>
      </c>
      <c r="E485" s="145" t="s">
        <v>1</v>
      </c>
      <c r="F485" s="146" t="s">
        <v>727</v>
      </c>
      <c r="H485" s="147">
        <v>18.63</v>
      </c>
      <c r="L485" s="143"/>
      <c r="M485" s="148"/>
      <c r="T485" s="149"/>
      <c r="AT485" s="145" t="s">
        <v>137</v>
      </c>
      <c r="AU485" s="145" t="s">
        <v>80</v>
      </c>
      <c r="AV485" s="12" t="s">
        <v>80</v>
      </c>
      <c r="AW485" s="12" t="s">
        <v>27</v>
      </c>
      <c r="AX485" s="12" t="s">
        <v>71</v>
      </c>
      <c r="AY485" s="145" t="s">
        <v>129</v>
      </c>
    </row>
    <row r="486" spans="2:51" s="12" customFormat="1" ht="12">
      <c r="B486" s="143"/>
      <c r="D486" s="144" t="s">
        <v>137</v>
      </c>
      <c r="E486" s="145" t="s">
        <v>1</v>
      </c>
      <c r="F486" s="146"/>
      <c r="H486" s="147"/>
      <c r="L486" s="143"/>
      <c r="M486" s="148"/>
      <c r="T486" s="149"/>
      <c r="AT486" s="145" t="s">
        <v>137</v>
      </c>
      <c r="AU486" s="145" t="s">
        <v>80</v>
      </c>
      <c r="AV486" s="12" t="s">
        <v>80</v>
      </c>
      <c r="AW486" s="12" t="s">
        <v>27</v>
      </c>
      <c r="AX486" s="12" t="s">
        <v>71</v>
      </c>
      <c r="AY486" s="145" t="s">
        <v>129</v>
      </c>
    </row>
    <row r="487" spans="2:51" s="12" customFormat="1" ht="12">
      <c r="B487" s="143"/>
      <c r="D487" s="144" t="s">
        <v>137</v>
      </c>
      <c r="E487" s="145" t="s">
        <v>1</v>
      </c>
      <c r="F487" s="146" t="s">
        <v>614</v>
      </c>
      <c r="H487" s="147">
        <v>5.62</v>
      </c>
      <c r="L487" s="143"/>
      <c r="M487" s="148"/>
      <c r="T487" s="149"/>
      <c r="AT487" s="145" t="s">
        <v>137</v>
      </c>
      <c r="AU487" s="145" t="s">
        <v>80</v>
      </c>
      <c r="AV487" s="12" t="s">
        <v>80</v>
      </c>
      <c r="AW487" s="12" t="s">
        <v>27</v>
      </c>
      <c r="AX487" s="12" t="s">
        <v>71</v>
      </c>
      <c r="AY487" s="145" t="s">
        <v>129</v>
      </c>
    </row>
    <row r="488" spans="2:51" s="12" customFormat="1" ht="12">
      <c r="B488" s="143"/>
      <c r="D488" s="144" t="s">
        <v>137</v>
      </c>
      <c r="E488" s="145" t="s">
        <v>1</v>
      </c>
      <c r="F488" s="146" t="s">
        <v>728</v>
      </c>
      <c r="H488" s="147">
        <v>6.06</v>
      </c>
      <c r="L488" s="143"/>
      <c r="M488" s="148"/>
      <c r="T488" s="149"/>
      <c r="AT488" s="145" t="s">
        <v>137</v>
      </c>
      <c r="AU488" s="145" t="s">
        <v>80</v>
      </c>
      <c r="AV488" s="12" t="s">
        <v>80</v>
      </c>
      <c r="AW488" s="12" t="s">
        <v>27</v>
      </c>
      <c r="AX488" s="12" t="s">
        <v>71</v>
      </c>
      <c r="AY488" s="145" t="s">
        <v>129</v>
      </c>
    </row>
    <row r="489" spans="2:51" s="13" customFormat="1" ht="12">
      <c r="B489" s="150"/>
      <c r="D489" s="144" t="s">
        <v>137</v>
      </c>
      <c r="E489" s="151" t="s">
        <v>1</v>
      </c>
      <c r="F489" s="152" t="s">
        <v>138</v>
      </c>
      <c r="H489" s="153">
        <f>H485+H487+H488</f>
        <v>30.31</v>
      </c>
      <c r="L489" s="150"/>
      <c r="M489" s="154"/>
      <c r="T489" s="155"/>
      <c r="AT489" s="151" t="s">
        <v>137</v>
      </c>
      <c r="AU489" s="151" t="s">
        <v>80</v>
      </c>
      <c r="AV489" s="13" t="s">
        <v>136</v>
      </c>
      <c r="AW489" s="13" t="s">
        <v>27</v>
      </c>
      <c r="AX489" s="13" t="s">
        <v>78</v>
      </c>
      <c r="AY489" s="151" t="s">
        <v>129</v>
      </c>
    </row>
    <row r="490" spans="2:65" s="1" customFormat="1" ht="16.5" customHeight="1">
      <c r="B490" s="129"/>
      <c r="C490" s="130">
        <f>1+C484</f>
        <v>96</v>
      </c>
      <c r="D490" s="130" t="s">
        <v>132</v>
      </c>
      <c r="E490" s="131" t="s">
        <v>307</v>
      </c>
      <c r="F490" s="132" t="s">
        <v>308</v>
      </c>
      <c r="G490" s="133" t="s">
        <v>148</v>
      </c>
      <c r="H490" s="134">
        <v>150.86</v>
      </c>
      <c r="I490" s="135">
        <v>0</v>
      </c>
      <c r="J490" s="135">
        <f>ROUND(I490*H490,2)</f>
        <v>0</v>
      </c>
      <c r="K490" s="136"/>
      <c r="L490" s="29"/>
      <c r="M490" s="137" t="s">
        <v>1</v>
      </c>
      <c r="N490" s="138" t="s">
        <v>36</v>
      </c>
      <c r="O490" s="139">
        <v>0.18</v>
      </c>
      <c r="P490" s="139">
        <f>O490*H490</f>
        <v>27.1548</v>
      </c>
      <c r="Q490" s="139">
        <v>1E-05</v>
      </c>
      <c r="R490" s="139">
        <f>Q490*H490</f>
        <v>0.0015086000000000003</v>
      </c>
      <c r="S490" s="139">
        <v>0</v>
      </c>
      <c r="T490" s="140">
        <f>S490*H490</f>
        <v>0</v>
      </c>
      <c r="AR490" s="141" t="s">
        <v>156</v>
      </c>
      <c r="AT490" s="141" t="s">
        <v>132</v>
      </c>
      <c r="AU490" s="141" t="s">
        <v>80</v>
      </c>
      <c r="AY490" s="17" t="s">
        <v>129</v>
      </c>
      <c r="BE490" s="142">
        <f>IF(N490="základní",J490,0)</f>
        <v>0</v>
      </c>
      <c r="BF490" s="142">
        <f>IF(N490="snížená",J490,0)</f>
        <v>0</v>
      </c>
      <c r="BG490" s="142">
        <f>IF(N490="zákl. přenesená",J490,0)</f>
        <v>0</v>
      </c>
      <c r="BH490" s="142">
        <f>IF(N490="sníž. přenesená",J490,0)</f>
        <v>0</v>
      </c>
      <c r="BI490" s="142">
        <f>IF(N490="nulová",J490,0)</f>
        <v>0</v>
      </c>
      <c r="BJ490" s="17" t="s">
        <v>78</v>
      </c>
      <c r="BK490" s="142">
        <f>ROUND(I490*H490,2)</f>
        <v>0</v>
      </c>
      <c r="BL490" s="17" t="s">
        <v>156</v>
      </c>
      <c r="BM490" s="141" t="s">
        <v>309</v>
      </c>
    </row>
    <row r="491" spans="2:51" s="12" customFormat="1" ht="12">
      <c r="B491" s="143"/>
      <c r="D491" s="144" t="s">
        <v>137</v>
      </c>
      <c r="E491" s="145" t="s">
        <v>1</v>
      </c>
      <c r="F491" s="146" t="s">
        <v>699</v>
      </c>
      <c r="H491" s="147">
        <v>14.86</v>
      </c>
      <c r="L491" s="143"/>
      <c r="M491" s="148"/>
      <c r="T491" s="149"/>
      <c r="AT491" s="145" t="s">
        <v>137</v>
      </c>
      <c r="AU491" s="145" t="s">
        <v>80</v>
      </c>
      <c r="AV491" s="12" t="s">
        <v>80</v>
      </c>
      <c r="AW491" s="12" t="s">
        <v>27</v>
      </c>
      <c r="AX491" s="12" t="s">
        <v>71</v>
      </c>
      <c r="AY491" s="145" t="s">
        <v>129</v>
      </c>
    </row>
    <row r="492" spans="2:51" s="12" customFormat="1" ht="12">
      <c r="B492" s="143"/>
      <c r="D492" s="144" t="s">
        <v>137</v>
      </c>
      <c r="E492" s="145" t="s">
        <v>1</v>
      </c>
      <c r="F492" s="146" t="s">
        <v>700</v>
      </c>
      <c r="H492" s="147">
        <v>4.36</v>
      </c>
      <c r="L492" s="143"/>
      <c r="M492" s="148"/>
      <c r="T492" s="149"/>
      <c r="AT492" s="145" t="s">
        <v>137</v>
      </c>
      <c r="AU492" s="145" t="s">
        <v>80</v>
      </c>
      <c r="AV492" s="12" t="s">
        <v>80</v>
      </c>
      <c r="AW492" s="12" t="s">
        <v>27</v>
      </c>
      <c r="AX492" s="12" t="s">
        <v>71</v>
      </c>
      <c r="AY492" s="145" t="s">
        <v>129</v>
      </c>
    </row>
    <row r="493" spans="2:51" s="12" customFormat="1" ht="12">
      <c r="B493" s="143"/>
      <c r="D493" s="144" t="s">
        <v>137</v>
      </c>
      <c r="E493" s="145" t="s">
        <v>1</v>
      </c>
      <c r="F493" s="146" t="s">
        <v>701</v>
      </c>
      <c r="H493" s="147">
        <v>4.74</v>
      </c>
      <c r="L493" s="143"/>
      <c r="M493" s="148"/>
      <c r="T493" s="149"/>
      <c r="AT493" s="145" t="s">
        <v>137</v>
      </c>
      <c r="AU493" s="145" t="s">
        <v>80</v>
      </c>
      <c r="AV493" s="12" t="s">
        <v>80</v>
      </c>
      <c r="AW493" s="12" t="s">
        <v>27</v>
      </c>
      <c r="AX493" s="12" t="s">
        <v>71</v>
      </c>
      <c r="AY493" s="145" t="s">
        <v>129</v>
      </c>
    </row>
    <row r="494" spans="2:51" s="12" customFormat="1" ht="12">
      <c r="B494" s="143"/>
      <c r="D494" s="144" t="s">
        <v>137</v>
      </c>
      <c r="E494" s="145" t="s">
        <v>1</v>
      </c>
      <c r="F494" s="146" t="s">
        <v>702</v>
      </c>
      <c r="H494" s="147">
        <v>5.2</v>
      </c>
      <c r="L494" s="143"/>
      <c r="M494" s="148"/>
      <c r="T494" s="149"/>
      <c r="AT494" s="145" t="s">
        <v>137</v>
      </c>
      <c r="AU494" s="145" t="s">
        <v>80</v>
      </c>
      <c r="AV494" s="12" t="s">
        <v>80</v>
      </c>
      <c r="AW494" s="12" t="s">
        <v>27</v>
      </c>
      <c r="AX494" s="12" t="s">
        <v>71</v>
      </c>
      <c r="AY494" s="145" t="s">
        <v>129</v>
      </c>
    </row>
    <row r="495" spans="2:51" s="12" customFormat="1" ht="12">
      <c r="B495" s="143"/>
      <c r="D495" s="144" t="s">
        <v>137</v>
      </c>
      <c r="E495" s="145" t="s">
        <v>1</v>
      </c>
      <c r="F495" s="146" t="s">
        <v>703</v>
      </c>
      <c r="H495" s="147">
        <v>5.2</v>
      </c>
      <c r="L495" s="143"/>
      <c r="M495" s="148"/>
      <c r="T495" s="149"/>
      <c r="AT495" s="145" t="s">
        <v>137</v>
      </c>
      <c r="AU495" s="145" t="s">
        <v>80</v>
      </c>
      <c r="AV495" s="12" t="s">
        <v>80</v>
      </c>
      <c r="AW495" s="12" t="s">
        <v>27</v>
      </c>
      <c r="AX495" s="12" t="s">
        <v>71</v>
      </c>
      <c r="AY495" s="145" t="s">
        <v>129</v>
      </c>
    </row>
    <row r="496" spans="2:51" s="12" customFormat="1" ht="12">
      <c r="B496" s="143"/>
      <c r="D496" s="144" t="s">
        <v>137</v>
      </c>
      <c r="E496" s="145" t="s">
        <v>1</v>
      </c>
      <c r="F496" s="146" t="s">
        <v>704</v>
      </c>
      <c r="H496" s="147">
        <v>18.046</v>
      </c>
      <c r="L496" s="143"/>
      <c r="M496" s="148"/>
      <c r="T496" s="149"/>
      <c r="AT496" s="145" t="s">
        <v>137</v>
      </c>
      <c r="AU496" s="145" t="s">
        <v>80</v>
      </c>
      <c r="AV496" s="12" t="s">
        <v>80</v>
      </c>
      <c r="AW496" s="12" t="s">
        <v>27</v>
      </c>
      <c r="AX496" s="12" t="s">
        <v>71</v>
      </c>
      <c r="AY496" s="145" t="s">
        <v>129</v>
      </c>
    </row>
    <row r="497" spans="2:51" s="12" customFormat="1" ht="12">
      <c r="B497" s="143"/>
      <c r="D497" s="144" t="s">
        <v>137</v>
      </c>
      <c r="E497" s="145" t="s">
        <v>1</v>
      </c>
      <c r="F497" s="146" t="s">
        <v>705</v>
      </c>
      <c r="H497" s="147">
        <v>21.112</v>
      </c>
      <c r="L497" s="143"/>
      <c r="M497" s="148"/>
      <c r="T497" s="149"/>
      <c r="AT497" s="145" t="s">
        <v>137</v>
      </c>
      <c r="AU497" s="145" t="s">
        <v>80</v>
      </c>
      <c r="AV497" s="12" t="s">
        <v>80</v>
      </c>
      <c r="AW497" s="12" t="s">
        <v>27</v>
      </c>
      <c r="AX497" s="12" t="s">
        <v>71</v>
      </c>
      <c r="AY497" s="145" t="s">
        <v>129</v>
      </c>
    </row>
    <row r="498" spans="2:51" s="12" customFormat="1" ht="12">
      <c r="B498" s="143"/>
      <c r="D498" s="144" t="s">
        <v>137</v>
      </c>
      <c r="E498" s="145" t="s">
        <v>1</v>
      </c>
      <c r="F498" s="146" t="s">
        <v>706</v>
      </c>
      <c r="H498" s="147">
        <v>9.672</v>
      </c>
      <c r="L498" s="143"/>
      <c r="M498" s="148"/>
      <c r="T498" s="149"/>
      <c r="AT498" s="145" t="s">
        <v>137</v>
      </c>
      <c r="AU498" s="145" t="s">
        <v>80</v>
      </c>
      <c r="AV498" s="12" t="s">
        <v>80</v>
      </c>
      <c r="AW498" s="12" t="s">
        <v>27</v>
      </c>
      <c r="AX498" s="12" t="s">
        <v>71</v>
      </c>
      <c r="AY498" s="145" t="s">
        <v>129</v>
      </c>
    </row>
    <row r="499" spans="2:51" s="12" customFormat="1" ht="12">
      <c r="B499" s="143"/>
      <c r="D499" s="144" t="s">
        <v>137</v>
      </c>
      <c r="E499" s="145" t="s">
        <v>1</v>
      </c>
      <c r="F499" s="146" t="s">
        <v>707</v>
      </c>
      <c r="H499" s="147">
        <v>10.006</v>
      </c>
      <c r="L499" s="143"/>
      <c r="M499" s="148"/>
      <c r="T499" s="149"/>
      <c r="AT499" s="145" t="s">
        <v>137</v>
      </c>
      <c r="AU499" s="145" t="s">
        <v>80</v>
      </c>
      <c r="AV499" s="12" t="s">
        <v>80</v>
      </c>
      <c r="AW499" s="12" t="s">
        <v>27</v>
      </c>
      <c r="AX499" s="12" t="s">
        <v>71</v>
      </c>
      <c r="AY499" s="145" t="s">
        <v>129</v>
      </c>
    </row>
    <row r="500" spans="2:51" s="12" customFormat="1" ht="12">
      <c r="B500" s="143"/>
      <c r="D500" s="144" t="s">
        <v>137</v>
      </c>
      <c r="E500" s="145" t="s">
        <v>1</v>
      </c>
      <c r="F500" s="146" t="s">
        <v>708</v>
      </c>
      <c r="H500" s="147">
        <v>10.4</v>
      </c>
      <c r="L500" s="143"/>
      <c r="M500" s="148"/>
      <c r="T500" s="149"/>
      <c r="AT500" s="145" t="s">
        <v>137</v>
      </c>
      <c r="AU500" s="145" t="s">
        <v>80</v>
      </c>
      <c r="AV500" s="12" t="s">
        <v>80</v>
      </c>
      <c r="AW500" s="12" t="s">
        <v>27</v>
      </c>
      <c r="AX500" s="12" t="s">
        <v>71</v>
      </c>
      <c r="AY500" s="145" t="s">
        <v>129</v>
      </c>
    </row>
    <row r="501" spans="2:51" s="12" customFormat="1" ht="12">
      <c r="B501" s="143"/>
      <c r="D501" s="144" t="s">
        <v>137</v>
      </c>
      <c r="E501" s="145" t="s">
        <v>1</v>
      </c>
      <c r="F501" s="146" t="s">
        <v>709</v>
      </c>
      <c r="H501" s="147">
        <v>15.218</v>
      </c>
      <c r="L501" s="143"/>
      <c r="M501" s="148"/>
      <c r="T501" s="149"/>
      <c r="AT501" s="145" t="s">
        <v>137</v>
      </c>
      <c r="AU501" s="145" t="s">
        <v>80</v>
      </c>
      <c r="AV501" s="12" t="s">
        <v>80</v>
      </c>
      <c r="AW501" s="12" t="s">
        <v>27</v>
      </c>
      <c r="AX501" s="12" t="s">
        <v>71</v>
      </c>
      <c r="AY501" s="145" t="s">
        <v>129</v>
      </c>
    </row>
    <row r="502" spans="2:51" s="12" customFormat="1" ht="12">
      <c r="B502" s="143"/>
      <c r="D502" s="144" t="s">
        <v>137</v>
      </c>
      <c r="E502" s="145" t="s">
        <v>1</v>
      </c>
      <c r="F502" s="146" t="s">
        <v>710</v>
      </c>
      <c r="H502" s="147">
        <v>8.73</v>
      </c>
      <c r="L502" s="143"/>
      <c r="M502" s="148"/>
      <c r="T502" s="149"/>
      <c r="AT502" s="145" t="s">
        <v>137</v>
      </c>
      <c r="AU502" s="145" t="s">
        <v>80</v>
      </c>
      <c r="AV502" s="12" t="s">
        <v>80</v>
      </c>
      <c r="AW502" s="12" t="s">
        <v>27</v>
      </c>
      <c r="AX502" s="12" t="s">
        <v>71</v>
      </c>
      <c r="AY502" s="145" t="s">
        <v>129</v>
      </c>
    </row>
    <row r="503" spans="2:51" s="12" customFormat="1" ht="12">
      <c r="B503" s="143"/>
      <c r="D503" s="144" t="s">
        <v>137</v>
      </c>
      <c r="E503" s="145" t="s">
        <v>1</v>
      </c>
      <c r="F503" s="146" t="s">
        <v>711</v>
      </c>
      <c r="H503" s="147">
        <v>8.716</v>
      </c>
      <c r="L503" s="143"/>
      <c r="M503" s="148"/>
      <c r="T503" s="149"/>
      <c r="AT503" s="145" t="s">
        <v>137</v>
      </c>
      <c r="AU503" s="145" t="s">
        <v>80</v>
      </c>
      <c r="AV503" s="12" t="s">
        <v>80</v>
      </c>
      <c r="AW503" s="12" t="s">
        <v>27</v>
      </c>
      <c r="AX503" s="12" t="s">
        <v>71</v>
      </c>
      <c r="AY503" s="145" t="s">
        <v>129</v>
      </c>
    </row>
    <row r="504" spans="2:51" s="12" customFormat="1" ht="12">
      <c r="B504" s="143"/>
      <c r="D504" s="144" t="s">
        <v>137</v>
      </c>
      <c r="E504" s="145" t="s">
        <v>1</v>
      </c>
      <c r="F504" s="146" t="s">
        <v>712</v>
      </c>
      <c r="H504" s="147">
        <v>5.6</v>
      </c>
      <c r="L504" s="143"/>
      <c r="M504" s="148"/>
      <c r="T504" s="149"/>
      <c r="AT504" s="145" t="s">
        <v>137</v>
      </c>
      <c r="AU504" s="145" t="s">
        <v>80</v>
      </c>
      <c r="AV504" s="12" t="s">
        <v>80</v>
      </c>
      <c r="AW504" s="12" t="s">
        <v>27</v>
      </c>
      <c r="AX504" s="12" t="s">
        <v>71</v>
      </c>
      <c r="AY504" s="145" t="s">
        <v>129</v>
      </c>
    </row>
    <row r="505" spans="2:51" s="12" customFormat="1" ht="12">
      <c r="B505" s="143"/>
      <c r="D505" s="144" t="s">
        <v>137</v>
      </c>
      <c r="E505" s="145" t="s">
        <v>1</v>
      </c>
      <c r="F505" s="146" t="s">
        <v>713</v>
      </c>
      <c r="H505" s="147">
        <v>4.8</v>
      </c>
      <c r="L505" s="143"/>
      <c r="M505" s="148"/>
      <c r="T505" s="149"/>
      <c r="AT505" s="145" t="s">
        <v>137</v>
      </c>
      <c r="AU505" s="145" t="s">
        <v>80</v>
      </c>
      <c r="AV505" s="12" t="s">
        <v>80</v>
      </c>
      <c r="AW505" s="12" t="s">
        <v>27</v>
      </c>
      <c r="AX505" s="12" t="s">
        <v>71</v>
      </c>
      <c r="AY505" s="145" t="s">
        <v>129</v>
      </c>
    </row>
    <row r="506" spans="2:51" s="12" customFormat="1" ht="12">
      <c r="B506" s="143"/>
      <c r="D506" s="144" t="s">
        <v>137</v>
      </c>
      <c r="E506" s="145" t="s">
        <v>1</v>
      </c>
      <c r="F506" s="146" t="s">
        <v>714</v>
      </c>
      <c r="H506" s="147">
        <v>4.2</v>
      </c>
      <c r="L506" s="143"/>
      <c r="M506" s="148"/>
      <c r="T506" s="149"/>
      <c r="AT506" s="145" t="s">
        <v>137</v>
      </c>
      <c r="AU506" s="145" t="s">
        <v>80</v>
      </c>
      <c r="AV506" s="12" t="s">
        <v>80</v>
      </c>
      <c r="AW506" s="12" t="s">
        <v>27</v>
      </c>
      <c r="AX506" s="12" t="s">
        <v>71</v>
      </c>
      <c r="AY506" s="145" t="s">
        <v>129</v>
      </c>
    </row>
    <row r="507" spans="2:51" s="13" customFormat="1" ht="12">
      <c r="B507" s="150"/>
      <c r="D507" s="144" t="s">
        <v>137</v>
      </c>
      <c r="E507" s="151" t="s">
        <v>1</v>
      </c>
      <c r="F507" s="152" t="s">
        <v>138</v>
      </c>
      <c r="H507" s="153">
        <v>150.86</v>
      </c>
      <c r="L507" s="150"/>
      <c r="M507" s="154"/>
      <c r="T507" s="155"/>
      <c r="AT507" s="151" t="s">
        <v>137</v>
      </c>
      <c r="AU507" s="151" t="s">
        <v>80</v>
      </c>
      <c r="AV507" s="13" t="s">
        <v>136</v>
      </c>
      <c r="AW507" s="13" t="s">
        <v>27</v>
      </c>
      <c r="AX507" s="13" t="s">
        <v>78</v>
      </c>
      <c r="AY507" s="151" t="s">
        <v>129</v>
      </c>
    </row>
    <row r="508" spans="2:65" s="1" customFormat="1" ht="16.5" customHeight="1">
      <c r="B508" s="129"/>
      <c r="C508" s="130">
        <f>1+C490</f>
        <v>97</v>
      </c>
      <c r="D508" s="130" t="s">
        <v>132</v>
      </c>
      <c r="E508" s="131" t="s">
        <v>310</v>
      </c>
      <c r="F508" s="132" t="s">
        <v>311</v>
      </c>
      <c r="G508" s="133" t="s">
        <v>141</v>
      </c>
      <c r="H508" s="134">
        <v>100.91</v>
      </c>
      <c r="I508" s="135">
        <v>0</v>
      </c>
      <c r="J508" s="135">
        <f>ROUND(I508*H508,2)</f>
        <v>0</v>
      </c>
      <c r="K508" s="136"/>
      <c r="L508" s="29"/>
      <c r="M508" s="137" t="s">
        <v>1</v>
      </c>
      <c r="N508" s="138" t="s">
        <v>36</v>
      </c>
      <c r="O508" s="139">
        <v>0.04</v>
      </c>
      <c r="P508" s="139">
        <f>O508*H508</f>
        <v>4.0363999999999995</v>
      </c>
      <c r="Q508" s="139">
        <v>0.0001</v>
      </c>
      <c r="R508" s="139">
        <f>Q508*H508</f>
        <v>0.010091</v>
      </c>
      <c r="S508" s="139">
        <v>0</v>
      </c>
      <c r="T508" s="140">
        <f>S508*H508</f>
        <v>0</v>
      </c>
      <c r="AR508" s="141" t="s">
        <v>156</v>
      </c>
      <c r="AT508" s="141" t="s">
        <v>132</v>
      </c>
      <c r="AU508" s="141" t="s">
        <v>80</v>
      </c>
      <c r="AY508" s="17" t="s">
        <v>129</v>
      </c>
      <c r="BE508" s="142">
        <f>IF(N508="základní",J508,0)</f>
        <v>0</v>
      </c>
      <c r="BF508" s="142">
        <f>IF(N508="snížená",J508,0)</f>
        <v>0</v>
      </c>
      <c r="BG508" s="142">
        <f>IF(N508="zákl. přenesená",J508,0)</f>
        <v>0</v>
      </c>
      <c r="BH508" s="142">
        <f>IF(N508="sníž. přenesená",J508,0)</f>
        <v>0</v>
      </c>
      <c r="BI508" s="142">
        <f>IF(N508="nulová",J508,0)</f>
        <v>0</v>
      </c>
      <c r="BJ508" s="17" t="s">
        <v>78</v>
      </c>
      <c r="BK508" s="142">
        <f>ROUND(I508*H508,2)</f>
        <v>0</v>
      </c>
      <c r="BL508" s="17" t="s">
        <v>156</v>
      </c>
      <c r="BM508" s="141" t="s">
        <v>312</v>
      </c>
    </row>
    <row r="509" spans="2:51" s="12" customFormat="1" ht="12">
      <c r="B509" s="143"/>
      <c r="D509" s="144" t="s">
        <v>137</v>
      </c>
      <c r="E509" s="145" t="s">
        <v>1</v>
      </c>
      <c r="F509" s="146" t="s">
        <v>607</v>
      </c>
      <c r="H509" s="147">
        <v>9.94</v>
      </c>
      <c r="L509" s="143"/>
      <c r="M509" s="148"/>
      <c r="T509" s="149"/>
      <c r="AT509" s="145" t="s">
        <v>137</v>
      </c>
      <c r="AU509" s="145" t="s">
        <v>80</v>
      </c>
      <c r="AV509" s="12" t="s">
        <v>80</v>
      </c>
      <c r="AW509" s="12" t="s">
        <v>27</v>
      </c>
      <c r="AX509" s="12" t="s">
        <v>71</v>
      </c>
      <c r="AY509" s="145" t="s">
        <v>129</v>
      </c>
    </row>
    <row r="510" spans="2:51" s="12" customFormat="1" ht="12">
      <c r="B510" s="143"/>
      <c r="D510" s="144" t="s">
        <v>137</v>
      </c>
      <c r="E510" s="145" t="s">
        <v>1</v>
      </c>
      <c r="F510" s="146" t="s">
        <v>608</v>
      </c>
      <c r="H510" s="147">
        <v>1.2</v>
      </c>
      <c r="L510" s="143"/>
      <c r="M510" s="148"/>
      <c r="T510" s="149"/>
      <c r="AT510" s="145" t="s">
        <v>137</v>
      </c>
      <c r="AU510" s="145" t="s">
        <v>80</v>
      </c>
      <c r="AV510" s="12" t="s">
        <v>80</v>
      </c>
      <c r="AW510" s="12" t="s">
        <v>27</v>
      </c>
      <c r="AX510" s="12" t="s">
        <v>71</v>
      </c>
      <c r="AY510" s="145" t="s">
        <v>129</v>
      </c>
    </row>
    <row r="511" spans="2:51" s="12" customFormat="1" ht="12">
      <c r="B511" s="143"/>
      <c r="D511" s="144" t="s">
        <v>137</v>
      </c>
      <c r="E511" s="145" t="s">
        <v>1</v>
      </c>
      <c r="F511" s="146" t="s">
        <v>609</v>
      </c>
      <c r="H511" s="147">
        <v>1.38</v>
      </c>
      <c r="L511" s="143"/>
      <c r="M511" s="148"/>
      <c r="T511" s="149"/>
      <c r="AT511" s="145" t="s">
        <v>137</v>
      </c>
      <c r="AU511" s="145" t="s">
        <v>80</v>
      </c>
      <c r="AV511" s="12" t="s">
        <v>80</v>
      </c>
      <c r="AW511" s="12" t="s">
        <v>27</v>
      </c>
      <c r="AX511" s="12" t="s">
        <v>71</v>
      </c>
      <c r="AY511" s="145" t="s">
        <v>129</v>
      </c>
    </row>
    <row r="512" spans="2:51" s="12" customFormat="1" ht="12">
      <c r="B512" s="143"/>
      <c r="D512" s="144" t="s">
        <v>137</v>
      </c>
      <c r="E512" s="145" t="s">
        <v>1</v>
      </c>
      <c r="F512" s="146" t="s">
        <v>610</v>
      </c>
      <c r="H512" s="147">
        <v>1.73</v>
      </c>
      <c r="L512" s="143"/>
      <c r="M512" s="148"/>
      <c r="T512" s="149"/>
      <c r="AT512" s="145" t="s">
        <v>137</v>
      </c>
      <c r="AU512" s="145" t="s">
        <v>80</v>
      </c>
      <c r="AV512" s="12" t="s">
        <v>80</v>
      </c>
      <c r="AW512" s="12" t="s">
        <v>27</v>
      </c>
      <c r="AX512" s="12" t="s">
        <v>71</v>
      </c>
      <c r="AY512" s="145" t="s">
        <v>129</v>
      </c>
    </row>
    <row r="513" spans="2:51" s="12" customFormat="1" ht="12">
      <c r="B513" s="143"/>
      <c r="D513" s="144" t="s">
        <v>137</v>
      </c>
      <c r="E513" s="145" t="s">
        <v>1</v>
      </c>
      <c r="F513" s="146" t="s">
        <v>611</v>
      </c>
      <c r="H513" s="147">
        <v>1.65</v>
      </c>
      <c r="L513" s="143"/>
      <c r="M513" s="148"/>
      <c r="T513" s="149"/>
      <c r="AT513" s="145" t="s">
        <v>137</v>
      </c>
      <c r="AU513" s="145" t="s">
        <v>80</v>
      </c>
      <c r="AV513" s="12" t="s">
        <v>80</v>
      </c>
      <c r="AW513" s="12" t="s">
        <v>27</v>
      </c>
      <c r="AX513" s="12" t="s">
        <v>71</v>
      </c>
      <c r="AY513" s="145" t="s">
        <v>129</v>
      </c>
    </row>
    <row r="514" spans="2:51" s="12" customFormat="1" ht="12">
      <c r="B514" s="143"/>
      <c r="D514" s="144" t="s">
        <v>137</v>
      </c>
      <c r="E514" s="145" t="s">
        <v>1</v>
      </c>
      <c r="F514" s="146" t="s">
        <v>612</v>
      </c>
      <c r="H514" s="147">
        <v>18.63</v>
      </c>
      <c r="L514" s="143"/>
      <c r="M514" s="148"/>
      <c r="T514" s="149"/>
      <c r="AT514" s="145" t="s">
        <v>137</v>
      </c>
      <c r="AU514" s="145" t="s">
        <v>80</v>
      </c>
      <c r="AV514" s="12" t="s">
        <v>80</v>
      </c>
      <c r="AW514" s="12" t="s">
        <v>27</v>
      </c>
      <c r="AX514" s="12" t="s">
        <v>71</v>
      </c>
      <c r="AY514" s="145" t="s">
        <v>129</v>
      </c>
    </row>
    <row r="515" spans="2:51" s="12" customFormat="1" ht="12">
      <c r="B515" s="143"/>
      <c r="D515" s="144" t="s">
        <v>137</v>
      </c>
      <c r="E515" s="145" t="s">
        <v>1</v>
      </c>
      <c r="F515" s="146" t="s">
        <v>613</v>
      </c>
      <c r="H515" s="147">
        <v>26.94</v>
      </c>
      <c r="L515" s="143"/>
      <c r="M515" s="148"/>
      <c r="T515" s="149"/>
      <c r="AT515" s="145" t="s">
        <v>137</v>
      </c>
      <c r="AU515" s="145" t="s">
        <v>80</v>
      </c>
      <c r="AV515" s="12" t="s">
        <v>80</v>
      </c>
      <c r="AW515" s="12" t="s">
        <v>27</v>
      </c>
      <c r="AX515" s="12" t="s">
        <v>71</v>
      </c>
      <c r="AY515" s="145" t="s">
        <v>129</v>
      </c>
    </row>
    <row r="516" spans="2:51" s="12" customFormat="1" ht="12">
      <c r="B516" s="143"/>
      <c r="D516" s="144" t="s">
        <v>137</v>
      </c>
      <c r="E516" s="145" t="s">
        <v>1</v>
      </c>
      <c r="F516" s="146" t="s">
        <v>614</v>
      </c>
      <c r="H516" s="147">
        <v>5.62</v>
      </c>
      <c r="L516" s="143"/>
      <c r="M516" s="148"/>
      <c r="T516" s="149"/>
      <c r="AT516" s="145" t="s">
        <v>137</v>
      </c>
      <c r="AU516" s="145" t="s">
        <v>80</v>
      </c>
      <c r="AV516" s="12" t="s">
        <v>80</v>
      </c>
      <c r="AW516" s="12" t="s">
        <v>27</v>
      </c>
      <c r="AX516" s="12" t="s">
        <v>71</v>
      </c>
      <c r="AY516" s="145" t="s">
        <v>129</v>
      </c>
    </row>
    <row r="517" spans="2:51" s="12" customFormat="1" ht="12">
      <c r="B517" s="143"/>
      <c r="D517" s="144" t="s">
        <v>137</v>
      </c>
      <c r="E517" s="145" t="s">
        <v>1</v>
      </c>
      <c r="F517" s="146" t="s">
        <v>615</v>
      </c>
      <c r="H517" s="147">
        <v>6.06</v>
      </c>
      <c r="L517" s="143"/>
      <c r="M517" s="148"/>
      <c r="T517" s="149"/>
      <c r="AT517" s="145" t="s">
        <v>137</v>
      </c>
      <c r="AU517" s="145" t="s">
        <v>80</v>
      </c>
      <c r="AV517" s="12" t="s">
        <v>80</v>
      </c>
      <c r="AW517" s="12" t="s">
        <v>27</v>
      </c>
      <c r="AX517" s="12" t="s">
        <v>71</v>
      </c>
      <c r="AY517" s="145" t="s">
        <v>129</v>
      </c>
    </row>
    <row r="518" spans="2:51" s="12" customFormat="1" ht="12">
      <c r="B518" s="143"/>
      <c r="D518" s="144" t="s">
        <v>137</v>
      </c>
      <c r="E518" s="145" t="s">
        <v>1</v>
      </c>
      <c r="F518" s="146" t="s">
        <v>547</v>
      </c>
      <c r="H518" s="147">
        <v>6.12</v>
      </c>
      <c r="L518" s="143"/>
      <c r="M518" s="148"/>
      <c r="T518" s="149"/>
      <c r="AT518" s="145" t="s">
        <v>137</v>
      </c>
      <c r="AU518" s="145" t="s">
        <v>80</v>
      </c>
      <c r="AV518" s="12" t="s">
        <v>80</v>
      </c>
      <c r="AW518" s="12" t="s">
        <v>27</v>
      </c>
      <c r="AX518" s="12" t="s">
        <v>71</v>
      </c>
      <c r="AY518" s="145" t="s">
        <v>129</v>
      </c>
    </row>
    <row r="519" spans="2:51" s="12" customFormat="1" ht="12">
      <c r="B519" s="143"/>
      <c r="D519" s="144" t="s">
        <v>137</v>
      </c>
      <c r="E519" s="145" t="s">
        <v>1</v>
      </c>
      <c r="F519" s="146" t="s">
        <v>548</v>
      </c>
      <c r="H519" s="147">
        <v>9.24</v>
      </c>
      <c r="L519" s="143"/>
      <c r="M519" s="148"/>
      <c r="T519" s="149"/>
      <c r="AT519" s="145" t="s">
        <v>137</v>
      </c>
      <c r="AU519" s="145" t="s">
        <v>80</v>
      </c>
      <c r="AV519" s="12" t="s">
        <v>80</v>
      </c>
      <c r="AW519" s="12" t="s">
        <v>27</v>
      </c>
      <c r="AX519" s="12" t="s">
        <v>71</v>
      </c>
      <c r="AY519" s="145" t="s">
        <v>129</v>
      </c>
    </row>
    <row r="520" spans="2:51" s="12" customFormat="1" ht="12">
      <c r="B520" s="143"/>
      <c r="D520" s="144" t="s">
        <v>137</v>
      </c>
      <c r="E520" s="145" t="s">
        <v>1</v>
      </c>
      <c r="F520" s="146" t="s">
        <v>616</v>
      </c>
      <c r="H520" s="147">
        <v>4.83</v>
      </c>
      <c r="L520" s="143"/>
      <c r="M520" s="148"/>
      <c r="T520" s="149"/>
      <c r="AT520" s="145" t="s">
        <v>137</v>
      </c>
      <c r="AU520" s="145" t="s">
        <v>80</v>
      </c>
      <c r="AV520" s="12" t="s">
        <v>80</v>
      </c>
      <c r="AW520" s="12" t="s">
        <v>27</v>
      </c>
      <c r="AX520" s="12" t="s">
        <v>71</v>
      </c>
      <c r="AY520" s="145" t="s">
        <v>129</v>
      </c>
    </row>
    <row r="521" spans="2:51" s="12" customFormat="1" ht="12">
      <c r="B521" s="143"/>
      <c r="D521" s="144" t="s">
        <v>137</v>
      </c>
      <c r="E521" s="145" t="s">
        <v>1</v>
      </c>
      <c r="F521" s="146" t="s">
        <v>617</v>
      </c>
      <c r="H521" s="147">
        <v>3.42</v>
      </c>
      <c r="L521" s="143"/>
      <c r="M521" s="148"/>
      <c r="T521" s="149"/>
      <c r="AT521" s="145" t="s">
        <v>137</v>
      </c>
      <c r="AU521" s="145" t="s">
        <v>80</v>
      </c>
      <c r="AV521" s="12" t="s">
        <v>80</v>
      </c>
      <c r="AW521" s="12" t="s">
        <v>27</v>
      </c>
      <c r="AX521" s="12" t="s">
        <v>71</v>
      </c>
      <c r="AY521" s="145" t="s">
        <v>129</v>
      </c>
    </row>
    <row r="522" spans="2:51" s="12" customFormat="1" ht="12">
      <c r="B522" s="143"/>
      <c r="D522" s="144" t="s">
        <v>137</v>
      </c>
      <c r="E522" s="145" t="s">
        <v>1</v>
      </c>
      <c r="F522" s="146" t="s">
        <v>618</v>
      </c>
      <c r="H522" s="147">
        <v>1.74</v>
      </c>
      <c r="L522" s="143"/>
      <c r="M522" s="148"/>
      <c r="T522" s="149"/>
      <c r="AT522" s="145" t="s">
        <v>137</v>
      </c>
      <c r="AU522" s="145" t="s">
        <v>80</v>
      </c>
      <c r="AV522" s="12" t="s">
        <v>80</v>
      </c>
      <c r="AW522" s="12" t="s">
        <v>27</v>
      </c>
      <c r="AX522" s="12" t="s">
        <v>71</v>
      </c>
      <c r="AY522" s="145" t="s">
        <v>129</v>
      </c>
    </row>
    <row r="523" spans="2:51" s="12" customFormat="1" ht="12">
      <c r="B523" s="143"/>
      <c r="D523" s="144" t="s">
        <v>137</v>
      </c>
      <c r="E523" s="145" t="s">
        <v>1</v>
      </c>
      <c r="F523" s="146" t="s">
        <v>549</v>
      </c>
      <c r="H523" s="147">
        <v>1.34</v>
      </c>
      <c r="L523" s="143"/>
      <c r="M523" s="148"/>
      <c r="T523" s="149"/>
      <c r="AT523" s="145" t="s">
        <v>137</v>
      </c>
      <c r="AU523" s="145" t="s">
        <v>80</v>
      </c>
      <c r="AV523" s="12" t="s">
        <v>80</v>
      </c>
      <c r="AW523" s="12" t="s">
        <v>27</v>
      </c>
      <c r="AX523" s="12" t="s">
        <v>71</v>
      </c>
      <c r="AY523" s="145" t="s">
        <v>129</v>
      </c>
    </row>
    <row r="524" spans="2:51" s="12" customFormat="1" ht="12">
      <c r="B524" s="143"/>
      <c r="D524" s="144" t="s">
        <v>137</v>
      </c>
      <c r="E524" s="145" t="s">
        <v>1</v>
      </c>
      <c r="F524" s="146" t="s">
        <v>619</v>
      </c>
      <c r="H524" s="147">
        <v>1.07</v>
      </c>
      <c r="L524" s="143"/>
      <c r="M524" s="148"/>
      <c r="T524" s="149"/>
      <c r="AT524" s="145" t="s">
        <v>137</v>
      </c>
      <c r="AU524" s="145" t="s">
        <v>80</v>
      </c>
      <c r="AV524" s="12" t="s">
        <v>80</v>
      </c>
      <c r="AW524" s="12" t="s">
        <v>27</v>
      </c>
      <c r="AX524" s="12" t="s">
        <v>71</v>
      </c>
      <c r="AY524" s="145" t="s">
        <v>129</v>
      </c>
    </row>
    <row r="525" spans="2:51" s="13" customFormat="1" ht="12">
      <c r="B525" s="150"/>
      <c r="D525" s="144" t="s">
        <v>137</v>
      </c>
      <c r="E525" s="151" t="s">
        <v>1</v>
      </c>
      <c r="F525" s="152" t="s">
        <v>138</v>
      </c>
      <c r="H525" s="153">
        <v>100.91</v>
      </c>
      <c r="L525" s="150"/>
      <c r="M525" s="154"/>
      <c r="T525" s="155"/>
      <c r="AT525" s="151" t="s">
        <v>137</v>
      </c>
      <c r="AU525" s="151" t="s">
        <v>80</v>
      </c>
      <c r="AV525" s="13" t="s">
        <v>136</v>
      </c>
      <c r="AW525" s="13" t="s">
        <v>27</v>
      </c>
      <c r="AX525" s="13" t="s">
        <v>78</v>
      </c>
      <c r="AY525" s="151" t="s">
        <v>129</v>
      </c>
    </row>
    <row r="526" spans="2:65" s="1" customFormat="1" ht="16.5" customHeight="1">
      <c r="B526" s="129"/>
      <c r="C526" s="130">
        <f>1+C508</f>
        <v>98</v>
      </c>
      <c r="D526" s="130" t="s">
        <v>132</v>
      </c>
      <c r="E526" s="131" t="s">
        <v>729</v>
      </c>
      <c r="F526" s="132" t="s">
        <v>730</v>
      </c>
      <c r="G526" s="133" t="s">
        <v>141</v>
      </c>
      <c r="H526" s="134">
        <v>100.91</v>
      </c>
      <c r="I526" s="135">
        <v>0</v>
      </c>
      <c r="J526" s="135">
        <f>ROUND(I526*H526,2)</f>
        <v>0</v>
      </c>
      <c r="K526" s="136"/>
      <c r="L526" s="29"/>
      <c r="M526" s="137" t="s">
        <v>1</v>
      </c>
      <c r="N526" s="138" t="s">
        <v>36</v>
      </c>
      <c r="O526" s="139">
        <v>0.099</v>
      </c>
      <c r="P526" s="139">
        <f>O526*H526</f>
        <v>9.99009</v>
      </c>
      <c r="Q526" s="139">
        <v>0</v>
      </c>
      <c r="R526" s="139">
        <f>Q526*H526</f>
        <v>0</v>
      </c>
      <c r="S526" s="139">
        <v>0</v>
      </c>
      <c r="T526" s="140">
        <f>S526*H526</f>
        <v>0</v>
      </c>
      <c r="AR526" s="141" t="s">
        <v>156</v>
      </c>
      <c r="AT526" s="141" t="s">
        <v>132</v>
      </c>
      <c r="AU526" s="141" t="s">
        <v>80</v>
      </c>
      <c r="AY526" s="17" t="s">
        <v>129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7" t="s">
        <v>78</v>
      </c>
      <c r="BK526" s="142">
        <f>ROUND(I526*H526,2)</f>
        <v>0</v>
      </c>
      <c r="BL526" s="17" t="s">
        <v>156</v>
      </c>
      <c r="BM526" s="141" t="s">
        <v>731</v>
      </c>
    </row>
    <row r="527" spans="2:51" s="12" customFormat="1" ht="12">
      <c r="B527" s="143"/>
      <c r="D527" s="144" t="s">
        <v>137</v>
      </c>
      <c r="E527" s="145" t="s">
        <v>1</v>
      </c>
      <c r="F527" s="146" t="s">
        <v>412</v>
      </c>
      <c r="H527" s="147">
        <v>100.91</v>
      </c>
      <c r="L527" s="143"/>
      <c r="M527" s="148"/>
      <c r="T527" s="149"/>
      <c r="AT527" s="145" t="s">
        <v>137</v>
      </c>
      <c r="AU527" s="145" t="s">
        <v>80</v>
      </c>
      <c r="AV527" s="12" t="s">
        <v>80</v>
      </c>
      <c r="AW527" s="12" t="s">
        <v>27</v>
      </c>
      <c r="AX527" s="12" t="s">
        <v>78</v>
      </c>
      <c r="AY527" s="145" t="s">
        <v>129</v>
      </c>
    </row>
    <row r="528" spans="2:65" s="1" customFormat="1" ht="24.2" customHeight="1">
      <c r="B528" s="129"/>
      <c r="C528" s="130">
        <f>1+C526</f>
        <v>99</v>
      </c>
      <c r="D528" s="161" t="s">
        <v>196</v>
      </c>
      <c r="E528" s="162" t="s">
        <v>732</v>
      </c>
      <c r="F528" s="163" t="s">
        <v>733</v>
      </c>
      <c r="G528" s="164" t="s">
        <v>141</v>
      </c>
      <c r="H528" s="165">
        <v>111.001</v>
      </c>
      <c r="I528" s="135">
        <v>0</v>
      </c>
      <c r="J528" s="166">
        <f>ROUND(I528*H528,2)</f>
        <v>0</v>
      </c>
      <c r="K528" s="167"/>
      <c r="L528" s="168"/>
      <c r="M528" s="169" t="s">
        <v>1</v>
      </c>
      <c r="N528" s="170" t="s">
        <v>36</v>
      </c>
      <c r="O528" s="139">
        <v>0</v>
      </c>
      <c r="P528" s="139">
        <f>O528*H528</f>
        <v>0</v>
      </c>
      <c r="Q528" s="139">
        <v>0.00017</v>
      </c>
      <c r="R528" s="139">
        <f>Q528*H528</f>
        <v>0.018870170000000002</v>
      </c>
      <c r="S528" s="139">
        <v>0</v>
      </c>
      <c r="T528" s="140">
        <f>S528*H528</f>
        <v>0</v>
      </c>
      <c r="AR528" s="141" t="s">
        <v>180</v>
      </c>
      <c r="AT528" s="141" t="s">
        <v>196</v>
      </c>
      <c r="AU528" s="141" t="s">
        <v>80</v>
      </c>
      <c r="AY528" s="17" t="s">
        <v>129</v>
      </c>
      <c r="BE528" s="142">
        <f>IF(N528="základní",J528,0)</f>
        <v>0</v>
      </c>
      <c r="BF528" s="142">
        <f>IF(N528="snížená",J528,0)</f>
        <v>0</v>
      </c>
      <c r="BG528" s="142">
        <f>IF(N528="zákl. přenesená",J528,0)</f>
        <v>0</v>
      </c>
      <c r="BH528" s="142">
        <f>IF(N528="sníž. přenesená",J528,0)</f>
        <v>0</v>
      </c>
      <c r="BI528" s="142">
        <f>IF(N528="nulová",J528,0)</f>
        <v>0</v>
      </c>
      <c r="BJ528" s="17" t="s">
        <v>78</v>
      </c>
      <c r="BK528" s="142">
        <f>ROUND(I528*H528,2)</f>
        <v>0</v>
      </c>
      <c r="BL528" s="17" t="s">
        <v>156</v>
      </c>
      <c r="BM528" s="141" t="s">
        <v>734</v>
      </c>
    </row>
    <row r="529" spans="2:51" s="12" customFormat="1" ht="12">
      <c r="B529" s="143"/>
      <c r="D529" s="144" t="s">
        <v>137</v>
      </c>
      <c r="E529" s="145" t="s">
        <v>1</v>
      </c>
      <c r="F529" s="146" t="s">
        <v>412</v>
      </c>
      <c r="H529" s="147">
        <v>100.91</v>
      </c>
      <c r="L529" s="143"/>
      <c r="M529" s="148"/>
      <c r="T529" s="149"/>
      <c r="AT529" s="145" t="s">
        <v>137</v>
      </c>
      <c r="AU529" s="145" t="s">
        <v>80</v>
      </c>
      <c r="AV529" s="12" t="s">
        <v>80</v>
      </c>
      <c r="AW529" s="12" t="s">
        <v>27</v>
      </c>
      <c r="AX529" s="12" t="s">
        <v>78</v>
      </c>
      <c r="AY529" s="145" t="s">
        <v>129</v>
      </c>
    </row>
    <row r="530" spans="2:51" s="12" customFormat="1" ht="12">
      <c r="B530" s="143"/>
      <c r="D530" s="144" t="s">
        <v>137</v>
      </c>
      <c r="F530" s="146" t="s">
        <v>735</v>
      </c>
      <c r="H530" s="147">
        <v>111.001</v>
      </c>
      <c r="L530" s="143"/>
      <c r="M530" s="148"/>
      <c r="T530" s="149"/>
      <c r="AT530" s="145" t="s">
        <v>137</v>
      </c>
      <c r="AU530" s="145" t="s">
        <v>80</v>
      </c>
      <c r="AV530" s="12" t="s">
        <v>80</v>
      </c>
      <c r="AW530" s="12" t="s">
        <v>3</v>
      </c>
      <c r="AX530" s="12" t="s">
        <v>78</v>
      </c>
      <c r="AY530" s="145" t="s">
        <v>129</v>
      </c>
    </row>
    <row r="531" spans="2:65" s="1" customFormat="1" ht="24.2" customHeight="1">
      <c r="B531" s="129"/>
      <c r="C531" s="130">
        <f>1+C528</f>
        <v>100</v>
      </c>
      <c r="D531" s="130" t="s">
        <v>132</v>
      </c>
      <c r="E531" s="131" t="s">
        <v>736</v>
      </c>
      <c r="F531" s="132" t="s">
        <v>737</v>
      </c>
      <c r="G531" s="133" t="s">
        <v>285</v>
      </c>
      <c r="H531" s="134">
        <v>1998.21</v>
      </c>
      <c r="I531" s="135">
        <v>0</v>
      </c>
      <c r="J531" s="135">
        <f>ROUND(I531*H531,2)</f>
        <v>0</v>
      </c>
      <c r="K531" s="136"/>
      <c r="L531" s="29"/>
      <c r="M531" s="137" t="s">
        <v>1</v>
      </c>
      <c r="N531" s="138" t="s">
        <v>36</v>
      </c>
      <c r="O531" s="139">
        <v>0</v>
      </c>
      <c r="P531" s="139">
        <f>O531*H531</f>
        <v>0</v>
      </c>
      <c r="Q531" s="139">
        <v>0</v>
      </c>
      <c r="R531" s="139">
        <f>Q531*H531</f>
        <v>0</v>
      </c>
      <c r="S531" s="139">
        <v>0</v>
      </c>
      <c r="T531" s="140">
        <f>S531*H531</f>
        <v>0</v>
      </c>
      <c r="AR531" s="141" t="s">
        <v>156</v>
      </c>
      <c r="AT531" s="141" t="s">
        <v>132</v>
      </c>
      <c r="AU531" s="141" t="s">
        <v>80</v>
      </c>
      <c r="AY531" s="17" t="s">
        <v>129</v>
      </c>
      <c r="BE531" s="142">
        <f>IF(N531="základní",J531,0)</f>
        <v>0</v>
      </c>
      <c r="BF531" s="142">
        <f>IF(N531="snížená",J531,0)</f>
        <v>0</v>
      </c>
      <c r="BG531" s="142">
        <f>IF(N531="zákl. přenesená",J531,0)</f>
        <v>0</v>
      </c>
      <c r="BH531" s="142">
        <f>IF(N531="sníž. přenesená",J531,0)</f>
        <v>0</v>
      </c>
      <c r="BI531" s="142">
        <f>IF(N531="nulová",J531,0)</f>
        <v>0</v>
      </c>
      <c r="BJ531" s="17" t="s">
        <v>78</v>
      </c>
      <c r="BK531" s="142">
        <f>ROUND(I531*H531,2)</f>
        <v>0</v>
      </c>
      <c r="BL531" s="17" t="s">
        <v>156</v>
      </c>
      <c r="BM531" s="141" t="s">
        <v>738</v>
      </c>
    </row>
    <row r="532" spans="2:63" s="11" customFormat="1" ht="22.9" customHeight="1">
      <c r="B532" s="118"/>
      <c r="D532" s="119" t="s">
        <v>70</v>
      </c>
      <c r="E532" s="127" t="s">
        <v>313</v>
      </c>
      <c r="F532" s="127" t="s">
        <v>314</v>
      </c>
      <c r="J532" s="128">
        <f>SUM(J533:J614)</f>
        <v>0</v>
      </c>
      <c r="L532" s="118"/>
      <c r="M532" s="122"/>
      <c r="P532" s="123">
        <f>SUM(P533:P614)</f>
        <v>46.246039999999994</v>
      </c>
      <c r="R532" s="123">
        <f>SUM(R533:R614)</f>
        <v>0.06508</v>
      </c>
      <c r="T532" s="124">
        <f>SUM(T533:T614)</f>
        <v>0.48276</v>
      </c>
      <c r="AR532" s="119" t="s">
        <v>80</v>
      </c>
      <c r="AT532" s="125" t="s">
        <v>70</v>
      </c>
      <c r="AU532" s="125" t="s">
        <v>78</v>
      </c>
      <c r="AY532" s="119" t="s">
        <v>129</v>
      </c>
      <c r="BK532" s="126">
        <f>SUM(BK533:BK614)</f>
        <v>0</v>
      </c>
    </row>
    <row r="533" spans="2:65" s="1" customFormat="1" ht="16.5" customHeight="1">
      <c r="B533" s="129"/>
      <c r="C533" s="130">
        <f>1+C531</f>
        <v>101</v>
      </c>
      <c r="D533" s="130" t="s">
        <v>132</v>
      </c>
      <c r="E533" s="131" t="s">
        <v>315</v>
      </c>
      <c r="F533" s="132" t="s">
        <v>924</v>
      </c>
      <c r="G533" s="133" t="s">
        <v>148</v>
      </c>
      <c r="H533" s="134">
        <f>2.4+2.7</f>
        <v>5.1</v>
      </c>
      <c r="I533" s="135">
        <v>0</v>
      </c>
      <c r="J533" s="135">
        <f>ROUND(I533*H533,2)</f>
        <v>0</v>
      </c>
      <c r="K533" s="136"/>
      <c r="L533" s="29"/>
      <c r="M533" s="137" t="s">
        <v>1</v>
      </c>
      <c r="N533" s="138" t="s">
        <v>36</v>
      </c>
      <c r="O533" s="139">
        <v>0</v>
      </c>
      <c r="P533" s="139">
        <f>O533*H533</f>
        <v>0</v>
      </c>
      <c r="Q533" s="139">
        <v>0</v>
      </c>
      <c r="R533" s="139">
        <f>Q533*H533</f>
        <v>0</v>
      </c>
      <c r="S533" s="139">
        <v>0</v>
      </c>
      <c r="T533" s="140">
        <f>S533*H533</f>
        <v>0</v>
      </c>
      <c r="AR533" s="141" t="s">
        <v>156</v>
      </c>
      <c r="AT533" s="141" t="s">
        <v>132</v>
      </c>
      <c r="AU533" s="141" t="s">
        <v>80</v>
      </c>
      <c r="AY533" s="17" t="s">
        <v>129</v>
      </c>
      <c r="BE533" s="142">
        <f>IF(N533="základní",J533,0)</f>
        <v>0</v>
      </c>
      <c r="BF533" s="142">
        <f>IF(N533="snížená",J533,0)</f>
        <v>0</v>
      </c>
      <c r="BG533" s="142">
        <f>IF(N533="zákl. přenesená",J533,0)</f>
        <v>0</v>
      </c>
      <c r="BH533" s="142">
        <f>IF(N533="sníž. přenesená",J533,0)</f>
        <v>0</v>
      </c>
      <c r="BI533" s="142">
        <f>IF(N533="nulová",J533,0)</f>
        <v>0</v>
      </c>
      <c r="BJ533" s="17" t="s">
        <v>78</v>
      </c>
      <c r="BK533" s="142">
        <f>ROUND(I533*H533,2)</f>
        <v>0</v>
      </c>
      <c r="BL533" s="17" t="s">
        <v>156</v>
      </c>
      <c r="BM533" s="141" t="s">
        <v>316</v>
      </c>
    </row>
    <row r="534" spans="2:65" s="1" customFormat="1" ht="56.25" customHeight="1">
      <c r="B534" s="129"/>
      <c r="C534" s="130"/>
      <c r="D534" s="130"/>
      <c r="E534" s="131"/>
      <c r="F534" s="188" t="s">
        <v>936</v>
      </c>
      <c r="G534" s="133"/>
      <c r="H534" s="134"/>
      <c r="I534" s="135"/>
      <c r="J534" s="135"/>
      <c r="K534" s="136"/>
      <c r="L534" s="29"/>
      <c r="M534" s="137"/>
      <c r="N534" s="138"/>
      <c r="O534" s="139"/>
      <c r="P534" s="139"/>
      <c r="Q534" s="139"/>
      <c r="R534" s="139"/>
      <c r="S534" s="139"/>
      <c r="T534" s="140"/>
      <c r="AR534" s="141"/>
      <c r="AT534" s="141"/>
      <c r="AU534" s="141"/>
      <c r="AY534" s="17"/>
      <c r="BE534" s="142"/>
      <c r="BF534" s="142"/>
      <c r="BG534" s="142"/>
      <c r="BH534" s="142"/>
      <c r="BI534" s="142"/>
      <c r="BJ534" s="17"/>
      <c r="BK534" s="142"/>
      <c r="BL534" s="17"/>
      <c r="BM534" s="141"/>
    </row>
    <row r="535" spans="2:65" s="1" customFormat="1" ht="16.5" customHeight="1">
      <c r="B535" s="129"/>
      <c r="C535" s="130">
        <f>1+C533</f>
        <v>102</v>
      </c>
      <c r="D535" s="130" t="s">
        <v>132</v>
      </c>
      <c r="E535" s="131" t="s">
        <v>739</v>
      </c>
      <c r="F535" s="132" t="s">
        <v>924</v>
      </c>
      <c r="G535" s="133" t="s">
        <v>148</v>
      </c>
      <c r="H535" s="134">
        <v>2.515</v>
      </c>
      <c r="I535" s="135">
        <v>0</v>
      </c>
      <c r="J535" s="135">
        <f>ROUND(I535*H535,2)</f>
        <v>0</v>
      </c>
      <c r="K535" s="136"/>
      <c r="L535" s="29"/>
      <c r="M535" s="137" t="s">
        <v>1</v>
      </c>
      <c r="N535" s="138" t="s">
        <v>36</v>
      </c>
      <c r="O535" s="139">
        <v>0</v>
      </c>
      <c r="P535" s="139">
        <f>O535*H535</f>
        <v>0</v>
      </c>
      <c r="Q535" s="139">
        <v>0</v>
      </c>
      <c r="R535" s="139">
        <f>Q535*H535</f>
        <v>0</v>
      </c>
      <c r="S535" s="139">
        <v>0</v>
      </c>
      <c r="T535" s="140">
        <f>S535*H535</f>
        <v>0</v>
      </c>
      <c r="AR535" s="141" t="s">
        <v>156</v>
      </c>
      <c r="AT535" s="141" t="s">
        <v>132</v>
      </c>
      <c r="AU535" s="141" t="s">
        <v>80</v>
      </c>
      <c r="AY535" s="17" t="s">
        <v>129</v>
      </c>
      <c r="BE535" s="142">
        <f>IF(N535="základní",J535,0)</f>
        <v>0</v>
      </c>
      <c r="BF535" s="142">
        <f>IF(N535="snížená",J535,0)</f>
        <v>0</v>
      </c>
      <c r="BG535" s="142">
        <f>IF(N535="zákl. přenesená",J535,0)</f>
        <v>0</v>
      </c>
      <c r="BH535" s="142">
        <f>IF(N535="sníž. přenesená",J535,0)</f>
        <v>0</v>
      </c>
      <c r="BI535" s="142">
        <f>IF(N535="nulová",J535,0)</f>
        <v>0</v>
      </c>
      <c r="BJ535" s="17" t="s">
        <v>78</v>
      </c>
      <c r="BK535" s="142">
        <f>ROUND(I535*H535,2)</f>
        <v>0</v>
      </c>
      <c r="BL535" s="17" t="s">
        <v>156</v>
      </c>
      <c r="BM535" s="141" t="s">
        <v>740</v>
      </c>
    </row>
    <row r="536" spans="2:65" s="1" customFormat="1" ht="69" customHeight="1">
      <c r="B536" s="129"/>
      <c r="C536" s="130"/>
      <c r="D536" s="130"/>
      <c r="E536" s="131"/>
      <c r="F536" s="188" t="s">
        <v>937</v>
      </c>
      <c r="G536" s="133"/>
      <c r="H536" s="134"/>
      <c r="I536" s="135"/>
      <c r="J536" s="135"/>
      <c r="K536" s="136"/>
      <c r="L536" s="29"/>
      <c r="M536" s="137"/>
      <c r="N536" s="138"/>
      <c r="O536" s="139"/>
      <c r="P536" s="139"/>
      <c r="Q536" s="139"/>
      <c r="R536" s="139"/>
      <c r="S536" s="139"/>
      <c r="T536" s="140"/>
      <c r="AR536" s="141"/>
      <c r="AT536" s="141"/>
      <c r="AU536" s="141"/>
      <c r="AY536" s="17"/>
      <c r="BE536" s="142"/>
      <c r="BF536" s="142"/>
      <c r="BG536" s="142"/>
      <c r="BH536" s="142"/>
      <c r="BI536" s="142"/>
      <c r="BJ536" s="17"/>
      <c r="BK536" s="142"/>
      <c r="BL536" s="17"/>
      <c r="BM536" s="141"/>
    </row>
    <row r="537" spans="2:65" s="1" customFormat="1" ht="33" customHeight="1">
      <c r="B537" s="129"/>
      <c r="C537" s="130">
        <f>1+C535</f>
        <v>103</v>
      </c>
      <c r="D537" s="130" t="s">
        <v>132</v>
      </c>
      <c r="E537" s="131" t="s">
        <v>741</v>
      </c>
      <c r="F537" s="132" t="s">
        <v>742</v>
      </c>
      <c r="G537" s="133" t="s">
        <v>135</v>
      </c>
      <c r="H537" s="134">
        <v>30.68</v>
      </c>
      <c r="I537" s="135">
        <v>0</v>
      </c>
      <c r="J537" s="135">
        <f>ROUND(I537*H537,2)</f>
        <v>0</v>
      </c>
      <c r="K537" s="136"/>
      <c r="L537" s="29"/>
      <c r="M537" s="137" t="s">
        <v>1</v>
      </c>
      <c r="N537" s="138" t="s">
        <v>36</v>
      </c>
      <c r="O537" s="139">
        <v>0.133</v>
      </c>
      <c r="P537" s="139">
        <f>O537*H537</f>
        <v>4.08044</v>
      </c>
      <c r="Q537" s="139">
        <v>0</v>
      </c>
      <c r="R537" s="139">
        <f>Q537*H537</f>
        <v>0</v>
      </c>
      <c r="S537" s="139">
        <v>0.007</v>
      </c>
      <c r="T537" s="140">
        <f>S537*H537</f>
        <v>0.21476</v>
      </c>
      <c r="AR537" s="141" t="s">
        <v>156</v>
      </c>
      <c r="AT537" s="141" t="s">
        <v>132</v>
      </c>
      <c r="AU537" s="141" t="s">
        <v>80</v>
      </c>
      <c r="AY537" s="17" t="s">
        <v>129</v>
      </c>
      <c r="BE537" s="142">
        <f>IF(N537="základní",J537,0)</f>
        <v>0</v>
      </c>
      <c r="BF537" s="142">
        <f>IF(N537="snížená",J537,0)</f>
        <v>0</v>
      </c>
      <c r="BG537" s="142">
        <f>IF(N537="zákl. přenesená",J537,0)</f>
        <v>0</v>
      </c>
      <c r="BH537" s="142">
        <f>IF(N537="sníž. přenesená",J537,0)</f>
        <v>0</v>
      </c>
      <c r="BI537" s="142">
        <f>IF(N537="nulová",J537,0)</f>
        <v>0</v>
      </c>
      <c r="BJ537" s="17" t="s">
        <v>78</v>
      </c>
      <c r="BK537" s="142">
        <f>ROUND(I537*H537,2)</f>
        <v>0</v>
      </c>
      <c r="BL537" s="17" t="s">
        <v>156</v>
      </c>
      <c r="BM537" s="141" t="s">
        <v>743</v>
      </c>
    </row>
    <row r="538" spans="2:51" s="14" customFormat="1" ht="12">
      <c r="B538" s="156"/>
      <c r="D538" s="144" t="s">
        <v>137</v>
      </c>
      <c r="E538" s="157" t="s">
        <v>1</v>
      </c>
      <c r="F538" s="158" t="s">
        <v>744</v>
      </c>
      <c r="H538" s="157" t="s">
        <v>1</v>
      </c>
      <c r="L538" s="156"/>
      <c r="M538" s="159"/>
      <c r="T538" s="160"/>
      <c r="AT538" s="157" t="s">
        <v>137</v>
      </c>
      <c r="AU538" s="157" t="s">
        <v>80</v>
      </c>
      <c r="AV538" s="14" t="s">
        <v>78</v>
      </c>
      <c r="AW538" s="14" t="s">
        <v>27</v>
      </c>
      <c r="AX538" s="14" t="s">
        <v>71</v>
      </c>
      <c r="AY538" s="157" t="s">
        <v>129</v>
      </c>
    </row>
    <row r="539" spans="2:51" s="12" customFormat="1" ht="12">
      <c r="B539" s="143"/>
      <c r="D539" s="144" t="s">
        <v>137</v>
      </c>
      <c r="E539" s="145" t="s">
        <v>1</v>
      </c>
      <c r="F539" s="146" t="s">
        <v>745</v>
      </c>
      <c r="H539" s="147">
        <v>6.3</v>
      </c>
      <c r="L539" s="143"/>
      <c r="M539" s="148"/>
      <c r="T539" s="149"/>
      <c r="AT539" s="145" t="s">
        <v>137</v>
      </c>
      <c r="AU539" s="145" t="s">
        <v>80</v>
      </c>
      <c r="AV539" s="12" t="s">
        <v>80</v>
      </c>
      <c r="AW539" s="12" t="s">
        <v>27</v>
      </c>
      <c r="AX539" s="12" t="s">
        <v>71</v>
      </c>
      <c r="AY539" s="145" t="s">
        <v>129</v>
      </c>
    </row>
    <row r="540" spans="2:51" s="12" customFormat="1" ht="12">
      <c r="B540" s="143"/>
      <c r="D540" s="144" t="s">
        <v>137</v>
      </c>
      <c r="E540" s="145" t="s">
        <v>1</v>
      </c>
      <c r="F540" s="146" t="s">
        <v>746</v>
      </c>
      <c r="H540" s="147">
        <v>6</v>
      </c>
      <c r="L540" s="143"/>
      <c r="M540" s="148"/>
      <c r="T540" s="149"/>
      <c r="AT540" s="145" t="s">
        <v>137</v>
      </c>
      <c r="AU540" s="145" t="s">
        <v>80</v>
      </c>
      <c r="AV540" s="12" t="s">
        <v>80</v>
      </c>
      <c r="AW540" s="12" t="s">
        <v>27</v>
      </c>
      <c r="AX540" s="12" t="s">
        <v>71</v>
      </c>
      <c r="AY540" s="145" t="s">
        <v>129</v>
      </c>
    </row>
    <row r="541" spans="2:51" s="12" customFormat="1" ht="12">
      <c r="B541" s="143"/>
      <c r="D541" s="144" t="s">
        <v>137</v>
      </c>
      <c r="E541" s="145" t="s">
        <v>1</v>
      </c>
      <c r="F541" s="146" t="s">
        <v>747</v>
      </c>
      <c r="H541" s="147">
        <v>2.75</v>
      </c>
      <c r="L541" s="143"/>
      <c r="M541" s="148"/>
      <c r="T541" s="149"/>
      <c r="AT541" s="145" t="s">
        <v>137</v>
      </c>
      <c r="AU541" s="145" t="s">
        <v>80</v>
      </c>
      <c r="AV541" s="12" t="s">
        <v>80</v>
      </c>
      <c r="AW541" s="12" t="s">
        <v>27</v>
      </c>
      <c r="AX541" s="12" t="s">
        <v>71</v>
      </c>
      <c r="AY541" s="145" t="s">
        <v>129</v>
      </c>
    </row>
    <row r="542" spans="2:51" s="12" customFormat="1" ht="12">
      <c r="B542" s="143"/>
      <c r="D542" s="144" t="s">
        <v>137</v>
      </c>
      <c r="E542" s="145" t="s">
        <v>1</v>
      </c>
      <c r="F542" s="146" t="s">
        <v>748</v>
      </c>
      <c r="H542" s="147">
        <v>1.08</v>
      </c>
      <c r="L542" s="143"/>
      <c r="M542" s="148"/>
      <c r="T542" s="149"/>
      <c r="AT542" s="145" t="s">
        <v>137</v>
      </c>
      <c r="AU542" s="145" t="s">
        <v>80</v>
      </c>
      <c r="AV542" s="12" t="s">
        <v>80</v>
      </c>
      <c r="AW542" s="12" t="s">
        <v>27</v>
      </c>
      <c r="AX542" s="12" t="s">
        <v>71</v>
      </c>
      <c r="AY542" s="145" t="s">
        <v>129</v>
      </c>
    </row>
    <row r="543" spans="2:51" s="12" customFormat="1" ht="12">
      <c r="B543" s="143"/>
      <c r="D543" s="144" t="s">
        <v>137</v>
      </c>
      <c r="E543" s="145" t="s">
        <v>1</v>
      </c>
      <c r="F543" s="146" t="s">
        <v>749</v>
      </c>
      <c r="H543" s="147">
        <v>5.8</v>
      </c>
      <c r="L543" s="143"/>
      <c r="M543" s="148"/>
      <c r="T543" s="149"/>
      <c r="AT543" s="145" t="s">
        <v>137</v>
      </c>
      <c r="AU543" s="145" t="s">
        <v>80</v>
      </c>
      <c r="AV543" s="12" t="s">
        <v>80</v>
      </c>
      <c r="AW543" s="12" t="s">
        <v>27</v>
      </c>
      <c r="AX543" s="12" t="s">
        <v>71</v>
      </c>
      <c r="AY543" s="145" t="s">
        <v>129</v>
      </c>
    </row>
    <row r="544" spans="2:51" s="12" customFormat="1" ht="12">
      <c r="B544" s="143"/>
      <c r="D544" s="144" t="s">
        <v>137</v>
      </c>
      <c r="E544" s="145" t="s">
        <v>1</v>
      </c>
      <c r="F544" s="146" t="s">
        <v>750</v>
      </c>
      <c r="H544" s="147">
        <v>0.6</v>
      </c>
      <c r="L544" s="143"/>
      <c r="M544" s="148"/>
      <c r="T544" s="149"/>
      <c r="AT544" s="145" t="s">
        <v>137</v>
      </c>
      <c r="AU544" s="145" t="s">
        <v>80</v>
      </c>
      <c r="AV544" s="12" t="s">
        <v>80</v>
      </c>
      <c r="AW544" s="12" t="s">
        <v>27</v>
      </c>
      <c r="AX544" s="12" t="s">
        <v>71</v>
      </c>
      <c r="AY544" s="145" t="s">
        <v>129</v>
      </c>
    </row>
    <row r="545" spans="2:51" s="12" customFormat="1" ht="12">
      <c r="B545" s="143"/>
      <c r="D545" s="144" t="s">
        <v>137</v>
      </c>
      <c r="E545" s="145" t="s">
        <v>1</v>
      </c>
      <c r="F545" s="146" t="s">
        <v>751</v>
      </c>
      <c r="H545" s="147">
        <v>2.75</v>
      </c>
      <c r="L545" s="143"/>
      <c r="M545" s="148"/>
      <c r="T545" s="149"/>
      <c r="AT545" s="145" t="s">
        <v>137</v>
      </c>
      <c r="AU545" s="145" t="s">
        <v>80</v>
      </c>
      <c r="AV545" s="12" t="s">
        <v>80</v>
      </c>
      <c r="AW545" s="12" t="s">
        <v>27</v>
      </c>
      <c r="AX545" s="12" t="s">
        <v>71</v>
      </c>
      <c r="AY545" s="145" t="s">
        <v>129</v>
      </c>
    </row>
    <row r="546" spans="2:51" s="12" customFormat="1" ht="12">
      <c r="B546" s="143"/>
      <c r="D546" s="144" t="s">
        <v>137</v>
      </c>
      <c r="E546" s="145" t="s">
        <v>1</v>
      </c>
      <c r="F546" s="146" t="s">
        <v>752</v>
      </c>
      <c r="H546" s="147">
        <v>2.9</v>
      </c>
      <c r="L546" s="143"/>
      <c r="M546" s="148"/>
      <c r="T546" s="149"/>
      <c r="AT546" s="145" t="s">
        <v>137</v>
      </c>
      <c r="AU546" s="145" t="s">
        <v>80</v>
      </c>
      <c r="AV546" s="12" t="s">
        <v>80</v>
      </c>
      <c r="AW546" s="12" t="s">
        <v>27</v>
      </c>
      <c r="AX546" s="12" t="s">
        <v>71</v>
      </c>
      <c r="AY546" s="145" t="s">
        <v>129</v>
      </c>
    </row>
    <row r="547" spans="2:51" s="12" customFormat="1" ht="12">
      <c r="B547" s="143"/>
      <c r="D547" s="144" t="s">
        <v>137</v>
      </c>
      <c r="E547" s="145" t="s">
        <v>1</v>
      </c>
      <c r="F547" s="146" t="s">
        <v>753</v>
      </c>
      <c r="H547" s="147">
        <v>0.6</v>
      </c>
      <c r="L547" s="143"/>
      <c r="M547" s="148"/>
      <c r="T547" s="149"/>
      <c r="AT547" s="145" t="s">
        <v>137</v>
      </c>
      <c r="AU547" s="145" t="s">
        <v>80</v>
      </c>
      <c r="AV547" s="12" t="s">
        <v>80</v>
      </c>
      <c r="AW547" s="12" t="s">
        <v>27</v>
      </c>
      <c r="AX547" s="12" t="s">
        <v>71</v>
      </c>
      <c r="AY547" s="145" t="s">
        <v>129</v>
      </c>
    </row>
    <row r="548" spans="2:51" s="12" customFormat="1" ht="12">
      <c r="B548" s="143"/>
      <c r="D548" s="144" t="s">
        <v>137</v>
      </c>
      <c r="E548" s="145" t="s">
        <v>1</v>
      </c>
      <c r="F548" s="146" t="s">
        <v>754</v>
      </c>
      <c r="H548" s="147">
        <v>1.9</v>
      </c>
      <c r="L548" s="143"/>
      <c r="M548" s="148"/>
      <c r="T548" s="149"/>
      <c r="AT548" s="145" t="s">
        <v>137</v>
      </c>
      <c r="AU548" s="145" t="s">
        <v>80</v>
      </c>
      <c r="AV548" s="12" t="s">
        <v>80</v>
      </c>
      <c r="AW548" s="12" t="s">
        <v>27</v>
      </c>
      <c r="AX548" s="12" t="s">
        <v>71</v>
      </c>
      <c r="AY548" s="145" t="s">
        <v>129</v>
      </c>
    </row>
    <row r="549" spans="2:51" s="13" customFormat="1" ht="12">
      <c r="B549" s="150"/>
      <c r="D549" s="144" t="s">
        <v>137</v>
      </c>
      <c r="E549" s="151" t="s">
        <v>1</v>
      </c>
      <c r="F549" s="152" t="s">
        <v>138</v>
      </c>
      <c r="H549" s="153">
        <v>30.68</v>
      </c>
      <c r="L549" s="150"/>
      <c r="M549" s="154"/>
      <c r="T549" s="155"/>
      <c r="AT549" s="151" t="s">
        <v>137</v>
      </c>
      <c r="AU549" s="151" t="s">
        <v>80</v>
      </c>
      <c r="AV549" s="13" t="s">
        <v>136</v>
      </c>
      <c r="AW549" s="13" t="s">
        <v>27</v>
      </c>
      <c r="AX549" s="13" t="s">
        <v>78</v>
      </c>
      <c r="AY549" s="151" t="s">
        <v>129</v>
      </c>
    </row>
    <row r="550" spans="2:65" s="1" customFormat="1" ht="24.2" customHeight="1">
      <c r="B550" s="129"/>
      <c r="C550" s="130">
        <f>1+C537</f>
        <v>104</v>
      </c>
      <c r="D550" s="130" t="s">
        <v>132</v>
      </c>
      <c r="E550" s="131" t="s">
        <v>317</v>
      </c>
      <c r="F550" s="132" t="s">
        <v>318</v>
      </c>
      <c r="G550" s="133" t="s">
        <v>135</v>
      </c>
      <c r="H550" s="134">
        <v>14</v>
      </c>
      <c r="I550" s="135">
        <v>0</v>
      </c>
      <c r="J550" s="135">
        <f>ROUND(I550*H550,2)</f>
        <v>0</v>
      </c>
      <c r="K550" s="136"/>
      <c r="L550" s="29"/>
      <c r="M550" s="137" t="s">
        <v>1</v>
      </c>
      <c r="N550" s="138" t="s">
        <v>36</v>
      </c>
      <c r="O550" s="139">
        <v>1.682</v>
      </c>
      <c r="P550" s="139">
        <f>O550*H550</f>
        <v>23.548</v>
      </c>
      <c r="Q550" s="139">
        <v>0</v>
      </c>
      <c r="R550" s="139">
        <f>Q550*H550</f>
        <v>0</v>
      </c>
      <c r="S550" s="139">
        <v>0</v>
      </c>
      <c r="T550" s="140">
        <f>S550*H550</f>
        <v>0</v>
      </c>
      <c r="AR550" s="141" t="s">
        <v>156</v>
      </c>
      <c r="AT550" s="141" t="s">
        <v>132</v>
      </c>
      <c r="AU550" s="141" t="s">
        <v>80</v>
      </c>
      <c r="AY550" s="17" t="s">
        <v>129</v>
      </c>
      <c r="BE550" s="142">
        <f>IF(N550="základní",J550,0)</f>
        <v>0</v>
      </c>
      <c r="BF550" s="142">
        <f>IF(N550="snížená",J550,0)</f>
        <v>0</v>
      </c>
      <c r="BG550" s="142">
        <f>IF(N550="zákl. přenesená",J550,0)</f>
        <v>0</v>
      </c>
      <c r="BH550" s="142">
        <f>IF(N550="sníž. přenesená",J550,0)</f>
        <v>0</v>
      </c>
      <c r="BI550" s="142">
        <f>IF(N550="nulová",J550,0)</f>
        <v>0</v>
      </c>
      <c r="BJ550" s="17" t="s">
        <v>78</v>
      </c>
      <c r="BK550" s="142">
        <f>ROUND(I550*H550,2)</f>
        <v>0</v>
      </c>
      <c r="BL550" s="17" t="s">
        <v>156</v>
      </c>
      <c r="BM550" s="141" t="s">
        <v>319</v>
      </c>
    </row>
    <row r="551" spans="2:51" s="12" customFormat="1" ht="12">
      <c r="B551" s="143"/>
      <c r="D551" s="144" t="s">
        <v>137</v>
      </c>
      <c r="E551" s="145" t="s">
        <v>1</v>
      </c>
      <c r="F551" s="146" t="s">
        <v>755</v>
      </c>
      <c r="H551" s="147">
        <v>14</v>
      </c>
      <c r="L551" s="143"/>
      <c r="M551" s="148"/>
      <c r="T551" s="149"/>
      <c r="AT551" s="145" t="s">
        <v>137</v>
      </c>
      <c r="AU551" s="145" t="s">
        <v>80</v>
      </c>
      <c r="AV551" s="12" t="s">
        <v>80</v>
      </c>
      <c r="AW551" s="12" t="s">
        <v>27</v>
      </c>
      <c r="AX551" s="12" t="s">
        <v>71</v>
      </c>
      <c r="AY551" s="145" t="s">
        <v>129</v>
      </c>
    </row>
    <row r="552" spans="2:51" s="13" customFormat="1" ht="12">
      <c r="B552" s="150"/>
      <c r="D552" s="144" t="s">
        <v>137</v>
      </c>
      <c r="E552" s="151" t="s">
        <v>1</v>
      </c>
      <c r="F552" s="152" t="s">
        <v>138</v>
      </c>
      <c r="H552" s="153">
        <v>14</v>
      </c>
      <c r="L552" s="150"/>
      <c r="M552" s="154"/>
      <c r="T552" s="155"/>
      <c r="AT552" s="151" t="s">
        <v>137</v>
      </c>
      <c r="AU552" s="151" t="s">
        <v>80</v>
      </c>
      <c r="AV552" s="13" t="s">
        <v>136</v>
      </c>
      <c r="AW552" s="13" t="s">
        <v>27</v>
      </c>
      <c r="AX552" s="13" t="s">
        <v>78</v>
      </c>
      <c r="AY552" s="151" t="s">
        <v>129</v>
      </c>
    </row>
    <row r="553" spans="2:65" s="1" customFormat="1" ht="24.2" customHeight="1">
      <c r="B553" s="129"/>
      <c r="C553" s="130">
        <f>1+C550</f>
        <v>105</v>
      </c>
      <c r="D553" s="161" t="s">
        <v>196</v>
      </c>
      <c r="E553" s="162" t="s">
        <v>756</v>
      </c>
      <c r="F553" s="163" t="s">
        <v>916</v>
      </c>
      <c r="G553" s="164" t="s">
        <v>135</v>
      </c>
      <c r="H553" s="165">
        <v>2</v>
      </c>
      <c r="I553" s="135">
        <v>0</v>
      </c>
      <c r="J553" s="166">
        <f>ROUND(I553*H553,2)</f>
        <v>0</v>
      </c>
      <c r="K553" s="167"/>
      <c r="L553" s="168"/>
      <c r="M553" s="169" t="s">
        <v>1</v>
      </c>
      <c r="N553" s="170" t="s">
        <v>36</v>
      </c>
      <c r="O553" s="139">
        <v>0</v>
      </c>
      <c r="P553" s="139">
        <f>O553*H553</f>
        <v>0</v>
      </c>
      <c r="Q553" s="139">
        <v>0.0138</v>
      </c>
      <c r="R553" s="139">
        <f>Q553*H553</f>
        <v>0.0276</v>
      </c>
      <c r="S553" s="139">
        <v>0</v>
      </c>
      <c r="T553" s="140">
        <f>S553*H553</f>
        <v>0</v>
      </c>
      <c r="AR553" s="141" t="s">
        <v>180</v>
      </c>
      <c r="AT553" s="141" t="s">
        <v>196</v>
      </c>
      <c r="AU553" s="141" t="s">
        <v>80</v>
      </c>
      <c r="AY553" s="17" t="s">
        <v>129</v>
      </c>
      <c r="BE553" s="142">
        <f>IF(N553="základní",J553,0)</f>
        <v>0</v>
      </c>
      <c r="BF553" s="142">
        <f>IF(N553="snížená",J553,0)</f>
        <v>0</v>
      </c>
      <c r="BG553" s="142">
        <f>IF(N553="zákl. přenesená",J553,0)</f>
        <v>0</v>
      </c>
      <c r="BH553" s="142">
        <f>IF(N553="sníž. přenesená",J553,0)</f>
        <v>0</v>
      </c>
      <c r="BI553" s="142">
        <f>IF(N553="nulová",J553,0)</f>
        <v>0</v>
      </c>
      <c r="BJ553" s="17" t="s">
        <v>78</v>
      </c>
      <c r="BK553" s="142">
        <f>ROUND(I553*H553,2)</f>
        <v>0</v>
      </c>
      <c r="BL553" s="17" t="s">
        <v>156</v>
      </c>
      <c r="BM553" s="141" t="s">
        <v>757</v>
      </c>
    </row>
    <row r="554" spans="2:51" s="12" customFormat="1" ht="12">
      <c r="B554" s="143"/>
      <c r="D554" s="144" t="s">
        <v>137</v>
      </c>
      <c r="E554" s="145" t="s">
        <v>1</v>
      </c>
      <c r="F554" s="146" t="s">
        <v>580</v>
      </c>
      <c r="H554" s="147">
        <v>1</v>
      </c>
      <c r="L554" s="143"/>
      <c r="M554" s="148"/>
      <c r="T554" s="149"/>
      <c r="AT554" s="145" t="s">
        <v>137</v>
      </c>
      <c r="AU554" s="145" t="s">
        <v>80</v>
      </c>
      <c r="AV554" s="12" t="s">
        <v>80</v>
      </c>
      <c r="AW554" s="12" t="s">
        <v>27</v>
      </c>
      <c r="AX554" s="12" t="s">
        <v>71</v>
      </c>
      <c r="AY554" s="145" t="s">
        <v>129</v>
      </c>
    </row>
    <row r="555" spans="2:51" s="12" customFormat="1" ht="12">
      <c r="B555" s="143"/>
      <c r="D555" s="144" t="s">
        <v>137</v>
      </c>
      <c r="E555" s="145" t="s">
        <v>1</v>
      </c>
      <c r="F555" s="146" t="s">
        <v>581</v>
      </c>
      <c r="H555" s="147">
        <v>1</v>
      </c>
      <c r="L555" s="143"/>
      <c r="M555" s="148"/>
      <c r="T555" s="149"/>
      <c r="AT555" s="145" t="s">
        <v>137</v>
      </c>
      <c r="AU555" s="145" t="s">
        <v>80</v>
      </c>
      <c r="AV555" s="12" t="s">
        <v>80</v>
      </c>
      <c r="AW555" s="12" t="s">
        <v>27</v>
      </c>
      <c r="AX555" s="12" t="s">
        <v>71</v>
      </c>
      <c r="AY555" s="145" t="s">
        <v>129</v>
      </c>
    </row>
    <row r="556" spans="2:51" s="13" customFormat="1" ht="12">
      <c r="B556" s="150"/>
      <c r="D556" s="144" t="s">
        <v>137</v>
      </c>
      <c r="E556" s="151" t="s">
        <v>1</v>
      </c>
      <c r="F556" s="152" t="s">
        <v>138</v>
      </c>
      <c r="H556" s="153">
        <v>2</v>
      </c>
      <c r="L556" s="150"/>
      <c r="M556" s="154"/>
      <c r="T556" s="155"/>
      <c r="AT556" s="151" t="s">
        <v>137</v>
      </c>
      <c r="AU556" s="151" t="s">
        <v>80</v>
      </c>
      <c r="AV556" s="13" t="s">
        <v>136</v>
      </c>
      <c r="AW556" s="13" t="s">
        <v>27</v>
      </c>
      <c r="AX556" s="13" t="s">
        <v>78</v>
      </c>
      <c r="AY556" s="151" t="s">
        <v>129</v>
      </c>
    </row>
    <row r="557" spans="2:51" s="13" customFormat="1" ht="24">
      <c r="B557" s="150"/>
      <c r="C557" s="130">
        <f>1+C553</f>
        <v>106</v>
      </c>
      <c r="D557" s="161" t="s">
        <v>854</v>
      </c>
      <c r="E557" s="162"/>
      <c r="F557" s="163" t="s">
        <v>883</v>
      </c>
      <c r="G557" s="164" t="s">
        <v>135</v>
      </c>
      <c r="H557" s="165">
        <v>1</v>
      </c>
      <c r="I557" s="135">
        <v>0</v>
      </c>
      <c r="J557" s="166">
        <f>ROUND(I557*H557,2)</f>
        <v>0</v>
      </c>
      <c r="L557" s="150"/>
      <c r="M557" s="154"/>
      <c r="T557" s="155"/>
      <c r="AT557" s="151"/>
      <c r="AU557" s="151"/>
      <c r="AY557" s="151"/>
    </row>
    <row r="558" spans="2:65" s="1" customFormat="1" ht="24.2" customHeight="1">
      <c r="B558" s="129"/>
      <c r="C558" s="130">
        <f>1+C557</f>
        <v>107</v>
      </c>
      <c r="D558" s="161" t="s">
        <v>196</v>
      </c>
      <c r="E558" s="162" t="s">
        <v>758</v>
      </c>
      <c r="F558" s="163" t="s">
        <v>917</v>
      </c>
      <c r="G558" s="164" t="s">
        <v>135</v>
      </c>
      <c r="H558" s="165">
        <v>7</v>
      </c>
      <c r="I558" s="135">
        <v>0</v>
      </c>
      <c r="J558" s="166">
        <f>ROUND(I558*H558,2)</f>
        <v>0</v>
      </c>
      <c r="K558" s="167"/>
      <c r="L558" s="168"/>
      <c r="M558" s="169" t="s">
        <v>1</v>
      </c>
      <c r="N558" s="170" t="s">
        <v>36</v>
      </c>
      <c r="O558" s="139">
        <v>0</v>
      </c>
      <c r="P558" s="139">
        <f>O558*H558</f>
        <v>0</v>
      </c>
      <c r="Q558" s="139">
        <v>0</v>
      </c>
      <c r="R558" s="139">
        <f>Q558*H558</f>
        <v>0</v>
      </c>
      <c r="S558" s="139">
        <v>0</v>
      </c>
      <c r="T558" s="140">
        <f>S558*H558</f>
        <v>0</v>
      </c>
      <c r="AR558" s="141" t="s">
        <v>180</v>
      </c>
      <c r="AT558" s="141" t="s">
        <v>196</v>
      </c>
      <c r="AU558" s="141" t="s">
        <v>80</v>
      </c>
      <c r="AY558" s="17" t="s">
        <v>129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7" t="s">
        <v>78</v>
      </c>
      <c r="BK558" s="142">
        <f>ROUND(I558*H558,2)</f>
        <v>0</v>
      </c>
      <c r="BL558" s="17" t="s">
        <v>156</v>
      </c>
      <c r="BM558" s="141" t="s">
        <v>320</v>
      </c>
    </row>
    <row r="559" spans="2:51" s="12" customFormat="1" ht="12">
      <c r="B559" s="143"/>
      <c r="D559" s="144" t="s">
        <v>137</v>
      </c>
      <c r="E559" s="145" t="s">
        <v>1</v>
      </c>
      <c r="F559" s="146" t="s">
        <v>759</v>
      </c>
      <c r="H559" s="147">
        <v>2</v>
      </c>
      <c r="L559" s="143"/>
      <c r="M559" s="148"/>
      <c r="T559" s="149"/>
      <c r="AT559" s="145" t="s">
        <v>137</v>
      </c>
      <c r="AU559" s="145" t="s">
        <v>80</v>
      </c>
      <c r="AV559" s="12" t="s">
        <v>80</v>
      </c>
      <c r="AW559" s="12" t="s">
        <v>27</v>
      </c>
      <c r="AX559" s="12" t="s">
        <v>71</v>
      </c>
      <c r="AY559" s="145" t="s">
        <v>129</v>
      </c>
    </row>
    <row r="560" spans="2:51" s="12" customFormat="1" ht="12">
      <c r="B560" s="143"/>
      <c r="D560" s="144" t="s">
        <v>137</v>
      </c>
      <c r="E560" s="145" t="s">
        <v>1</v>
      </c>
      <c r="F560" s="146" t="s">
        <v>583</v>
      </c>
      <c r="H560" s="147">
        <v>1</v>
      </c>
      <c r="L560" s="143"/>
      <c r="M560" s="148"/>
      <c r="T560" s="149"/>
      <c r="AT560" s="145" t="s">
        <v>137</v>
      </c>
      <c r="AU560" s="145" t="s">
        <v>80</v>
      </c>
      <c r="AV560" s="12" t="s">
        <v>80</v>
      </c>
      <c r="AW560" s="12" t="s">
        <v>27</v>
      </c>
      <c r="AX560" s="12" t="s">
        <v>71</v>
      </c>
      <c r="AY560" s="145" t="s">
        <v>129</v>
      </c>
    </row>
    <row r="561" spans="2:51" s="12" customFormat="1" ht="12">
      <c r="B561" s="143"/>
      <c r="D561" s="144" t="s">
        <v>137</v>
      </c>
      <c r="E561" s="145" t="s">
        <v>1</v>
      </c>
      <c r="F561" s="146" t="s">
        <v>584</v>
      </c>
      <c r="H561" s="147">
        <v>1</v>
      </c>
      <c r="L561" s="143"/>
      <c r="M561" s="148"/>
      <c r="T561" s="149"/>
      <c r="AT561" s="145" t="s">
        <v>137</v>
      </c>
      <c r="AU561" s="145" t="s">
        <v>80</v>
      </c>
      <c r="AV561" s="12" t="s">
        <v>80</v>
      </c>
      <c r="AW561" s="12" t="s">
        <v>27</v>
      </c>
      <c r="AX561" s="12" t="s">
        <v>71</v>
      </c>
      <c r="AY561" s="145" t="s">
        <v>129</v>
      </c>
    </row>
    <row r="562" spans="2:51" s="12" customFormat="1" ht="12">
      <c r="B562" s="143"/>
      <c r="D562" s="144" t="s">
        <v>137</v>
      </c>
      <c r="E562" s="145" t="s">
        <v>1</v>
      </c>
      <c r="F562" s="146" t="s">
        <v>585</v>
      </c>
      <c r="H562" s="147">
        <v>1</v>
      </c>
      <c r="L562" s="143"/>
      <c r="M562" s="148"/>
      <c r="T562" s="149"/>
      <c r="AT562" s="145" t="s">
        <v>137</v>
      </c>
      <c r="AU562" s="145" t="s">
        <v>80</v>
      </c>
      <c r="AV562" s="12" t="s">
        <v>80</v>
      </c>
      <c r="AW562" s="12" t="s">
        <v>27</v>
      </c>
      <c r="AX562" s="12" t="s">
        <v>71</v>
      </c>
      <c r="AY562" s="145" t="s">
        <v>129</v>
      </c>
    </row>
    <row r="563" spans="2:51" s="12" customFormat="1" ht="12">
      <c r="B563" s="143"/>
      <c r="D563" s="144" t="s">
        <v>137</v>
      </c>
      <c r="E563" s="145" t="s">
        <v>1</v>
      </c>
      <c r="F563" s="146" t="s">
        <v>586</v>
      </c>
      <c r="H563" s="147">
        <v>2</v>
      </c>
      <c r="L563" s="143"/>
      <c r="M563" s="148"/>
      <c r="T563" s="149"/>
      <c r="AT563" s="145" t="s">
        <v>137</v>
      </c>
      <c r="AU563" s="145" t="s">
        <v>80</v>
      </c>
      <c r="AV563" s="12" t="s">
        <v>80</v>
      </c>
      <c r="AW563" s="12" t="s">
        <v>27</v>
      </c>
      <c r="AX563" s="12" t="s">
        <v>71</v>
      </c>
      <c r="AY563" s="145" t="s">
        <v>129</v>
      </c>
    </row>
    <row r="564" spans="2:51" s="13" customFormat="1" ht="12">
      <c r="B564" s="150"/>
      <c r="D564" s="144" t="s">
        <v>137</v>
      </c>
      <c r="E564" s="151" t="s">
        <v>1</v>
      </c>
      <c r="F564" s="152" t="s">
        <v>138</v>
      </c>
      <c r="H564" s="153">
        <v>7</v>
      </c>
      <c r="L564" s="150"/>
      <c r="M564" s="154"/>
      <c r="T564" s="155"/>
      <c r="AT564" s="151" t="s">
        <v>137</v>
      </c>
      <c r="AU564" s="151" t="s">
        <v>80</v>
      </c>
      <c r="AV564" s="13" t="s">
        <v>136</v>
      </c>
      <c r="AW564" s="13" t="s">
        <v>27</v>
      </c>
      <c r="AX564" s="13" t="s">
        <v>78</v>
      </c>
      <c r="AY564" s="151" t="s">
        <v>129</v>
      </c>
    </row>
    <row r="565" spans="2:65" s="1" customFormat="1" ht="24.2" customHeight="1">
      <c r="B565" s="129"/>
      <c r="C565" s="130">
        <f>1+C558</f>
        <v>108</v>
      </c>
      <c r="D565" s="161" t="s">
        <v>196</v>
      </c>
      <c r="E565" s="162" t="s">
        <v>760</v>
      </c>
      <c r="F565" s="163" t="s">
        <v>918</v>
      </c>
      <c r="G565" s="164" t="s">
        <v>135</v>
      </c>
      <c r="H565" s="165">
        <v>5</v>
      </c>
      <c r="I565" s="135">
        <v>0</v>
      </c>
      <c r="J565" s="166">
        <f>ROUND(I565*H565,2)</f>
        <v>0</v>
      </c>
      <c r="K565" s="167"/>
      <c r="L565" s="168"/>
      <c r="M565" s="169" t="s">
        <v>1</v>
      </c>
      <c r="N565" s="170" t="s">
        <v>36</v>
      </c>
      <c r="O565" s="139">
        <v>0</v>
      </c>
      <c r="P565" s="139">
        <f>O565*H565</f>
        <v>0</v>
      </c>
      <c r="Q565" s="139">
        <v>0</v>
      </c>
      <c r="R565" s="139">
        <f>Q565*H565</f>
        <v>0</v>
      </c>
      <c r="S565" s="139">
        <v>0</v>
      </c>
      <c r="T565" s="140">
        <f>S565*H565</f>
        <v>0</v>
      </c>
      <c r="AR565" s="141" t="s">
        <v>180</v>
      </c>
      <c r="AT565" s="141" t="s">
        <v>196</v>
      </c>
      <c r="AU565" s="141" t="s">
        <v>80</v>
      </c>
      <c r="AY565" s="17" t="s">
        <v>129</v>
      </c>
      <c r="BE565" s="142">
        <f>IF(N565="základní",J565,0)</f>
        <v>0</v>
      </c>
      <c r="BF565" s="142">
        <f>IF(N565="snížená",J565,0)</f>
        <v>0</v>
      </c>
      <c r="BG565" s="142">
        <f>IF(N565="zákl. přenesená",J565,0)</f>
        <v>0</v>
      </c>
      <c r="BH565" s="142">
        <f>IF(N565="sníž. přenesená",J565,0)</f>
        <v>0</v>
      </c>
      <c r="BI565" s="142">
        <f>IF(N565="nulová",J565,0)</f>
        <v>0</v>
      </c>
      <c r="BJ565" s="17" t="s">
        <v>78</v>
      </c>
      <c r="BK565" s="142">
        <f>ROUND(I565*H565,2)</f>
        <v>0</v>
      </c>
      <c r="BL565" s="17" t="s">
        <v>156</v>
      </c>
      <c r="BM565" s="141" t="s">
        <v>321</v>
      </c>
    </row>
    <row r="566" spans="2:51" s="12" customFormat="1" ht="12">
      <c r="B566" s="143"/>
      <c r="D566" s="144" t="s">
        <v>137</v>
      </c>
      <c r="E566" s="145" t="s">
        <v>1</v>
      </c>
      <c r="F566" s="146" t="s">
        <v>590</v>
      </c>
      <c r="H566" s="147">
        <v>2</v>
      </c>
      <c r="L566" s="143"/>
      <c r="M566" s="148"/>
      <c r="T566" s="149"/>
      <c r="AT566" s="145" t="s">
        <v>137</v>
      </c>
      <c r="AU566" s="145" t="s">
        <v>80</v>
      </c>
      <c r="AV566" s="12" t="s">
        <v>80</v>
      </c>
      <c r="AW566" s="12" t="s">
        <v>27</v>
      </c>
      <c r="AX566" s="12" t="s">
        <v>71</v>
      </c>
      <c r="AY566" s="145" t="s">
        <v>129</v>
      </c>
    </row>
    <row r="567" spans="2:51" s="12" customFormat="1" ht="12">
      <c r="B567" s="143"/>
      <c r="D567" s="144" t="s">
        <v>137</v>
      </c>
      <c r="E567" s="145" t="s">
        <v>1</v>
      </c>
      <c r="F567" s="146" t="s">
        <v>591</v>
      </c>
      <c r="H567" s="147">
        <v>1</v>
      </c>
      <c r="L567" s="143"/>
      <c r="M567" s="148"/>
      <c r="T567" s="149"/>
      <c r="AT567" s="145" t="s">
        <v>137</v>
      </c>
      <c r="AU567" s="145" t="s">
        <v>80</v>
      </c>
      <c r="AV567" s="12" t="s">
        <v>80</v>
      </c>
      <c r="AW567" s="12" t="s">
        <v>27</v>
      </c>
      <c r="AX567" s="12" t="s">
        <v>71</v>
      </c>
      <c r="AY567" s="145" t="s">
        <v>129</v>
      </c>
    </row>
    <row r="568" spans="2:51" s="12" customFormat="1" ht="12">
      <c r="B568" s="143"/>
      <c r="D568" s="144" t="s">
        <v>137</v>
      </c>
      <c r="E568" s="145" t="s">
        <v>1</v>
      </c>
      <c r="F568" s="146" t="s">
        <v>592</v>
      </c>
      <c r="H568" s="147">
        <v>1</v>
      </c>
      <c r="L568" s="143"/>
      <c r="M568" s="148"/>
      <c r="T568" s="149"/>
      <c r="AT568" s="145" t="s">
        <v>137</v>
      </c>
      <c r="AU568" s="145" t="s">
        <v>80</v>
      </c>
      <c r="AV568" s="12" t="s">
        <v>80</v>
      </c>
      <c r="AW568" s="12" t="s">
        <v>27</v>
      </c>
      <c r="AX568" s="12" t="s">
        <v>71</v>
      </c>
      <c r="AY568" s="145" t="s">
        <v>129</v>
      </c>
    </row>
    <row r="569" spans="2:51" s="12" customFormat="1" ht="12">
      <c r="B569" s="143"/>
      <c r="D569" s="144" t="s">
        <v>137</v>
      </c>
      <c r="E569" s="145" t="s">
        <v>1</v>
      </c>
      <c r="F569" s="146" t="s">
        <v>593</v>
      </c>
      <c r="H569" s="147">
        <v>1</v>
      </c>
      <c r="L569" s="143"/>
      <c r="M569" s="148"/>
      <c r="T569" s="149"/>
      <c r="AT569" s="145" t="s">
        <v>137</v>
      </c>
      <c r="AU569" s="145" t="s">
        <v>80</v>
      </c>
      <c r="AV569" s="12" t="s">
        <v>80</v>
      </c>
      <c r="AW569" s="12" t="s">
        <v>27</v>
      </c>
      <c r="AX569" s="12" t="s">
        <v>71</v>
      </c>
      <c r="AY569" s="145" t="s">
        <v>129</v>
      </c>
    </row>
    <row r="570" spans="2:51" s="13" customFormat="1" ht="12">
      <c r="B570" s="150"/>
      <c r="D570" s="144" t="s">
        <v>137</v>
      </c>
      <c r="E570" s="151" t="s">
        <v>1</v>
      </c>
      <c r="F570" s="152" t="s">
        <v>138</v>
      </c>
      <c r="H570" s="153">
        <v>5</v>
      </c>
      <c r="L570" s="150"/>
      <c r="M570" s="154"/>
      <c r="T570" s="155"/>
      <c r="AT570" s="151" t="s">
        <v>137</v>
      </c>
      <c r="AU570" s="151" t="s">
        <v>80</v>
      </c>
      <c r="AV570" s="13" t="s">
        <v>136</v>
      </c>
      <c r="AW570" s="13" t="s">
        <v>27</v>
      </c>
      <c r="AX570" s="13" t="s">
        <v>78</v>
      </c>
      <c r="AY570" s="151" t="s">
        <v>129</v>
      </c>
    </row>
    <row r="571" spans="2:65" s="1" customFormat="1" ht="24.2" customHeight="1">
      <c r="B571" s="129"/>
      <c r="C571" s="130">
        <f>1+C565</f>
        <v>109</v>
      </c>
      <c r="D571" s="130" t="s">
        <v>132</v>
      </c>
      <c r="E571" s="131" t="s">
        <v>322</v>
      </c>
      <c r="F571" s="132" t="s">
        <v>323</v>
      </c>
      <c r="G571" s="133" t="s">
        <v>135</v>
      </c>
      <c r="H571" s="134">
        <v>1</v>
      </c>
      <c r="I571" s="135">
        <v>0</v>
      </c>
      <c r="J571" s="135">
        <f>ROUND(I571*H571,2)</f>
        <v>0</v>
      </c>
      <c r="K571" s="136"/>
      <c r="L571" s="29"/>
      <c r="M571" s="137" t="s">
        <v>1</v>
      </c>
      <c r="N571" s="138" t="s">
        <v>36</v>
      </c>
      <c r="O571" s="139">
        <v>2.859</v>
      </c>
      <c r="P571" s="139">
        <f>O571*H571</f>
        <v>2.859</v>
      </c>
      <c r="Q571" s="139">
        <v>0</v>
      </c>
      <c r="R571" s="139">
        <f>Q571*H571</f>
        <v>0</v>
      </c>
      <c r="S571" s="139">
        <v>0</v>
      </c>
      <c r="T571" s="140">
        <f>S571*H571</f>
        <v>0</v>
      </c>
      <c r="AR571" s="141" t="s">
        <v>156</v>
      </c>
      <c r="AT571" s="141" t="s">
        <v>132</v>
      </c>
      <c r="AU571" s="141" t="s">
        <v>80</v>
      </c>
      <c r="AY571" s="17" t="s">
        <v>129</v>
      </c>
      <c r="BE571" s="142">
        <f>IF(N571="základní",J571,0)</f>
        <v>0</v>
      </c>
      <c r="BF571" s="142">
        <f>IF(N571="snížená",J571,0)</f>
        <v>0</v>
      </c>
      <c r="BG571" s="142">
        <f>IF(N571="zákl. přenesená",J571,0)</f>
        <v>0</v>
      </c>
      <c r="BH571" s="142">
        <f>IF(N571="sníž. přenesená",J571,0)</f>
        <v>0</v>
      </c>
      <c r="BI571" s="142">
        <f>IF(N571="nulová",J571,0)</f>
        <v>0</v>
      </c>
      <c r="BJ571" s="17" t="s">
        <v>78</v>
      </c>
      <c r="BK571" s="142">
        <f>ROUND(I571*H571,2)</f>
        <v>0</v>
      </c>
      <c r="BL571" s="17" t="s">
        <v>156</v>
      </c>
      <c r="BM571" s="141" t="s">
        <v>324</v>
      </c>
    </row>
    <row r="572" spans="2:51" s="12" customFormat="1" ht="12">
      <c r="B572" s="143"/>
      <c r="D572" s="144" t="s">
        <v>137</v>
      </c>
      <c r="E572" s="145" t="s">
        <v>1</v>
      </c>
      <c r="F572" s="146" t="s">
        <v>585</v>
      </c>
      <c r="H572" s="147">
        <v>1</v>
      </c>
      <c r="L572" s="143"/>
      <c r="M572" s="148"/>
      <c r="T572" s="149"/>
      <c r="AT572" s="145" t="s">
        <v>137</v>
      </c>
      <c r="AU572" s="145" t="s">
        <v>80</v>
      </c>
      <c r="AV572" s="12" t="s">
        <v>80</v>
      </c>
      <c r="AW572" s="12" t="s">
        <v>27</v>
      </c>
      <c r="AX572" s="12" t="s">
        <v>78</v>
      </c>
      <c r="AY572" s="145" t="s">
        <v>129</v>
      </c>
    </row>
    <row r="573" spans="2:65" s="1" customFormat="1" ht="33" customHeight="1">
      <c r="B573" s="129"/>
      <c r="C573" s="130">
        <f>1+C571</f>
        <v>110</v>
      </c>
      <c r="D573" s="161" t="s">
        <v>196</v>
      </c>
      <c r="E573" s="162" t="s">
        <v>761</v>
      </c>
      <c r="F573" s="163" t="s">
        <v>325</v>
      </c>
      <c r="G573" s="164" t="s">
        <v>135</v>
      </c>
      <c r="H573" s="165">
        <v>1</v>
      </c>
      <c r="I573" s="135">
        <v>0</v>
      </c>
      <c r="J573" s="166">
        <f>ROUND(I573*H573,2)</f>
        <v>0</v>
      </c>
      <c r="K573" s="167"/>
      <c r="L573" s="168"/>
      <c r="M573" s="169" t="s">
        <v>1</v>
      </c>
      <c r="N573" s="170" t="s">
        <v>36</v>
      </c>
      <c r="O573" s="139">
        <v>0</v>
      </c>
      <c r="P573" s="139">
        <f>O573*H573</f>
        <v>0</v>
      </c>
      <c r="Q573" s="139">
        <v>0</v>
      </c>
      <c r="R573" s="139">
        <f>Q573*H573</f>
        <v>0</v>
      </c>
      <c r="S573" s="139">
        <v>0</v>
      </c>
      <c r="T573" s="140">
        <f>S573*H573</f>
        <v>0</v>
      </c>
      <c r="AR573" s="141" t="s">
        <v>180</v>
      </c>
      <c r="AT573" s="141" t="s">
        <v>196</v>
      </c>
      <c r="AU573" s="141" t="s">
        <v>80</v>
      </c>
      <c r="AY573" s="17" t="s">
        <v>129</v>
      </c>
      <c r="BE573" s="142">
        <f>IF(N573="základní",J573,0)</f>
        <v>0</v>
      </c>
      <c r="BF573" s="142">
        <f>IF(N573="snížená",J573,0)</f>
        <v>0</v>
      </c>
      <c r="BG573" s="142">
        <f>IF(N573="zákl. přenesená",J573,0)</f>
        <v>0</v>
      </c>
      <c r="BH573" s="142">
        <f>IF(N573="sníž. přenesená",J573,0)</f>
        <v>0</v>
      </c>
      <c r="BI573" s="142">
        <f>IF(N573="nulová",J573,0)</f>
        <v>0</v>
      </c>
      <c r="BJ573" s="17" t="s">
        <v>78</v>
      </c>
      <c r="BK573" s="142">
        <f>ROUND(I573*H573,2)</f>
        <v>0</v>
      </c>
      <c r="BL573" s="17" t="s">
        <v>156</v>
      </c>
      <c r="BM573" s="141" t="s">
        <v>326</v>
      </c>
    </row>
    <row r="574" spans="2:51" s="12" customFormat="1" ht="12">
      <c r="B574" s="143"/>
      <c r="D574" s="144" t="s">
        <v>137</v>
      </c>
      <c r="E574" s="145" t="s">
        <v>1</v>
      </c>
      <c r="F574" s="146" t="s">
        <v>585</v>
      </c>
      <c r="H574" s="147">
        <v>1</v>
      </c>
      <c r="L574" s="143"/>
      <c r="M574" s="148"/>
      <c r="T574" s="149"/>
      <c r="AT574" s="145" t="s">
        <v>137</v>
      </c>
      <c r="AU574" s="145" t="s">
        <v>80</v>
      </c>
      <c r="AV574" s="12" t="s">
        <v>80</v>
      </c>
      <c r="AW574" s="12" t="s">
        <v>27</v>
      </c>
      <c r="AX574" s="12" t="s">
        <v>78</v>
      </c>
      <c r="AY574" s="145" t="s">
        <v>129</v>
      </c>
    </row>
    <row r="575" spans="2:65" s="1" customFormat="1" ht="24.2" customHeight="1">
      <c r="B575" s="129"/>
      <c r="C575" s="130">
        <f>1+C573</f>
        <v>111</v>
      </c>
      <c r="D575" s="130" t="s">
        <v>132</v>
      </c>
      <c r="E575" s="131" t="s">
        <v>327</v>
      </c>
      <c r="F575" s="132" t="s">
        <v>328</v>
      </c>
      <c r="G575" s="133" t="s">
        <v>135</v>
      </c>
      <c r="H575" s="134">
        <v>1</v>
      </c>
      <c r="I575" s="135">
        <v>0</v>
      </c>
      <c r="J575" s="135">
        <f>ROUND(I575*H575,2)</f>
        <v>0</v>
      </c>
      <c r="K575" s="136"/>
      <c r="L575" s="29"/>
      <c r="M575" s="137" t="s">
        <v>1</v>
      </c>
      <c r="N575" s="138" t="s">
        <v>36</v>
      </c>
      <c r="O575" s="139">
        <v>3.304</v>
      </c>
      <c r="P575" s="139">
        <f>O575*H575</f>
        <v>3.304</v>
      </c>
      <c r="Q575" s="139">
        <v>0</v>
      </c>
      <c r="R575" s="139">
        <f>Q575*H575</f>
        <v>0</v>
      </c>
      <c r="S575" s="139">
        <v>0</v>
      </c>
      <c r="T575" s="140">
        <f>S575*H575</f>
        <v>0</v>
      </c>
      <c r="AR575" s="141" t="s">
        <v>156</v>
      </c>
      <c r="AT575" s="141" t="s">
        <v>132</v>
      </c>
      <c r="AU575" s="141" t="s">
        <v>80</v>
      </c>
      <c r="AY575" s="17" t="s">
        <v>129</v>
      </c>
      <c r="BE575" s="142">
        <f>IF(N575="základní",J575,0)</f>
        <v>0</v>
      </c>
      <c r="BF575" s="142">
        <f>IF(N575="snížená",J575,0)</f>
        <v>0</v>
      </c>
      <c r="BG575" s="142">
        <f>IF(N575="zákl. přenesená",J575,0)</f>
        <v>0</v>
      </c>
      <c r="BH575" s="142">
        <f>IF(N575="sníž. přenesená",J575,0)</f>
        <v>0</v>
      </c>
      <c r="BI575" s="142">
        <f>IF(N575="nulová",J575,0)</f>
        <v>0</v>
      </c>
      <c r="BJ575" s="17" t="s">
        <v>78</v>
      </c>
      <c r="BK575" s="142">
        <f>ROUND(I575*H575,2)</f>
        <v>0</v>
      </c>
      <c r="BL575" s="17" t="s">
        <v>156</v>
      </c>
      <c r="BM575" s="141" t="s">
        <v>329</v>
      </c>
    </row>
    <row r="576" spans="2:51" s="12" customFormat="1" ht="12">
      <c r="B576" s="143"/>
      <c r="D576" s="144" t="s">
        <v>137</v>
      </c>
      <c r="E576" s="145" t="s">
        <v>1</v>
      </c>
      <c r="F576" s="146" t="s">
        <v>598</v>
      </c>
      <c r="H576" s="147">
        <v>1</v>
      </c>
      <c r="L576" s="143"/>
      <c r="M576" s="148"/>
      <c r="T576" s="149"/>
      <c r="AT576" s="145" t="s">
        <v>137</v>
      </c>
      <c r="AU576" s="145" t="s">
        <v>80</v>
      </c>
      <c r="AV576" s="12" t="s">
        <v>80</v>
      </c>
      <c r="AW576" s="12" t="s">
        <v>27</v>
      </c>
      <c r="AX576" s="12" t="s">
        <v>78</v>
      </c>
      <c r="AY576" s="145" t="s">
        <v>129</v>
      </c>
    </row>
    <row r="577" spans="2:65" s="1" customFormat="1" ht="33" customHeight="1">
      <c r="B577" s="129"/>
      <c r="C577" s="130">
        <f>1+C575</f>
        <v>112</v>
      </c>
      <c r="D577" s="161" t="s">
        <v>196</v>
      </c>
      <c r="E577" s="162" t="s">
        <v>762</v>
      </c>
      <c r="F577" s="163" t="s">
        <v>763</v>
      </c>
      <c r="G577" s="164" t="s">
        <v>135</v>
      </c>
      <c r="H577" s="165">
        <v>1</v>
      </c>
      <c r="I577" s="135">
        <v>0</v>
      </c>
      <c r="J577" s="166">
        <f>ROUND(I577*H577,2)</f>
        <v>0</v>
      </c>
      <c r="K577" s="167"/>
      <c r="L577" s="168"/>
      <c r="M577" s="169" t="s">
        <v>1</v>
      </c>
      <c r="N577" s="170" t="s">
        <v>36</v>
      </c>
      <c r="O577" s="139">
        <v>0</v>
      </c>
      <c r="P577" s="139">
        <f>O577*H577</f>
        <v>0</v>
      </c>
      <c r="Q577" s="139">
        <v>0</v>
      </c>
      <c r="R577" s="139">
        <f>Q577*H577</f>
        <v>0</v>
      </c>
      <c r="S577" s="139">
        <v>0</v>
      </c>
      <c r="T577" s="140">
        <f>S577*H577</f>
        <v>0</v>
      </c>
      <c r="AR577" s="141" t="s">
        <v>180</v>
      </c>
      <c r="AT577" s="141" t="s">
        <v>196</v>
      </c>
      <c r="AU577" s="141" t="s">
        <v>80</v>
      </c>
      <c r="AY577" s="17" t="s">
        <v>129</v>
      </c>
      <c r="BE577" s="142">
        <f>IF(N577="základní",J577,0)</f>
        <v>0</v>
      </c>
      <c r="BF577" s="142">
        <f>IF(N577="snížená",J577,0)</f>
        <v>0</v>
      </c>
      <c r="BG577" s="142">
        <f>IF(N577="zákl. přenesená",J577,0)</f>
        <v>0</v>
      </c>
      <c r="BH577" s="142">
        <f>IF(N577="sníž. přenesená",J577,0)</f>
        <v>0</v>
      </c>
      <c r="BI577" s="142">
        <f>IF(N577="nulová",J577,0)</f>
        <v>0</v>
      </c>
      <c r="BJ577" s="17" t="s">
        <v>78</v>
      </c>
      <c r="BK577" s="142">
        <f>ROUND(I577*H577,2)</f>
        <v>0</v>
      </c>
      <c r="BL577" s="17" t="s">
        <v>156</v>
      </c>
      <c r="BM577" s="141" t="s">
        <v>331</v>
      </c>
    </row>
    <row r="578" spans="2:65" s="1" customFormat="1" ht="24.2" customHeight="1">
      <c r="B578" s="129"/>
      <c r="C578" s="130">
        <f>1+C577</f>
        <v>113</v>
      </c>
      <c r="D578" s="130" t="s">
        <v>132</v>
      </c>
      <c r="E578" s="131" t="s">
        <v>332</v>
      </c>
      <c r="F578" s="132" t="s">
        <v>333</v>
      </c>
      <c r="G578" s="133" t="s">
        <v>135</v>
      </c>
      <c r="H578" s="134">
        <v>2</v>
      </c>
      <c r="I578" s="135">
        <v>0</v>
      </c>
      <c r="J578" s="135">
        <f>ROUND(I578*H578,2)</f>
        <v>0</v>
      </c>
      <c r="K578" s="136"/>
      <c r="L578" s="29"/>
      <c r="M578" s="137" t="s">
        <v>1</v>
      </c>
      <c r="N578" s="138" t="s">
        <v>36</v>
      </c>
      <c r="O578" s="139">
        <v>0.555</v>
      </c>
      <c r="P578" s="139">
        <f>O578*H578</f>
        <v>1.11</v>
      </c>
      <c r="Q578" s="139">
        <v>0</v>
      </c>
      <c r="R578" s="139">
        <f>Q578*H578</f>
        <v>0</v>
      </c>
      <c r="S578" s="139">
        <v>0</v>
      </c>
      <c r="T578" s="140">
        <f>S578*H578</f>
        <v>0</v>
      </c>
      <c r="AR578" s="141" t="s">
        <v>156</v>
      </c>
      <c r="AT578" s="141" t="s">
        <v>132</v>
      </c>
      <c r="AU578" s="141" t="s">
        <v>80</v>
      </c>
      <c r="AY578" s="17" t="s">
        <v>129</v>
      </c>
      <c r="BE578" s="142">
        <f>IF(N578="základní",J578,0)</f>
        <v>0</v>
      </c>
      <c r="BF578" s="142">
        <f>IF(N578="snížená",J578,0)</f>
        <v>0</v>
      </c>
      <c r="BG578" s="142">
        <f>IF(N578="zákl. přenesená",J578,0)</f>
        <v>0</v>
      </c>
      <c r="BH578" s="142">
        <f>IF(N578="sníž. přenesená",J578,0)</f>
        <v>0</v>
      </c>
      <c r="BI578" s="142">
        <f>IF(N578="nulová",J578,0)</f>
        <v>0</v>
      </c>
      <c r="BJ578" s="17" t="s">
        <v>78</v>
      </c>
      <c r="BK578" s="142">
        <f>ROUND(I578*H578,2)</f>
        <v>0</v>
      </c>
      <c r="BL578" s="17" t="s">
        <v>156</v>
      </c>
      <c r="BM578" s="141" t="s">
        <v>334</v>
      </c>
    </row>
    <row r="579" spans="2:65" s="1" customFormat="1" ht="16.5" customHeight="1">
      <c r="B579" s="129"/>
      <c r="C579" s="130">
        <f>1+C578</f>
        <v>114</v>
      </c>
      <c r="D579" s="161" t="s">
        <v>196</v>
      </c>
      <c r="E579" s="162" t="s">
        <v>335</v>
      </c>
      <c r="F579" s="163" t="s">
        <v>336</v>
      </c>
      <c r="G579" s="164" t="s">
        <v>135</v>
      </c>
      <c r="H579" s="165">
        <v>2</v>
      </c>
      <c r="I579" s="135">
        <v>0</v>
      </c>
      <c r="J579" s="166">
        <f>ROUND(I579*H579,2)</f>
        <v>0</v>
      </c>
      <c r="K579" s="167"/>
      <c r="L579" s="168"/>
      <c r="M579" s="169" t="s">
        <v>1</v>
      </c>
      <c r="N579" s="170" t="s">
        <v>36</v>
      </c>
      <c r="O579" s="139">
        <v>0</v>
      </c>
      <c r="P579" s="139">
        <f>O579*H579</f>
        <v>0</v>
      </c>
      <c r="Q579" s="139">
        <v>0.0024</v>
      </c>
      <c r="R579" s="139">
        <f>Q579*H579</f>
        <v>0.0048</v>
      </c>
      <c r="S579" s="139">
        <v>0</v>
      </c>
      <c r="T579" s="140">
        <f>S579*H579</f>
        <v>0</v>
      </c>
      <c r="AR579" s="141" t="s">
        <v>180</v>
      </c>
      <c r="AT579" s="141" t="s">
        <v>196</v>
      </c>
      <c r="AU579" s="141" t="s">
        <v>80</v>
      </c>
      <c r="AY579" s="17" t="s">
        <v>129</v>
      </c>
      <c r="BE579" s="142">
        <f>IF(N579="základní",J579,0)</f>
        <v>0</v>
      </c>
      <c r="BF579" s="142">
        <f>IF(N579="snížená",J579,0)</f>
        <v>0</v>
      </c>
      <c r="BG579" s="142">
        <f>IF(N579="zákl. přenesená",J579,0)</f>
        <v>0</v>
      </c>
      <c r="BH579" s="142">
        <f>IF(N579="sníž. přenesená",J579,0)</f>
        <v>0</v>
      </c>
      <c r="BI579" s="142">
        <f>IF(N579="nulová",J579,0)</f>
        <v>0</v>
      </c>
      <c r="BJ579" s="17" t="s">
        <v>78</v>
      </c>
      <c r="BK579" s="142">
        <f>ROUND(I579*H579,2)</f>
        <v>0</v>
      </c>
      <c r="BL579" s="17" t="s">
        <v>156</v>
      </c>
      <c r="BM579" s="141" t="s">
        <v>337</v>
      </c>
    </row>
    <row r="580" spans="2:65" s="1" customFormat="1" ht="24.2" customHeight="1">
      <c r="B580" s="129"/>
      <c r="C580" s="130">
        <f>1+C579</f>
        <v>115</v>
      </c>
      <c r="D580" s="130" t="s">
        <v>132</v>
      </c>
      <c r="E580" s="131" t="s">
        <v>338</v>
      </c>
      <c r="F580" s="132" t="s">
        <v>339</v>
      </c>
      <c r="G580" s="133" t="s">
        <v>135</v>
      </c>
      <c r="H580" s="134">
        <v>8</v>
      </c>
      <c r="I580" s="135">
        <v>0</v>
      </c>
      <c r="J580" s="135">
        <f>ROUND(I580*H580,2)</f>
        <v>0</v>
      </c>
      <c r="K580" s="136"/>
      <c r="L580" s="29"/>
      <c r="M580" s="137" t="s">
        <v>1</v>
      </c>
      <c r="N580" s="138" t="s">
        <v>36</v>
      </c>
      <c r="O580" s="139">
        <v>0.068</v>
      </c>
      <c r="P580" s="139">
        <f>O580*H580</f>
        <v>0.544</v>
      </c>
      <c r="Q580" s="139">
        <v>0</v>
      </c>
      <c r="R580" s="139">
        <f>Q580*H580</f>
        <v>0</v>
      </c>
      <c r="S580" s="139">
        <v>0.026</v>
      </c>
      <c r="T580" s="140">
        <f>S580*H580</f>
        <v>0.208</v>
      </c>
      <c r="AR580" s="141" t="s">
        <v>156</v>
      </c>
      <c r="AT580" s="141" t="s">
        <v>132</v>
      </c>
      <c r="AU580" s="141" t="s">
        <v>80</v>
      </c>
      <c r="AY580" s="17" t="s">
        <v>129</v>
      </c>
      <c r="BE580" s="142">
        <f>IF(N580="základní",J580,0)</f>
        <v>0</v>
      </c>
      <c r="BF580" s="142">
        <f>IF(N580="snížená",J580,0)</f>
        <v>0</v>
      </c>
      <c r="BG580" s="142">
        <f>IF(N580="zákl. přenesená",J580,0)</f>
        <v>0</v>
      </c>
      <c r="BH580" s="142">
        <f>IF(N580="sníž. přenesená",J580,0)</f>
        <v>0</v>
      </c>
      <c r="BI580" s="142">
        <f>IF(N580="nulová",J580,0)</f>
        <v>0</v>
      </c>
      <c r="BJ580" s="17" t="s">
        <v>78</v>
      </c>
      <c r="BK580" s="142">
        <f>ROUND(I580*H580,2)</f>
        <v>0</v>
      </c>
      <c r="BL580" s="17" t="s">
        <v>156</v>
      </c>
      <c r="BM580" s="141" t="s">
        <v>340</v>
      </c>
    </row>
    <row r="581" spans="2:51" s="12" customFormat="1" ht="12">
      <c r="B581" s="143"/>
      <c r="D581" s="144" t="s">
        <v>137</v>
      </c>
      <c r="E581" s="145" t="s">
        <v>1</v>
      </c>
      <c r="F581" s="146" t="s">
        <v>144</v>
      </c>
      <c r="H581" s="147">
        <v>8</v>
      </c>
      <c r="L581" s="143"/>
      <c r="M581" s="148"/>
      <c r="T581" s="149"/>
      <c r="AT581" s="145" t="s">
        <v>137</v>
      </c>
      <c r="AU581" s="145" t="s">
        <v>80</v>
      </c>
      <c r="AV581" s="12" t="s">
        <v>80</v>
      </c>
      <c r="AW581" s="12" t="s">
        <v>27</v>
      </c>
      <c r="AX581" s="12" t="s">
        <v>78</v>
      </c>
      <c r="AY581" s="145" t="s">
        <v>129</v>
      </c>
    </row>
    <row r="582" spans="2:65" s="1" customFormat="1" ht="24.2" customHeight="1">
      <c r="B582" s="129"/>
      <c r="C582" s="130">
        <f>1+C580</f>
        <v>116</v>
      </c>
      <c r="D582" s="130" t="s">
        <v>132</v>
      </c>
      <c r="E582" s="131" t="s">
        <v>764</v>
      </c>
      <c r="F582" s="132" t="s">
        <v>765</v>
      </c>
      <c r="G582" s="133" t="s">
        <v>135</v>
      </c>
      <c r="H582" s="134">
        <v>2</v>
      </c>
      <c r="I582" s="135">
        <v>0</v>
      </c>
      <c r="J582" s="135">
        <f>ROUND(I582*H582,2)</f>
        <v>0</v>
      </c>
      <c r="K582" s="136"/>
      <c r="L582" s="29"/>
      <c r="M582" s="137" t="s">
        <v>1</v>
      </c>
      <c r="N582" s="138" t="s">
        <v>36</v>
      </c>
      <c r="O582" s="139">
        <v>0.108</v>
      </c>
      <c r="P582" s="139">
        <f>O582*H582</f>
        <v>0.216</v>
      </c>
      <c r="Q582" s="139">
        <v>0</v>
      </c>
      <c r="R582" s="139">
        <f>Q582*H582</f>
        <v>0</v>
      </c>
      <c r="S582" s="139">
        <v>0.03</v>
      </c>
      <c r="T582" s="140">
        <f>S582*H582</f>
        <v>0.06</v>
      </c>
      <c r="AR582" s="141" t="s">
        <v>156</v>
      </c>
      <c r="AT582" s="141" t="s">
        <v>132</v>
      </c>
      <c r="AU582" s="141" t="s">
        <v>80</v>
      </c>
      <c r="AY582" s="17" t="s">
        <v>129</v>
      </c>
      <c r="BE582" s="142">
        <f>IF(N582="základní",J582,0)</f>
        <v>0</v>
      </c>
      <c r="BF582" s="142">
        <f>IF(N582="snížená",J582,0)</f>
        <v>0</v>
      </c>
      <c r="BG582" s="142">
        <f>IF(N582="zákl. přenesená",J582,0)</f>
        <v>0</v>
      </c>
      <c r="BH582" s="142">
        <f>IF(N582="sníž. přenesená",J582,0)</f>
        <v>0</v>
      </c>
      <c r="BI582" s="142">
        <f>IF(N582="nulová",J582,0)</f>
        <v>0</v>
      </c>
      <c r="BJ582" s="17" t="s">
        <v>78</v>
      </c>
      <c r="BK582" s="142">
        <f>ROUND(I582*H582,2)</f>
        <v>0</v>
      </c>
      <c r="BL582" s="17" t="s">
        <v>156</v>
      </c>
      <c r="BM582" s="141" t="s">
        <v>766</v>
      </c>
    </row>
    <row r="583" spans="2:51" s="12" customFormat="1" ht="12">
      <c r="B583" s="143"/>
      <c r="D583" s="144" t="s">
        <v>137</v>
      </c>
      <c r="E583" s="145" t="s">
        <v>1</v>
      </c>
      <c r="F583" s="146" t="s">
        <v>80</v>
      </c>
      <c r="H583" s="147">
        <v>2</v>
      </c>
      <c r="L583" s="143"/>
      <c r="M583" s="148"/>
      <c r="T583" s="149"/>
      <c r="AT583" s="145" t="s">
        <v>137</v>
      </c>
      <c r="AU583" s="145" t="s">
        <v>80</v>
      </c>
      <c r="AV583" s="12" t="s">
        <v>80</v>
      </c>
      <c r="AW583" s="12" t="s">
        <v>27</v>
      </c>
      <c r="AX583" s="12" t="s">
        <v>78</v>
      </c>
      <c r="AY583" s="145" t="s">
        <v>129</v>
      </c>
    </row>
    <row r="584" spans="2:65" s="1" customFormat="1" ht="24.2" customHeight="1">
      <c r="B584" s="129"/>
      <c r="C584" s="130">
        <f>1+C582</f>
        <v>117</v>
      </c>
      <c r="D584" s="130" t="s">
        <v>132</v>
      </c>
      <c r="E584" s="131" t="s">
        <v>767</v>
      </c>
      <c r="F584" s="132" t="s">
        <v>768</v>
      </c>
      <c r="G584" s="133" t="s">
        <v>148</v>
      </c>
      <c r="H584" s="134">
        <v>30.68</v>
      </c>
      <c r="I584" s="135">
        <v>0</v>
      </c>
      <c r="J584" s="135">
        <f>ROUND(I584*H584,2)</f>
        <v>0</v>
      </c>
      <c r="K584" s="136"/>
      <c r="L584" s="29"/>
      <c r="M584" s="137" t="s">
        <v>1</v>
      </c>
      <c r="N584" s="138" t="s">
        <v>36</v>
      </c>
      <c r="O584" s="139">
        <v>0.345</v>
      </c>
      <c r="P584" s="139">
        <f>O584*H584</f>
        <v>10.584599999999998</v>
      </c>
      <c r="Q584" s="139">
        <v>0</v>
      </c>
      <c r="R584" s="139">
        <f>Q584*H584</f>
        <v>0</v>
      </c>
      <c r="S584" s="139">
        <v>0</v>
      </c>
      <c r="T584" s="140">
        <f>S584*H584</f>
        <v>0</v>
      </c>
      <c r="AR584" s="141" t="s">
        <v>156</v>
      </c>
      <c r="AT584" s="141" t="s">
        <v>132</v>
      </c>
      <c r="AU584" s="141" t="s">
        <v>80</v>
      </c>
      <c r="AY584" s="17" t="s">
        <v>129</v>
      </c>
      <c r="BE584" s="142">
        <f>IF(N584="základní",J584,0)</f>
        <v>0</v>
      </c>
      <c r="BF584" s="142">
        <f>IF(N584="snížená",J584,0)</f>
        <v>0</v>
      </c>
      <c r="BG584" s="142">
        <f>IF(N584="zákl. přenesená",J584,0)</f>
        <v>0</v>
      </c>
      <c r="BH584" s="142">
        <f>IF(N584="sníž. přenesená",J584,0)</f>
        <v>0</v>
      </c>
      <c r="BI584" s="142">
        <f>IF(N584="nulová",J584,0)</f>
        <v>0</v>
      </c>
      <c r="BJ584" s="17" t="s">
        <v>78</v>
      </c>
      <c r="BK584" s="142">
        <f>ROUND(I584*H584,2)</f>
        <v>0</v>
      </c>
      <c r="BL584" s="17" t="s">
        <v>156</v>
      </c>
      <c r="BM584" s="141" t="s">
        <v>769</v>
      </c>
    </row>
    <row r="585" spans="2:51" s="14" customFormat="1" ht="12">
      <c r="B585" s="156"/>
      <c r="D585" s="144" t="s">
        <v>137</v>
      </c>
      <c r="E585" s="157" t="s">
        <v>1</v>
      </c>
      <c r="F585" s="158" t="s">
        <v>744</v>
      </c>
      <c r="H585" s="157" t="s">
        <v>1</v>
      </c>
      <c r="L585" s="156"/>
      <c r="M585" s="159"/>
      <c r="T585" s="160"/>
      <c r="AT585" s="157" t="s">
        <v>137</v>
      </c>
      <c r="AU585" s="157" t="s">
        <v>80</v>
      </c>
      <c r="AV585" s="14" t="s">
        <v>78</v>
      </c>
      <c r="AW585" s="14" t="s">
        <v>27</v>
      </c>
      <c r="AX585" s="14" t="s">
        <v>71</v>
      </c>
      <c r="AY585" s="157" t="s">
        <v>129</v>
      </c>
    </row>
    <row r="586" spans="2:51" s="12" customFormat="1" ht="12">
      <c r="B586" s="143"/>
      <c r="D586" s="144" t="s">
        <v>137</v>
      </c>
      <c r="E586" s="145" t="s">
        <v>1</v>
      </c>
      <c r="F586" s="146" t="s">
        <v>745</v>
      </c>
      <c r="H586" s="147">
        <v>6.3</v>
      </c>
      <c r="L586" s="143"/>
      <c r="M586" s="148"/>
      <c r="T586" s="149"/>
      <c r="AT586" s="145" t="s">
        <v>137</v>
      </c>
      <c r="AU586" s="145" t="s">
        <v>80</v>
      </c>
      <c r="AV586" s="12" t="s">
        <v>80</v>
      </c>
      <c r="AW586" s="12" t="s">
        <v>27</v>
      </c>
      <c r="AX586" s="12" t="s">
        <v>71</v>
      </c>
      <c r="AY586" s="145" t="s">
        <v>129</v>
      </c>
    </row>
    <row r="587" spans="2:51" s="12" customFormat="1" ht="12">
      <c r="B587" s="143"/>
      <c r="D587" s="144" t="s">
        <v>137</v>
      </c>
      <c r="E587" s="145" t="s">
        <v>1</v>
      </c>
      <c r="F587" s="146" t="s">
        <v>746</v>
      </c>
      <c r="H587" s="147">
        <v>6</v>
      </c>
      <c r="L587" s="143"/>
      <c r="M587" s="148"/>
      <c r="T587" s="149"/>
      <c r="AT587" s="145" t="s">
        <v>137</v>
      </c>
      <c r="AU587" s="145" t="s">
        <v>80</v>
      </c>
      <c r="AV587" s="12" t="s">
        <v>80</v>
      </c>
      <c r="AW587" s="12" t="s">
        <v>27</v>
      </c>
      <c r="AX587" s="12" t="s">
        <v>71</v>
      </c>
      <c r="AY587" s="145" t="s">
        <v>129</v>
      </c>
    </row>
    <row r="588" spans="2:51" s="12" customFormat="1" ht="12">
      <c r="B588" s="143"/>
      <c r="D588" s="144" t="s">
        <v>137</v>
      </c>
      <c r="E588" s="145" t="s">
        <v>1</v>
      </c>
      <c r="F588" s="146" t="s">
        <v>747</v>
      </c>
      <c r="H588" s="147">
        <v>2.75</v>
      </c>
      <c r="L588" s="143"/>
      <c r="M588" s="148"/>
      <c r="T588" s="149"/>
      <c r="AT588" s="145" t="s">
        <v>137</v>
      </c>
      <c r="AU588" s="145" t="s">
        <v>80</v>
      </c>
      <c r="AV588" s="12" t="s">
        <v>80</v>
      </c>
      <c r="AW588" s="12" t="s">
        <v>27</v>
      </c>
      <c r="AX588" s="12" t="s">
        <v>71</v>
      </c>
      <c r="AY588" s="145" t="s">
        <v>129</v>
      </c>
    </row>
    <row r="589" spans="2:51" s="12" customFormat="1" ht="12">
      <c r="B589" s="143"/>
      <c r="D589" s="144" t="s">
        <v>137</v>
      </c>
      <c r="E589" s="145" t="s">
        <v>1</v>
      </c>
      <c r="F589" s="146" t="s">
        <v>748</v>
      </c>
      <c r="H589" s="147">
        <v>1.08</v>
      </c>
      <c r="L589" s="143"/>
      <c r="M589" s="148"/>
      <c r="T589" s="149"/>
      <c r="AT589" s="145" t="s">
        <v>137</v>
      </c>
      <c r="AU589" s="145" t="s">
        <v>80</v>
      </c>
      <c r="AV589" s="12" t="s">
        <v>80</v>
      </c>
      <c r="AW589" s="12" t="s">
        <v>27</v>
      </c>
      <c r="AX589" s="12" t="s">
        <v>71</v>
      </c>
      <c r="AY589" s="145" t="s">
        <v>129</v>
      </c>
    </row>
    <row r="590" spans="2:51" s="12" customFormat="1" ht="12">
      <c r="B590" s="143"/>
      <c r="D590" s="144" t="s">
        <v>137</v>
      </c>
      <c r="E590" s="145" t="s">
        <v>1</v>
      </c>
      <c r="F590" s="146" t="s">
        <v>749</v>
      </c>
      <c r="H590" s="147">
        <v>5.8</v>
      </c>
      <c r="L590" s="143"/>
      <c r="M590" s="148"/>
      <c r="T590" s="149"/>
      <c r="AT590" s="145" t="s">
        <v>137</v>
      </c>
      <c r="AU590" s="145" t="s">
        <v>80</v>
      </c>
      <c r="AV590" s="12" t="s">
        <v>80</v>
      </c>
      <c r="AW590" s="12" t="s">
        <v>27</v>
      </c>
      <c r="AX590" s="12" t="s">
        <v>71</v>
      </c>
      <c r="AY590" s="145" t="s">
        <v>129</v>
      </c>
    </row>
    <row r="591" spans="2:51" s="12" customFormat="1" ht="12">
      <c r="B591" s="143"/>
      <c r="D591" s="144" t="s">
        <v>137</v>
      </c>
      <c r="E591" s="145" t="s">
        <v>1</v>
      </c>
      <c r="F591" s="146" t="s">
        <v>750</v>
      </c>
      <c r="H591" s="147">
        <v>0.6</v>
      </c>
      <c r="L591" s="143"/>
      <c r="M591" s="148"/>
      <c r="T591" s="149"/>
      <c r="AT591" s="145" t="s">
        <v>137</v>
      </c>
      <c r="AU591" s="145" t="s">
        <v>80</v>
      </c>
      <c r="AV591" s="12" t="s">
        <v>80</v>
      </c>
      <c r="AW591" s="12" t="s">
        <v>27</v>
      </c>
      <c r="AX591" s="12" t="s">
        <v>71</v>
      </c>
      <c r="AY591" s="145" t="s">
        <v>129</v>
      </c>
    </row>
    <row r="592" spans="2:51" s="12" customFormat="1" ht="12">
      <c r="B592" s="143"/>
      <c r="D592" s="144" t="s">
        <v>137</v>
      </c>
      <c r="E592" s="145" t="s">
        <v>1</v>
      </c>
      <c r="F592" s="146" t="s">
        <v>751</v>
      </c>
      <c r="H592" s="147">
        <v>2.75</v>
      </c>
      <c r="L592" s="143"/>
      <c r="M592" s="148"/>
      <c r="T592" s="149"/>
      <c r="AT592" s="145" t="s">
        <v>137</v>
      </c>
      <c r="AU592" s="145" t="s">
        <v>80</v>
      </c>
      <c r="AV592" s="12" t="s">
        <v>80</v>
      </c>
      <c r="AW592" s="12" t="s">
        <v>27</v>
      </c>
      <c r="AX592" s="12" t="s">
        <v>71</v>
      </c>
      <c r="AY592" s="145" t="s">
        <v>129</v>
      </c>
    </row>
    <row r="593" spans="2:51" s="12" customFormat="1" ht="12">
      <c r="B593" s="143"/>
      <c r="D593" s="144" t="s">
        <v>137</v>
      </c>
      <c r="E593" s="145" t="s">
        <v>1</v>
      </c>
      <c r="F593" s="146" t="s">
        <v>752</v>
      </c>
      <c r="H593" s="147">
        <v>2.9</v>
      </c>
      <c r="L593" s="143"/>
      <c r="M593" s="148"/>
      <c r="T593" s="149"/>
      <c r="AT593" s="145" t="s">
        <v>137</v>
      </c>
      <c r="AU593" s="145" t="s">
        <v>80</v>
      </c>
      <c r="AV593" s="12" t="s">
        <v>80</v>
      </c>
      <c r="AW593" s="12" t="s">
        <v>27</v>
      </c>
      <c r="AX593" s="12" t="s">
        <v>71</v>
      </c>
      <c r="AY593" s="145" t="s">
        <v>129</v>
      </c>
    </row>
    <row r="594" spans="2:51" s="12" customFormat="1" ht="12">
      <c r="B594" s="143"/>
      <c r="D594" s="144" t="s">
        <v>137</v>
      </c>
      <c r="E594" s="145" t="s">
        <v>1</v>
      </c>
      <c r="F594" s="146" t="s">
        <v>753</v>
      </c>
      <c r="H594" s="147">
        <v>0.6</v>
      </c>
      <c r="L594" s="143"/>
      <c r="M594" s="148"/>
      <c r="T594" s="149"/>
      <c r="AT594" s="145" t="s">
        <v>137</v>
      </c>
      <c r="AU594" s="145" t="s">
        <v>80</v>
      </c>
      <c r="AV594" s="12" t="s">
        <v>80</v>
      </c>
      <c r="AW594" s="12" t="s">
        <v>27</v>
      </c>
      <c r="AX594" s="12" t="s">
        <v>71</v>
      </c>
      <c r="AY594" s="145" t="s">
        <v>129</v>
      </c>
    </row>
    <row r="595" spans="2:51" s="12" customFormat="1" ht="12">
      <c r="B595" s="143"/>
      <c r="D595" s="144" t="s">
        <v>137</v>
      </c>
      <c r="E595" s="145" t="s">
        <v>1</v>
      </c>
      <c r="F595" s="146" t="s">
        <v>754</v>
      </c>
      <c r="H595" s="147">
        <v>1.9</v>
      </c>
      <c r="L595" s="143"/>
      <c r="M595" s="148"/>
      <c r="T595" s="149"/>
      <c r="AT595" s="145" t="s">
        <v>137</v>
      </c>
      <c r="AU595" s="145" t="s">
        <v>80</v>
      </c>
      <c r="AV595" s="12" t="s">
        <v>80</v>
      </c>
      <c r="AW595" s="12" t="s">
        <v>27</v>
      </c>
      <c r="AX595" s="12" t="s">
        <v>71</v>
      </c>
      <c r="AY595" s="145" t="s">
        <v>129</v>
      </c>
    </row>
    <row r="596" spans="2:51" s="13" customFormat="1" ht="12">
      <c r="B596" s="150"/>
      <c r="D596" s="144" t="s">
        <v>137</v>
      </c>
      <c r="E596" s="151" t="s">
        <v>1</v>
      </c>
      <c r="F596" s="152" t="s">
        <v>138</v>
      </c>
      <c r="H596" s="153">
        <v>30.68</v>
      </c>
      <c r="L596" s="150"/>
      <c r="M596" s="154"/>
      <c r="T596" s="155"/>
      <c r="AT596" s="151" t="s">
        <v>137</v>
      </c>
      <c r="AU596" s="151" t="s">
        <v>80</v>
      </c>
      <c r="AV596" s="13" t="s">
        <v>136</v>
      </c>
      <c r="AW596" s="13" t="s">
        <v>27</v>
      </c>
      <c r="AX596" s="13" t="s">
        <v>78</v>
      </c>
      <c r="AY596" s="151" t="s">
        <v>129</v>
      </c>
    </row>
    <row r="597" spans="2:65" s="1" customFormat="1" ht="16.5" customHeight="1">
      <c r="B597" s="129"/>
      <c r="C597" s="130">
        <f>1+C584</f>
        <v>118</v>
      </c>
      <c r="D597" s="161" t="s">
        <v>196</v>
      </c>
      <c r="E597" s="162" t="s">
        <v>770</v>
      </c>
      <c r="F597" s="163" t="s">
        <v>771</v>
      </c>
      <c r="G597" s="164" t="s">
        <v>148</v>
      </c>
      <c r="H597" s="165">
        <v>30.68</v>
      </c>
      <c r="I597" s="135">
        <v>0</v>
      </c>
      <c r="J597" s="166">
        <f>ROUND(I597*H597,2)</f>
        <v>0</v>
      </c>
      <c r="K597" s="167"/>
      <c r="L597" s="168"/>
      <c r="M597" s="169" t="s">
        <v>1</v>
      </c>
      <c r="N597" s="170" t="s">
        <v>36</v>
      </c>
      <c r="O597" s="139">
        <v>0</v>
      </c>
      <c r="P597" s="139">
        <f>O597*H597</f>
        <v>0</v>
      </c>
      <c r="Q597" s="139">
        <v>0.001</v>
      </c>
      <c r="R597" s="139">
        <f>Q597*H597</f>
        <v>0.03068</v>
      </c>
      <c r="S597" s="139">
        <v>0</v>
      </c>
      <c r="T597" s="140">
        <f>S597*H597</f>
        <v>0</v>
      </c>
      <c r="AR597" s="141" t="s">
        <v>180</v>
      </c>
      <c r="AT597" s="141" t="s">
        <v>196</v>
      </c>
      <c r="AU597" s="141" t="s">
        <v>80</v>
      </c>
      <c r="AY597" s="17" t="s">
        <v>129</v>
      </c>
      <c r="BE597" s="142">
        <f>IF(N597="základní",J597,0)</f>
        <v>0</v>
      </c>
      <c r="BF597" s="142">
        <f>IF(N597="snížená",J597,0)</f>
        <v>0</v>
      </c>
      <c r="BG597" s="142">
        <f>IF(N597="zákl. přenesená",J597,0)</f>
        <v>0</v>
      </c>
      <c r="BH597" s="142">
        <f>IF(N597="sníž. přenesená",J597,0)</f>
        <v>0</v>
      </c>
      <c r="BI597" s="142">
        <f>IF(N597="nulová",J597,0)</f>
        <v>0</v>
      </c>
      <c r="BJ597" s="17" t="s">
        <v>78</v>
      </c>
      <c r="BK597" s="142">
        <f>ROUND(I597*H597,2)</f>
        <v>0</v>
      </c>
      <c r="BL597" s="17" t="s">
        <v>156</v>
      </c>
      <c r="BM597" s="141" t="s">
        <v>772</v>
      </c>
    </row>
    <row r="598" spans="2:51" s="14" customFormat="1" ht="12">
      <c r="B598" s="156"/>
      <c r="D598" s="144" t="s">
        <v>137</v>
      </c>
      <c r="E598" s="157" t="s">
        <v>1</v>
      </c>
      <c r="F598" s="158" t="s">
        <v>744</v>
      </c>
      <c r="H598" s="157" t="s">
        <v>1</v>
      </c>
      <c r="L598" s="156"/>
      <c r="M598" s="159"/>
      <c r="T598" s="160"/>
      <c r="AT598" s="157" t="s">
        <v>137</v>
      </c>
      <c r="AU598" s="157" t="s">
        <v>80</v>
      </c>
      <c r="AV598" s="14" t="s">
        <v>78</v>
      </c>
      <c r="AW598" s="14" t="s">
        <v>27</v>
      </c>
      <c r="AX598" s="14" t="s">
        <v>71</v>
      </c>
      <c r="AY598" s="157" t="s">
        <v>129</v>
      </c>
    </row>
    <row r="599" spans="2:51" s="12" customFormat="1" ht="12">
      <c r="B599" s="143"/>
      <c r="D599" s="144" t="s">
        <v>137</v>
      </c>
      <c r="E599" s="145" t="s">
        <v>1</v>
      </c>
      <c r="F599" s="146" t="s">
        <v>745</v>
      </c>
      <c r="H599" s="147">
        <v>6.3</v>
      </c>
      <c r="L599" s="143"/>
      <c r="M599" s="148"/>
      <c r="T599" s="149"/>
      <c r="AT599" s="145" t="s">
        <v>137</v>
      </c>
      <c r="AU599" s="145" t="s">
        <v>80</v>
      </c>
      <c r="AV599" s="12" t="s">
        <v>80</v>
      </c>
      <c r="AW599" s="12" t="s">
        <v>27</v>
      </c>
      <c r="AX599" s="12" t="s">
        <v>71</v>
      </c>
      <c r="AY599" s="145" t="s">
        <v>129</v>
      </c>
    </row>
    <row r="600" spans="2:51" s="12" customFormat="1" ht="12">
      <c r="B600" s="143"/>
      <c r="D600" s="144" t="s">
        <v>137</v>
      </c>
      <c r="E600" s="145" t="s">
        <v>1</v>
      </c>
      <c r="F600" s="146" t="s">
        <v>746</v>
      </c>
      <c r="H600" s="147">
        <v>6</v>
      </c>
      <c r="L600" s="143"/>
      <c r="M600" s="148"/>
      <c r="T600" s="149"/>
      <c r="AT600" s="145" t="s">
        <v>137</v>
      </c>
      <c r="AU600" s="145" t="s">
        <v>80</v>
      </c>
      <c r="AV600" s="12" t="s">
        <v>80</v>
      </c>
      <c r="AW600" s="12" t="s">
        <v>27</v>
      </c>
      <c r="AX600" s="12" t="s">
        <v>71</v>
      </c>
      <c r="AY600" s="145" t="s">
        <v>129</v>
      </c>
    </row>
    <row r="601" spans="2:51" s="12" customFormat="1" ht="12">
      <c r="B601" s="143"/>
      <c r="D601" s="144" t="s">
        <v>137</v>
      </c>
      <c r="E601" s="145" t="s">
        <v>1</v>
      </c>
      <c r="F601" s="146" t="s">
        <v>747</v>
      </c>
      <c r="H601" s="147">
        <v>2.75</v>
      </c>
      <c r="L601" s="143"/>
      <c r="M601" s="148"/>
      <c r="T601" s="149"/>
      <c r="AT601" s="145" t="s">
        <v>137</v>
      </c>
      <c r="AU601" s="145" t="s">
        <v>80</v>
      </c>
      <c r="AV601" s="12" t="s">
        <v>80</v>
      </c>
      <c r="AW601" s="12" t="s">
        <v>27</v>
      </c>
      <c r="AX601" s="12" t="s">
        <v>71</v>
      </c>
      <c r="AY601" s="145" t="s">
        <v>129</v>
      </c>
    </row>
    <row r="602" spans="2:51" s="12" customFormat="1" ht="12">
      <c r="B602" s="143"/>
      <c r="D602" s="144" t="s">
        <v>137</v>
      </c>
      <c r="E602" s="145" t="s">
        <v>1</v>
      </c>
      <c r="F602" s="146" t="s">
        <v>748</v>
      </c>
      <c r="H602" s="147">
        <v>1.08</v>
      </c>
      <c r="L602" s="143"/>
      <c r="M602" s="148"/>
      <c r="T602" s="149"/>
      <c r="AT602" s="145" t="s">
        <v>137</v>
      </c>
      <c r="AU602" s="145" t="s">
        <v>80</v>
      </c>
      <c r="AV602" s="12" t="s">
        <v>80</v>
      </c>
      <c r="AW602" s="12" t="s">
        <v>27</v>
      </c>
      <c r="AX602" s="12" t="s">
        <v>71</v>
      </c>
      <c r="AY602" s="145" t="s">
        <v>129</v>
      </c>
    </row>
    <row r="603" spans="2:51" s="12" customFormat="1" ht="12">
      <c r="B603" s="143"/>
      <c r="D603" s="144" t="s">
        <v>137</v>
      </c>
      <c r="E603" s="145" t="s">
        <v>1</v>
      </c>
      <c r="F603" s="146" t="s">
        <v>749</v>
      </c>
      <c r="H603" s="147">
        <v>5.8</v>
      </c>
      <c r="L603" s="143"/>
      <c r="M603" s="148"/>
      <c r="T603" s="149"/>
      <c r="AT603" s="145" t="s">
        <v>137</v>
      </c>
      <c r="AU603" s="145" t="s">
        <v>80</v>
      </c>
      <c r="AV603" s="12" t="s">
        <v>80</v>
      </c>
      <c r="AW603" s="12" t="s">
        <v>27</v>
      </c>
      <c r="AX603" s="12" t="s">
        <v>71</v>
      </c>
      <c r="AY603" s="145" t="s">
        <v>129</v>
      </c>
    </row>
    <row r="604" spans="2:51" s="12" customFormat="1" ht="12">
      <c r="B604" s="143"/>
      <c r="D604" s="144" t="s">
        <v>137</v>
      </c>
      <c r="E604" s="145" t="s">
        <v>1</v>
      </c>
      <c r="F604" s="146" t="s">
        <v>750</v>
      </c>
      <c r="H604" s="147">
        <v>0.6</v>
      </c>
      <c r="L604" s="143"/>
      <c r="M604" s="148"/>
      <c r="T604" s="149"/>
      <c r="AT604" s="145" t="s">
        <v>137</v>
      </c>
      <c r="AU604" s="145" t="s">
        <v>80</v>
      </c>
      <c r="AV604" s="12" t="s">
        <v>80</v>
      </c>
      <c r="AW604" s="12" t="s">
        <v>27</v>
      </c>
      <c r="AX604" s="12" t="s">
        <v>71</v>
      </c>
      <c r="AY604" s="145" t="s">
        <v>129</v>
      </c>
    </row>
    <row r="605" spans="2:51" s="12" customFormat="1" ht="12">
      <c r="B605" s="143"/>
      <c r="D605" s="144" t="s">
        <v>137</v>
      </c>
      <c r="E605" s="145" t="s">
        <v>1</v>
      </c>
      <c r="F605" s="146" t="s">
        <v>751</v>
      </c>
      <c r="H605" s="147">
        <v>2.75</v>
      </c>
      <c r="L605" s="143"/>
      <c r="M605" s="148"/>
      <c r="T605" s="149"/>
      <c r="AT605" s="145" t="s">
        <v>137</v>
      </c>
      <c r="AU605" s="145" t="s">
        <v>80</v>
      </c>
      <c r="AV605" s="12" t="s">
        <v>80</v>
      </c>
      <c r="AW605" s="12" t="s">
        <v>27</v>
      </c>
      <c r="AX605" s="12" t="s">
        <v>71</v>
      </c>
      <c r="AY605" s="145" t="s">
        <v>129</v>
      </c>
    </row>
    <row r="606" spans="2:51" s="12" customFormat="1" ht="12">
      <c r="B606" s="143"/>
      <c r="D606" s="144" t="s">
        <v>137</v>
      </c>
      <c r="E606" s="145" t="s">
        <v>1</v>
      </c>
      <c r="F606" s="146" t="s">
        <v>752</v>
      </c>
      <c r="H606" s="147">
        <v>2.9</v>
      </c>
      <c r="L606" s="143"/>
      <c r="M606" s="148"/>
      <c r="T606" s="149"/>
      <c r="AT606" s="145" t="s">
        <v>137</v>
      </c>
      <c r="AU606" s="145" t="s">
        <v>80</v>
      </c>
      <c r="AV606" s="12" t="s">
        <v>80</v>
      </c>
      <c r="AW606" s="12" t="s">
        <v>27</v>
      </c>
      <c r="AX606" s="12" t="s">
        <v>71</v>
      </c>
      <c r="AY606" s="145" t="s">
        <v>129</v>
      </c>
    </row>
    <row r="607" spans="2:51" s="12" customFormat="1" ht="12">
      <c r="B607" s="143"/>
      <c r="D607" s="144" t="s">
        <v>137</v>
      </c>
      <c r="E607" s="145" t="s">
        <v>1</v>
      </c>
      <c r="F607" s="146" t="s">
        <v>753</v>
      </c>
      <c r="H607" s="147">
        <v>0.6</v>
      </c>
      <c r="L607" s="143"/>
      <c r="M607" s="148"/>
      <c r="T607" s="149"/>
      <c r="AT607" s="145" t="s">
        <v>137</v>
      </c>
      <c r="AU607" s="145" t="s">
        <v>80</v>
      </c>
      <c r="AV607" s="12" t="s">
        <v>80</v>
      </c>
      <c r="AW607" s="12" t="s">
        <v>27</v>
      </c>
      <c r="AX607" s="12" t="s">
        <v>71</v>
      </c>
      <c r="AY607" s="145" t="s">
        <v>129</v>
      </c>
    </row>
    <row r="608" spans="2:51" s="12" customFormat="1" ht="12">
      <c r="B608" s="143"/>
      <c r="D608" s="144" t="s">
        <v>137</v>
      </c>
      <c r="E608" s="145" t="s">
        <v>1</v>
      </c>
      <c r="F608" s="146" t="s">
        <v>754</v>
      </c>
      <c r="H608" s="147">
        <v>1.9</v>
      </c>
      <c r="L608" s="143"/>
      <c r="M608" s="148"/>
      <c r="T608" s="149"/>
      <c r="AT608" s="145" t="s">
        <v>137</v>
      </c>
      <c r="AU608" s="145" t="s">
        <v>80</v>
      </c>
      <c r="AV608" s="12" t="s">
        <v>80</v>
      </c>
      <c r="AW608" s="12" t="s">
        <v>27</v>
      </c>
      <c r="AX608" s="12" t="s">
        <v>71</v>
      </c>
      <c r="AY608" s="145" t="s">
        <v>129</v>
      </c>
    </row>
    <row r="609" spans="2:51" s="13" customFormat="1" ht="12">
      <c r="B609" s="150"/>
      <c r="D609" s="144" t="s">
        <v>137</v>
      </c>
      <c r="E609" s="151" t="s">
        <v>1</v>
      </c>
      <c r="F609" s="152" t="s">
        <v>138</v>
      </c>
      <c r="H609" s="153">
        <v>30.68</v>
      </c>
      <c r="L609" s="150"/>
      <c r="M609" s="154"/>
      <c r="T609" s="155"/>
      <c r="AT609" s="151" t="s">
        <v>137</v>
      </c>
      <c r="AU609" s="151" t="s">
        <v>80</v>
      </c>
      <c r="AV609" s="13" t="s">
        <v>136</v>
      </c>
      <c r="AW609" s="13" t="s">
        <v>27</v>
      </c>
      <c r="AX609" s="13" t="s">
        <v>78</v>
      </c>
      <c r="AY609" s="151" t="s">
        <v>129</v>
      </c>
    </row>
    <row r="610" spans="2:65" s="1" customFormat="1" ht="16.5" customHeight="1">
      <c r="B610" s="129"/>
      <c r="C610" s="130">
        <f>1+C597</f>
        <v>119</v>
      </c>
      <c r="D610" s="161" t="s">
        <v>196</v>
      </c>
      <c r="E610" s="162" t="s">
        <v>773</v>
      </c>
      <c r="F610" s="163" t="s">
        <v>774</v>
      </c>
      <c r="G610" s="164" t="s">
        <v>775</v>
      </c>
      <c r="H610" s="165">
        <v>10</v>
      </c>
      <c r="I610" s="135">
        <v>0</v>
      </c>
      <c r="J610" s="166">
        <f>ROUND(I610*H610,2)</f>
        <v>0</v>
      </c>
      <c r="K610" s="167"/>
      <c r="L610" s="168"/>
      <c r="M610" s="169" t="s">
        <v>1</v>
      </c>
      <c r="N610" s="170" t="s">
        <v>36</v>
      </c>
      <c r="O610" s="139">
        <v>0</v>
      </c>
      <c r="P610" s="139">
        <f>O610*H610</f>
        <v>0</v>
      </c>
      <c r="Q610" s="139">
        <v>0.0002</v>
      </c>
      <c r="R610" s="139">
        <f>Q610*H610</f>
        <v>0.002</v>
      </c>
      <c r="S610" s="139">
        <v>0</v>
      </c>
      <c r="T610" s="140">
        <f>S610*H610</f>
        <v>0</v>
      </c>
      <c r="AR610" s="141" t="s">
        <v>180</v>
      </c>
      <c r="AT610" s="141" t="s">
        <v>196</v>
      </c>
      <c r="AU610" s="141" t="s">
        <v>80</v>
      </c>
      <c r="AY610" s="17" t="s">
        <v>129</v>
      </c>
      <c r="BE610" s="142">
        <f>IF(N610="základní",J610,0)</f>
        <v>0</v>
      </c>
      <c r="BF610" s="142">
        <f>IF(N610="snížená",J610,0)</f>
        <v>0</v>
      </c>
      <c r="BG610" s="142">
        <f>IF(N610="zákl. přenesená",J610,0)</f>
        <v>0</v>
      </c>
      <c r="BH610" s="142">
        <f>IF(N610="sníž. přenesená",J610,0)</f>
        <v>0</v>
      </c>
      <c r="BI610" s="142">
        <f>IF(N610="nulová",J610,0)</f>
        <v>0</v>
      </c>
      <c r="BJ610" s="17" t="s">
        <v>78</v>
      </c>
      <c r="BK610" s="142">
        <f>ROUND(I610*H610,2)</f>
        <v>0</v>
      </c>
      <c r="BL610" s="17" t="s">
        <v>156</v>
      </c>
      <c r="BM610" s="141" t="s">
        <v>776</v>
      </c>
    </row>
    <row r="611" spans="2:51" s="12" customFormat="1" ht="12">
      <c r="B611" s="143"/>
      <c r="D611" s="144" t="s">
        <v>137</v>
      </c>
      <c r="E611" s="145" t="s">
        <v>1</v>
      </c>
      <c r="F611" s="146" t="s">
        <v>149</v>
      </c>
      <c r="H611" s="147">
        <v>10</v>
      </c>
      <c r="L611" s="143"/>
      <c r="M611" s="148"/>
      <c r="T611" s="149"/>
      <c r="AT611" s="145" t="s">
        <v>137</v>
      </c>
      <c r="AU611" s="145" t="s">
        <v>80</v>
      </c>
      <c r="AV611" s="12" t="s">
        <v>80</v>
      </c>
      <c r="AW611" s="12" t="s">
        <v>27</v>
      </c>
      <c r="AX611" s="12" t="s">
        <v>78</v>
      </c>
      <c r="AY611" s="145" t="s">
        <v>129</v>
      </c>
    </row>
    <row r="612" spans="2:51" s="12" customFormat="1" ht="24">
      <c r="B612" s="143"/>
      <c r="C612" s="130">
        <f>1+C610</f>
        <v>120</v>
      </c>
      <c r="D612" s="161" t="s">
        <v>854</v>
      </c>
      <c r="E612" s="162"/>
      <c r="F612" s="163" t="s">
        <v>882</v>
      </c>
      <c r="G612" s="164" t="s">
        <v>775</v>
      </c>
      <c r="H612" s="165">
        <v>2</v>
      </c>
      <c r="I612" s="135">
        <v>0</v>
      </c>
      <c r="J612" s="166">
        <f>ROUND(I612*H612,2)</f>
        <v>0</v>
      </c>
      <c r="L612" s="143"/>
      <c r="M612" s="148"/>
      <c r="T612" s="149"/>
      <c r="AT612" s="145"/>
      <c r="AU612" s="145"/>
      <c r="AY612" s="145"/>
    </row>
    <row r="613" spans="2:51" s="12" customFormat="1" ht="12">
      <c r="B613" s="143"/>
      <c r="C613" s="130">
        <f>1+C612</f>
        <v>121</v>
      </c>
      <c r="D613" s="161" t="s">
        <v>854</v>
      </c>
      <c r="E613" s="162"/>
      <c r="F613" s="163" t="s">
        <v>881</v>
      </c>
      <c r="G613" s="164" t="s">
        <v>451</v>
      </c>
      <c r="H613" s="165">
        <v>1</v>
      </c>
      <c r="I613" s="135">
        <v>0</v>
      </c>
      <c r="J613" s="166">
        <f>ROUND(I613*H613,2)</f>
        <v>0</v>
      </c>
      <c r="L613" s="143"/>
      <c r="M613" s="148"/>
      <c r="T613" s="149"/>
      <c r="AT613" s="145"/>
      <c r="AU613" s="145"/>
      <c r="AY613" s="145"/>
    </row>
    <row r="614" spans="2:65" s="1" customFormat="1" ht="24.2" customHeight="1">
      <c r="B614" s="129"/>
      <c r="C614" s="130">
        <f>1+C613</f>
        <v>122</v>
      </c>
      <c r="D614" s="130" t="s">
        <v>132</v>
      </c>
      <c r="E614" s="131" t="s">
        <v>341</v>
      </c>
      <c r="F614" s="132" t="s">
        <v>342</v>
      </c>
      <c r="G614" s="133" t="s">
        <v>285</v>
      </c>
      <c r="H614" s="134">
        <v>2825.25</v>
      </c>
      <c r="I614" s="135">
        <v>0</v>
      </c>
      <c r="J614" s="135">
        <f>ROUND(I614*H614,2)</f>
        <v>0</v>
      </c>
      <c r="K614" s="136"/>
      <c r="L614" s="29"/>
      <c r="M614" s="137" t="s">
        <v>1</v>
      </c>
      <c r="N614" s="138" t="s">
        <v>36</v>
      </c>
      <c r="O614" s="139">
        <v>0</v>
      </c>
      <c r="P614" s="139">
        <f>O614*H614</f>
        <v>0</v>
      </c>
      <c r="Q614" s="139">
        <v>0</v>
      </c>
      <c r="R614" s="139">
        <f>Q614*H614</f>
        <v>0</v>
      </c>
      <c r="S614" s="139">
        <v>0</v>
      </c>
      <c r="T614" s="140">
        <f>S614*H614</f>
        <v>0</v>
      </c>
      <c r="AR614" s="141" t="s">
        <v>156</v>
      </c>
      <c r="AT614" s="141" t="s">
        <v>132</v>
      </c>
      <c r="AU614" s="141" t="s">
        <v>80</v>
      </c>
      <c r="AY614" s="17" t="s">
        <v>129</v>
      </c>
      <c r="BE614" s="142">
        <f>IF(N614="základní",J614,0)</f>
        <v>0</v>
      </c>
      <c r="BF614" s="142">
        <f>IF(N614="snížená",J614,0)</f>
        <v>0</v>
      </c>
      <c r="BG614" s="142">
        <f>IF(N614="zákl. přenesená",J614,0)</f>
        <v>0</v>
      </c>
      <c r="BH614" s="142">
        <f>IF(N614="sníž. přenesená",J614,0)</f>
        <v>0</v>
      </c>
      <c r="BI614" s="142">
        <f>IF(N614="nulová",J614,0)</f>
        <v>0</v>
      </c>
      <c r="BJ614" s="17" t="s">
        <v>78</v>
      </c>
      <c r="BK614" s="142">
        <f>ROUND(I614*H614,2)</f>
        <v>0</v>
      </c>
      <c r="BL614" s="17" t="s">
        <v>156</v>
      </c>
      <c r="BM614" s="141" t="s">
        <v>343</v>
      </c>
    </row>
    <row r="615" spans="2:63" s="11" customFormat="1" ht="22.9" customHeight="1">
      <c r="B615" s="118"/>
      <c r="D615" s="119" t="s">
        <v>70</v>
      </c>
      <c r="E615" s="127" t="s">
        <v>344</v>
      </c>
      <c r="F615" s="127" t="s">
        <v>345</v>
      </c>
      <c r="J615" s="128">
        <f>BK615</f>
        <v>0</v>
      </c>
      <c r="L615" s="118"/>
      <c r="M615" s="122"/>
      <c r="P615" s="123">
        <f>SUM(P616:P619)</f>
        <v>0</v>
      </c>
      <c r="R615" s="123">
        <f>SUM(R616:R619)</f>
        <v>0</v>
      </c>
      <c r="T615" s="124">
        <f>SUM(T616:T619)</f>
        <v>0</v>
      </c>
      <c r="AR615" s="119" t="s">
        <v>80</v>
      </c>
      <c r="AT615" s="125" t="s">
        <v>70</v>
      </c>
      <c r="AU615" s="125" t="s">
        <v>78</v>
      </c>
      <c r="AY615" s="119" t="s">
        <v>129</v>
      </c>
      <c r="BK615" s="126">
        <f>SUM(BK616:BK619)</f>
        <v>0</v>
      </c>
    </row>
    <row r="616" spans="2:65" s="1" customFormat="1" ht="24.2" customHeight="1">
      <c r="B616" s="129"/>
      <c r="C616" s="130">
        <f>1+C614</f>
        <v>123</v>
      </c>
      <c r="D616" s="130" t="s">
        <v>132</v>
      </c>
      <c r="E616" s="131" t="s">
        <v>346</v>
      </c>
      <c r="F616" s="132" t="s">
        <v>876</v>
      </c>
      <c r="G616" s="133" t="s">
        <v>135</v>
      </c>
      <c r="H616" s="134">
        <v>1</v>
      </c>
      <c r="I616" s="135">
        <v>0</v>
      </c>
      <c r="J616" s="135">
        <f>ROUND(I616*H616,2)</f>
        <v>0</v>
      </c>
      <c r="K616" s="136"/>
      <c r="L616" s="29"/>
      <c r="M616" s="137" t="s">
        <v>1</v>
      </c>
      <c r="N616" s="138" t="s">
        <v>36</v>
      </c>
      <c r="O616" s="139">
        <v>0</v>
      </c>
      <c r="P616" s="139">
        <f>O616*H616</f>
        <v>0</v>
      </c>
      <c r="Q616" s="139">
        <v>0</v>
      </c>
      <c r="R616" s="139">
        <f>Q616*H616</f>
        <v>0</v>
      </c>
      <c r="S616" s="139">
        <v>0</v>
      </c>
      <c r="T616" s="140">
        <f>S616*H616</f>
        <v>0</v>
      </c>
      <c r="AR616" s="141" t="s">
        <v>156</v>
      </c>
      <c r="AT616" s="141" t="s">
        <v>132</v>
      </c>
      <c r="AU616" s="141" t="s">
        <v>80</v>
      </c>
      <c r="AY616" s="17" t="s">
        <v>129</v>
      </c>
      <c r="BE616" s="142">
        <f>IF(N616="základní",J616,0)</f>
        <v>0</v>
      </c>
      <c r="BF616" s="142">
        <f>IF(N616="snížená",J616,0)</f>
        <v>0</v>
      </c>
      <c r="BG616" s="142">
        <f>IF(N616="zákl. přenesená",J616,0)</f>
        <v>0</v>
      </c>
      <c r="BH616" s="142">
        <f>IF(N616="sníž. přenesená",J616,0)</f>
        <v>0</v>
      </c>
      <c r="BI616" s="142">
        <f>IF(N616="nulová",J616,0)</f>
        <v>0</v>
      </c>
      <c r="BJ616" s="17" t="s">
        <v>78</v>
      </c>
      <c r="BK616" s="142">
        <f>ROUND(I616*H616,2)</f>
        <v>0</v>
      </c>
      <c r="BL616" s="17" t="s">
        <v>156</v>
      </c>
      <c r="BM616" s="141" t="s">
        <v>347</v>
      </c>
    </row>
    <row r="617" spans="2:65" s="1" customFormat="1" ht="24.2" customHeight="1">
      <c r="B617" s="129"/>
      <c r="C617" s="189"/>
      <c r="D617" s="189"/>
      <c r="E617" s="190"/>
      <c r="F617" s="146" t="s">
        <v>870</v>
      </c>
      <c r="G617" s="191"/>
      <c r="H617" s="192"/>
      <c r="I617" s="193"/>
      <c r="J617" s="193"/>
      <c r="K617" s="194"/>
      <c r="L617" s="29"/>
      <c r="M617" s="137"/>
      <c r="N617" s="138"/>
      <c r="O617" s="139"/>
      <c r="P617" s="139"/>
      <c r="Q617" s="139"/>
      <c r="R617" s="139"/>
      <c r="S617" s="139"/>
      <c r="T617" s="140"/>
      <c r="AR617" s="141"/>
      <c r="AT617" s="141"/>
      <c r="AU617" s="141"/>
      <c r="AY617" s="17"/>
      <c r="BE617" s="142"/>
      <c r="BF617" s="142"/>
      <c r="BG617" s="142"/>
      <c r="BH617" s="142"/>
      <c r="BI617" s="142"/>
      <c r="BJ617" s="17"/>
      <c r="BK617" s="142"/>
      <c r="BL617" s="17"/>
      <c r="BM617" s="141"/>
    </row>
    <row r="618" spans="2:51" s="12" customFormat="1" ht="12">
      <c r="B618" s="143"/>
      <c r="D618" s="144" t="s">
        <v>137</v>
      </c>
      <c r="E618" s="145" t="s">
        <v>1</v>
      </c>
      <c r="F618" s="146"/>
      <c r="H618" s="147"/>
      <c r="L618" s="143"/>
      <c r="M618" s="148"/>
      <c r="T618" s="149"/>
      <c r="AT618" s="145" t="s">
        <v>137</v>
      </c>
      <c r="AU618" s="145" t="s">
        <v>80</v>
      </c>
      <c r="AV618" s="12" t="s">
        <v>80</v>
      </c>
      <c r="AW618" s="12" t="s">
        <v>27</v>
      </c>
      <c r="AX618" s="12" t="s">
        <v>78</v>
      </c>
      <c r="AY618" s="145" t="s">
        <v>129</v>
      </c>
    </row>
    <row r="619" spans="2:65" s="1" customFormat="1" ht="24.2" customHeight="1">
      <c r="B619" s="129"/>
      <c r="C619" s="130">
        <f>1+C616</f>
        <v>124</v>
      </c>
      <c r="D619" s="130" t="s">
        <v>132</v>
      </c>
      <c r="E619" s="131" t="s">
        <v>348</v>
      </c>
      <c r="F619" s="132" t="s">
        <v>349</v>
      </c>
      <c r="G619" s="133" t="s">
        <v>285</v>
      </c>
      <c r="H619" s="134">
        <v>1200</v>
      </c>
      <c r="I619" s="135">
        <v>0</v>
      </c>
      <c r="J619" s="135">
        <f>ROUND(I619*H619,2)</f>
        <v>0</v>
      </c>
      <c r="K619" s="136"/>
      <c r="L619" s="29"/>
      <c r="M619" s="137" t="s">
        <v>1</v>
      </c>
      <c r="N619" s="138" t="s">
        <v>36</v>
      </c>
      <c r="O619" s="139">
        <v>0</v>
      </c>
      <c r="P619" s="139">
        <f>O619*H619</f>
        <v>0</v>
      </c>
      <c r="Q619" s="139">
        <v>0</v>
      </c>
      <c r="R619" s="139">
        <f>Q619*H619</f>
        <v>0</v>
      </c>
      <c r="S619" s="139">
        <v>0</v>
      </c>
      <c r="T619" s="140">
        <f>S619*H619</f>
        <v>0</v>
      </c>
      <c r="AR619" s="141" t="s">
        <v>156</v>
      </c>
      <c r="AT619" s="141" t="s">
        <v>132</v>
      </c>
      <c r="AU619" s="141" t="s">
        <v>80</v>
      </c>
      <c r="AY619" s="17" t="s">
        <v>129</v>
      </c>
      <c r="BE619" s="142">
        <f>IF(N619="základní",J619,0)</f>
        <v>0</v>
      </c>
      <c r="BF619" s="142">
        <f>IF(N619="snížená",J619,0)</f>
        <v>0</v>
      </c>
      <c r="BG619" s="142">
        <f>IF(N619="zákl. přenesená",J619,0)</f>
        <v>0</v>
      </c>
      <c r="BH619" s="142">
        <f>IF(N619="sníž. přenesená",J619,0)</f>
        <v>0</v>
      </c>
      <c r="BI619" s="142">
        <f>IF(N619="nulová",J619,0)</f>
        <v>0</v>
      </c>
      <c r="BJ619" s="17" t="s">
        <v>78</v>
      </c>
      <c r="BK619" s="142">
        <f>ROUND(I619*H619,2)</f>
        <v>0</v>
      </c>
      <c r="BL619" s="17" t="s">
        <v>156</v>
      </c>
      <c r="BM619" s="141" t="s">
        <v>350</v>
      </c>
    </row>
    <row r="620" spans="2:63" s="11" customFormat="1" ht="22.9" customHeight="1">
      <c r="B620" s="118"/>
      <c r="D620" s="119" t="s">
        <v>70</v>
      </c>
      <c r="E620" s="127" t="s">
        <v>351</v>
      </c>
      <c r="F620" s="127" t="s">
        <v>352</v>
      </c>
      <c r="J620" s="128">
        <f>SUM(J621:J656)</f>
        <v>0</v>
      </c>
      <c r="L620" s="118"/>
      <c r="M620" s="122"/>
      <c r="P620" s="123">
        <f>SUM(P621:P656)</f>
        <v>18.00494</v>
      </c>
      <c r="R620" s="123">
        <f>SUM(R621:R656)</f>
        <v>0.46435329999999997</v>
      </c>
      <c r="T620" s="124">
        <f>SUM(T621:T656)</f>
        <v>0</v>
      </c>
      <c r="AR620" s="119" t="s">
        <v>80</v>
      </c>
      <c r="AT620" s="125" t="s">
        <v>70</v>
      </c>
      <c r="AU620" s="125" t="s">
        <v>78</v>
      </c>
      <c r="AY620" s="119" t="s">
        <v>129</v>
      </c>
      <c r="BK620" s="126">
        <f>SUM(BK621:BK656)</f>
        <v>0</v>
      </c>
    </row>
    <row r="621" spans="2:65" s="1" customFormat="1" ht="24.2" customHeight="1">
      <c r="B621" s="129"/>
      <c r="C621" s="130">
        <f>1+C619</f>
        <v>125</v>
      </c>
      <c r="D621" s="130" t="s">
        <v>132</v>
      </c>
      <c r="E621" s="131" t="s">
        <v>353</v>
      </c>
      <c r="F621" s="132" t="s">
        <v>354</v>
      </c>
      <c r="G621" s="133" t="s">
        <v>148</v>
      </c>
      <c r="H621" s="134">
        <v>9.91</v>
      </c>
      <c r="I621" s="135">
        <v>0</v>
      </c>
      <c r="J621" s="135">
        <f>ROUND(I621*H621,2)</f>
        <v>0</v>
      </c>
      <c r="K621" s="136"/>
      <c r="L621" s="29"/>
      <c r="M621" s="137" t="s">
        <v>1</v>
      </c>
      <c r="N621" s="138" t="s">
        <v>36</v>
      </c>
      <c r="O621" s="139">
        <v>0.19</v>
      </c>
      <c r="P621" s="139">
        <f>O621*H621</f>
        <v>1.8829</v>
      </c>
      <c r="Q621" s="139">
        <v>0.00043</v>
      </c>
      <c r="R621" s="139">
        <f>Q621*H621</f>
        <v>0.0042613</v>
      </c>
      <c r="S621" s="139">
        <v>0</v>
      </c>
      <c r="T621" s="140">
        <f>S621*H621</f>
        <v>0</v>
      </c>
      <c r="AR621" s="141" t="s">
        <v>156</v>
      </c>
      <c r="AT621" s="141" t="s">
        <v>132</v>
      </c>
      <c r="AU621" s="141" t="s">
        <v>80</v>
      </c>
      <c r="AY621" s="17" t="s">
        <v>129</v>
      </c>
      <c r="BE621" s="142">
        <f>IF(N621="základní",J621,0)</f>
        <v>0</v>
      </c>
      <c r="BF621" s="142">
        <f>IF(N621="snížená",J621,0)</f>
        <v>0</v>
      </c>
      <c r="BG621" s="142">
        <f>IF(N621="zákl. přenesená",J621,0)</f>
        <v>0</v>
      </c>
      <c r="BH621" s="142">
        <f>IF(N621="sníž. přenesená",J621,0)</f>
        <v>0</v>
      </c>
      <c r="BI621" s="142">
        <f>IF(N621="nulová",J621,0)</f>
        <v>0</v>
      </c>
      <c r="BJ621" s="17" t="s">
        <v>78</v>
      </c>
      <c r="BK621" s="142">
        <f>ROUND(I621*H621,2)</f>
        <v>0</v>
      </c>
      <c r="BL621" s="17" t="s">
        <v>156</v>
      </c>
      <c r="BM621" s="141" t="s">
        <v>355</v>
      </c>
    </row>
    <row r="622" spans="2:51" s="12" customFormat="1" ht="12">
      <c r="B622" s="143"/>
      <c r="D622" s="144" t="s">
        <v>137</v>
      </c>
      <c r="E622" s="145" t="s">
        <v>1</v>
      </c>
      <c r="F622" s="146" t="s">
        <v>561</v>
      </c>
      <c r="H622" s="147">
        <v>9.91</v>
      </c>
      <c r="L622" s="143"/>
      <c r="M622" s="148"/>
      <c r="T622" s="149"/>
      <c r="AT622" s="145" t="s">
        <v>137</v>
      </c>
      <c r="AU622" s="145" t="s">
        <v>80</v>
      </c>
      <c r="AV622" s="12" t="s">
        <v>80</v>
      </c>
      <c r="AW622" s="12" t="s">
        <v>27</v>
      </c>
      <c r="AX622" s="12" t="s">
        <v>71</v>
      </c>
      <c r="AY622" s="145" t="s">
        <v>129</v>
      </c>
    </row>
    <row r="623" spans="2:51" s="13" customFormat="1" ht="12">
      <c r="B623" s="150"/>
      <c r="D623" s="144" t="s">
        <v>137</v>
      </c>
      <c r="E623" s="151" t="s">
        <v>1</v>
      </c>
      <c r="F623" s="152" t="s">
        <v>138</v>
      </c>
      <c r="H623" s="153">
        <v>9.91</v>
      </c>
      <c r="L623" s="150"/>
      <c r="M623" s="154"/>
      <c r="T623" s="155"/>
      <c r="AT623" s="151" t="s">
        <v>137</v>
      </c>
      <c r="AU623" s="151" t="s">
        <v>80</v>
      </c>
      <c r="AV623" s="13" t="s">
        <v>136</v>
      </c>
      <c r="AW623" s="13" t="s">
        <v>27</v>
      </c>
      <c r="AX623" s="13" t="s">
        <v>78</v>
      </c>
      <c r="AY623" s="151" t="s">
        <v>129</v>
      </c>
    </row>
    <row r="624" spans="2:65" s="1" customFormat="1" ht="24.2" customHeight="1">
      <c r="B624" s="129"/>
      <c r="C624" s="130">
        <f>1+C621</f>
        <v>126</v>
      </c>
      <c r="D624" s="161" t="s">
        <v>196</v>
      </c>
      <c r="E624" s="162" t="s">
        <v>356</v>
      </c>
      <c r="F624" s="163" t="s">
        <v>875</v>
      </c>
      <c r="G624" s="164" t="s">
        <v>135</v>
      </c>
      <c r="H624" s="165">
        <v>56.983</v>
      </c>
      <c r="I624" s="135">
        <v>0</v>
      </c>
      <c r="J624" s="166">
        <f>ROUND(I624*H624,2)</f>
        <v>0</v>
      </c>
      <c r="K624" s="167"/>
      <c r="L624" s="168"/>
      <c r="M624" s="169" t="s">
        <v>1</v>
      </c>
      <c r="N624" s="170" t="s">
        <v>36</v>
      </c>
      <c r="O624" s="139">
        <v>0</v>
      </c>
      <c r="P624" s="139">
        <f>O624*H624</f>
        <v>0</v>
      </c>
      <c r="Q624" s="139">
        <v>0</v>
      </c>
      <c r="R624" s="139">
        <f>Q624*H624</f>
        <v>0</v>
      </c>
      <c r="S624" s="139">
        <v>0</v>
      </c>
      <c r="T624" s="140">
        <f>S624*H624</f>
        <v>0</v>
      </c>
      <c r="AR624" s="141" t="s">
        <v>180</v>
      </c>
      <c r="AT624" s="141" t="s">
        <v>196</v>
      </c>
      <c r="AU624" s="141" t="s">
        <v>80</v>
      </c>
      <c r="AY624" s="17" t="s">
        <v>129</v>
      </c>
      <c r="BE624" s="142">
        <f>IF(N624="základní",J624,0)</f>
        <v>0</v>
      </c>
      <c r="BF624" s="142">
        <f>IF(N624="snížená",J624,0)</f>
        <v>0</v>
      </c>
      <c r="BG624" s="142">
        <f>IF(N624="zákl. přenesená",J624,0)</f>
        <v>0</v>
      </c>
      <c r="BH624" s="142">
        <f>IF(N624="sníž. přenesená",J624,0)</f>
        <v>0</v>
      </c>
      <c r="BI624" s="142">
        <f>IF(N624="nulová",J624,0)</f>
        <v>0</v>
      </c>
      <c r="BJ624" s="17" t="s">
        <v>78</v>
      </c>
      <c r="BK624" s="142">
        <f>ROUND(I624*H624,2)</f>
        <v>0</v>
      </c>
      <c r="BL624" s="17" t="s">
        <v>156</v>
      </c>
      <c r="BM624" s="141" t="s">
        <v>357</v>
      </c>
    </row>
    <row r="625" spans="2:51" s="12" customFormat="1" ht="12">
      <c r="B625" s="143"/>
      <c r="D625" s="144" t="s">
        <v>137</v>
      </c>
      <c r="E625" s="145" t="s">
        <v>1</v>
      </c>
      <c r="F625" s="146" t="s">
        <v>777</v>
      </c>
      <c r="H625" s="147">
        <v>49.55</v>
      </c>
      <c r="I625" s="135">
        <v>0</v>
      </c>
      <c r="L625" s="143"/>
      <c r="M625" s="148"/>
      <c r="T625" s="149"/>
      <c r="AT625" s="145" t="s">
        <v>137</v>
      </c>
      <c r="AU625" s="145" t="s">
        <v>80</v>
      </c>
      <c r="AV625" s="12" t="s">
        <v>80</v>
      </c>
      <c r="AW625" s="12" t="s">
        <v>27</v>
      </c>
      <c r="AX625" s="12" t="s">
        <v>71</v>
      </c>
      <c r="AY625" s="145" t="s">
        <v>129</v>
      </c>
    </row>
    <row r="626" spans="2:51" s="13" customFormat="1" ht="12">
      <c r="B626" s="150"/>
      <c r="D626" s="144" t="s">
        <v>137</v>
      </c>
      <c r="E626" s="151" t="s">
        <v>1</v>
      </c>
      <c r="F626" s="152" t="s">
        <v>138</v>
      </c>
      <c r="H626" s="153">
        <v>49.55</v>
      </c>
      <c r="L626" s="150"/>
      <c r="M626" s="154"/>
      <c r="T626" s="155"/>
      <c r="AT626" s="151" t="s">
        <v>137</v>
      </c>
      <c r="AU626" s="151" t="s">
        <v>80</v>
      </c>
      <c r="AV626" s="13" t="s">
        <v>136</v>
      </c>
      <c r="AW626" s="13" t="s">
        <v>27</v>
      </c>
      <c r="AX626" s="13" t="s">
        <v>78</v>
      </c>
      <c r="AY626" s="151" t="s">
        <v>129</v>
      </c>
    </row>
    <row r="627" spans="2:51" s="12" customFormat="1" ht="12">
      <c r="B627" s="143"/>
      <c r="D627" s="144" t="s">
        <v>137</v>
      </c>
      <c r="F627" s="146" t="s">
        <v>778</v>
      </c>
      <c r="H627" s="147">
        <v>56.983</v>
      </c>
      <c r="L627" s="143"/>
      <c r="M627" s="148"/>
      <c r="T627" s="149"/>
      <c r="AT627" s="145" t="s">
        <v>137</v>
      </c>
      <c r="AU627" s="145" t="s">
        <v>80</v>
      </c>
      <c r="AV627" s="12" t="s">
        <v>80</v>
      </c>
      <c r="AW627" s="12" t="s">
        <v>3</v>
      </c>
      <c r="AX627" s="12" t="s">
        <v>78</v>
      </c>
      <c r="AY627" s="145" t="s">
        <v>129</v>
      </c>
    </row>
    <row r="628" spans="2:65" s="1" customFormat="1" ht="42.75" customHeight="1">
      <c r="B628" s="129"/>
      <c r="C628" s="130">
        <f>1+C624</f>
        <v>127</v>
      </c>
      <c r="D628" s="130" t="s">
        <v>132</v>
      </c>
      <c r="E628" s="131" t="s">
        <v>358</v>
      </c>
      <c r="F628" s="132" t="s">
        <v>874</v>
      </c>
      <c r="G628" s="133" t="s">
        <v>141</v>
      </c>
      <c r="H628" s="134">
        <v>16.67</v>
      </c>
      <c r="I628" s="135">
        <v>0</v>
      </c>
      <c r="J628" s="135">
        <f>ROUND(I628*H628,2)</f>
        <v>0</v>
      </c>
      <c r="K628" s="136"/>
      <c r="L628" s="29"/>
      <c r="M628" s="137" t="s">
        <v>1</v>
      </c>
      <c r="N628" s="138" t="s">
        <v>36</v>
      </c>
      <c r="O628" s="139">
        <v>0.61</v>
      </c>
      <c r="P628" s="139">
        <f>O628*H628</f>
        <v>10.168700000000001</v>
      </c>
      <c r="Q628" s="139">
        <v>0.0063</v>
      </c>
      <c r="R628" s="139">
        <f>Q628*H628</f>
        <v>0.10502100000000002</v>
      </c>
      <c r="S628" s="139">
        <v>0</v>
      </c>
      <c r="T628" s="140">
        <f>S628*H628</f>
        <v>0</v>
      </c>
      <c r="AR628" s="141" t="s">
        <v>156</v>
      </c>
      <c r="AT628" s="141" t="s">
        <v>132</v>
      </c>
      <c r="AU628" s="141" t="s">
        <v>80</v>
      </c>
      <c r="AY628" s="17" t="s">
        <v>129</v>
      </c>
      <c r="BE628" s="142">
        <f>IF(N628="základní",J628,0)</f>
        <v>0</v>
      </c>
      <c r="BF628" s="142">
        <f>IF(N628="snížená",J628,0)</f>
        <v>0</v>
      </c>
      <c r="BG628" s="142">
        <f>IF(N628="zákl. přenesená",J628,0)</f>
        <v>0</v>
      </c>
      <c r="BH628" s="142">
        <f>IF(N628="sníž. přenesená",J628,0)</f>
        <v>0</v>
      </c>
      <c r="BI628" s="142">
        <f>IF(N628="nulová",J628,0)</f>
        <v>0</v>
      </c>
      <c r="BJ628" s="17" t="s">
        <v>78</v>
      </c>
      <c r="BK628" s="142">
        <f>ROUND(I628*H628,2)</f>
        <v>0</v>
      </c>
      <c r="BL628" s="17" t="s">
        <v>156</v>
      </c>
      <c r="BM628" s="141" t="s">
        <v>359</v>
      </c>
    </row>
    <row r="629" spans="2:51" s="12" customFormat="1" ht="12">
      <c r="B629" s="143"/>
      <c r="D629" s="144" t="s">
        <v>137</v>
      </c>
      <c r="E629" s="145" t="s">
        <v>1</v>
      </c>
      <c r="F629" s="146" t="s">
        <v>607</v>
      </c>
      <c r="H629" s="147">
        <v>9.94</v>
      </c>
      <c r="L629" s="143"/>
      <c r="M629" s="148"/>
      <c r="T629" s="149"/>
      <c r="AT629" s="145" t="s">
        <v>137</v>
      </c>
      <c r="AU629" s="145" t="s">
        <v>80</v>
      </c>
      <c r="AV629" s="12" t="s">
        <v>80</v>
      </c>
      <c r="AW629" s="12" t="s">
        <v>27</v>
      </c>
      <c r="AX629" s="12" t="s">
        <v>71</v>
      </c>
      <c r="AY629" s="145" t="s">
        <v>129</v>
      </c>
    </row>
    <row r="630" spans="2:51" s="12" customFormat="1" ht="12">
      <c r="B630" s="143"/>
      <c r="D630" s="144" t="s">
        <v>137</v>
      </c>
      <c r="E630" s="145" t="s">
        <v>1</v>
      </c>
      <c r="F630" s="146" t="s">
        <v>608</v>
      </c>
      <c r="H630" s="147">
        <v>1.2</v>
      </c>
      <c r="L630" s="143"/>
      <c r="M630" s="148"/>
      <c r="T630" s="149"/>
      <c r="AT630" s="145" t="s">
        <v>137</v>
      </c>
      <c r="AU630" s="145" t="s">
        <v>80</v>
      </c>
      <c r="AV630" s="12" t="s">
        <v>80</v>
      </c>
      <c r="AW630" s="12" t="s">
        <v>27</v>
      </c>
      <c r="AX630" s="12" t="s">
        <v>71</v>
      </c>
      <c r="AY630" s="145" t="s">
        <v>129</v>
      </c>
    </row>
    <row r="631" spans="2:51" s="12" customFormat="1" ht="12">
      <c r="B631" s="143"/>
      <c r="D631" s="144" t="s">
        <v>137</v>
      </c>
      <c r="E631" s="145" t="s">
        <v>1</v>
      </c>
      <c r="F631" s="146" t="s">
        <v>609</v>
      </c>
      <c r="H631" s="147">
        <v>1.38</v>
      </c>
      <c r="L631" s="143"/>
      <c r="M631" s="148"/>
      <c r="T631" s="149"/>
      <c r="AT631" s="145" t="s">
        <v>137</v>
      </c>
      <c r="AU631" s="145" t="s">
        <v>80</v>
      </c>
      <c r="AV631" s="12" t="s">
        <v>80</v>
      </c>
      <c r="AW631" s="12" t="s">
        <v>27</v>
      </c>
      <c r="AX631" s="12" t="s">
        <v>71</v>
      </c>
      <c r="AY631" s="145" t="s">
        <v>129</v>
      </c>
    </row>
    <row r="632" spans="2:51" s="12" customFormat="1" ht="12">
      <c r="B632" s="143"/>
      <c r="D632" s="144" t="s">
        <v>137</v>
      </c>
      <c r="E632" s="145" t="s">
        <v>1</v>
      </c>
      <c r="F632" s="146" t="s">
        <v>618</v>
      </c>
      <c r="H632" s="147">
        <v>1.74</v>
      </c>
      <c r="L632" s="143"/>
      <c r="M632" s="148"/>
      <c r="T632" s="149"/>
      <c r="AT632" s="145" t="s">
        <v>137</v>
      </c>
      <c r="AU632" s="145" t="s">
        <v>80</v>
      </c>
      <c r="AV632" s="12" t="s">
        <v>80</v>
      </c>
      <c r="AW632" s="12" t="s">
        <v>27</v>
      </c>
      <c r="AX632" s="12" t="s">
        <v>71</v>
      </c>
      <c r="AY632" s="145" t="s">
        <v>129</v>
      </c>
    </row>
    <row r="633" spans="2:51" s="12" customFormat="1" ht="12">
      <c r="B633" s="143"/>
      <c r="D633" s="144" t="s">
        <v>137</v>
      </c>
      <c r="E633" s="145" t="s">
        <v>1</v>
      </c>
      <c r="F633" s="146" t="s">
        <v>549</v>
      </c>
      <c r="H633" s="147">
        <v>1.34</v>
      </c>
      <c r="L633" s="143"/>
      <c r="M633" s="148"/>
      <c r="T633" s="149"/>
      <c r="AT633" s="145" t="s">
        <v>137</v>
      </c>
      <c r="AU633" s="145" t="s">
        <v>80</v>
      </c>
      <c r="AV633" s="12" t="s">
        <v>80</v>
      </c>
      <c r="AW633" s="12" t="s">
        <v>27</v>
      </c>
      <c r="AX633" s="12" t="s">
        <v>71</v>
      </c>
      <c r="AY633" s="145" t="s">
        <v>129</v>
      </c>
    </row>
    <row r="634" spans="2:51" s="12" customFormat="1" ht="12">
      <c r="B634" s="143"/>
      <c r="D634" s="144" t="s">
        <v>137</v>
      </c>
      <c r="E634" s="145" t="s">
        <v>1</v>
      </c>
      <c r="F634" s="146" t="s">
        <v>619</v>
      </c>
      <c r="H634" s="147">
        <v>1.07</v>
      </c>
      <c r="L634" s="143"/>
      <c r="M634" s="148"/>
      <c r="T634" s="149"/>
      <c r="AT634" s="145" t="s">
        <v>137</v>
      </c>
      <c r="AU634" s="145" t="s">
        <v>80</v>
      </c>
      <c r="AV634" s="12" t="s">
        <v>80</v>
      </c>
      <c r="AW634" s="12" t="s">
        <v>27</v>
      </c>
      <c r="AX634" s="12" t="s">
        <v>71</v>
      </c>
      <c r="AY634" s="145" t="s">
        <v>129</v>
      </c>
    </row>
    <row r="635" spans="2:51" s="13" customFormat="1" ht="12">
      <c r="B635" s="150"/>
      <c r="D635" s="144" t="s">
        <v>137</v>
      </c>
      <c r="E635" s="151" t="s">
        <v>1</v>
      </c>
      <c r="F635" s="152" t="s">
        <v>138</v>
      </c>
      <c r="H635" s="153">
        <v>16.67</v>
      </c>
      <c r="L635" s="150"/>
      <c r="M635" s="154"/>
      <c r="T635" s="155"/>
      <c r="AT635" s="151" t="s">
        <v>137</v>
      </c>
      <c r="AU635" s="151" t="s">
        <v>80</v>
      </c>
      <c r="AV635" s="13" t="s">
        <v>136</v>
      </c>
      <c r="AW635" s="13" t="s">
        <v>27</v>
      </c>
      <c r="AX635" s="13" t="s">
        <v>78</v>
      </c>
      <c r="AY635" s="151" t="s">
        <v>129</v>
      </c>
    </row>
    <row r="636" spans="2:65" s="1" customFormat="1" ht="24.2" customHeight="1">
      <c r="B636" s="129"/>
      <c r="C636" s="130">
        <f>1+C628</f>
        <v>128</v>
      </c>
      <c r="D636" s="161" t="s">
        <v>196</v>
      </c>
      <c r="E636" s="162" t="s">
        <v>360</v>
      </c>
      <c r="F636" s="163" t="s">
        <v>873</v>
      </c>
      <c r="G636" s="164" t="s">
        <v>141</v>
      </c>
      <c r="H636" s="165">
        <v>18.337</v>
      </c>
      <c r="I636" s="135">
        <v>0</v>
      </c>
      <c r="J636" s="166">
        <f>ROUND(I636*H636,2)</f>
        <v>0</v>
      </c>
      <c r="K636" s="167"/>
      <c r="L636" s="168"/>
      <c r="M636" s="169" t="s">
        <v>1</v>
      </c>
      <c r="N636" s="170" t="s">
        <v>36</v>
      </c>
      <c r="O636" s="139">
        <v>0</v>
      </c>
      <c r="P636" s="139">
        <f>O636*H636</f>
        <v>0</v>
      </c>
      <c r="Q636" s="139">
        <v>0.018</v>
      </c>
      <c r="R636" s="139">
        <f>Q636*H636</f>
        <v>0.33006599999999997</v>
      </c>
      <c r="S636" s="139">
        <v>0</v>
      </c>
      <c r="T636" s="140">
        <f>S636*H636</f>
        <v>0</v>
      </c>
      <c r="AR636" s="141" t="s">
        <v>180</v>
      </c>
      <c r="AT636" s="141" t="s">
        <v>196</v>
      </c>
      <c r="AU636" s="141" t="s">
        <v>80</v>
      </c>
      <c r="AY636" s="17" t="s">
        <v>129</v>
      </c>
      <c r="BE636" s="142">
        <f>IF(N636="základní",J636,0)</f>
        <v>0</v>
      </c>
      <c r="BF636" s="142">
        <f>IF(N636="snížená",J636,0)</f>
        <v>0</v>
      </c>
      <c r="BG636" s="142">
        <f>IF(N636="zákl. přenesená",J636,0)</f>
        <v>0</v>
      </c>
      <c r="BH636" s="142">
        <f>IF(N636="sníž. přenesená",J636,0)</f>
        <v>0</v>
      </c>
      <c r="BI636" s="142">
        <f>IF(N636="nulová",J636,0)</f>
        <v>0</v>
      </c>
      <c r="BJ636" s="17" t="s">
        <v>78</v>
      </c>
      <c r="BK636" s="142">
        <f>ROUND(I636*H636,2)</f>
        <v>0</v>
      </c>
      <c r="BL636" s="17" t="s">
        <v>156</v>
      </c>
      <c r="BM636" s="141" t="s">
        <v>361</v>
      </c>
    </row>
    <row r="637" spans="2:51" s="12" customFormat="1" ht="12">
      <c r="B637" s="143"/>
      <c r="D637" s="144" t="s">
        <v>137</v>
      </c>
      <c r="E637" s="145" t="s">
        <v>1</v>
      </c>
      <c r="F637" s="146" t="s">
        <v>419</v>
      </c>
      <c r="H637" s="147">
        <v>16.67</v>
      </c>
      <c r="L637" s="143"/>
      <c r="M637" s="148"/>
      <c r="T637" s="149"/>
      <c r="AT637" s="145" t="s">
        <v>137</v>
      </c>
      <c r="AU637" s="145" t="s">
        <v>80</v>
      </c>
      <c r="AV637" s="12" t="s">
        <v>80</v>
      </c>
      <c r="AW637" s="12" t="s">
        <v>27</v>
      </c>
      <c r="AX637" s="12" t="s">
        <v>78</v>
      </c>
      <c r="AY637" s="145" t="s">
        <v>129</v>
      </c>
    </row>
    <row r="638" spans="2:51" s="12" customFormat="1" ht="12">
      <c r="B638" s="143"/>
      <c r="D638" s="144" t="s">
        <v>137</v>
      </c>
      <c r="F638" s="146" t="s">
        <v>779</v>
      </c>
      <c r="H638" s="147">
        <v>18.337</v>
      </c>
      <c r="L638" s="143"/>
      <c r="M638" s="148"/>
      <c r="T638" s="149"/>
      <c r="AT638" s="145" t="s">
        <v>137</v>
      </c>
      <c r="AU638" s="145" t="s">
        <v>80</v>
      </c>
      <c r="AV638" s="12" t="s">
        <v>80</v>
      </c>
      <c r="AW638" s="12" t="s">
        <v>3</v>
      </c>
      <c r="AX638" s="12" t="s">
        <v>78</v>
      </c>
      <c r="AY638" s="145" t="s">
        <v>129</v>
      </c>
    </row>
    <row r="639" spans="2:65" s="1" customFormat="1" ht="24.2" customHeight="1">
      <c r="B639" s="129"/>
      <c r="C639" s="130">
        <f>1+C636</f>
        <v>129</v>
      </c>
      <c r="D639" s="130" t="s">
        <v>132</v>
      </c>
      <c r="E639" s="131" t="s">
        <v>780</v>
      </c>
      <c r="F639" s="132" t="s">
        <v>781</v>
      </c>
      <c r="G639" s="133" t="s">
        <v>141</v>
      </c>
      <c r="H639" s="134">
        <v>6.73</v>
      </c>
      <c r="I639" s="135">
        <v>0</v>
      </c>
      <c r="J639" s="135">
        <f>ROUND(I639*H639,2)</f>
        <v>0</v>
      </c>
      <c r="K639" s="136"/>
      <c r="L639" s="29"/>
      <c r="M639" s="137" t="s">
        <v>1</v>
      </c>
      <c r="N639" s="138" t="s">
        <v>36</v>
      </c>
      <c r="O639" s="139">
        <v>0.03</v>
      </c>
      <c r="P639" s="139">
        <f>O639*H639</f>
        <v>0.2019</v>
      </c>
      <c r="Q639" s="139">
        <v>0</v>
      </c>
      <c r="R639" s="139">
        <f>Q639*H639</f>
        <v>0</v>
      </c>
      <c r="S639" s="139">
        <v>0</v>
      </c>
      <c r="T639" s="140">
        <f>S639*H639</f>
        <v>0</v>
      </c>
      <c r="AR639" s="141" t="s">
        <v>156</v>
      </c>
      <c r="AT639" s="141" t="s">
        <v>132</v>
      </c>
      <c r="AU639" s="141" t="s">
        <v>80</v>
      </c>
      <c r="AY639" s="17" t="s">
        <v>129</v>
      </c>
      <c r="BE639" s="142">
        <f>IF(N639="základní",J639,0)</f>
        <v>0</v>
      </c>
      <c r="BF639" s="142">
        <f>IF(N639="snížená",J639,0)</f>
        <v>0</v>
      </c>
      <c r="BG639" s="142">
        <f>IF(N639="zákl. přenesená",J639,0)</f>
        <v>0</v>
      </c>
      <c r="BH639" s="142">
        <f>IF(N639="sníž. přenesená",J639,0)</f>
        <v>0</v>
      </c>
      <c r="BI639" s="142">
        <f>IF(N639="nulová",J639,0)</f>
        <v>0</v>
      </c>
      <c r="BJ639" s="17" t="s">
        <v>78</v>
      </c>
      <c r="BK639" s="142">
        <f>ROUND(I639*H639,2)</f>
        <v>0</v>
      </c>
      <c r="BL639" s="17" t="s">
        <v>156</v>
      </c>
      <c r="BM639" s="141" t="s">
        <v>782</v>
      </c>
    </row>
    <row r="640" spans="2:51" s="12" customFormat="1" ht="12">
      <c r="B640" s="143"/>
      <c r="D640" s="144" t="s">
        <v>137</v>
      </c>
      <c r="E640" s="145" t="s">
        <v>1</v>
      </c>
      <c r="F640" s="146" t="s">
        <v>608</v>
      </c>
      <c r="H640" s="147">
        <v>1.2</v>
      </c>
      <c r="L640" s="143"/>
      <c r="M640" s="148"/>
      <c r="T640" s="149"/>
      <c r="AT640" s="145" t="s">
        <v>137</v>
      </c>
      <c r="AU640" s="145" t="s">
        <v>80</v>
      </c>
      <c r="AV640" s="12" t="s">
        <v>80</v>
      </c>
      <c r="AW640" s="12" t="s">
        <v>27</v>
      </c>
      <c r="AX640" s="12" t="s">
        <v>71</v>
      </c>
      <c r="AY640" s="145" t="s">
        <v>129</v>
      </c>
    </row>
    <row r="641" spans="2:51" s="12" customFormat="1" ht="12">
      <c r="B641" s="143"/>
      <c r="D641" s="144" t="s">
        <v>137</v>
      </c>
      <c r="E641" s="145" t="s">
        <v>1</v>
      </c>
      <c r="F641" s="146" t="s">
        <v>609</v>
      </c>
      <c r="H641" s="147">
        <v>1.38</v>
      </c>
      <c r="L641" s="143"/>
      <c r="M641" s="148"/>
      <c r="T641" s="149"/>
      <c r="AT641" s="145" t="s">
        <v>137</v>
      </c>
      <c r="AU641" s="145" t="s">
        <v>80</v>
      </c>
      <c r="AV641" s="12" t="s">
        <v>80</v>
      </c>
      <c r="AW641" s="12" t="s">
        <v>27</v>
      </c>
      <c r="AX641" s="12" t="s">
        <v>71</v>
      </c>
      <c r="AY641" s="145" t="s">
        <v>129</v>
      </c>
    </row>
    <row r="642" spans="2:51" s="12" customFormat="1" ht="12">
      <c r="B642" s="143"/>
      <c r="D642" s="144" t="s">
        <v>137</v>
      </c>
      <c r="E642" s="145" t="s">
        <v>1</v>
      </c>
      <c r="F642" s="146" t="s">
        <v>618</v>
      </c>
      <c r="H642" s="147">
        <v>1.74</v>
      </c>
      <c r="L642" s="143"/>
      <c r="M642" s="148"/>
      <c r="T642" s="149"/>
      <c r="AT642" s="145" t="s">
        <v>137</v>
      </c>
      <c r="AU642" s="145" t="s">
        <v>80</v>
      </c>
      <c r="AV642" s="12" t="s">
        <v>80</v>
      </c>
      <c r="AW642" s="12" t="s">
        <v>27</v>
      </c>
      <c r="AX642" s="12" t="s">
        <v>71</v>
      </c>
      <c r="AY642" s="145" t="s">
        <v>129</v>
      </c>
    </row>
    <row r="643" spans="2:51" s="12" customFormat="1" ht="12">
      <c r="B643" s="143"/>
      <c r="D643" s="144" t="s">
        <v>137</v>
      </c>
      <c r="E643" s="145" t="s">
        <v>1</v>
      </c>
      <c r="F643" s="146" t="s">
        <v>549</v>
      </c>
      <c r="H643" s="147">
        <v>1.34</v>
      </c>
      <c r="L643" s="143"/>
      <c r="M643" s="148"/>
      <c r="T643" s="149"/>
      <c r="AT643" s="145" t="s">
        <v>137</v>
      </c>
      <c r="AU643" s="145" t="s">
        <v>80</v>
      </c>
      <c r="AV643" s="12" t="s">
        <v>80</v>
      </c>
      <c r="AW643" s="12" t="s">
        <v>27</v>
      </c>
      <c r="AX643" s="12" t="s">
        <v>71</v>
      </c>
      <c r="AY643" s="145" t="s">
        <v>129</v>
      </c>
    </row>
    <row r="644" spans="2:51" s="12" customFormat="1" ht="12">
      <c r="B644" s="143"/>
      <c r="D644" s="144" t="s">
        <v>137</v>
      </c>
      <c r="E644" s="145" t="s">
        <v>1</v>
      </c>
      <c r="F644" s="146" t="s">
        <v>619</v>
      </c>
      <c r="H644" s="147">
        <v>1.07</v>
      </c>
      <c r="L644" s="143"/>
      <c r="M644" s="148"/>
      <c r="T644" s="149"/>
      <c r="AT644" s="145" t="s">
        <v>137</v>
      </c>
      <c r="AU644" s="145" t="s">
        <v>80</v>
      </c>
      <c r="AV644" s="12" t="s">
        <v>80</v>
      </c>
      <c r="AW644" s="12" t="s">
        <v>27</v>
      </c>
      <c r="AX644" s="12" t="s">
        <v>71</v>
      </c>
      <c r="AY644" s="145" t="s">
        <v>129</v>
      </c>
    </row>
    <row r="645" spans="2:51" s="13" customFormat="1" ht="12">
      <c r="B645" s="150"/>
      <c r="D645" s="144" t="s">
        <v>137</v>
      </c>
      <c r="E645" s="151" t="s">
        <v>1</v>
      </c>
      <c r="F645" s="152" t="s">
        <v>138</v>
      </c>
      <c r="H645" s="153">
        <v>6.73</v>
      </c>
      <c r="L645" s="150"/>
      <c r="M645" s="154"/>
      <c r="T645" s="155"/>
      <c r="AT645" s="151" t="s">
        <v>137</v>
      </c>
      <c r="AU645" s="151" t="s">
        <v>80</v>
      </c>
      <c r="AV645" s="13" t="s">
        <v>136</v>
      </c>
      <c r="AW645" s="13" t="s">
        <v>27</v>
      </c>
      <c r="AX645" s="13" t="s">
        <v>78</v>
      </c>
      <c r="AY645" s="151" t="s">
        <v>129</v>
      </c>
    </row>
    <row r="646" spans="2:65" s="1" customFormat="1" ht="24.2" customHeight="1">
      <c r="B646" s="129"/>
      <c r="C646" s="130">
        <f>1+C639</f>
        <v>130</v>
      </c>
      <c r="D646" s="130" t="s">
        <v>132</v>
      </c>
      <c r="E646" s="131" t="s">
        <v>783</v>
      </c>
      <c r="F646" s="132" t="s">
        <v>784</v>
      </c>
      <c r="G646" s="133" t="s">
        <v>141</v>
      </c>
      <c r="H646" s="134">
        <v>6.73</v>
      </c>
      <c r="I646" s="135">
        <v>0</v>
      </c>
      <c r="J646" s="135">
        <f>ROUND(I646*H646,2)</f>
        <v>0</v>
      </c>
      <c r="K646" s="136"/>
      <c r="L646" s="29"/>
      <c r="M646" s="137" t="s">
        <v>1</v>
      </c>
      <c r="N646" s="138" t="s">
        <v>36</v>
      </c>
      <c r="O646" s="139">
        <v>0.166</v>
      </c>
      <c r="P646" s="139">
        <f>O646*H646</f>
        <v>1.11718</v>
      </c>
      <c r="Q646" s="139">
        <v>0</v>
      </c>
      <c r="R646" s="139">
        <f>Q646*H646</f>
        <v>0</v>
      </c>
      <c r="S646" s="139">
        <v>0</v>
      </c>
      <c r="T646" s="140">
        <f>S646*H646</f>
        <v>0</v>
      </c>
      <c r="AR646" s="141" t="s">
        <v>156</v>
      </c>
      <c r="AT646" s="141" t="s">
        <v>132</v>
      </c>
      <c r="AU646" s="141" t="s">
        <v>80</v>
      </c>
      <c r="AY646" s="17" t="s">
        <v>129</v>
      </c>
      <c r="BE646" s="142">
        <f>IF(N646="základní",J646,0)</f>
        <v>0</v>
      </c>
      <c r="BF646" s="142">
        <f>IF(N646="snížená",J646,0)</f>
        <v>0</v>
      </c>
      <c r="BG646" s="142">
        <f>IF(N646="zákl. přenesená",J646,0)</f>
        <v>0</v>
      </c>
      <c r="BH646" s="142">
        <f>IF(N646="sníž. přenesená",J646,0)</f>
        <v>0</v>
      </c>
      <c r="BI646" s="142">
        <f>IF(N646="nulová",J646,0)</f>
        <v>0</v>
      </c>
      <c r="BJ646" s="17" t="s">
        <v>78</v>
      </c>
      <c r="BK646" s="142">
        <f>ROUND(I646*H646,2)</f>
        <v>0</v>
      </c>
      <c r="BL646" s="17" t="s">
        <v>156</v>
      </c>
      <c r="BM646" s="141" t="s">
        <v>785</v>
      </c>
    </row>
    <row r="647" spans="2:51" s="12" customFormat="1" ht="12">
      <c r="B647" s="143"/>
      <c r="D647" s="144" t="s">
        <v>137</v>
      </c>
      <c r="E647" s="145" t="s">
        <v>1</v>
      </c>
      <c r="F647" s="146" t="s">
        <v>608</v>
      </c>
      <c r="H647" s="147">
        <v>1.2</v>
      </c>
      <c r="L647" s="143"/>
      <c r="M647" s="148"/>
      <c r="T647" s="149"/>
      <c r="AT647" s="145" t="s">
        <v>137</v>
      </c>
      <c r="AU647" s="145" t="s">
        <v>80</v>
      </c>
      <c r="AV647" s="12" t="s">
        <v>80</v>
      </c>
      <c r="AW647" s="12" t="s">
        <v>27</v>
      </c>
      <c r="AX647" s="12" t="s">
        <v>71</v>
      </c>
      <c r="AY647" s="145" t="s">
        <v>129</v>
      </c>
    </row>
    <row r="648" spans="2:51" s="12" customFormat="1" ht="12">
      <c r="B648" s="143"/>
      <c r="D648" s="144" t="s">
        <v>137</v>
      </c>
      <c r="E648" s="145" t="s">
        <v>1</v>
      </c>
      <c r="F648" s="146" t="s">
        <v>609</v>
      </c>
      <c r="H648" s="147">
        <v>1.38</v>
      </c>
      <c r="L648" s="143"/>
      <c r="M648" s="148"/>
      <c r="T648" s="149"/>
      <c r="AT648" s="145" t="s">
        <v>137</v>
      </c>
      <c r="AU648" s="145" t="s">
        <v>80</v>
      </c>
      <c r="AV648" s="12" t="s">
        <v>80</v>
      </c>
      <c r="AW648" s="12" t="s">
        <v>27</v>
      </c>
      <c r="AX648" s="12" t="s">
        <v>71</v>
      </c>
      <c r="AY648" s="145" t="s">
        <v>129</v>
      </c>
    </row>
    <row r="649" spans="2:51" s="12" customFormat="1" ht="12">
      <c r="B649" s="143"/>
      <c r="D649" s="144" t="s">
        <v>137</v>
      </c>
      <c r="E649" s="145" t="s">
        <v>1</v>
      </c>
      <c r="F649" s="146" t="s">
        <v>618</v>
      </c>
      <c r="H649" s="147">
        <v>1.74</v>
      </c>
      <c r="L649" s="143"/>
      <c r="M649" s="148"/>
      <c r="T649" s="149"/>
      <c r="AT649" s="145" t="s">
        <v>137</v>
      </c>
      <c r="AU649" s="145" t="s">
        <v>80</v>
      </c>
      <c r="AV649" s="12" t="s">
        <v>80</v>
      </c>
      <c r="AW649" s="12" t="s">
        <v>27</v>
      </c>
      <c r="AX649" s="12" t="s">
        <v>71</v>
      </c>
      <c r="AY649" s="145" t="s">
        <v>129</v>
      </c>
    </row>
    <row r="650" spans="2:51" s="12" customFormat="1" ht="12">
      <c r="B650" s="143"/>
      <c r="D650" s="144" t="s">
        <v>137</v>
      </c>
      <c r="E650" s="145" t="s">
        <v>1</v>
      </c>
      <c r="F650" s="146" t="s">
        <v>549</v>
      </c>
      <c r="H650" s="147">
        <v>1.34</v>
      </c>
      <c r="L650" s="143"/>
      <c r="M650" s="148"/>
      <c r="T650" s="149"/>
      <c r="AT650" s="145" t="s">
        <v>137</v>
      </c>
      <c r="AU650" s="145" t="s">
        <v>80</v>
      </c>
      <c r="AV650" s="12" t="s">
        <v>80</v>
      </c>
      <c r="AW650" s="12" t="s">
        <v>27</v>
      </c>
      <c r="AX650" s="12" t="s">
        <v>71</v>
      </c>
      <c r="AY650" s="145" t="s">
        <v>129</v>
      </c>
    </row>
    <row r="651" spans="2:51" s="12" customFormat="1" ht="12">
      <c r="B651" s="143"/>
      <c r="D651" s="144" t="s">
        <v>137</v>
      </c>
      <c r="E651" s="145" t="s">
        <v>1</v>
      </c>
      <c r="F651" s="146" t="s">
        <v>619</v>
      </c>
      <c r="H651" s="147">
        <v>1.07</v>
      </c>
      <c r="L651" s="143"/>
      <c r="M651" s="148"/>
      <c r="T651" s="149"/>
      <c r="AT651" s="145" t="s">
        <v>137</v>
      </c>
      <c r="AU651" s="145" t="s">
        <v>80</v>
      </c>
      <c r="AV651" s="12" t="s">
        <v>80</v>
      </c>
      <c r="AW651" s="12" t="s">
        <v>27</v>
      </c>
      <c r="AX651" s="12" t="s">
        <v>71</v>
      </c>
      <c r="AY651" s="145" t="s">
        <v>129</v>
      </c>
    </row>
    <row r="652" spans="2:51" s="13" customFormat="1" ht="12">
      <c r="B652" s="150"/>
      <c r="D652" s="144" t="s">
        <v>137</v>
      </c>
      <c r="E652" s="151" t="s">
        <v>1</v>
      </c>
      <c r="F652" s="152" t="s">
        <v>138</v>
      </c>
      <c r="H652" s="153">
        <v>6.73</v>
      </c>
      <c r="L652" s="150"/>
      <c r="M652" s="154"/>
      <c r="T652" s="155"/>
      <c r="AT652" s="151" t="s">
        <v>137</v>
      </c>
      <c r="AU652" s="151" t="s">
        <v>80</v>
      </c>
      <c r="AV652" s="13" t="s">
        <v>136</v>
      </c>
      <c r="AW652" s="13" t="s">
        <v>27</v>
      </c>
      <c r="AX652" s="13" t="s">
        <v>78</v>
      </c>
      <c r="AY652" s="151" t="s">
        <v>129</v>
      </c>
    </row>
    <row r="653" spans="2:65" s="1" customFormat="1" ht="24.2" customHeight="1">
      <c r="B653" s="129"/>
      <c r="C653" s="130">
        <f>1+C646</f>
        <v>131</v>
      </c>
      <c r="D653" s="130" t="s">
        <v>132</v>
      </c>
      <c r="E653" s="131" t="s">
        <v>362</v>
      </c>
      <c r="F653" s="132" t="s">
        <v>363</v>
      </c>
      <c r="G653" s="133" t="s">
        <v>141</v>
      </c>
      <c r="H653" s="134">
        <v>16.67</v>
      </c>
      <c r="I653" s="135">
        <v>0</v>
      </c>
      <c r="J653" s="135">
        <f>ROUND(I653*H653,2)</f>
        <v>0</v>
      </c>
      <c r="K653" s="136"/>
      <c r="L653" s="29"/>
      <c r="M653" s="137" t="s">
        <v>1</v>
      </c>
      <c r="N653" s="138" t="s">
        <v>36</v>
      </c>
      <c r="O653" s="139">
        <v>0.278</v>
      </c>
      <c r="P653" s="139">
        <f>O653*H653</f>
        <v>4.634260000000001</v>
      </c>
      <c r="Q653" s="139">
        <v>0.0015</v>
      </c>
      <c r="R653" s="139">
        <f>Q653*H653</f>
        <v>0.025005000000000003</v>
      </c>
      <c r="S653" s="139">
        <v>0</v>
      </c>
      <c r="T653" s="140">
        <f>S653*H653</f>
        <v>0</v>
      </c>
      <c r="AR653" s="141" t="s">
        <v>156</v>
      </c>
      <c r="AT653" s="141" t="s">
        <v>132</v>
      </c>
      <c r="AU653" s="141" t="s">
        <v>80</v>
      </c>
      <c r="AY653" s="17" t="s">
        <v>129</v>
      </c>
      <c r="BE653" s="142">
        <f>IF(N653="základní",J653,0)</f>
        <v>0</v>
      </c>
      <c r="BF653" s="142">
        <f>IF(N653="snížená",J653,0)</f>
        <v>0</v>
      </c>
      <c r="BG653" s="142">
        <f>IF(N653="zákl. přenesená",J653,0)</f>
        <v>0</v>
      </c>
      <c r="BH653" s="142">
        <f>IF(N653="sníž. přenesená",J653,0)</f>
        <v>0</v>
      </c>
      <c r="BI653" s="142">
        <f>IF(N653="nulová",J653,0)</f>
        <v>0</v>
      </c>
      <c r="BJ653" s="17" t="s">
        <v>78</v>
      </c>
      <c r="BK653" s="142">
        <f>ROUND(I653*H653,2)</f>
        <v>0</v>
      </c>
      <c r="BL653" s="17" t="s">
        <v>156</v>
      </c>
      <c r="BM653" s="141" t="s">
        <v>364</v>
      </c>
    </row>
    <row r="654" spans="2:51" s="12" customFormat="1" ht="12">
      <c r="B654" s="143"/>
      <c r="D654" s="144" t="s">
        <v>137</v>
      </c>
      <c r="E654" s="145" t="s">
        <v>1</v>
      </c>
      <c r="F654" s="146" t="s">
        <v>419</v>
      </c>
      <c r="H654" s="147">
        <v>16.67</v>
      </c>
      <c r="L654" s="143"/>
      <c r="M654" s="148"/>
      <c r="T654" s="149"/>
      <c r="AT654" s="145" t="s">
        <v>137</v>
      </c>
      <c r="AU654" s="145" t="s">
        <v>80</v>
      </c>
      <c r="AV654" s="12" t="s">
        <v>80</v>
      </c>
      <c r="AW654" s="12" t="s">
        <v>27</v>
      </c>
      <c r="AX654" s="12" t="s">
        <v>71</v>
      </c>
      <c r="AY654" s="145" t="s">
        <v>129</v>
      </c>
    </row>
    <row r="655" spans="2:51" s="13" customFormat="1" ht="12">
      <c r="B655" s="150"/>
      <c r="D655" s="144" t="s">
        <v>137</v>
      </c>
      <c r="E655" s="151" t="s">
        <v>1</v>
      </c>
      <c r="F655" s="152" t="s">
        <v>138</v>
      </c>
      <c r="H655" s="153">
        <v>16.67</v>
      </c>
      <c r="L655" s="150"/>
      <c r="M655" s="154"/>
      <c r="T655" s="155"/>
      <c r="AT655" s="151" t="s">
        <v>137</v>
      </c>
      <c r="AU655" s="151" t="s">
        <v>80</v>
      </c>
      <c r="AV655" s="13" t="s">
        <v>136</v>
      </c>
      <c r="AW655" s="13" t="s">
        <v>27</v>
      </c>
      <c r="AX655" s="13" t="s">
        <v>78</v>
      </c>
      <c r="AY655" s="151" t="s">
        <v>129</v>
      </c>
    </row>
    <row r="656" spans="2:65" s="1" customFormat="1" ht="24.2" customHeight="1">
      <c r="B656" s="129"/>
      <c r="C656" s="130">
        <f>1+C653</f>
        <v>132</v>
      </c>
      <c r="D656" s="130" t="s">
        <v>132</v>
      </c>
      <c r="E656" s="131" t="s">
        <v>786</v>
      </c>
      <c r="F656" s="132" t="s">
        <v>787</v>
      </c>
      <c r="G656" s="133" t="s">
        <v>285</v>
      </c>
      <c r="H656" s="134">
        <v>365.24</v>
      </c>
      <c r="I656" s="135">
        <v>0</v>
      </c>
      <c r="J656" s="135">
        <f>ROUND(I656*H656,2)</f>
        <v>0</v>
      </c>
      <c r="K656" s="136"/>
      <c r="L656" s="29"/>
      <c r="M656" s="137" t="s">
        <v>1</v>
      </c>
      <c r="N656" s="138" t="s">
        <v>36</v>
      </c>
      <c r="O656" s="139">
        <v>0</v>
      </c>
      <c r="P656" s="139">
        <f>O656*H656</f>
        <v>0</v>
      </c>
      <c r="Q656" s="139">
        <v>0</v>
      </c>
      <c r="R656" s="139">
        <f>Q656*H656</f>
        <v>0</v>
      </c>
      <c r="S656" s="139">
        <v>0</v>
      </c>
      <c r="T656" s="140">
        <f>S656*H656</f>
        <v>0</v>
      </c>
      <c r="AR656" s="141" t="s">
        <v>156</v>
      </c>
      <c r="AT656" s="141" t="s">
        <v>132</v>
      </c>
      <c r="AU656" s="141" t="s">
        <v>80</v>
      </c>
      <c r="AY656" s="17" t="s">
        <v>129</v>
      </c>
      <c r="BE656" s="142">
        <f>IF(N656="základní",J656,0)</f>
        <v>0</v>
      </c>
      <c r="BF656" s="142">
        <f>IF(N656="snížená",J656,0)</f>
        <v>0</v>
      </c>
      <c r="BG656" s="142">
        <f>IF(N656="zákl. přenesená",J656,0)</f>
        <v>0</v>
      </c>
      <c r="BH656" s="142">
        <f>IF(N656="sníž. přenesená",J656,0)</f>
        <v>0</v>
      </c>
      <c r="BI656" s="142">
        <f>IF(N656="nulová",J656,0)</f>
        <v>0</v>
      </c>
      <c r="BJ656" s="17" t="s">
        <v>78</v>
      </c>
      <c r="BK656" s="142">
        <f>ROUND(I656*H656,2)</f>
        <v>0</v>
      </c>
      <c r="BL656" s="17" t="s">
        <v>156</v>
      </c>
      <c r="BM656" s="141" t="s">
        <v>788</v>
      </c>
    </row>
    <row r="657" spans="2:63" s="11" customFormat="1" ht="22.9" customHeight="1">
      <c r="B657" s="118"/>
      <c r="D657" s="119" t="s">
        <v>70</v>
      </c>
      <c r="E657" s="127" t="s">
        <v>365</v>
      </c>
      <c r="F657" s="127" t="s">
        <v>366</v>
      </c>
      <c r="J657" s="128">
        <f>SUM(J658:J685)</f>
        <v>0</v>
      </c>
      <c r="L657" s="118"/>
      <c r="M657" s="122"/>
      <c r="P657" s="123">
        <f>SUM(P658:P685)</f>
        <v>50.5306</v>
      </c>
      <c r="R657" s="123">
        <f>SUM(R658:R685)</f>
        <v>0.7175965199999998</v>
      </c>
      <c r="T657" s="124">
        <f>SUM(T658:T685)</f>
        <v>0.26</v>
      </c>
      <c r="AR657" s="119" t="s">
        <v>80</v>
      </c>
      <c r="AT657" s="125" t="s">
        <v>70</v>
      </c>
      <c r="AU657" s="125" t="s">
        <v>78</v>
      </c>
      <c r="AY657" s="119" t="s">
        <v>129</v>
      </c>
      <c r="BK657" s="126">
        <f>SUM(BK658:BK685)</f>
        <v>0</v>
      </c>
    </row>
    <row r="658" spans="2:65" s="1" customFormat="1" ht="33" customHeight="1">
      <c r="B658" s="129"/>
      <c r="C658" s="130">
        <f>1+C656</f>
        <v>133</v>
      </c>
      <c r="D658" s="130" t="s">
        <v>132</v>
      </c>
      <c r="E658" s="131" t="s">
        <v>367</v>
      </c>
      <c r="F658" s="132" t="s">
        <v>368</v>
      </c>
      <c r="G658" s="133" t="s">
        <v>141</v>
      </c>
      <c r="H658" s="134">
        <v>84.24</v>
      </c>
      <c r="I658" s="135">
        <v>0</v>
      </c>
      <c r="J658" s="135">
        <f>ROUND(I658*H658,2)</f>
        <v>0</v>
      </c>
      <c r="K658" s="136"/>
      <c r="L658" s="29"/>
      <c r="M658" s="137" t="s">
        <v>1</v>
      </c>
      <c r="N658" s="138" t="s">
        <v>36</v>
      </c>
      <c r="O658" s="139">
        <v>0.245</v>
      </c>
      <c r="P658" s="139">
        <f>O658*H658</f>
        <v>20.6388</v>
      </c>
      <c r="Q658" s="139">
        <v>0.0075</v>
      </c>
      <c r="R658" s="139">
        <f>Q658*H658</f>
        <v>0.6317999999999999</v>
      </c>
      <c r="S658" s="139">
        <v>0</v>
      </c>
      <c r="T658" s="140">
        <f>S658*H658</f>
        <v>0</v>
      </c>
      <c r="AR658" s="141" t="s">
        <v>156</v>
      </c>
      <c r="AT658" s="141" t="s">
        <v>132</v>
      </c>
      <c r="AU658" s="141" t="s">
        <v>80</v>
      </c>
      <c r="AY658" s="17" t="s">
        <v>129</v>
      </c>
      <c r="BE658" s="142">
        <f>IF(N658="základní",J658,0)</f>
        <v>0</v>
      </c>
      <c r="BF658" s="142">
        <f>IF(N658="snížená",J658,0)</f>
        <v>0</v>
      </c>
      <c r="BG658" s="142">
        <f>IF(N658="zákl. přenesená",J658,0)</f>
        <v>0</v>
      </c>
      <c r="BH658" s="142">
        <f>IF(N658="sníž. přenesená",J658,0)</f>
        <v>0</v>
      </c>
      <c r="BI658" s="142">
        <f>IF(N658="nulová",J658,0)</f>
        <v>0</v>
      </c>
      <c r="BJ658" s="17" t="s">
        <v>78</v>
      </c>
      <c r="BK658" s="142">
        <f>ROUND(I658*H658,2)</f>
        <v>0</v>
      </c>
      <c r="BL658" s="17" t="s">
        <v>156</v>
      </c>
      <c r="BM658" s="141" t="s">
        <v>369</v>
      </c>
    </row>
    <row r="659" spans="2:51" s="12" customFormat="1" ht="12">
      <c r="B659" s="143"/>
      <c r="D659" s="144" t="s">
        <v>137</v>
      </c>
      <c r="E659" s="145" t="s">
        <v>1</v>
      </c>
      <c r="F659" s="146" t="s">
        <v>789</v>
      </c>
      <c r="H659" s="147">
        <v>84.24</v>
      </c>
      <c r="L659" s="143"/>
      <c r="M659" s="148"/>
      <c r="T659" s="149"/>
      <c r="AT659" s="145" t="s">
        <v>137</v>
      </c>
      <c r="AU659" s="145" t="s">
        <v>80</v>
      </c>
      <c r="AV659" s="12" t="s">
        <v>80</v>
      </c>
      <c r="AW659" s="12" t="s">
        <v>27</v>
      </c>
      <c r="AX659" s="12" t="s">
        <v>78</v>
      </c>
      <c r="AY659" s="145" t="s">
        <v>129</v>
      </c>
    </row>
    <row r="660" spans="2:65" s="1" customFormat="1" ht="24.2" customHeight="1">
      <c r="B660" s="129"/>
      <c r="C660" s="130">
        <f>1+C658</f>
        <v>134</v>
      </c>
      <c r="D660" s="130" t="s">
        <v>132</v>
      </c>
      <c r="E660" s="131" t="s">
        <v>370</v>
      </c>
      <c r="F660" s="132" t="s">
        <v>371</v>
      </c>
      <c r="G660" s="133" t="s">
        <v>141</v>
      </c>
      <c r="H660" s="134">
        <v>104</v>
      </c>
      <c r="I660" s="135">
        <v>0</v>
      </c>
      <c r="J660" s="135">
        <f>ROUND(I660*H660,2)</f>
        <v>0</v>
      </c>
      <c r="K660" s="136"/>
      <c r="L660" s="29"/>
      <c r="M660" s="137" t="s">
        <v>1</v>
      </c>
      <c r="N660" s="138" t="s">
        <v>36</v>
      </c>
      <c r="O660" s="139">
        <v>0.105</v>
      </c>
      <c r="P660" s="139">
        <f>O660*H660</f>
        <v>10.92</v>
      </c>
      <c r="Q660" s="139">
        <v>0</v>
      </c>
      <c r="R660" s="139">
        <f>Q660*H660</f>
        <v>0</v>
      </c>
      <c r="S660" s="139">
        <v>0.0025</v>
      </c>
      <c r="T660" s="140">
        <f>S660*H660</f>
        <v>0.26</v>
      </c>
      <c r="AR660" s="141" t="s">
        <v>156</v>
      </c>
      <c r="AT660" s="141" t="s">
        <v>132</v>
      </c>
      <c r="AU660" s="141" t="s">
        <v>80</v>
      </c>
      <c r="AY660" s="17" t="s">
        <v>129</v>
      </c>
      <c r="BE660" s="142">
        <f>IF(N660="základní",J660,0)</f>
        <v>0</v>
      </c>
      <c r="BF660" s="142">
        <f>IF(N660="snížená",J660,0)</f>
        <v>0</v>
      </c>
      <c r="BG660" s="142">
        <f>IF(N660="zákl. přenesená",J660,0)</f>
        <v>0</v>
      </c>
      <c r="BH660" s="142">
        <f>IF(N660="sníž. přenesená",J660,0)</f>
        <v>0</v>
      </c>
      <c r="BI660" s="142">
        <f>IF(N660="nulová",J660,0)</f>
        <v>0</v>
      </c>
      <c r="BJ660" s="17" t="s">
        <v>78</v>
      </c>
      <c r="BK660" s="142">
        <f>ROUND(I660*H660,2)</f>
        <v>0</v>
      </c>
      <c r="BL660" s="17" t="s">
        <v>156</v>
      </c>
      <c r="BM660" s="141" t="s">
        <v>372</v>
      </c>
    </row>
    <row r="661" spans="2:51" s="14" customFormat="1" ht="12">
      <c r="B661" s="156"/>
      <c r="D661" s="144" t="s">
        <v>137</v>
      </c>
      <c r="E661" s="157" t="s">
        <v>1</v>
      </c>
      <c r="F661" s="158" t="s">
        <v>790</v>
      </c>
      <c r="H661" s="157" t="s">
        <v>1</v>
      </c>
      <c r="L661" s="156"/>
      <c r="M661" s="159"/>
      <c r="T661" s="160"/>
      <c r="AT661" s="157" t="s">
        <v>137</v>
      </c>
      <c r="AU661" s="157" t="s">
        <v>80</v>
      </c>
      <c r="AV661" s="14" t="s">
        <v>78</v>
      </c>
      <c r="AW661" s="14" t="s">
        <v>27</v>
      </c>
      <c r="AX661" s="14" t="s">
        <v>71</v>
      </c>
      <c r="AY661" s="157" t="s">
        <v>129</v>
      </c>
    </row>
    <row r="662" spans="2:51" s="12" customFormat="1" ht="12">
      <c r="B662" s="143"/>
      <c r="D662" s="144" t="s">
        <v>137</v>
      </c>
      <c r="E662" s="145" t="s">
        <v>1</v>
      </c>
      <c r="F662" s="146" t="s">
        <v>791</v>
      </c>
      <c r="H662" s="147">
        <v>104</v>
      </c>
      <c r="L662" s="143"/>
      <c r="M662" s="148"/>
      <c r="T662" s="149"/>
      <c r="AT662" s="145" t="s">
        <v>137</v>
      </c>
      <c r="AU662" s="145" t="s">
        <v>80</v>
      </c>
      <c r="AV662" s="12" t="s">
        <v>80</v>
      </c>
      <c r="AW662" s="12" t="s">
        <v>27</v>
      </c>
      <c r="AX662" s="12" t="s">
        <v>78</v>
      </c>
      <c r="AY662" s="145" t="s">
        <v>129</v>
      </c>
    </row>
    <row r="663" spans="2:65" s="1" customFormat="1" ht="30" customHeight="1">
      <c r="B663" s="129"/>
      <c r="C663" s="130">
        <f>1+C660</f>
        <v>135</v>
      </c>
      <c r="D663" s="130" t="s">
        <v>132</v>
      </c>
      <c r="E663" s="131" t="s">
        <v>373</v>
      </c>
      <c r="F663" s="132" t="s">
        <v>869</v>
      </c>
      <c r="G663" s="133" t="s">
        <v>141</v>
      </c>
      <c r="H663" s="134">
        <v>22.16</v>
      </c>
      <c r="I663" s="135">
        <v>0</v>
      </c>
      <c r="J663" s="135">
        <f>ROUND(I663*H663,2)</f>
        <v>0</v>
      </c>
      <c r="K663" s="136"/>
      <c r="L663" s="29"/>
      <c r="M663" s="137" t="s">
        <v>1</v>
      </c>
      <c r="N663" s="138" t="s">
        <v>36</v>
      </c>
      <c r="O663" s="139">
        <v>0.233</v>
      </c>
      <c r="P663" s="139">
        <f>O663*H663</f>
        <v>5.16328</v>
      </c>
      <c r="Q663" s="139">
        <v>0.0003</v>
      </c>
      <c r="R663" s="139">
        <f>Q663*H663</f>
        <v>0.006647999999999999</v>
      </c>
      <c r="S663" s="139">
        <v>0</v>
      </c>
      <c r="T663" s="140">
        <f>S663*H663</f>
        <v>0</v>
      </c>
      <c r="AR663" s="141" t="s">
        <v>156</v>
      </c>
      <c r="AT663" s="141" t="s">
        <v>132</v>
      </c>
      <c r="AU663" s="141" t="s">
        <v>80</v>
      </c>
      <c r="AY663" s="17" t="s">
        <v>129</v>
      </c>
      <c r="BE663" s="142">
        <f>IF(N663="základní",J663,0)</f>
        <v>0</v>
      </c>
      <c r="BF663" s="142">
        <f>IF(N663="snížená",J663,0)</f>
        <v>0</v>
      </c>
      <c r="BG663" s="142">
        <f>IF(N663="zákl. přenesená",J663,0)</f>
        <v>0</v>
      </c>
      <c r="BH663" s="142">
        <f>IF(N663="sníž. přenesená",J663,0)</f>
        <v>0</v>
      </c>
      <c r="BI663" s="142">
        <f>IF(N663="nulová",J663,0)</f>
        <v>0</v>
      </c>
      <c r="BJ663" s="17" t="s">
        <v>78</v>
      </c>
      <c r="BK663" s="142">
        <f>ROUND(I663*H663,2)</f>
        <v>0</v>
      </c>
      <c r="BL663" s="17" t="s">
        <v>156</v>
      </c>
      <c r="BM663" s="141" t="s">
        <v>374</v>
      </c>
    </row>
    <row r="664" spans="2:51" s="12" customFormat="1" ht="12">
      <c r="B664" s="143"/>
      <c r="D664" s="144" t="s">
        <v>137</v>
      </c>
      <c r="E664" s="145" t="s">
        <v>1</v>
      </c>
      <c r="F664" s="146" t="s">
        <v>610</v>
      </c>
      <c r="H664" s="147">
        <v>1.73</v>
      </c>
      <c r="L664" s="143"/>
      <c r="M664" s="148"/>
      <c r="T664" s="149"/>
      <c r="AT664" s="145" t="s">
        <v>137</v>
      </c>
      <c r="AU664" s="145" t="s">
        <v>80</v>
      </c>
      <c r="AV664" s="12" t="s">
        <v>80</v>
      </c>
      <c r="AW664" s="12" t="s">
        <v>27</v>
      </c>
      <c r="AX664" s="12" t="s">
        <v>71</v>
      </c>
      <c r="AY664" s="145" t="s">
        <v>129</v>
      </c>
    </row>
    <row r="665" spans="2:51" s="12" customFormat="1" ht="12">
      <c r="B665" s="143"/>
      <c r="D665" s="144" t="s">
        <v>137</v>
      </c>
      <c r="E665" s="145" t="s">
        <v>1</v>
      </c>
      <c r="F665" s="146" t="s">
        <v>611</v>
      </c>
      <c r="H665" s="147">
        <v>1.65</v>
      </c>
      <c r="L665" s="143"/>
      <c r="M665" s="148"/>
      <c r="T665" s="149"/>
      <c r="AT665" s="145" t="s">
        <v>137</v>
      </c>
      <c r="AU665" s="145" t="s">
        <v>80</v>
      </c>
      <c r="AV665" s="12" t="s">
        <v>80</v>
      </c>
      <c r="AW665" s="12" t="s">
        <v>27</v>
      </c>
      <c r="AX665" s="12" t="s">
        <v>71</v>
      </c>
      <c r="AY665" s="145" t="s">
        <v>129</v>
      </c>
    </row>
    <row r="666" spans="2:51" s="12" customFormat="1" ht="12">
      <c r="B666" s="143"/>
      <c r="D666" s="144" t="s">
        <v>137</v>
      </c>
      <c r="E666" s="145" t="s">
        <v>1</v>
      </c>
      <c r="F666" s="146" t="s">
        <v>547</v>
      </c>
      <c r="H666" s="147">
        <v>6.12</v>
      </c>
      <c r="L666" s="143"/>
      <c r="M666" s="148"/>
      <c r="T666" s="149"/>
      <c r="AT666" s="145" t="s">
        <v>137</v>
      </c>
      <c r="AU666" s="145" t="s">
        <v>80</v>
      </c>
      <c r="AV666" s="12" t="s">
        <v>80</v>
      </c>
      <c r="AW666" s="12" t="s">
        <v>27</v>
      </c>
      <c r="AX666" s="12" t="s">
        <v>71</v>
      </c>
      <c r="AY666" s="145" t="s">
        <v>129</v>
      </c>
    </row>
    <row r="667" spans="2:51" s="12" customFormat="1" ht="12">
      <c r="B667" s="143"/>
      <c r="D667" s="144" t="s">
        <v>137</v>
      </c>
      <c r="E667" s="145" t="s">
        <v>1</v>
      </c>
      <c r="F667" s="146" t="s">
        <v>548</v>
      </c>
      <c r="H667" s="147">
        <v>9.24</v>
      </c>
      <c r="L667" s="143"/>
      <c r="M667" s="148"/>
      <c r="T667" s="149"/>
      <c r="AT667" s="145" t="s">
        <v>137</v>
      </c>
      <c r="AU667" s="145" t="s">
        <v>80</v>
      </c>
      <c r="AV667" s="12" t="s">
        <v>80</v>
      </c>
      <c r="AW667" s="12" t="s">
        <v>27</v>
      </c>
      <c r="AX667" s="12" t="s">
        <v>71</v>
      </c>
      <c r="AY667" s="145" t="s">
        <v>129</v>
      </c>
    </row>
    <row r="668" spans="2:51" s="12" customFormat="1" ht="12">
      <c r="B668" s="143"/>
      <c r="D668" s="144" t="s">
        <v>137</v>
      </c>
      <c r="E668" s="145" t="s">
        <v>1</v>
      </c>
      <c r="F668" s="146" t="s">
        <v>617</v>
      </c>
      <c r="H668" s="147">
        <v>3.42</v>
      </c>
      <c r="L668" s="143"/>
      <c r="M668" s="148"/>
      <c r="T668" s="149"/>
      <c r="AT668" s="145" t="s">
        <v>137</v>
      </c>
      <c r="AU668" s="145" t="s">
        <v>80</v>
      </c>
      <c r="AV668" s="12" t="s">
        <v>80</v>
      </c>
      <c r="AW668" s="12" t="s">
        <v>27</v>
      </c>
      <c r="AX668" s="12" t="s">
        <v>71</v>
      </c>
      <c r="AY668" s="145" t="s">
        <v>129</v>
      </c>
    </row>
    <row r="669" spans="2:51" s="13" customFormat="1" ht="12">
      <c r="B669" s="150"/>
      <c r="D669" s="144" t="s">
        <v>137</v>
      </c>
      <c r="E669" s="151" t="s">
        <v>1</v>
      </c>
      <c r="F669" s="152" t="s">
        <v>138</v>
      </c>
      <c r="H669" s="153">
        <v>22.16</v>
      </c>
      <c r="L669" s="150"/>
      <c r="M669" s="154"/>
      <c r="T669" s="155"/>
      <c r="AT669" s="151" t="s">
        <v>137</v>
      </c>
      <c r="AU669" s="151" t="s">
        <v>80</v>
      </c>
      <c r="AV669" s="13" t="s">
        <v>136</v>
      </c>
      <c r="AW669" s="13" t="s">
        <v>27</v>
      </c>
      <c r="AX669" s="13" t="s">
        <v>78</v>
      </c>
      <c r="AY669" s="151" t="s">
        <v>129</v>
      </c>
    </row>
    <row r="670" spans="2:65" s="1" customFormat="1" ht="16.5" customHeight="1">
      <c r="B670" s="129"/>
      <c r="C670" s="130">
        <f>1+C663</f>
        <v>136</v>
      </c>
      <c r="D670" s="161" t="s">
        <v>196</v>
      </c>
      <c r="E670" s="162" t="s">
        <v>375</v>
      </c>
      <c r="F670" s="163" t="s">
        <v>376</v>
      </c>
      <c r="G670" s="164" t="s">
        <v>141</v>
      </c>
      <c r="H670" s="165">
        <v>24.376</v>
      </c>
      <c r="I670" s="135">
        <v>0</v>
      </c>
      <c r="J670" s="166">
        <f>ROUND(I670*H670,2)</f>
        <v>0</v>
      </c>
      <c r="K670" s="167"/>
      <c r="L670" s="168"/>
      <c r="M670" s="169" t="s">
        <v>1</v>
      </c>
      <c r="N670" s="170" t="s">
        <v>36</v>
      </c>
      <c r="O670" s="139">
        <v>0</v>
      </c>
      <c r="P670" s="139">
        <f>O670*H670</f>
        <v>0</v>
      </c>
      <c r="Q670" s="139">
        <v>0.00264</v>
      </c>
      <c r="R670" s="139">
        <f>Q670*H670</f>
        <v>0.06435264</v>
      </c>
      <c r="S670" s="139">
        <v>0</v>
      </c>
      <c r="T670" s="140">
        <f>S670*H670</f>
        <v>0</v>
      </c>
      <c r="AR670" s="141" t="s">
        <v>180</v>
      </c>
      <c r="AT670" s="141" t="s">
        <v>196</v>
      </c>
      <c r="AU670" s="141" t="s">
        <v>80</v>
      </c>
      <c r="AY670" s="17" t="s">
        <v>129</v>
      </c>
      <c r="BE670" s="142">
        <f>IF(N670="základní",J670,0)</f>
        <v>0</v>
      </c>
      <c r="BF670" s="142">
        <f>IF(N670="snížená",J670,0)</f>
        <v>0</v>
      </c>
      <c r="BG670" s="142">
        <f>IF(N670="zákl. přenesená",J670,0)</f>
        <v>0</v>
      </c>
      <c r="BH670" s="142">
        <f>IF(N670="sníž. přenesená",J670,0)</f>
        <v>0</v>
      </c>
      <c r="BI670" s="142">
        <f>IF(N670="nulová",J670,0)</f>
        <v>0</v>
      </c>
      <c r="BJ670" s="17" t="s">
        <v>78</v>
      </c>
      <c r="BK670" s="142">
        <f>ROUND(I670*H670,2)</f>
        <v>0</v>
      </c>
      <c r="BL670" s="17" t="s">
        <v>156</v>
      </c>
      <c r="BM670" s="141" t="s">
        <v>377</v>
      </c>
    </row>
    <row r="671" spans="2:51" s="12" customFormat="1" ht="12">
      <c r="B671" s="143"/>
      <c r="D671" s="144" t="s">
        <v>137</v>
      </c>
      <c r="E671" s="145" t="s">
        <v>1</v>
      </c>
      <c r="F671" s="146" t="s">
        <v>792</v>
      </c>
      <c r="H671" s="147">
        <v>22.16</v>
      </c>
      <c r="L671" s="143"/>
      <c r="M671" s="148"/>
      <c r="T671" s="149"/>
      <c r="AT671" s="145" t="s">
        <v>137</v>
      </c>
      <c r="AU671" s="145" t="s">
        <v>80</v>
      </c>
      <c r="AV671" s="12" t="s">
        <v>80</v>
      </c>
      <c r="AW671" s="12" t="s">
        <v>27</v>
      </c>
      <c r="AX671" s="12" t="s">
        <v>71</v>
      </c>
      <c r="AY671" s="145" t="s">
        <v>129</v>
      </c>
    </row>
    <row r="672" spans="2:51" s="13" customFormat="1" ht="12">
      <c r="B672" s="150"/>
      <c r="D672" s="144" t="s">
        <v>137</v>
      </c>
      <c r="E672" s="151" t="s">
        <v>1</v>
      </c>
      <c r="F672" s="152" t="s">
        <v>138</v>
      </c>
      <c r="H672" s="153">
        <v>22.16</v>
      </c>
      <c r="L672" s="150"/>
      <c r="M672" s="154"/>
      <c r="T672" s="155"/>
      <c r="AT672" s="151" t="s">
        <v>137</v>
      </c>
      <c r="AU672" s="151" t="s">
        <v>80</v>
      </c>
      <c r="AV672" s="13" t="s">
        <v>136</v>
      </c>
      <c r="AW672" s="13" t="s">
        <v>27</v>
      </c>
      <c r="AX672" s="13" t="s">
        <v>78</v>
      </c>
      <c r="AY672" s="151" t="s">
        <v>129</v>
      </c>
    </row>
    <row r="673" spans="2:51" s="12" customFormat="1" ht="12">
      <c r="B673" s="143"/>
      <c r="D673" s="144" t="s">
        <v>137</v>
      </c>
      <c r="F673" s="146" t="s">
        <v>793</v>
      </c>
      <c r="H673" s="147">
        <v>24.376</v>
      </c>
      <c r="L673" s="143"/>
      <c r="M673" s="148"/>
      <c r="T673" s="149"/>
      <c r="AT673" s="145" t="s">
        <v>137</v>
      </c>
      <c r="AU673" s="145" t="s">
        <v>80</v>
      </c>
      <c r="AV673" s="12" t="s">
        <v>80</v>
      </c>
      <c r="AW673" s="12" t="s">
        <v>3</v>
      </c>
      <c r="AX673" s="12" t="s">
        <v>78</v>
      </c>
      <c r="AY673" s="145" t="s">
        <v>129</v>
      </c>
    </row>
    <row r="674" spans="2:65" s="1" customFormat="1" ht="24.2" customHeight="1">
      <c r="B674" s="129"/>
      <c r="C674" s="130">
        <f>1+C670</f>
        <v>137</v>
      </c>
      <c r="D674" s="130" t="s">
        <v>132</v>
      </c>
      <c r="E674" s="131" t="s">
        <v>378</v>
      </c>
      <c r="F674" s="132" t="s">
        <v>379</v>
      </c>
      <c r="G674" s="133" t="s">
        <v>148</v>
      </c>
      <c r="H674" s="134">
        <v>41.844</v>
      </c>
      <c r="I674" s="135">
        <v>0</v>
      </c>
      <c r="J674" s="135">
        <f>ROUND(I674*H674,2)</f>
        <v>0</v>
      </c>
      <c r="K674" s="136"/>
      <c r="L674" s="29"/>
      <c r="M674" s="137" t="s">
        <v>1</v>
      </c>
      <c r="N674" s="138" t="s">
        <v>36</v>
      </c>
      <c r="O674" s="139">
        <v>0.33</v>
      </c>
      <c r="P674" s="139">
        <f>O674*H674</f>
        <v>13.808520000000001</v>
      </c>
      <c r="Q674" s="139">
        <v>5E-05</v>
      </c>
      <c r="R674" s="139">
        <f>Q674*H674</f>
        <v>0.0020922000000000002</v>
      </c>
      <c r="S674" s="139">
        <v>0</v>
      </c>
      <c r="T674" s="140">
        <f>S674*H674</f>
        <v>0</v>
      </c>
      <c r="AR674" s="141" t="s">
        <v>156</v>
      </c>
      <c r="AT674" s="141" t="s">
        <v>132</v>
      </c>
      <c r="AU674" s="141" t="s">
        <v>80</v>
      </c>
      <c r="AY674" s="17" t="s">
        <v>129</v>
      </c>
      <c r="BE674" s="142">
        <f>IF(N674="základní",J674,0)</f>
        <v>0</v>
      </c>
      <c r="BF674" s="142">
        <f>IF(N674="snížená",J674,0)</f>
        <v>0</v>
      </c>
      <c r="BG674" s="142">
        <f>IF(N674="zákl. přenesená",J674,0)</f>
        <v>0</v>
      </c>
      <c r="BH674" s="142">
        <f>IF(N674="sníž. přenesená",J674,0)</f>
        <v>0</v>
      </c>
      <c r="BI674" s="142">
        <f>IF(N674="nulová",J674,0)</f>
        <v>0</v>
      </c>
      <c r="BJ674" s="17" t="s">
        <v>78</v>
      </c>
      <c r="BK674" s="142">
        <f>ROUND(I674*H674,2)</f>
        <v>0</v>
      </c>
      <c r="BL674" s="17" t="s">
        <v>156</v>
      </c>
      <c r="BM674" s="141" t="s">
        <v>380</v>
      </c>
    </row>
    <row r="675" spans="2:51" s="12" customFormat="1" ht="12">
      <c r="B675" s="143"/>
      <c r="D675" s="144" t="s">
        <v>137</v>
      </c>
      <c r="E675" s="145" t="s">
        <v>1</v>
      </c>
      <c r="F675" s="146" t="s">
        <v>794</v>
      </c>
      <c r="H675" s="147">
        <v>3.8</v>
      </c>
      <c r="L675" s="143"/>
      <c r="M675" s="148"/>
      <c r="T675" s="149"/>
      <c r="AT675" s="145" t="s">
        <v>137</v>
      </c>
      <c r="AU675" s="145" t="s">
        <v>80</v>
      </c>
      <c r="AV675" s="12" t="s">
        <v>80</v>
      </c>
      <c r="AW675" s="12" t="s">
        <v>27</v>
      </c>
      <c r="AX675" s="12" t="s">
        <v>71</v>
      </c>
      <c r="AY675" s="145" t="s">
        <v>129</v>
      </c>
    </row>
    <row r="676" spans="2:51" s="12" customFormat="1" ht="12">
      <c r="B676" s="143"/>
      <c r="D676" s="144" t="s">
        <v>137</v>
      </c>
      <c r="E676" s="145" t="s">
        <v>1</v>
      </c>
      <c r="F676" s="146" t="s">
        <v>795</v>
      </c>
      <c r="H676" s="147">
        <v>3.8</v>
      </c>
      <c r="L676" s="143"/>
      <c r="M676" s="148"/>
      <c r="T676" s="149"/>
      <c r="AT676" s="145" t="s">
        <v>137</v>
      </c>
      <c r="AU676" s="145" t="s">
        <v>80</v>
      </c>
      <c r="AV676" s="12" t="s">
        <v>80</v>
      </c>
      <c r="AW676" s="12" t="s">
        <v>27</v>
      </c>
      <c r="AX676" s="12" t="s">
        <v>71</v>
      </c>
      <c r="AY676" s="145" t="s">
        <v>129</v>
      </c>
    </row>
    <row r="677" spans="2:51" s="12" customFormat="1" ht="12">
      <c r="B677" s="143"/>
      <c r="D677" s="144" t="s">
        <v>137</v>
      </c>
      <c r="E677" s="145" t="s">
        <v>1</v>
      </c>
      <c r="F677" s="146" t="s">
        <v>796</v>
      </c>
      <c r="H677" s="147">
        <v>8.8</v>
      </c>
      <c r="L677" s="143"/>
      <c r="M677" s="148"/>
      <c r="T677" s="149"/>
      <c r="AT677" s="145" t="s">
        <v>137</v>
      </c>
      <c r="AU677" s="145" t="s">
        <v>80</v>
      </c>
      <c r="AV677" s="12" t="s">
        <v>80</v>
      </c>
      <c r="AW677" s="12" t="s">
        <v>27</v>
      </c>
      <c r="AX677" s="12" t="s">
        <v>71</v>
      </c>
      <c r="AY677" s="145" t="s">
        <v>129</v>
      </c>
    </row>
    <row r="678" spans="2:51" s="12" customFormat="1" ht="12">
      <c r="B678" s="143"/>
      <c r="D678" s="144" t="s">
        <v>137</v>
      </c>
      <c r="E678" s="145" t="s">
        <v>1</v>
      </c>
      <c r="F678" s="146" t="s">
        <v>797</v>
      </c>
      <c r="H678" s="147">
        <v>12.831</v>
      </c>
      <c r="L678" s="143"/>
      <c r="M678" s="148"/>
      <c r="T678" s="149"/>
      <c r="AT678" s="145" t="s">
        <v>137</v>
      </c>
      <c r="AU678" s="145" t="s">
        <v>80</v>
      </c>
      <c r="AV678" s="12" t="s">
        <v>80</v>
      </c>
      <c r="AW678" s="12" t="s">
        <v>27</v>
      </c>
      <c r="AX678" s="12" t="s">
        <v>71</v>
      </c>
      <c r="AY678" s="145" t="s">
        <v>129</v>
      </c>
    </row>
    <row r="679" spans="2:51" s="12" customFormat="1" ht="12">
      <c r="B679" s="143"/>
      <c r="D679" s="144" t="s">
        <v>137</v>
      </c>
      <c r="E679" s="145" t="s">
        <v>1</v>
      </c>
      <c r="F679" s="146" t="s">
        <v>798</v>
      </c>
      <c r="H679" s="147">
        <v>12.613</v>
      </c>
      <c r="L679" s="143"/>
      <c r="M679" s="148"/>
      <c r="T679" s="149"/>
      <c r="AT679" s="145" t="s">
        <v>137</v>
      </c>
      <c r="AU679" s="145" t="s">
        <v>80</v>
      </c>
      <c r="AV679" s="12" t="s">
        <v>80</v>
      </c>
      <c r="AW679" s="12" t="s">
        <v>27</v>
      </c>
      <c r="AX679" s="12" t="s">
        <v>71</v>
      </c>
      <c r="AY679" s="145" t="s">
        <v>129</v>
      </c>
    </row>
    <row r="680" spans="2:51" s="13" customFormat="1" ht="12">
      <c r="B680" s="150"/>
      <c r="D680" s="144" t="s">
        <v>137</v>
      </c>
      <c r="E680" s="151" t="s">
        <v>1</v>
      </c>
      <c r="F680" s="152" t="s">
        <v>138</v>
      </c>
      <c r="H680" s="153">
        <v>41.844</v>
      </c>
      <c r="L680" s="150"/>
      <c r="M680" s="154"/>
      <c r="T680" s="155"/>
      <c r="AT680" s="151" t="s">
        <v>137</v>
      </c>
      <c r="AU680" s="151" t="s">
        <v>80</v>
      </c>
      <c r="AV680" s="13" t="s">
        <v>136</v>
      </c>
      <c r="AW680" s="13" t="s">
        <v>27</v>
      </c>
      <c r="AX680" s="13" t="s">
        <v>78</v>
      </c>
      <c r="AY680" s="151" t="s">
        <v>129</v>
      </c>
    </row>
    <row r="681" spans="2:65" s="1" customFormat="1" ht="16.5" customHeight="1">
      <c r="B681" s="129"/>
      <c r="C681" s="130">
        <f>1+C674</f>
        <v>138</v>
      </c>
      <c r="D681" s="161" t="s">
        <v>196</v>
      </c>
      <c r="E681" s="162" t="s">
        <v>375</v>
      </c>
      <c r="F681" s="163" t="s">
        <v>376</v>
      </c>
      <c r="G681" s="164" t="s">
        <v>141</v>
      </c>
      <c r="H681" s="165">
        <v>4.812</v>
      </c>
      <c r="I681" s="135">
        <v>0</v>
      </c>
      <c r="J681" s="166">
        <f>ROUND(I681*H681,2)</f>
        <v>0</v>
      </c>
      <c r="K681" s="167"/>
      <c r="L681" s="168"/>
      <c r="M681" s="169" t="s">
        <v>1</v>
      </c>
      <c r="N681" s="170" t="s">
        <v>36</v>
      </c>
      <c r="O681" s="139">
        <v>0</v>
      </c>
      <c r="P681" s="139">
        <f>O681*H681</f>
        <v>0</v>
      </c>
      <c r="Q681" s="139">
        <v>0.00264</v>
      </c>
      <c r="R681" s="139">
        <f>Q681*H681</f>
        <v>0.01270368</v>
      </c>
      <c r="S681" s="139">
        <v>0</v>
      </c>
      <c r="T681" s="140">
        <f>S681*H681</f>
        <v>0</v>
      </c>
      <c r="AR681" s="141" t="s">
        <v>180</v>
      </c>
      <c r="AT681" s="141" t="s">
        <v>196</v>
      </c>
      <c r="AU681" s="141" t="s">
        <v>80</v>
      </c>
      <c r="AY681" s="17" t="s">
        <v>129</v>
      </c>
      <c r="BE681" s="142">
        <f>IF(N681="základní",J681,0)</f>
        <v>0</v>
      </c>
      <c r="BF681" s="142">
        <f>IF(N681="snížená",J681,0)</f>
        <v>0</v>
      </c>
      <c r="BG681" s="142">
        <f>IF(N681="zákl. přenesená",J681,0)</f>
        <v>0</v>
      </c>
      <c r="BH681" s="142">
        <f>IF(N681="sníž. přenesená",J681,0)</f>
        <v>0</v>
      </c>
      <c r="BI681" s="142">
        <f>IF(N681="nulová",J681,0)</f>
        <v>0</v>
      </c>
      <c r="BJ681" s="17" t="s">
        <v>78</v>
      </c>
      <c r="BK681" s="142">
        <f>ROUND(I681*H681,2)</f>
        <v>0</v>
      </c>
      <c r="BL681" s="17" t="s">
        <v>156</v>
      </c>
      <c r="BM681" s="141" t="s">
        <v>381</v>
      </c>
    </row>
    <row r="682" spans="2:51" s="12" customFormat="1" ht="12">
      <c r="B682" s="143"/>
      <c r="D682" s="144" t="s">
        <v>137</v>
      </c>
      <c r="E682" s="145" t="s">
        <v>1</v>
      </c>
      <c r="F682" s="146" t="s">
        <v>799</v>
      </c>
      <c r="H682" s="147">
        <v>4.812</v>
      </c>
      <c r="L682" s="143"/>
      <c r="M682" s="148"/>
      <c r="T682" s="149"/>
      <c r="AT682" s="145" t="s">
        <v>137</v>
      </c>
      <c r="AU682" s="145" t="s">
        <v>80</v>
      </c>
      <c r="AV682" s="12" t="s">
        <v>80</v>
      </c>
      <c r="AW682" s="12" t="s">
        <v>27</v>
      </c>
      <c r="AX682" s="12" t="s">
        <v>71</v>
      </c>
      <c r="AY682" s="145" t="s">
        <v>129</v>
      </c>
    </row>
    <row r="683" spans="2:51" s="13" customFormat="1" ht="12">
      <c r="B683" s="150"/>
      <c r="D683" s="144" t="s">
        <v>137</v>
      </c>
      <c r="E683" s="151" t="s">
        <v>1</v>
      </c>
      <c r="F683" s="152" t="s">
        <v>138</v>
      </c>
      <c r="H683" s="153">
        <v>4.812</v>
      </c>
      <c r="L683" s="150"/>
      <c r="M683" s="154"/>
      <c r="T683" s="155"/>
      <c r="AT683" s="151" t="s">
        <v>137</v>
      </c>
      <c r="AU683" s="151" t="s">
        <v>80</v>
      </c>
      <c r="AV683" s="13" t="s">
        <v>136</v>
      </c>
      <c r="AW683" s="13" t="s">
        <v>27</v>
      </c>
      <c r="AX683" s="13" t="s">
        <v>78</v>
      </c>
      <c r="AY683" s="151" t="s">
        <v>129</v>
      </c>
    </row>
    <row r="684" spans="2:51" s="13" customFormat="1" ht="24">
      <c r="B684" s="150"/>
      <c r="C684" s="130">
        <f>1+C681</f>
        <v>139</v>
      </c>
      <c r="D684" s="161" t="s">
        <v>854</v>
      </c>
      <c r="E684" s="162"/>
      <c r="F684" s="163" t="s">
        <v>880</v>
      </c>
      <c r="G684" s="164" t="s">
        <v>141</v>
      </c>
      <c r="H684" s="165">
        <f>62*1.2</f>
        <v>74.39999999999999</v>
      </c>
      <c r="I684" s="135">
        <v>0</v>
      </c>
      <c r="J684" s="166">
        <f>ROUND(I684*H684,2)</f>
        <v>0</v>
      </c>
      <c r="L684" s="150"/>
      <c r="M684" s="154"/>
      <c r="T684" s="155"/>
      <c r="AT684" s="151"/>
      <c r="AU684" s="151"/>
      <c r="AY684" s="151"/>
    </row>
    <row r="685" spans="2:65" s="1" customFormat="1" ht="24.2" customHeight="1">
      <c r="B685" s="129"/>
      <c r="C685" s="130">
        <f>1+C684</f>
        <v>140</v>
      </c>
      <c r="D685" s="130" t="s">
        <v>132</v>
      </c>
      <c r="E685" s="131" t="s">
        <v>382</v>
      </c>
      <c r="F685" s="132" t="s">
        <v>383</v>
      </c>
      <c r="G685" s="133" t="s">
        <v>285</v>
      </c>
      <c r="H685" s="134">
        <v>621.1</v>
      </c>
      <c r="I685" s="135">
        <v>0</v>
      </c>
      <c r="J685" s="135">
        <f>ROUND(I685*H685,2)</f>
        <v>0</v>
      </c>
      <c r="K685" s="136"/>
      <c r="L685" s="29"/>
      <c r="M685" s="137" t="s">
        <v>1</v>
      </c>
      <c r="N685" s="138" t="s">
        <v>36</v>
      </c>
      <c r="O685" s="139">
        <v>0</v>
      </c>
      <c r="P685" s="139">
        <f>O685*H685</f>
        <v>0</v>
      </c>
      <c r="Q685" s="139">
        <v>0</v>
      </c>
      <c r="R685" s="139">
        <f>Q685*H685</f>
        <v>0</v>
      </c>
      <c r="S685" s="139">
        <v>0</v>
      </c>
      <c r="T685" s="140">
        <f>S685*H685</f>
        <v>0</v>
      </c>
      <c r="AR685" s="141" t="s">
        <v>156</v>
      </c>
      <c r="AT685" s="141" t="s">
        <v>132</v>
      </c>
      <c r="AU685" s="141" t="s">
        <v>80</v>
      </c>
      <c r="AY685" s="17" t="s">
        <v>129</v>
      </c>
      <c r="BE685" s="142">
        <f>IF(N685="základní",J685,0)</f>
        <v>0</v>
      </c>
      <c r="BF685" s="142">
        <f>IF(N685="snížená",J685,0)</f>
        <v>0</v>
      </c>
      <c r="BG685" s="142">
        <f>IF(N685="zákl. přenesená",J685,0)</f>
        <v>0</v>
      </c>
      <c r="BH685" s="142">
        <f>IF(N685="sníž. přenesená",J685,0)</f>
        <v>0</v>
      </c>
      <c r="BI685" s="142">
        <f>IF(N685="nulová",J685,0)</f>
        <v>0</v>
      </c>
      <c r="BJ685" s="17" t="s">
        <v>78</v>
      </c>
      <c r="BK685" s="142">
        <f>ROUND(I685*H685,2)</f>
        <v>0</v>
      </c>
      <c r="BL685" s="17" t="s">
        <v>156</v>
      </c>
      <c r="BM685" s="141" t="s">
        <v>384</v>
      </c>
    </row>
    <row r="686" spans="2:63" s="11" customFormat="1" ht="22.9" customHeight="1">
      <c r="B686" s="118"/>
      <c r="D686" s="119" t="s">
        <v>70</v>
      </c>
      <c r="E686" s="127" t="s">
        <v>385</v>
      </c>
      <c r="F686" s="127" t="s">
        <v>386</v>
      </c>
      <c r="J686" s="128">
        <f>BK686</f>
        <v>0</v>
      </c>
      <c r="L686" s="118"/>
      <c r="M686" s="122"/>
      <c r="P686" s="123">
        <f>SUM(P687:P721)</f>
        <v>36.768648</v>
      </c>
      <c r="R686" s="123">
        <f>SUM(R687:R721)</f>
        <v>0.7708834</v>
      </c>
      <c r="T686" s="124">
        <f>SUM(T687:T721)</f>
        <v>2.2494</v>
      </c>
      <c r="AR686" s="119" t="s">
        <v>80</v>
      </c>
      <c r="AT686" s="125" t="s">
        <v>70</v>
      </c>
      <c r="AU686" s="125" t="s">
        <v>78</v>
      </c>
      <c r="AY686" s="119" t="s">
        <v>129</v>
      </c>
      <c r="BK686" s="126">
        <f>SUM(BK687:BK721)</f>
        <v>0</v>
      </c>
    </row>
    <row r="687" spans="2:65" s="1" customFormat="1" ht="24.2" customHeight="1">
      <c r="B687" s="129"/>
      <c r="C687" s="130">
        <f>1+C685</f>
        <v>141</v>
      </c>
      <c r="D687" s="130" t="s">
        <v>132</v>
      </c>
      <c r="E687" s="131" t="s">
        <v>387</v>
      </c>
      <c r="F687" s="132" t="s">
        <v>388</v>
      </c>
      <c r="G687" s="133" t="s">
        <v>141</v>
      </c>
      <c r="H687" s="134">
        <v>7.868</v>
      </c>
      <c r="I687" s="135">
        <v>0</v>
      </c>
      <c r="J687" s="135">
        <f>ROUND(I687*H687,2)</f>
        <v>0</v>
      </c>
      <c r="K687" s="136"/>
      <c r="L687" s="29"/>
      <c r="M687" s="137" t="s">
        <v>1</v>
      </c>
      <c r="N687" s="138" t="s">
        <v>36</v>
      </c>
      <c r="O687" s="139">
        <v>0.375</v>
      </c>
      <c r="P687" s="139">
        <f>O687*H687</f>
        <v>2.9505</v>
      </c>
      <c r="Q687" s="139">
        <v>0.0015</v>
      </c>
      <c r="R687" s="139">
        <f>Q687*H687</f>
        <v>0.011802</v>
      </c>
      <c r="S687" s="139">
        <v>0</v>
      </c>
      <c r="T687" s="140">
        <f>S687*H687</f>
        <v>0</v>
      </c>
      <c r="AR687" s="141" t="s">
        <v>156</v>
      </c>
      <c r="AT687" s="141" t="s">
        <v>132</v>
      </c>
      <c r="AU687" s="141" t="s">
        <v>80</v>
      </c>
      <c r="AY687" s="17" t="s">
        <v>129</v>
      </c>
      <c r="BE687" s="142">
        <f>IF(N687="základní",J687,0)</f>
        <v>0</v>
      </c>
      <c r="BF687" s="142">
        <f>IF(N687="snížená",J687,0)</f>
        <v>0</v>
      </c>
      <c r="BG687" s="142">
        <f>IF(N687="zákl. přenesená",J687,0)</f>
        <v>0</v>
      </c>
      <c r="BH687" s="142">
        <f>IF(N687="sníž. přenesená",J687,0)</f>
        <v>0</v>
      </c>
      <c r="BI687" s="142">
        <f>IF(N687="nulová",J687,0)</f>
        <v>0</v>
      </c>
      <c r="BJ687" s="17" t="s">
        <v>78</v>
      </c>
      <c r="BK687" s="142">
        <f>ROUND(I687*H687,2)</f>
        <v>0</v>
      </c>
      <c r="BL687" s="17" t="s">
        <v>156</v>
      </c>
      <c r="BM687" s="141" t="s">
        <v>389</v>
      </c>
    </row>
    <row r="688" spans="2:51" s="14" customFormat="1" ht="12">
      <c r="B688" s="156"/>
      <c r="D688" s="144" t="s">
        <v>137</v>
      </c>
      <c r="E688" s="157" t="s">
        <v>1</v>
      </c>
      <c r="F688" s="158" t="s">
        <v>800</v>
      </c>
      <c r="H688" s="157" t="s">
        <v>1</v>
      </c>
      <c r="L688" s="156"/>
      <c r="M688" s="159"/>
      <c r="T688" s="160"/>
      <c r="AT688" s="157" t="s">
        <v>137</v>
      </c>
      <c r="AU688" s="157" t="s">
        <v>80</v>
      </c>
      <c r="AV688" s="14" t="s">
        <v>78</v>
      </c>
      <c r="AW688" s="14" t="s">
        <v>27</v>
      </c>
      <c r="AX688" s="14" t="s">
        <v>71</v>
      </c>
      <c r="AY688" s="157" t="s">
        <v>129</v>
      </c>
    </row>
    <row r="689" spans="2:51" s="12" customFormat="1" ht="12">
      <c r="B689" s="143"/>
      <c r="D689" s="144" t="s">
        <v>137</v>
      </c>
      <c r="E689" s="145" t="s">
        <v>1</v>
      </c>
      <c r="F689" s="146" t="s">
        <v>801</v>
      </c>
      <c r="H689" s="147">
        <v>1.24</v>
      </c>
      <c r="L689" s="143"/>
      <c r="M689" s="148"/>
      <c r="T689" s="149"/>
      <c r="AT689" s="145" t="s">
        <v>137</v>
      </c>
      <c r="AU689" s="145" t="s">
        <v>80</v>
      </c>
      <c r="AV689" s="12" t="s">
        <v>80</v>
      </c>
      <c r="AW689" s="12" t="s">
        <v>27</v>
      </c>
      <c r="AX689" s="12" t="s">
        <v>71</v>
      </c>
      <c r="AY689" s="145" t="s">
        <v>129</v>
      </c>
    </row>
    <row r="690" spans="2:51" s="12" customFormat="1" ht="12">
      <c r="B690" s="143"/>
      <c r="D690" s="144" t="s">
        <v>137</v>
      </c>
      <c r="E690" s="145" t="s">
        <v>1</v>
      </c>
      <c r="F690" s="146" t="s">
        <v>802</v>
      </c>
      <c r="H690" s="147">
        <v>1.188</v>
      </c>
      <c r="L690" s="143"/>
      <c r="M690" s="148"/>
      <c r="T690" s="149"/>
      <c r="AT690" s="145" t="s">
        <v>137</v>
      </c>
      <c r="AU690" s="145" t="s">
        <v>80</v>
      </c>
      <c r="AV690" s="12" t="s">
        <v>80</v>
      </c>
      <c r="AW690" s="12" t="s">
        <v>27</v>
      </c>
      <c r="AX690" s="12" t="s">
        <v>71</v>
      </c>
      <c r="AY690" s="145" t="s">
        <v>129</v>
      </c>
    </row>
    <row r="691" spans="2:51" s="12" customFormat="1" ht="12">
      <c r="B691" s="143"/>
      <c r="D691" s="144" t="s">
        <v>137</v>
      </c>
      <c r="E691" s="145" t="s">
        <v>1</v>
      </c>
      <c r="F691" s="146" t="s">
        <v>803</v>
      </c>
      <c r="H691" s="147">
        <v>0.89</v>
      </c>
      <c r="L691" s="143"/>
      <c r="M691" s="148"/>
      <c r="T691" s="149"/>
      <c r="AT691" s="145" t="s">
        <v>137</v>
      </c>
      <c r="AU691" s="145" t="s">
        <v>80</v>
      </c>
      <c r="AV691" s="12" t="s">
        <v>80</v>
      </c>
      <c r="AW691" s="12" t="s">
        <v>27</v>
      </c>
      <c r="AX691" s="12" t="s">
        <v>71</v>
      </c>
      <c r="AY691" s="145" t="s">
        <v>129</v>
      </c>
    </row>
    <row r="692" spans="2:51" s="12" customFormat="1" ht="12">
      <c r="B692" s="143"/>
      <c r="D692" s="144" t="s">
        <v>137</v>
      </c>
      <c r="E692" s="145" t="s">
        <v>1</v>
      </c>
      <c r="F692" s="146" t="s">
        <v>804</v>
      </c>
      <c r="H692" s="147">
        <v>0.693</v>
      </c>
      <c r="L692" s="143"/>
      <c r="M692" s="148"/>
      <c r="T692" s="149"/>
      <c r="AT692" s="145" t="s">
        <v>137</v>
      </c>
      <c r="AU692" s="145" t="s">
        <v>80</v>
      </c>
      <c r="AV692" s="12" t="s">
        <v>80</v>
      </c>
      <c r="AW692" s="12" t="s">
        <v>27</v>
      </c>
      <c r="AX692" s="12" t="s">
        <v>71</v>
      </c>
      <c r="AY692" s="145" t="s">
        <v>129</v>
      </c>
    </row>
    <row r="693" spans="2:51" s="12" customFormat="1" ht="12">
      <c r="B693" s="143"/>
      <c r="D693" s="144" t="s">
        <v>137</v>
      </c>
      <c r="E693" s="145" t="s">
        <v>1</v>
      </c>
      <c r="F693" s="146" t="s">
        <v>805</v>
      </c>
      <c r="H693" s="147">
        <v>1.64</v>
      </c>
      <c r="L693" s="143"/>
      <c r="M693" s="148"/>
      <c r="T693" s="149"/>
      <c r="AT693" s="145" t="s">
        <v>137</v>
      </c>
      <c r="AU693" s="145" t="s">
        <v>80</v>
      </c>
      <c r="AV693" s="12" t="s">
        <v>80</v>
      </c>
      <c r="AW693" s="12" t="s">
        <v>27</v>
      </c>
      <c r="AX693" s="12" t="s">
        <v>71</v>
      </c>
      <c r="AY693" s="145" t="s">
        <v>129</v>
      </c>
    </row>
    <row r="694" spans="2:51" s="12" customFormat="1" ht="12">
      <c r="B694" s="143"/>
      <c r="D694" s="144" t="s">
        <v>137</v>
      </c>
      <c r="E694" s="145" t="s">
        <v>1</v>
      </c>
      <c r="F694" s="146" t="s">
        <v>806</v>
      </c>
      <c r="H694" s="147">
        <v>0.475</v>
      </c>
      <c r="L694" s="143"/>
      <c r="M694" s="148"/>
      <c r="T694" s="149"/>
      <c r="AT694" s="145" t="s">
        <v>137</v>
      </c>
      <c r="AU694" s="145" t="s">
        <v>80</v>
      </c>
      <c r="AV694" s="12" t="s">
        <v>80</v>
      </c>
      <c r="AW694" s="12" t="s">
        <v>27</v>
      </c>
      <c r="AX694" s="12" t="s">
        <v>71</v>
      </c>
      <c r="AY694" s="145" t="s">
        <v>129</v>
      </c>
    </row>
    <row r="695" spans="2:51" s="12" customFormat="1" ht="12">
      <c r="B695" s="143"/>
      <c r="D695" s="144" t="s">
        <v>137</v>
      </c>
      <c r="E695" s="145" t="s">
        <v>1</v>
      </c>
      <c r="F695" s="146" t="s">
        <v>807</v>
      </c>
      <c r="H695" s="147">
        <v>1.021</v>
      </c>
      <c r="L695" s="143"/>
      <c r="M695" s="148"/>
      <c r="T695" s="149"/>
      <c r="AT695" s="145" t="s">
        <v>137</v>
      </c>
      <c r="AU695" s="145" t="s">
        <v>80</v>
      </c>
      <c r="AV695" s="12" t="s">
        <v>80</v>
      </c>
      <c r="AW695" s="12" t="s">
        <v>27</v>
      </c>
      <c r="AX695" s="12" t="s">
        <v>71</v>
      </c>
      <c r="AY695" s="145" t="s">
        <v>129</v>
      </c>
    </row>
    <row r="696" spans="2:51" s="12" customFormat="1" ht="12">
      <c r="B696" s="143"/>
      <c r="D696" s="144" t="s">
        <v>137</v>
      </c>
      <c r="E696" s="145" t="s">
        <v>1</v>
      </c>
      <c r="F696" s="146" t="s">
        <v>808</v>
      </c>
      <c r="H696" s="147">
        <v>0.721</v>
      </c>
      <c r="L696" s="143"/>
      <c r="M696" s="148"/>
      <c r="T696" s="149"/>
      <c r="AT696" s="145" t="s">
        <v>137</v>
      </c>
      <c r="AU696" s="145" t="s">
        <v>80</v>
      </c>
      <c r="AV696" s="12" t="s">
        <v>80</v>
      </c>
      <c r="AW696" s="12" t="s">
        <v>27</v>
      </c>
      <c r="AX696" s="12" t="s">
        <v>71</v>
      </c>
      <c r="AY696" s="145" t="s">
        <v>129</v>
      </c>
    </row>
    <row r="697" spans="2:51" s="13" customFormat="1" ht="12">
      <c r="B697" s="150"/>
      <c r="D697" s="144" t="s">
        <v>137</v>
      </c>
      <c r="E697" s="151" t="s">
        <v>1</v>
      </c>
      <c r="F697" s="152" t="s">
        <v>138</v>
      </c>
      <c r="H697" s="153">
        <v>7.868</v>
      </c>
      <c r="L697" s="150"/>
      <c r="M697" s="154"/>
      <c r="T697" s="155"/>
      <c r="AT697" s="151" t="s">
        <v>137</v>
      </c>
      <c r="AU697" s="151" t="s">
        <v>80</v>
      </c>
      <c r="AV697" s="13" t="s">
        <v>136</v>
      </c>
      <c r="AW697" s="13" t="s">
        <v>27</v>
      </c>
      <c r="AX697" s="13" t="s">
        <v>78</v>
      </c>
      <c r="AY697" s="151" t="s">
        <v>129</v>
      </c>
    </row>
    <row r="698" spans="2:65" s="1" customFormat="1" ht="24.2" customHeight="1">
      <c r="B698" s="129"/>
      <c r="C698" s="130">
        <f>1+C687</f>
        <v>142</v>
      </c>
      <c r="D698" s="130" t="s">
        <v>132</v>
      </c>
      <c r="E698" s="131" t="s">
        <v>390</v>
      </c>
      <c r="F698" s="132" t="s">
        <v>391</v>
      </c>
      <c r="G698" s="133" t="s">
        <v>141</v>
      </c>
      <c r="H698" s="134">
        <v>27.6</v>
      </c>
      <c r="I698" s="135">
        <v>0</v>
      </c>
      <c r="J698" s="135">
        <f>ROUND(I698*H698,2)</f>
        <v>0</v>
      </c>
      <c r="K698" s="136"/>
      <c r="L698" s="29"/>
      <c r="M698" s="137" t="s">
        <v>1</v>
      </c>
      <c r="N698" s="138" t="s">
        <v>36</v>
      </c>
      <c r="O698" s="139">
        <v>0.295</v>
      </c>
      <c r="P698" s="139">
        <f>O698*H698</f>
        <v>8.142</v>
      </c>
      <c r="Q698" s="139">
        <v>0</v>
      </c>
      <c r="R698" s="139">
        <f>Q698*H698</f>
        <v>0</v>
      </c>
      <c r="S698" s="139">
        <v>0.0815</v>
      </c>
      <c r="T698" s="140">
        <f>S698*H698</f>
        <v>2.2494</v>
      </c>
      <c r="AR698" s="141" t="s">
        <v>156</v>
      </c>
      <c r="AT698" s="141" t="s">
        <v>132</v>
      </c>
      <c r="AU698" s="141" t="s">
        <v>80</v>
      </c>
      <c r="AY698" s="17" t="s">
        <v>129</v>
      </c>
      <c r="BE698" s="142">
        <f>IF(N698="základní",J698,0)</f>
        <v>0</v>
      </c>
      <c r="BF698" s="142">
        <f>IF(N698="snížená",J698,0)</f>
        <v>0</v>
      </c>
      <c r="BG698" s="142">
        <f>IF(N698="zákl. přenesená",J698,0)</f>
        <v>0</v>
      </c>
      <c r="BH698" s="142">
        <f>IF(N698="sníž. přenesená",J698,0)</f>
        <v>0</v>
      </c>
      <c r="BI698" s="142">
        <f>IF(N698="nulová",J698,0)</f>
        <v>0</v>
      </c>
      <c r="BJ698" s="17" t="s">
        <v>78</v>
      </c>
      <c r="BK698" s="142">
        <f>ROUND(I698*H698,2)</f>
        <v>0</v>
      </c>
      <c r="BL698" s="17" t="s">
        <v>156</v>
      </c>
      <c r="BM698" s="141" t="s">
        <v>392</v>
      </c>
    </row>
    <row r="699" spans="2:51" s="12" customFormat="1" ht="12">
      <c r="B699" s="143"/>
      <c r="D699" s="144" t="s">
        <v>137</v>
      </c>
      <c r="E699" s="145" t="s">
        <v>1</v>
      </c>
      <c r="F699" s="146" t="s">
        <v>809</v>
      </c>
      <c r="H699" s="147">
        <v>7</v>
      </c>
      <c r="L699" s="143"/>
      <c r="M699" s="148"/>
      <c r="T699" s="149"/>
      <c r="AT699" s="145" t="s">
        <v>137</v>
      </c>
      <c r="AU699" s="145" t="s">
        <v>80</v>
      </c>
      <c r="AV699" s="12" t="s">
        <v>80</v>
      </c>
      <c r="AW699" s="12" t="s">
        <v>27</v>
      </c>
      <c r="AX699" s="12" t="s">
        <v>71</v>
      </c>
      <c r="AY699" s="145" t="s">
        <v>129</v>
      </c>
    </row>
    <row r="700" spans="2:51" s="12" customFormat="1" ht="12">
      <c r="B700" s="143"/>
      <c r="D700" s="144" t="s">
        <v>137</v>
      </c>
      <c r="E700" s="145" t="s">
        <v>1</v>
      </c>
      <c r="F700" s="146" t="s">
        <v>810</v>
      </c>
      <c r="H700" s="147">
        <v>6.4</v>
      </c>
      <c r="L700" s="143"/>
      <c r="M700" s="148"/>
      <c r="T700" s="149"/>
      <c r="AT700" s="145" t="s">
        <v>137</v>
      </c>
      <c r="AU700" s="145" t="s">
        <v>80</v>
      </c>
      <c r="AV700" s="12" t="s">
        <v>80</v>
      </c>
      <c r="AW700" s="12" t="s">
        <v>27</v>
      </c>
      <c r="AX700" s="12" t="s">
        <v>71</v>
      </c>
      <c r="AY700" s="145" t="s">
        <v>129</v>
      </c>
    </row>
    <row r="701" spans="2:51" s="12" customFormat="1" ht="12">
      <c r="B701" s="143"/>
      <c r="D701" s="144" t="s">
        <v>137</v>
      </c>
      <c r="E701" s="145" t="s">
        <v>1</v>
      </c>
      <c r="F701" s="146" t="s">
        <v>809</v>
      </c>
      <c r="H701" s="147">
        <v>7</v>
      </c>
      <c r="L701" s="143"/>
      <c r="M701" s="148"/>
      <c r="T701" s="149"/>
      <c r="AT701" s="145" t="s">
        <v>137</v>
      </c>
      <c r="AU701" s="145" t="s">
        <v>80</v>
      </c>
      <c r="AV701" s="12" t="s">
        <v>80</v>
      </c>
      <c r="AW701" s="12" t="s">
        <v>27</v>
      </c>
      <c r="AX701" s="12" t="s">
        <v>71</v>
      </c>
      <c r="AY701" s="145" t="s">
        <v>129</v>
      </c>
    </row>
    <row r="702" spans="2:51" s="12" customFormat="1" ht="12">
      <c r="B702" s="143"/>
      <c r="D702" s="144" t="s">
        <v>137</v>
      </c>
      <c r="E702" s="145" t="s">
        <v>1</v>
      </c>
      <c r="F702" s="146" t="s">
        <v>809</v>
      </c>
      <c r="H702" s="147">
        <v>7</v>
      </c>
      <c r="L702" s="143"/>
      <c r="M702" s="148"/>
      <c r="T702" s="149"/>
      <c r="AT702" s="145" t="s">
        <v>137</v>
      </c>
      <c r="AU702" s="145" t="s">
        <v>80</v>
      </c>
      <c r="AV702" s="12" t="s">
        <v>80</v>
      </c>
      <c r="AW702" s="12" t="s">
        <v>27</v>
      </c>
      <c r="AX702" s="12" t="s">
        <v>71</v>
      </c>
      <c r="AY702" s="145" t="s">
        <v>129</v>
      </c>
    </row>
    <row r="703" spans="2:51" s="12" customFormat="1" ht="12">
      <c r="B703" s="143"/>
      <c r="D703" s="144" t="s">
        <v>137</v>
      </c>
      <c r="E703" s="145" t="s">
        <v>1</v>
      </c>
      <c r="F703" s="146" t="s">
        <v>811</v>
      </c>
      <c r="H703" s="147">
        <v>8.4</v>
      </c>
      <c r="L703" s="143"/>
      <c r="M703" s="148"/>
      <c r="T703" s="149"/>
      <c r="AT703" s="145" t="s">
        <v>137</v>
      </c>
      <c r="AU703" s="145" t="s">
        <v>80</v>
      </c>
      <c r="AV703" s="12" t="s">
        <v>80</v>
      </c>
      <c r="AW703" s="12" t="s">
        <v>27</v>
      </c>
      <c r="AX703" s="12" t="s">
        <v>71</v>
      </c>
      <c r="AY703" s="145" t="s">
        <v>129</v>
      </c>
    </row>
    <row r="704" spans="2:51" s="12" customFormat="1" ht="12">
      <c r="B704" s="143"/>
      <c r="D704" s="144" t="s">
        <v>137</v>
      </c>
      <c r="E704" s="145" t="s">
        <v>1</v>
      </c>
      <c r="F704" s="146" t="s">
        <v>812</v>
      </c>
      <c r="H704" s="147">
        <v>-7</v>
      </c>
      <c r="L704" s="143"/>
      <c r="M704" s="148"/>
      <c r="T704" s="149"/>
      <c r="AT704" s="145" t="s">
        <v>137</v>
      </c>
      <c r="AU704" s="145" t="s">
        <v>80</v>
      </c>
      <c r="AV704" s="12" t="s">
        <v>80</v>
      </c>
      <c r="AW704" s="12" t="s">
        <v>27</v>
      </c>
      <c r="AX704" s="12" t="s">
        <v>71</v>
      </c>
      <c r="AY704" s="145" t="s">
        <v>129</v>
      </c>
    </row>
    <row r="705" spans="2:51" s="12" customFormat="1" ht="12">
      <c r="B705" s="143"/>
      <c r="D705" s="144" t="s">
        <v>137</v>
      </c>
      <c r="E705" s="145" t="s">
        <v>1</v>
      </c>
      <c r="F705" s="146" t="s">
        <v>813</v>
      </c>
      <c r="H705" s="147">
        <v>-1.2</v>
      </c>
      <c r="L705" s="143"/>
      <c r="M705" s="148"/>
      <c r="T705" s="149"/>
      <c r="AT705" s="145" t="s">
        <v>137</v>
      </c>
      <c r="AU705" s="145" t="s">
        <v>80</v>
      </c>
      <c r="AV705" s="12" t="s">
        <v>80</v>
      </c>
      <c r="AW705" s="12" t="s">
        <v>27</v>
      </c>
      <c r="AX705" s="12" t="s">
        <v>71</v>
      </c>
      <c r="AY705" s="145" t="s">
        <v>129</v>
      </c>
    </row>
    <row r="706" spans="2:51" s="13" customFormat="1" ht="12">
      <c r="B706" s="150"/>
      <c r="D706" s="144" t="s">
        <v>137</v>
      </c>
      <c r="E706" s="151" t="s">
        <v>1</v>
      </c>
      <c r="F706" s="152" t="s">
        <v>138</v>
      </c>
      <c r="H706" s="153">
        <v>27.6</v>
      </c>
      <c r="L706" s="150"/>
      <c r="M706" s="154"/>
      <c r="T706" s="155"/>
      <c r="AT706" s="151" t="s">
        <v>137</v>
      </c>
      <c r="AU706" s="151" t="s">
        <v>80</v>
      </c>
      <c r="AV706" s="13" t="s">
        <v>136</v>
      </c>
      <c r="AW706" s="13" t="s">
        <v>27</v>
      </c>
      <c r="AX706" s="13" t="s">
        <v>78</v>
      </c>
      <c r="AY706" s="151" t="s">
        <v>129</v>
      </c>
    </row>
    <row r="707" spans="2:65" s="1" customFormat="1" ht="37.5" customHeight="1">
      <c r="B707" s="129"/>
      <c r="C707" s="130">
        <f>1+C698</f>
        <v>143</v>
      </c>
      <c r="D707" s="130" t="s">
        <v>132</v>
      </c>
      <c r="E707" s="131" t="s">
        <v>393</v>
      </c>
      <c r="F707" s="132" t="s">
        <v>868</v>
      </c>
      <c r="G707" s="133" t="s">
        <v>141</v>
      </c>
      <c r="H707" s="134">
        <v>39.994</v>
      </c>
      <c r="I707" s="135">
        <v>0</v>
      </c>
      <c r="J707" s="135">
        <f>ROUND(I707*H707,2)</f>
        <v>0</v>
      </c>
      <c r="K707" s="136"/>
      <c r="L707" s="29"/>
      <c r="M707" s="137" t="s">
        <v>1</v>
      </c>
      <c r="N707" s="138" t="s">
        <v>36</v>
      </c>
      <c r="O707" s="139">
        <v>0.642</v>
      </c>
      <c r="P707" s="139">
        <f>O707*H707</f>
        <v>25.676148</v>
      </c>
      <c r="Q707" s="139">
        <v>0.006</v>
      </c>
      <c r="R707" s="139">
        <f>Q707*H707</f>
        <v>0.239964</v>
      </c>
      <c r="S707" s="139">
        <v>0</v>
      </c>
      <c r="T707" s="140">
        <f>S707*H707</f>
        <v>0</v>
      </c>
      <c r="AR707" s="141" t="s">
        <v>156</v>
      </c>
      <c r="AT707" s="141" t="s">
        <v>132</v>
      </c>
      <c r="AU707" s="141" t="s">
        <v>80</v>
      </c>
      <c r="AY707" s="17" t="s">
        <v>129</v>
      </c>
      <c r="BE707" s="142">
        <f>IF(N707="základní",J707,0)</f>
        <v>0</v>
      </c>
      <c r="BF707" s="142">
        <f>IF(N707="snížená",J707,0)</f>
        <v>0</v>
      </c>
      <c r="BG707" s="142">
        <f>IF(N707="zákl. přenesená",J707,0)</f>
        <v>0</v>
      </c>
      <c r="BH707" s="142">
        <f>IF(N707="sníž. přenesená",J707,0)</f>
        <v>0</v>
      </c>
      <c r="BI707" s="142">
        <f>IF(N707="nulová",J707,0)</f>
        <v>0</v>
      </c>
      <c r="BJ707" s="17" t="s">
        <v>78</v>
      </c>
      <c r="BK707" s="142">
        <f>ROUND(I707*H707,2)</f>
        <v>0</v>
      </c>
      <c r="BL707" s="17" t="s">
        <v>156</v>
      </c>
      <c r="BM707" s="141" t="s">
        <v>394</v>
      </c>
    </row>
    <row r="708" spans="2:51" s="14" customFormat="1" ht="12">
      <c r="B708" s="156"/>
      <c r="D708" s="144" t="s">
        <v>137</v>
      </c>
      <c r="E708" s="157" t="s">
        <v>1</v>
      </c>
      <c r="F708" s="158" t="s">
        <v>814</v>
      </c>
      <c r="H708" s="157" t="s">
        <v>1</v>
      </c>
      <c r="L708" s="156"/>
      <c r="M708" s="159"/>
      <c r="T708" s="160"/>
      <c r="AT708" s="157" t="s">
        <v>137</v>
      </c>
      <c r="AU708" s="157" t="s">
        <v>80</v>
      </c>
      <c r="AV708" s="14" t="s">
        <v>78</v>
      </c>
      <c r="AW708" s="14" t="s">
        <v>27</v>
      </c>
      <c r="AX708" s="14" t="s">
        <v>71</v>
      </c>
      <c r="AY708" s="157" t="s">
        <v>129</v>
      </c>
    </row>
    <row r="709" spans="2:51" s="12" customFormat="1" ht="12">
      <c r="B709" s="143"/>
      <c r="D709" s="144" t="s">
        <v>137</v>
      </c>
      <c r="E709" s="145" t="s">
        <v>1</v>
      </c>
      <c r="F709" s="146" t="s">
        <v>501</v>
      </c>
      <c r="H709" s="147">
        <v>4.464</v>
      </c>
      <c r="L709" s="143"/>
      <c r="M709" s="148"/>
      <c r="T709" s="149"/>
      <c r="AT709" s="145" t="s">
        <v>137</v>
      </c>
      <c r="AU709" s="145" t="s">
        <v>80</v>
      </c>
      <c r="AV709" s="12" t="s">
        <v>80</v>
      </c>
      <c r="AW709" s="12" t="s">
        <v>27</v>
      </c>
      <c r="AX709" s="12" t="s">
        <v>71</v>
      </c>
      <c r="AY709" s="145" t="s">
        <v>129</v>
      </c>
    </row>
    <row r="710" spans="2:51" s="12" customFormat="1" ht="12">
      <c r="B710" s="143"/>
      <c r="D710" s="144" t="s">
        <v>137</v>
      </c>
      <c r="E710" s="145" t="s">
        <v>1</v>
      </c>
      <c r="F710" s="146" t="s">
        <v>502</v>
      </c>
      <c r="H710" s="147">
        <v>7.35</v>
      </c>
      <c r="L710" s="143"/>
      <c r="M710" s="148"/>
      <c r="T710" s="149"/>
      <c r="AT710" s="145" t="s">
        <v>137</v>
      </c>
      <c r="AU710" s="145" t="s">
        <v>80</v>
      </c>
      <c r="AV710" s="12" t="s">
        <v>80</v>
      </c>
      <c r="AW710" s="12" t="s">
        <v>27</v>
      </c>
      <c r="AX710" s="12" t="s">
        <v>71</v>
      </c>
      <c r="AY710" s="145" t="s">
        <v>129</v>
      </c>
    </row>
    <row r="711" spans="2:51" s="12" customFormat="1" ht="12">
      <c r="B711" s="143"/>
      <c r="D711" s="144" t="s">
        <v>137</v>
      </c>
      <c r="E711" s="145" t="s">
        <v>1</v>
      </c>
      <c r="F711" s="146" t="s">
        <v>503</v>
      </c>
      <c r="H711" s="147">
        <v>4.005</v>
      </c>
      <c r="L711" s="143"/>
      <c r="M711" s="148"/>
      <c r="T711" s="149"/>
      <c r="AT711" s="145" t="s">
        <v>137</v>
      </c>
      <c r="AU711" s="145" t="s">
        <v>80</v>
      </c>
      <c r="AV711" s="12" t="s">
        <v>80</v>
      </c>
      <c r="AW711" s="12" t="s">
        <v>27</v>
      </c>
      <c r="AX711" s="12" t="s">
        <v>71</v>
      </c>
      <c r="AY711" s="145" t="s">
        <v>129</v>
      </c>
    </row>
    <row r="712" spans="2:51" s="12" customFormat="1" ht="12">
      <c r="B712" s="143"/>
      <c r="D712" s="144" t="s">
        <v>137</v>
      </c>
      <c r="E712" s="145" t="s">
        <v>1</v>
      </c>
      <c r="F712" s="146" t="s">
        <v>504</v>
      </c>
      <c r="H712" s="147">
        <v>3.119</v>
      </c>
      <c r="L712" s="143"/>
      <c r="M712" s="148"/>
      <c r="T712" s="149"/>
      <c r="AT712" s="145" t="s">
        <v>137</v>
      </c>
      <c r="AU712" s="145" t="s">
        <v>80</v>
      </c>
      <c r="AV712" s="12" t="s">
        <v>80</v>
      </c>
      <c r="AW712" s="12" t="s">
        <v>27</v>
      </c>
      <c r="AX712" s="12" t="s">
        <v>71</v>
      </c>
      <c r="AY712" s="145" t="s">
        <v>129</v>
      </c>
    </row>
    <row r="713" spans="2:51" s="12" customFormat="1" ht="12">
      <c r="B713" s="143"/>
      <c r="D713" s="144" t="s">
        <v>137</v>
      </c>
      <c r="E713" s="145" t="s">
        <v>1</v>
      </c>
      <c r="F713" s="146" t="s">
        <v>505</v>
      </c>
      <c r="H713" s="147">
        <v>5.904</v>
      </c>
      <c r="L713" s="143"/>
      <c r="M713" s="148"/>
      <c r="T713" s="149"/>
      <c r="AT713" s="145" t="s">
        <v>137</v>
      </c>
      <c r="AU713" s="145" t="s">
        <v>80</v>
      </c>
      <c r="AV713" s="12" t="s">
        <v>80</v>
      </c>
      <c r="AW713" s="12" t="s">
        <v>27</v>
      </c>
      <c r="AX713" s="12" t="s">
        <v>71</v>
      </c>
      <c r="AY713" s="145" t="s">
        <v>129</v>
      </c>
    </row>
    <row r="714" spans="2:51" s="12" customFormat="1" ht="12">
      <c r="B714" s="143"/>
      <c r="D714" s="144" t="s">
        <v>137</v>
      </c>
      <c r="E714" s="145" t="s">
        <v>1</v>
      </c>
      <c r="F714" s="146" t="s">
        <v>506</v>
      </c>
      <c r="H714" s="147">
        <v>1.71</v>
      </c>
      <c r="L714" s="143"/>
      <c r="M714" s="148"/>
      <c r="T714" s="149"/>
      <c r="AT714" s="145" t="s">
        <v>137</v>
      </c>
      <c r="AU714" s="145" t="s">
        <v>80</v>
      </c>
      <c r="AV714" s="12" t="s">
        <v>80</v>
      </c>
      <c r="AW714" s="12" t="s">
        <v>27</v>
      </c>
      <c r="AX714" s="12" t="s">
        <v>71</v>
      </c>
      <c r="AY714" s="145" t="s">
        <v>129</v>
      </c>
    </row>
    <row r="715" spans="2:51" s="12" customFormat="1" ht="12">
      <c r="B715" s="143"/>
      <c r="D715" s="144" t="s">
        <v>137</v>
      </c>
      <c r="E715" s="145" t="s">
        <v>1</v>
      </c>
      <c r="F715" s="146" t="s">
        <v>507</v>
      </c>
      <c r="H715" s="147">
        <v>7.261</v>
      </c>
      <c r="L715" s="143"/>
      <c r="M715" s="148"/>
      <c r="T715" s="149"/>
      <c r="AT715" s="145" t="s">
        <v>137</v>
      </c>
      <c r="AU715" s="145" t="s">
        <v>80</v>
      </c>
      <c r="AV715" s="12" t="s">
        <v>80</v>
      </c>
      <c r="AW715" s="12" t="s">
        <v>27</v>
      </c>
      <c r="AX715" s="12" t="s">
        <v>71</v>
      </c>
      <c r="AY715" s="145" t="s">
        <v>129</v>
      </c>
    </row>
    <row r="716" spans="2:51" s="12" customFormat="1" ht="12">
      <c r="B716" s="143"/>
      <c r="D716" s="144" t="s">
        <v>137</v>
      </c>
      <c r="E716" s="145" t="s">
        <v>1</v>
      </c>
      <c r="F716" s="146" t="s">
        <v>508</v>
      </c>
      <c r="H716" s="147">
        <v>6.181</v>
      </c>
      <c r="L716" s="143"/>
      <c r="M716" s="148"/>
      <c r="T716" s="149"/>
      <c r="AT716" s="145" t="s">
        <v>137</v>
      </c>
      <c r="AU716" s="145" t="s">
        <v>80</v>
      </c>
      <c r="AV716" s="12" t="s">
        <v>80</v>
      </c>
      <c r="AW716" s="12" t="s">
        <v>27</v>
      </c>
      <c r="AX716" s="12" t="s">
        <v>71</v>
      </c>
      <c r="AY716" s="145" t="s">
        <v>129</v>
      </c>
    </row>
    <row r="717" spans="2:51" s="13" customFormat="1" ht="12">
      <c r="B717" s="150"/>
      <c r="D717" s="144" t="s">
        <v>137</v>
      </c>
      <c r="E717" s="151" t="s">
        <v>1</v>
      </c>
      <c r="F717" s="152" t="s">
        <v>138</v>
      </c>
      <c r="H717" s="153">
        <v>39.994</v>
      </c>
      <c r="L717" s="150"/>
      <c r="M717" s="154"/>
      <c r="T717" s="155"/>
      <c r="AT717" s="151" t="s">
        <v>137</v>
      </c>
      <c r="AU717" s="151" t="s">
        <v>80</v>
      </c>
      <c r="AV717" s="13" t="s">
        <v>136</v>
      </c>
      <c r="AW717" s="13" t="s">
        <v>27</v>
      </c>
      <c r="AX717" s="13" t="s">
        <v>78</v>
      </c>
      <c r="AY717" s="151" t="s">
        <v>129</v>
      </c>
    </row>
    <row r="718" spans="2:65" s="1" customFormat="1" ht="16.5" customHeight="1">
      <c r="B718" s="129"/>
      <c r="C718" s="130">
        <f>1+C707</f>
        <v>144</v>
      </c>
      <c r="D718" s="161" t="s">
        <v>196</v>
      </c>
      <c r="E718" s="162" t="s">
        <v>395</v>
      </c>
      <c r="F718" s="163" t="s">
        <v>396</v>
      </c>
      <c r="G718" s="164" t="s">
        <v>141</v>
      </c>
      <c r="H718" s="165">
        <v>43.993</v>
      </c>
      <c r="I718" s="135">
        <v>0</v>
      </c>
      <c r="J718" s="166">
        <f>ROUND(I718*H718,2)</f>
        <v>0</v>
      </c>
      <c r="K718" s="167"/>
      <c r="L718" s="168"/>
      <c r="M718" s="169" t="s">
        <v>1</v>
      </c>
      <c r="N718" s="170" t="s">
        <v>36</v>
      </c>
      <c r="O718" s="139">
        <v>0</v>
      </c>
      <c r="P718" s="139">
        <f>O718*H718</f>
        <v>0</v>
      </c>
      <c r="Q718" s="139">
        <v>0.0118</v>
      </c>
      <c r="R718" s="139">
        <f>Q718*H718</f>
        <v>0.5191174000000001</v>
      </c>
      <c r="S718" s="139">
        <v>0</v>
      </c>
      <c r="T718" s="140">
        <f>S718*H718</f>
        <v>0</v>
      </c>
      <c r="AR718" s="141" t="s">
        <v>180</v>
      </c>
      <c r="AT718" s="141" t="s">
        <v>196</v>
      </c>
      <c r="AU718" s="141" t="s">
        <v>80</v>
      </c>
      <c r="AY718" s="17" t="s">
        <v>129</v>
      </c>
      <c r="BE718" s="142">
        <f>IF(N718="základní",J718,0)</f>
        <v>0</v>
      </c>
      <c r="BF718" s="142">
        <f>IF(N718="snížená",J718,0)</f>
        <v>0</v>
      </c>
      <c r="BG718" s="142">
        <f>IF(N718="zákl. přenesená",J718,0)</f>
        <v>0</v>
      </c>
      <c r="BH718" s="142">
        <f>IF(N718="sníž. přenesená",J718,0)</f>
        <v>0</v>
      </c>
      <c r="BI718" s="142">
        <f>IF(N718="nulová",J718,0)</f>
        <v>0</v>
      </c>
      <c r="BJ718" s="17" t="s">
        <v>78</v>
      </c>
      <c r="BK718" s="142">
        <f>ROUND(I718*H718,2)</f>
        <v>0</v>
      </c>
      <c r="BL718" s="17" t="s">
        <v>156</v>
      </c>
      <c r="BM718" s="141" t="s">
        <v>397</v>
      </c>
    </row>
    <row r="719" spans="2:51" s="12" customFormat="1" ht="12">
      <c r="B719" s="143"/>
      <c r="D719" s="144" t="s">
        <v>137</v>
      </c>
      <c r="E719" s="145" t="s">
        <v>1</v>
      </c>
      <c r="F719" s="146" t="s">
        <v>815</v>
      </c>
      <c r="H719" s="147">
        <v>43.993</v>
      </c>
      <c r="L719" s="143"/>
      <c r="M719" s="148"/>
      <c r="T719" s="149"/>
      <c r="AT719" s="145" t="s">
        <v>137</v>
      </c>
      <c r="AU719" s="145" t="s">
        <v>80</v>
      </c>
      <c r="AV719" s="12" t="s">
        <v>80</v>
      </c>
      <c r="AW719" s="12" t="s">
        <v>27</v>
      </c>
      <c r="AX719" s="12" t="s">
        <v>71</v>
      </c>
      <c r="AY719" s="145" t="s">
        <v>129</v>
      </c>
    </row>
    <row r="720" spans="2:51" s="13" customFormat="1" ht="12">
      <c r="B720" s="150"/>
      <c r="D720" s="144" t="s">
        <v>137</v>
      </c>
      <c r="E720" s="151" t="s">
        <v>1</v>
      </c>
      <c r="F720" s="152" t="s">
        <v>138</v>
      </c>
      <c r="H720" s="153">
        <v>43.993</v>
      </c>
      <c r="L720" s="150"/>
      <c r="M720" s="154"/>
      <c r="T720" s="155"/>
      <c r="AT720" s="151" t="s">
        <v>137</v>
      </c>
      <c r="AU720" s="151" t="s">
        <v>80</v>
      </c>
      <c r="AV720" s="13" t="s">
        <v>136</v>
      </c>
      <c r="AW720" s="13" t="s">
        <v>27</v>
      </c>
      <c r="AX720" s="13" t="s">
        <v>78</v>
      </c>
      <c r="AY720" s="151" t="s">
        <v>129</v>
      </c>
    </row>
    <row r="721" spans="2:65" s="1" customFormat="1" ht="24.2" customHeight="1">
      <c r="B721" s="129"/>
      <c r="C721" s="130">
        <f>1+C718</f>
        <v>145</v>
      </c>
      <c r="D721" s="130" t="s">
        <v>132</v>
      </c>
      <c r="E721" s="131" t="s">
        <v>398</v>
      </c>
      <c r="F721" s="132" t="s">
        <v>399</v>
      </c>
      <c r="G721" s="133" t="s">
        <v>285</v>
      </c>
      <c r="H721" s="134">
        <v>499.07</v>
      </c>
      <c r="I721" s="135">
        <v>0</v>
      </c>
      <c r="J721" s="135">
        <f>ROUND(I721*H721,2)</f>
        <v>0</v>
      </c>
      <c r="K721" s="136"/>
      <c r="L721" s="29"/>
      <c r="M721" s="137" t="s">
        <v>1</v>
      </c>
      <c r="N721" s="138" t="s">
        <v>36</v>
      </c>
      <c r="O721" s="139">
        <v>0</v>
      </c>
      <c r="P721" s="139">
        <f>O721*H721</f>
        <v>0</v>
      </c>
      <c r="Q721" s="139">
        <v>0</v>
      </c>
      <c r="R721" s="139">
        <f>Q721*H721</f>
        <v>0</v>
      </c>
      <c r="S721" s="139">
        <v>0</v>
      </c>
      <c r="T721" s="140">
        <f>S721*H721</f>
        <v>0</v>
      </c>
      <c r="AR721" s="141" t="s">
        <v>156</v>
      </c>
      <c r="AT721" s="141" t="s">
        <v>132</v>
      </c>
      <c r="AU721" s="141" t="s">
        <v>80</v>
      </c>
      <c r="AY721" s="17" t="s">
        <v>129</v>
      </c>
      <c r="BE721" s="142">
        <f>IF(N721="základní",J721,0)</f>
        <v>0</v>
      </c>
      <c r="BF721" s="142">
        <f>IF(N721="snížená",J721,0)</f>
        <v>0</v>
      </c>
      <c r="BG721" s="142">
        <f>IF(N721="zákl. přenesená",J721,0)</f>
        <v>0</v>
      </c>
      <c r="BH721" s="142">
        <f>IF(N721="sníž. přenesená",J721,0)</f>
        <v>0</v>
      </c>
      <c r="BI721" s="142">
        <f>IF(N721="nulová",J721,0)</f>
        <v>0</v>
      </c>
      <c r="BJ721" s="17" t="s">
        <v>78</v>
      </c>
      <c r="BK721" s="142">
        <f>ROUND(I721*H721,2)</f>
        <v>0</v>
      </c>
      <c r="BL721" s="17" t="s">
        <v>156</v>
      </c>
      <c r="BM721" s="141" t="s">
        <v>400</v>
      </c>
    </row>
    <row r="722" spans="2:63" s="11" customFormat="1" ht="22.9" customHeight="1">
      <c r="B722" s="118"/>
      <c r="D722" s="119" t="s">
        <v>70</v>
      </c>
      <c r="E722" s="127" t="s">
        <v>401</v>
      </c>
      <c r="F722" s="127" t="s">
        <v>402</v>
      </c>
      <c r="J722" s="128">
        <f>BK722</f>
        <v>0</v>
      </c>
      <c r="L722" s="118"/>
      <c r="M722" s="122"/>
      <c r="P722" s="123">
        <f>SUM(P723:P725)</f>
        <v>0</v>
      </c>
      <c r="R722" s="123">
        <f>SUM(R723:R725)</f>
        <v>0</v>
      </c>
      <c r="T722" s="124">
        <f>SUM(T723:T725)</f>
        <v>0</v>
      </c>
      <c r="AR722" s="119" t="s">
        <v>80</v>
      </c>
      <c r="AT722" s="125" t="s">
        <v>70</v>
      </c>
      <c r="AU722" s="125" t="s">
        <v>78</v>
      </c>
      <c r="AY722" s="119" t="s">
        <v>129</v>
      </c>
      <c r="BK722" s="126">
        <f>SUM(BK723:BK725)</f>
        <v>0</v>
      </c>
    </row>
    <row r="723" spans="2:65" s="1" customFormat="1" ht="16.5" customHeight="1">
      <c r="B723" s="129"/>
      <c r="C723" s="130">
        <f>1+C721</f>
        <v>146</v>
      </c>
      <c r="D723" s="130" t="s">
        <v>132</v>
      </c>
      <c r="E723" s="131" t="s">
        <v>403</v>
      </c>
      <c r="F723" s="132" t="s">
        <v>867</v>
      </c>
      <c r="G723" s="133" t="s">
        <v>135</v>
      </c>
      <c r="H723" s="134">
        <v>18</v>
      </c>
      <c r="I723" s="135">
        <v>0</v>
      </c>
      <c r="J723" s="135">
        <f>ROUND(I723*H723,2)</f>
        <v>0</v>
      </c>
      <c r="K723" s="136"/>
      <c r="L723" s="29"/>
      <c r="M723" s="137" t="s">
        <v>1</v>
      </c>
      <c r="N723" s="138" t="s">
        <v>36</v>
      </c>
      <c r="O723" s="139">
        <v>0</v>
      </c>
      <c r="P723" s="139">
        <f>O723*H723</f>
        <v>0</v>
      </c>
      <c r="Q723" s="139">
        <v>0</v>
      </c>
      <c r="R723" s="139">
        <f>Q723*H723</f>
        <v>0</v>
      </c>
      <c r="S723" s="139">
        <v>0</v>
      </c>
      <c r="T723" s="140">
        <f>S723*H723</f>
        <v>0</v>
      </c>
      <c r="AR723" s="141" t="s">
        <v>156</v>
      </c>
      <c r="AT723" s="141" t="s">
        <v>132</v>
      </c>
      <c r="AU723" s="141" t="s">
        <v>80</v>
      </c>
      <c r="AY723" s="17" t="s">
        <v>129</v>
      </c>
      <c r="BE723" s="142">
        <f>IF(N723="základní",J723,0)</f>
        <v>0</v>
      </c>
      <c r="BF723" s="142">
        <f>IF(N723="snížená",J723,0)</f>
        <v>0</v>
      </c>
      <c r="BG723" s="142">
        <f>IF(N723="zákl. přenesená",J723,0)</f>
        <v>0</v>
      </c>
      <c r="BH723" s="142">
        <f>IF(N723="sníž. přenesená",J723,0)</f>
        <v>0</v>
      </c>
      <c r="BI723" s="142">
        <f>IF(N723="nulová",J723,0)</f>
        <v>0</v>
      </c>
      <c r="BJ723" s="17" t="s">
        <v>78</v>
      </c>
      <c r="BK723" s="142">
        <f>ROUND(I723*H723,2)</f>
        <v>0</v>
      </c>
      <c r="BL723" s="17" t="s">
        <v>156</v>
      </c>
      <c r="BM723" s="141" t="s">
        <v>404</v>
      </c>
    </row>
    <row r="724" spans="2:51" s="12" customFormat="1" ht="12">
      <c r="B724" s="143"/>
      <c r="D724" s="144" t="s">
        <v>137</v>
      </c>
      <c r="E724" s="145" t="s">
        <v>1</v>
      </c>
      <c r="F724" s="146" t="s">
        <v>816</v>
      </c>
      <c r="H724" s="147">
        <v>18</v>
      </c>
      <c r="L724" s="143"/>
      <c r="M724" s="148"/>
      <c r="T724" s="149"/>
      <c r="AT724" s="145" t="s">
        <v>137</v>
      </c>
      <c r="AU724" s="145" t="s">
        <v>80</v>
      </c>
      <c r="AV724" s="12" t="s">
        <v>80</v>
      </c>
      <c r="AW724" s="12" t="s">
        <v>27</v>
      </c>
      <c r="AX724" s="12" t="s">
        <v>71</v>
      </c>
      <c r="AY724" s="145" t="s">
        <v>129</v>
      </c>
    </row>
    <row r="725" spans="2:51" s="13" customFormat="1" ht="12">
      <c r="B725" s="150"/>
      <c r="D725" s="144" t="s">
        <v>137</v>
      </c>
      <c r="E725" s="151" t="s">
        <v>1</v>
      </c>
      <c r="F725" s="152" t="s">
        <v>138</v>
      </c>
      <c r="H725" s="153">
        <v>18</v>
      </c>
      <c r="L725" s="150"/>
      <c r="M725" s="154"/>
      <c r="T725" s="155"/>
      <c r="AT725" s="151" t="s">
        <v>137</v>
      </c>
      <c r="AU725" s="151" t="s">
        <v>80</v>
      </c>
      <c r="AV725" s="13" t="s">
        <v>136</v>
      </c>
      <c r="AW725" s="13" t="s">
        <v>27</v>
      </c>
      <c r="AX725" s="13" t="s">
        <v>78</v>
      </c>
      <c r="AY725" s="151" t="s">
        <v>129</v>
      </c>
    </row>
    <row r="726" spans="2:63" s="11" customFormat="1" ht="22.9" customHeight="1">
      <c r="B726" s="118"/>
      <c r="D726" s="119" t="s">
        <v>70</v>
      </c>
      <c r="E726" s="127" t="s">
        <v>405</v>
      </c>
      <c r="F726" s="127" t="s">
        <v>406</v>
      </c>
      <c r="J726" s="128">
        <f>SUM(J727:J737)</f>
        <v>0</v>
      </c>
      <c r="L726" s="118"/>
      <c r="M726" s="122"/>
      <c r="P726" s="123">
        <f>SUM(P727:P741)</f>
        <v>63.26249</v>
      </c>
      <c r="R726" s="123">
        <f>SUM(R727:R741)</f>
        <v>0.2124142</v>
      </c>
      <c r="T726" s="124">
        <f>SUM(T727:T741)</f>
        <v>0</v>
      </c>
      <c r="AR726" s="119" t="s">
        <v>80</v>
      </c>
      <c r="AT726" s="125" t="s">
        <v>70</v>
      </c>
      <c r="AU726" s="125" t="s">
        <v>78</v>
      </c>
      <c r="AY726" s="119" t="s">
        <v>129</v>
      </c>
      <c r="BK726" s="126">
        <f>SUM(BK727:BK741)</f>
        <v>0</v>
      </c>
    </row>
    <row r="727" spans="2:65" s="1" customFormat="1" ht="24.2" customHeight="1">
      <c r="B727" s="129"/>
      <c r="C727" s="130">
        <f>1+C723</f>
        <v>147</v>
      </c>
      <c r="D727" s="130" t="s">
        <v>132</v>
      </c>
      <c r="E727" s="131" t="s">
        <v>817</v>
      </c>
      <c r="F727" s="132" t="s">
        <v>818</v>
      </c>
      <c r="G727" s="133" t="s">
        <v>141</v>
      </c>
      <c r="H727" s="134">
        <v>461.77</v>
      </c>
      <c r="I727" s="135">
        <v>0</v>
      </c>
      <c r="J727" s="135">
        <f>ROUND(I727*H727,2)</f>
        <v>0</v>
      </c>
      <c r="K727" s="136"/>
      <c r="L727" s="29"/>
      <c r="M727" s="137" t="s">
        <v>1</v>
      </c>
      <c r="N727" s="138" t="s">
        <v>36</v>
      </c>
      <c r="O727" s="139">
        <v>0.033</v>
      </c>
      <c r="P727" s="139">
        <f>O727*H727</f>
        <v>15.23841</v>
      </c>
      <c r="Q727" s="139">
        <v>0.0002</v>
      </c>
      <c r="R727" s="139">
        <f>Q727*H727</f>
        <v>0.092354</v>
      </c>
      <c r="S727" s="139">
        <v>0</v>
      </c>
      <c r="T727" s="140">
        <f>S727*H727</f>
        <v>0</v>
      </c>
      <c r="AR727" s="141" t="s">
        <v>156</v>
      </c>
      <c r="AT727" s="141" t="s">
        <v>132</v>
      </c>
      <c r="AU727" s="141" t="s">
        <v>80</v>
      </c>
      <c r="AY727" s="17" t="s">
        <v>129</v>
      </c>
      <c r="BE727" s="142">
        <f>IF(N727="základní",J727,0)</f>
        <v>0</v>
      </c>
      <c r="BF727" s="142">
        <f>IF(N727="snížená",J727,0)</f>
        <v>0</v>
      </c>
      <c r="BG727" s="142">
        <f>IF(N727="zákl. přenesená",J727,0)</f>
        <v>0</v>
      </c>
      <c r="BH727" s="142">
        <f>IF(N727="sníž. přenesená",J727,0)</f>
        <v>0</v>
      </c>
      <c r="BI727" s="142">
        <f>IF(N727="nulová",J727,0)</f>
        <v>0</v>
      </c>
      <c r="BJ727" s="17" t="s">
        <v>78</v>
      </c>
      <c r="BK727" s="142">
        <f>ROUND(I727*H727,2)</f>
        <v>0</v>
      </c>
      <c r="BL727" s="17" t="s">
        <v>156</v>
      </c>
      <c r="BM727" s="141" t="s">
        <v>819</v>
      </c>
    </row>
    <row r="728" spans="2:51" s="12" customFormat="1" ht="12">
      <c r="B728" s="143"/>
      <c r="D728" s="144" t="s">
        <v>137</v>
      </c>
      <c r="E728" s="145" t="s">
        <v>1</v>
      </c>
      <c r="F728" s="146" t="s">
        <v>820</v>
      </c>
      <c r="H728" s="147">
        <v>344.318</v>
      </c>
      <c r="L728" s="143"/>
      <c r="M728" s="148"/>
      <c r="T728" s="149"/>
      <c r="AT728" s="145" t="s">
        <v>137</v>
      </c>
      <c r="AU728" s="145" t="s">
        <v>80</v>
      </c>
      <c r="AV728" s="12" t="s">
        <v>80</v>
      </c>
      <c r="AW728" s="12" t="s">
        <v>27</v>
      </c>
      <c r="AX728" s="12" t="s">
        <v>71</v>
      </c>
      <c r="AY728" s="145" t="s">
        <v>129</v>
      </c>
    </row>
    <row r="729" spans="2:51" s="12" customFormat="1" ht="12">
      <c r="B729" s="143"/>
      <c r="D729" s="144" t="s">
        <v>137</v>
      </c>
      <c r="E729" s="145" t="s">
        <v>1</v>
      </c>
      <c r="F729" s="146" t="s">
        <v>821</v>
      </c>
      <c r="H729" s="147">
        <v>16.542</v>
      </c>
      <c r="L729" s="143"/>
      <c r="M729" s="148"/>
      <c r="T729" s="149"/>
      <c r="AT729" s="145" t="s">
        <v>137</v>
      </c>
      <c r="AU729" s="145" t="s">
        <v>80</v>
      </c>
      <c r="AV729" s="12" t="s">
        <v>80</v>
      </c>
      <c r="AW729" s="12" t="s">
        <v>27</v>
      </c>
      <c r="AX729" s="12" t="s">
        <v>71</v>
      </c>
      <c r="AY729" s="145" t="s">
        <v>129</v>
      </c>
    </row>
    <row r="730" spans="2:51" s="12" customFormat="1" ht="12">
      <c r="B730" s="143"/>
      <c r="D730" s="144" t="s">
        <v>137</v>
      </c>
      <c r="E730" s="145" t="s">
        <v>1</v>
      </c>
      <c r="F730" s="146" t="s">
        <v>822</v>
      </c>
      <c r="H730" s="147">
        <v>100.91</v>
      </c>
      <c r="L730" s="143"/>
      <c r="M730" s="148"/>
      <c r="T730" s="149"/>
      <c r="AT730" s="145" t="s">
        <v>137</v>
      </c>
      <c r="AU730" s="145" t="s">
        <v>80</v>
      </c>
      <c r="AV730" s="12" t="s">
        <v>80</v>
      </c>
      <c r="AW730" s="12" t="s">
        <v>27</v>
      </c>
      <c r="AX730" s="12" t="s">
        <v>71</v>
      </c>
      <c r="AY730" s="145" t="s">
        <v>129</v>
      </c>
    </row>
    <row r="731" spans="2:51" s="13" customFormat="1" ht="12">
      <c r="B731" s="150"/>
      <c r="D731" s="144" t="s">
        <v>137</v>
      </c>
      <c r="E731" s="151" t="s">
        <v>1</v>
      </c>
      <c r="F731" s="152" t="s">
        <v>138</v>
      </c>
      <c r="H731" s="153">
        <v>461.77</v>
      </c>
      <c r="L731" s="150"/>
      <c r="M731" s="154"/>
      <c r="T731" s="155"/>
      <c r="AT731" s="151" t="s">
        <v>137</v>
      </c>
      <c r="AU731" s="151" t="s">
        <v>80</v>
      </c>
      <c r="AV731" s="13" t="s">
        <v>136</v>
      </c>
      <c r="AW731" s="13" t="s">
        <v>27</v>
      </c>
      <c r="AX731" s="13" t="s">
        <v>78</v>
      </c>
      <c r="AY731" s="151" t="s">
        <v>129</v>
      </c>
    </row>
    <row r="732" spans="2:51" s="13" customFormat="1" ht="12">
      <c r="B732" s="150"/>
      <c r="D732" s="144"/>
      <c r="E732" s="151"/>
      <c r="F732" s="152"/>
      <c r="H732" s="153"/>
      <c r="L732" s="150"/>
      <c r="M732" s="154"/>
      <c r="T732" s="155"/>
      <c r="AT732" s="151"/>
      <c r="AU732" s="151"/>
      <c r="AY732" s="151"/>
    </row>
    <row r="733" spans="2:51" s="13" customFormat="1" ht="12">
      <c r="B733" s="150"/>
      <c r="C733" s="130">
        <f>1+C727</f>
        <v>148</v>
      </c>
      <c r="D733" s="203" t="s">
        <v>132</v>
      </c>
      <c r="E733" s="204" t="s">
        <v>938</v>
      </c>
      <c r="F733" s="205" t="s">
        <v>939</v>
      </c>
      <c r="G733" s="206" t="s">
        <v>451</v>
      </c>
      <c r="H733" s="207">
        <v>1</v>
      </c>
      <c r="I733" s="135">
        <v>0</v>
      </c>
      <c r="J733" s="208">
        <f>ROUND(I733*H733,2)</f>
        <v>0</v>
      </c>
      <c r="L733" s="150"/>
      <c r="M733" s="154"/>
      <c r="T733" s="155"/>
      <c r="AT733" s="151"/>
      <c r="AU733" s="151"/>
      <c r="AY733" s="151"/>
    </row>
    <row r="734" spans="2:51" s="13" customFormat="1" ht="12">
      <c r="B734" s="150"/>
      <c r="C734" s="14"/>
      <c r="D734" s="144" t="s">
        <v>137</v>
      </c>
      <c r="E734" s="157" t="s">
        <v>1</v>
      </c>
      <c r="F734" s="158" t="s">
        <v>940</v>
      </c>
      <c r="G734" s="14"/>
      <c r="H734" s="157" t="s">
        <v>1</v>
      </c>
      <c r="I734" s="14"/>
      <c r="J734" s="14"/>
      <c r="L734" s="150"/>
      <c r="M734" s="154"/>
      <c r="T734" s="155"/>
      <c r="AT734" s="151"/>
      <c r="AU734" s="151"/>
      <c r="AY734" s="151"/>
    </row>
    <row r="735" spans="2:51" s="13" customFormat="1" ht="12">
      <c r="B735" s="150"/>
      <c r="C735" s="12"/>
      <c r="D735" s="144" t="s">
        <v>137</v>
      </c>
      <c r="E735" s="145" t="s">
        <v>1</v>
      </c>
      <c r="F735" s="146" t="s">
        <v>941</v>
      </c>
      <c r="G735" s="12"/>
      <c r="H735" s="147">
        <v>1</v>
      </c>
      <c r="I735" s="12"/>
      <c r="J735" s="12"/>
      <c r="L735" s="150"/>
      <c r="M735" s="154"/>
      <c r="T735" s="155"/>
      <c r="AT735" s="151"/>
      <c r="AU735" s="151"/>
      <c r="AY735" s="151"/>
    </row>
    <row r="736" spans="2:51" s="13" customFormat="1" ht="12">
      <c r="B736" s="150"/>
      <c r="C736" s="130">
        <f>1+C733</f>
        <v>149</v>
      </c>
      <c r="D736" s="130" t="s">
        <v>132</v>
      </c>
      <c r="E736" s="131" t="s">
        <v>407</v>
      </c>
      <c r="F736" s="132" t="s">
        <v>901</v>
      </c>
      <c r="G736" s="133" t="s">
        <v>902</v>
      </c>
      <c r="H736" s="134">
        <v>3</v>
      </c>
      <c r="I736" s="135">
        <v>0</v>
      </c>
      <c r="J736" s="135">
        <f>ROUND(I736*H736,2)</f>
        <v>0</v>
      </c>
      <c r="L736" s="150"/>
      <c r="M736" s="154"/>
      <c r="T736" s="155"/>
      <c r="AT736" s="151"/>
      <c r="AU736" s="151"/>
      <c r="AY736" s="151"/>
    </row>
    <row r="737" spans="2:65" s="1" customFormat="1" ht="33" customHeight="1">
      <c r="B737" s="129"/>
      <c r="C737" s="130">
        <f>1+C736</f>
        <v>150</v>
      </c>
      <c r="D737" s="130" t="s">
        <v>132</v>
      </c>
      <c r="E737" s="131" t="s">
        <v>407</v>
      </c>
      <c r="F737" s="132" t="s">
        <v>408</v>
      </c>
      <c r="G737" s="133" t="s">
        <v>141</v>
      </c>
      <c r="H737" s="134">
        <v>461.77</v>
      </c>
      <c r="I737" s="135">
        <v>0</v>
      </c>
      <c r="J737" s="135">
        <f>ROUND(I737*H737,2)</f>
        <v>0</v>
      </c>
      <c r="K737" s="136"/>
      <c r="L737" s="29"/>
      <c r="M737" s="137" t="s">
        <v>1</v>
      </c>
      <c r="N737" s="138" t="s">
        <v>36</v>
      </c>
      <c r="O737" s="139">
        <v>0.104</v>
      </c>
      <c r="P737" s="139">
        <f>O737*H737</f>
        <v>48.02408</v>
      </c>
      <c r="Q737" s="139">
        <v>0.00026</v>
      </c>
      <c r="R737" s="139">
        <f>Q737*H737</f>
        <v>0.12006019999999998</v>
      </c>
      <c r="S737" s="139">
        <v>0</v>
      </c>
      <c r="T737" s="140">
        <f>S737*H737</f>
        <v>0</v>
      </c>
      <c r="AR737" s="141" t="s">
        <v>156</v>
      </c>
      <c r="AT737" s="141" t="s">
        <v>132</v>
      </c>
      <c r="AU737" s="141" t="s">
        <v>80</v>
      </c>
      <c r="AY737" s="17" t="s">
        <v>129</v>
      </c>
      <c r="BE737" s="142">
        <f>IF(N737="základní",J737,0)</f>
        <v>0</v>
      </c>
      <c r="BF737" s="142">
        <f>IF(N737="snížená",J737,0)</f>
        <v>0</v>
      </c>
      <c r="BG737" s="142">
        <f>IF(N737="zákl. přenesená",J737,0)</f>
        <v>0</v>
      </c>
      <c r="BH737" s="142">
        <f>IF(N737="sníž. přenesená",J737,0)</f>
        <v>0</v>
      </c>
      <c r="BI737" s="142">
        <f>IF(N737="nulová",J737,0)</f>
        <v>0</v>
      </c>
      <c r="BJ737" s="17" t="s">
        <v>78</v>
      </c>
      <c r="BK737" s="142">
        <f>ROUND(I737*H737,2)</f>
        <v>0</v>
      </c>
      <c r="BL737" s="17" t="s">
        <v>156</v>
      </c>
      <c r="BM737" s="141" t="s">
        <v>409</v>
      </c>
    </row>
    <row r="738" spans="2:51" s="12" customFormat="1" ht="12">
      <c r="B738" s="143"/>
      <c r="D738" s="144" t="s">
        <v>137</v>
      </c>
      <c r="E738" s="145" t="s">
        <v>1</v>
      </c>
      <c r="F738" s="146" t="s">
        <v>820</v>
      </c>
      <c r="H738" s="147">
        <v>344.318</v>
      </c>
      <c r="L738" s="143"/>
      <c r="M738" s="148"/>
      <c r="T738" s="149"/>
      <c r="AT738" s="145" t="s">
        <v>137</v>
      </c>
      <c r="AU738" s="145" t="s">
        <v>80</v>
      </c>
      <c r="AV738" s="12" t="s">
        <v>80</v>
      </c>
      <c r="AW738" s="12" t="s">
        <v>27</v>
      </c>
      <c r="AX738" s="12" t="s">
        <v>71</v>
      </c>
      <c r="AY738" s="145" t="s">
        <v>129</v>
      </c>
    </row>
    <row r="739" spans="2:51" s="12" customFormat="1" ht="12">
      <c r="B739" s="143"/>
      <c r="D739" s="144" t="s">
        <v>137</v>
      </c>
      <c r="E739" s="145" t="s">
        <v>1</v>
      </c>
      <c r="F739" s="146" t="s">
        <v>821</v>
      </c>
      <c r="H739" s="147">
        <v>16.542</v>
      </c>
      <c r="L739" s="143"/>
      <c r="M739" s="148"/>
      <c r="T739" s="149"/>
      <c r="AT739" s="145" t="s">
        <v>137</v>
      </c>
      <c r="AU739" s="145" t="s">
        <v>80</v>
      </c>
      <c r="AV739" s="12" t="s">
        <v>80</v>
      </c>
      <c r="AW739" s="12" t="s">
        <v>27</v>
      </c>
      <c r="AX739" s="12" t="s">
        <v>71</v>
      </c>
      <c r="AY739" s="145" t="s">
        <v>129</v>
      </c>
    </row>
    <row r="740" spans="2:51" s="12" customFormat="1" ht="12">
      <c r="B740" s="143"/>
      <c r="D740" s="144" t="s">
        <v>137</v>
      </c>
      <c r="E740" s="145" t="s">
        <v>1</v>
      </c>
      <c r="F740" s="146" t="s">
        <v>822</v>
      </c>
      <c r="H740" s="147">
        <v>100.91</v>
      </c>
      <c r="L740" s="143"/>
      <c r="M740" s="148"/>
      <c r="T740" s="149"/>
      <c r="AT740" s="145" t="s">
        <v>137</v>
      </c>
      <c r="AU740" s="145" t="s">
        <v>80</v>
      </c>
      <c r="AV740" s="12" t="s">
        <v>80</v>
      </c>
      <c r="AW740" s="12" t="s">
        <v>27</v>
      </c>
      <c r="AX740" s="12" t="s">
        <v>71</v>
      </c>
      <c r="AY740" s="145" t="s">
        <v>129</v>
      </c>
    </row>
    <row r="741" spans="2:51" s="13" customFormat="1" ht="12">
      <c r="B741" s="150"/>
      <c r="D741" s="144" t="s">
        <v>137</v>
      </c>
      <c r="E741" s="151" t="s">
        <v>1</v>
      </c>
      <c r="F741" s="152" t="s">
        <v>138</v>
      </c>
      <c r="H741" s="153">
        <v>461.77</v>
      </c>
      <c r="L741" s="150"/>
      <c r="M741" s="154"/>
      <c r="T741" s="155"/>
      <c r="AT741" s="151" t="s">
        <v>137</v>
      </c>
      <c r="AU741" s="151" t="s">
        <v>80</v>
      </c>
      <c r="AV741" s="13" t="s">
        <v>136</v>
      </c>
      <c r="AW741" s="13" t="s">
        <v>27</v>
      </c>
      <c r="AX741" s="13" t="s">
        <v>78</v>
      </c>
      <c r="AY741" s="151" t="s">
        <v>129</v>
      </c>
    </row>
    <row r="742" spans="2:63" s="11" customFormat="1" ht="22.9" customHeight="1">
      <c r="B742" s="118"/>
      <c r="D742" s="119" t="s">
        <v>70</v>
      </c>
      <c r="E742" s="127" t="s">
        <v>823</v>
      </c>
      <c r="F742" s="127" t="s">
        <v>824</v>
      </c>
      <c r="J742" s="128">
        <f>BK742</f>
        <v>0</v>
      </c>
      <c r="L742" s="118"/>
      <c r="M742" s="122"/>
      <c r="P742" s="123">
        <f>SUM(P743:P745)</f>
        <v>32</v>
      </c>
      <c r="R742" s="123">
        <f>SUM(R743:R745)</f>
        <v>0</v>
      </c>
      <c r="T742" s="124">
        <f>SUM(T743:T745)</f>
        <v>0</v>
      </c>
      <c r="AR742" s="119" t="s">
        <v>136</v>
      </c>
      <c r="AT742" s="125" t="s">
        <v>70</v>
      </c>
      <c r="AU742" s="125" t="s">
        <v>78</v>
      </c>
      <c r="AY742" s="119" t="s">
        <v>129</v>
      </c>
      <c r="BK742" s="126">
        <f>SUM(BK743:BK745)</f>
        <v>0</v>
      </c>
    </row>
    <row r="743" spans="2:65" s="1" customFormat="1" ht="16.5" customHeight="1">
      <c r="B743" s="129"/>
      <c r="C743" s="130">
        <f>1+C737</f>
        <v>151</v>
      </c>
      <c r="D743" s="130" t="s">
        <v>132</v>
      </c>
      <c r="E743" s="131" t="s">
        <v>825</v>
      </c>
      <c r="F743" s="132" t="s">
        <v>826</v>
      </c>
      <c r="G743" s="133" t="s">
        <v>827</v>
      </c>
      <c r="H743" s="134">
        <v>32</v>
      </c>
      <c r="I743" s="135">
        <v>0</v>
      </c>
      <c r="J743" s="135">
        <f>ROUND(I743*H743,2)</f>
        <v>0</v>
      </c>
      <c r="K743" s="136"/>
      <c r="L743" s="29"/>
      <c r="M743" s="137" t="s">
        <v>1</v>
      </c>
      <c r="N743" s="138" t="s">
        <v>36</v>
      </c>
      <c r="O743" s="139">
        <v>1</v>
      </c>
      <c r="P743" s="139">
        <f>O743*H743</f>
        <v>32</v>
      </c>
      <c r="Q743" s="139">
        <v>0</v>
      </c>
      <c r="R743" s="139">
        <f>Q743*H743</f>
        <v>0</v>
      </c>
      <c r="S743" s="139">
        <v>0</v>
      </c>
      <c r="T743" s="140">
        <f>S743*H743</f>
        <v>0</v>
      </c>
      <c r="AR743" s="141" t="s">
        <v>828</v>
      </c>
      <c r="AT743" s="141" t="s">
        <v>132</v>
      </c>
      <c r="AU743" s="141" t="s">
        <v>80</v>
      </c>
      <c r="AY743" s="17" t="s">
        <v>129</v>
      </c>
      <c r="BE743" s="142">
        <f>IF(N743="základní",J743,0)</f>
        <v>0</v>
      </c>
      <c r="BF743" s="142">
        <f>IF(N743="snížená",J743,0)</f>
        <v>0</v>
      </c>
      <c r="BG743" s="142">
        <f>IF(N743="zákl. přenesená",J743,0)</f>
        <v>0</v>
      </c>
      <c r="BH743" s="142">
        <f>IF(N743="sníž. přenesená",J743,0)</f>
        <v>0</v>
      </c>
      <c r="BI743" s="142">
        <f>IF(N743="nulová",J743,0)</f>
        <v>0</v>
      </c>
      <c r="BJ743" s="17" t="s">
        <v>78</v>
      </c>
      <c r="BK743" s="142">
        <f>ROUND(I743*H743,2)</f>
        <v>0</v>
      </c>
      <c r="BL743" s="17" t="s">
        <v>828</v>
      </c>
      <c r="BM743" s="141" t="s">
        <v>829</v>
      </c>
    </row>
    <row r="744" spans="2:51" s="14" customFormat="1" ht="12">
      <c r="B744" s="156"/>
      <c r="D744" s="144" t="s">
        <v>137</v>
      </c>
      <c r="E744" s="157" t="s">
        <v>1</v>
      </c>
      <c r="F744" s="158" t="s">
        <v>830</v>
      </c>
      <c r="H744" s="157" t="s">
        <v>1</v>
      </c>
      <c r="L744" s="156"/>
      <c r="M744" s="159"/>
      <c r="T744" s="160"/>
      <c r="AT744" s="157" t="s">
        <v>137</v>
      </c>
      <c r="AU744" s="157" t="s">
        <v>80</v>
      </c>
      <c r="AV744" s="14" t="s">
        <v>78</v>
      </c>
      <c r="AW744" s="14" t="s">
        <v>27</v>
      </c>
      <c r="AX744" s="14" t="s">
        <v>71</v>
      </c>
      <c r="AY744" s="157" t="s">
        <v>129</v>
      </c>
    </row>
    <row r="745" spans="2:51" s="12" customFormat="1" ht="12">
      <c r="B745" s="143"/>
      <c r="D745" s="144" t="s">
        <v>137</v>
      </c>
      <c r="E745" s="145" t="s">
        <v>1</v>
      </c>
      <c r="F745" s="146" t="s">
        <v>180</v>
      </c>
      <c r="H745" s="147">
        <v>32</v>
      </c>
      <c r="L745" s="143"/>
      <c r="M745" s="178"/>
      <c r="N745" s="179"/>
      <c r="O745" s="179"/>
      <c r="P745" s="179"/>
      <c r="Q745" s="179"/>
      <c r="R745" s="179"/>
      <c r="S745" s="179"/>
      <c r="T745" s="180"/>
      <c r="AT745" s="145" t="s">
        <v>137</v>
      </c>
      <c r="AU745" s="145" t="s">
        <v>80</v>
      </c>
      <c r="AV745" s="12" t="s">
        <v>80</v>
      </c>
      <c r="AW745" s="12" t="s">
        <v>27</v>
      </c>
      <c r="AX745" s="12" t="s">
        <v>78</v>
      </c>
      <c r="AY745" s="145" t="s">
        <v>129</v>
      </c>
    </row>
    <row r="746" spans="2:12" s="1" customFormat="1" ht="6.95" customHeight="1">
      <c r="B746" s="41"/>
      <c r="C746" s="42"/>
      <c r="D746" s="42"/>
      <c r="E746" s="42"/>
      <c r="F746" s="42"/>
      <c r="G746" s="42"/>
      <c r="H746" s="42"/>
      <c r="I746" s="42"/>
      <c r="J746" s="42"/>
      <c r="K746" s="42"/>
      <c r="L746" s="29"/>
    </row>
  </sheetData>
  <autoFilter ref="C98:K745"/>
  <mergeCells count="9">
    <mergeCell ref="E45:H45"/>
    <mergeCell ref="E89:H89"/>
    <mergeCell ref="E91:H91"/>
    <mergeCell ref="L2:V2"/>
    <mergeCell ref="E7:H7"/>
    <mergeCell ref="E9:H9"/>
    <mergeCell ref="E18:H18"/>
    <mergeCell ref="E27:H27"/>
    <mergeCell ref="E43:H43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Z122"/>
  <sheetViews>
    <sheetView zoomScale="115" zoomScaleNormal="115" workbookViewId="0" topLeftCell="A62">
      <selection activeCell="M78" sqref="M7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6.281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140625" style="0" hidden="1" customWidth="1"/>
    <col min="12" max="12" width="16.28125" style="0" customWidth="1"/>
    <col min="13" max="13" width="11.00390625" style="0" customWidth="1"/>
    <col min="14" max="14" width="15.00390625" style="0" customWidth="1"/>
    <col min="15" max="15" width="16.28125" style="0" customWidth="1"/>
    <col min="16" max="16" width="11.00390625" style="0" customWidth="1"/>
    <col min="17" max="17" width="15.00390625" style="0" customWidth="1"/>
    <col min="18" max="18" width="16.28125" style="0" customWidth="1"/>
  </cols>
  <sheetData>
    <row r="2" spans="33:43" ht="36.95" customHeight="1">
      <c r="AG2" s="17" t="s">
        <v>83</v>
      </c>
      <c r="AM2" s="171" t="s">
        <v>410</v>
      </c>
      <c r="AN2" s="171" t="s">
        <v>411</v>
      </c>
      <c r="AO2" s="171" t="s">
        <v>141</v>
      </c>
      <c r="AP2" s="171" t="s">
        <v>412</v>
      </c>
      <c r="AQ2" s="171" t="s">
        <v>130</v>
      </c>
    </row>
    <row r="3" spans="2:4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AG3" s="17" t="s">
        <v>80</v>
      </c>
      <c r="AM3" s="171" t="s">
        <v>413</v>
      </c>
      <c r="AN3" s="171" t="s">
        <v>414</v>
      </c>
      <c r="AO3" s="171" t="s">
        <v>141</v>
      </c>
      <c r="AP3" s="171" t="s">
        <v>415</v>
      </c>
      <c r="AQ3" s="171" t="s">
        <v>130</v>
      </c>
    </row>
    <row r="4" spans="2:43" ht="24.95" customHeight="1">
      <c r="B4" s="20"/>
      <c r="D4" s="21" t="s">
        <v>86</v>
      </c>
      <c r="AG4" s="17" t="s">
        <v>3</v>
      </c>
      <c r="AM4" s="171" t="s">
        <v>416</v>
      </c>
      <c r="AN4" s="171" t="s">
        <v>417</v>
      </c>
      <c r="AO4" s="171" t="s">
        <v>141</v>
      </c>
      <c r="AP4" s="171" t="s">
        <v>418</v>
      </c>
      <c r="AQ4" s="171" t="s">
        <v>130</v>
      </c>
    </row>
    <row r="5" spans="2:43" ht="6.95" customHeight="1">
      <c r="B5" s="20"/>
      <c r="AM5" s="171" t="s">
        <v>419</v>
      </c>
      <c r="AN5" s="171" t="s">
        <v>420</v>
      </c>
      <c r="AO5" s="171" t="s">
        <v>141</v>
      </c>
      <c r="AP5" s="171" t="s">
        <v>421</v>
      </c>
      <c r="AQ5" s="171" t="s">
        <v>130</v>
      </c>
    </row>
    <row r="6" spans="2:4" ht="12" customHeight="1">
      <c r="B6" s="20"/>
      <c r="D6" s="26" t="s">
        <v>14</v>
      </c>
    </row>
    <row r="7" spans="2:8" ht="16.5" customHeight="1">
      <c r="B7" s="20"/>
      <c r="E7" s="253" t="str">
        <f>'Rekapitulace stavby'!K6</f>
        <v>Rekonstrukce částí objektu budovy Pavilonu E</v>
      </c>
      <c r="F7" s="254"/>
      <c r="G7" s="254"/>
      <c r="H7" s="254"/>
    </row>
    <row r="8" spans="2:4" s="1" customFormat="1" ht="12" customHeight="1">
      <c r="B8" s="29"/>
      <c r="D8" s="26" t="s">
        <v>87</v>
      </c>
    </row>
    <row r="9" spans="2:8" s="1" customFormat="1" ht="16.5" customHeight="1">
      <c r="B9" s="29"/>
      <c r="E9" s="239" t="s">
        <v>943</v>
      </c>
      <c r="F9" s="252"/>
      <c r="G9" s="252"/>
      <c r="H9" s="252"/>
    </row>
    <row r="10" s="1" customFormat="1" ht="12">
      <c r="B10" s="29"/>
    </row>
    <row r="11" spans="2:10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</row>
    <row r="12" spans="2:10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45071</v>
      </c>
    </row>
    <row r="13" s="1" customFormat="1" ht="10.9" customHeight="1">
      <c r="B13" s="29"/>
    </row>
    <row r="14" spans="2:10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</row>
    <row r="15" spans="2:10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</row>
    <row r="16" s="1" customFormat="1" ht="6.95" customHeight="1">
      <c r="B16" s="29"/>
    </row>
    <row r="17" spans="2:10" s="1" customFormat="1" ht="12" customHeight="1">
      <c r="B17" s="29"/>
      <c r="D17" s="26" t="s">
        <v>24</v>
      </c>
      <c r="I17" s="26" t="s">
        <v>22</v>
      </c>
      <c r="J17" s="24" t="str">
        <f>'Rekapitulace stavby'!AN13</f>
        <v/>
      </c>
    </row>
    <row r="18" spans="2:10" s="1" customFormat="1" ht="18" customHeight="1">
      <c r="B18" s="29"/>
      <c r="E18" s="223" t="str">
        <f>'Rekapitulace stavby'!E14</f>
        <v xml:space="preserve"> </v>
      </c>
      <c r="F18" s="223"/>
      <c r="G18" s="223"/>
      <c r="H18" s="223"/>
      <c r="I18" s="26" t="s">
        <v>23</v>
      </c>
      <c r="J18" s="24" t="str">
        <f>'Rekapitulace stavby'!AN14</f>
        <v/>
      </c>
    </row>
    <row r="19" s="1" customFormat="1" ht="6.95" customHeight="1">
      <c r="B19" s="29"/>
    </row>
    <row r="20" spans="2:10" s="1" customFormat="1" ht="12" customHeight="1">
      <c r="B20" s="29"/>
      <c r="D20" s="26" t="s">
        <v>25</v>
      </c>
      <c r="I20" s="26" t="s">
        <v>22</v>
      </c>
      <c r="J20" s="24" t="s">
        <v>1</v>
      </c>
    </row>
    <row r="21" spans="2:10" s="1" customFormat="1" ht="18" customHeight="1">
      <c r="B21" s="29"/>
      <c r="E21" s="24" t="s">
        <v>26</v>
      </c>
      <c r="I21" s="26" t="s">
        <v>23</v>
      </c>
      <c r="J21" s="24" t="s">
        <v>1</v>
      </c>
    </row>
    <row r="22" s="1" customFormat="1" ht="6.95" customHeight="1">
      <c r="B22" s="29"/>
    </row>
    <row r="23" spans="2:10" s="1" customFormat="1" ht="12" customHeight="1">
      <c r="B23" s="29"/>
      <c r="D23" s="26" t="s">
        <v>28</v>
      </c>
      <c r="I23" s="26" t="s">
        <v>22</v>
      </c>
      <c r="J23" s="24" t="str">
        <f>IF('Rekapitulace stavby'!AN19="","",'Rekapitulace stavby'!AN19)</f>
        <v/>
      </c>
    </row>
    <row r="24" spans="2:10" s="1" customFormat="1" ht="18" customHeight="1">
      <c r="B24" s="29"/>
      <c r="E24" s="24" t="str">
        <f>IF('Rekapitulace stavby'!E20="","",'Rekapitulace stavby'!E20)</f>
        <v xml:space="preserve"> </v>
      </c>
      <c r="I24" s="26" t="s">
        <v>23</v>
      </c>
      <c r="J24" s="24" t="str">
        <f>IF('Rekapitulace stavby'!AN20="","",'Rekapitulace stavby'!AN20)</f>
        <v/>
      </c>
    </row>
    <row r="25" s="1" customFormat="1" ht="6.95" customHeight="1">
      <c r="B25" s="29"/>
    </row>
    <row r="26" spans="2:4" s="1" customFormat="1" ht="12" customHeight="1">
      <c r="B26" s="29"/>
      <c r="D26" s="26" t="s">
        <v>29</v>
      </c>
    </row>
    <row r="27" spans="2:8" s="7" customFormat="1" ht="71.25" customHeight="1">
      <c r="B27" s="85"/>
      <c r="E27" s="226" t="s">
        <v>30</v>
      </c>
      <c r="F27" s="226"/>
      <c r="G27" s="226"/>
      <c r="H27" s="226"/>
    </row>
    <row r="28" s="1" customFormat="1" ht="6.95" customHeight="1">
      <c r="B28" s="29"/>
    </row>
    <row r="29" spans="2:11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</row>
    <row r="30" spans="2:10" s="1" customFormat="1" ht="25.35" customHeight="1">
      <c r="B30" s="29"/>
      <c r="D30" s="86" t="s">
        <v>31</v>
      </c>
      <c r="J30" s="62">
        <f>ROUND(J74,2)</f>
        <v>0</v>
      </c>
    </row>
    <row r="31" spans="2:11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</row>
    <row r="32" spans="2:10" s="1" customFormat="1" ht="14.45" customHeight="1" hidden="1">
      <c r="B32" s="29"/>
      <c r="E32" s="26" t="s">
        <v>38</v>
      </c>
      <c r="F32" s="88" t="e">
        <f>ROUND((SUM(AT74:AT747)),2)</f>
        <v>#REF!</v>
      </c>
      <c r="I32" s="89">
        <v>0.21</v>
      </c>
      <c r="J32" s="88">
        <f>0</f>
        <v>0</v>
      </c>
    </row>
    <row r="33" spans="2:10" s="1" customFormat="1" ht="14.45" customHeight="1" hidden="1">
      <c r="B33" s="29"/>
      <c r="E33" s="26" t="s">
        <v>39</v>
      </c>
      <c r="F33" s="88" t="e">
        <f>ROUND((SUM(AU74:AU747)),2)</f>
        <v>#REF!</v>
      </c>
      <c r="I33" s="89">
        <v>0.15</v>
      </c>
      <c r="J33" s="88">
        <f>0</f>
        <v>0</v>
      </c>
    </row>
    <row r="34" spans="2:10" s="1" customFormat="1" ht="14.45" customHeight="1" hidden="1">
      <c r="B34" s="29"/>
      <c r="E34" s="26" t="s">
        <v>40</v>
      </c>
      <c r="F34" s="88" t="e">
        <f>ROUND((SUM(AV74:AV747)),2)</f>
        <v>#REF!</v>
      </c>
      <c r="I34" s="89">
        <v>0</v>
      </c>
      <c r="J34" s="88">
        <f>0</f>
        <v>0</v>
      </c>
    </row>
    <row r="35" s="1" customFormat="1" ht="6.95" customHeight="1">
      <c r="B35" s="29"/>
    </row>
    <row r="36" s="1" customFormat="1" ht="14.45" customHeight="1">
      <c r="B36" s="29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44"/>
      <c r="J39" s="44"/>
      <c r="K39" s="44"/>
    </row>
    <row r="40" spans="2:3" s="1" customFormat="1" ht="24.95" customHeight="1">
      <c r="B40" s="29"/>
      <c r="C40" s="21" t="s">
        <v>88</v>
      </c>
    </row>
    <row r="41" s="1" customFormat="1" ht="6.95" customHeight="1">
      <c r="B41" s="29"/>
    </row>
    <row r="42" spans="2:3" s="1" customFormat="1" ht="12" customHeight="1">
      <c r="B42" s="29"/>
      <c r="C42" s="26" t="s">
        <v>14</v>
      </c>
    </row>
    <row r="43" spans="2:8" s="1" customFormat="1" ht="16.5" customHeight="1">
      <c r="B43" s="29"/>
      <c r="E43" s="253" t="str">
        <f>E7</f>
        <v>Rekonstrukce částí objektu budovy Pavilonu E</v>
      </c>
      <c r="F43" s="254"/>
      <c r="G43" s="254"/>
      <c r="H43" s="254"/>
    </row>
    <row r="44" spans="2:3" s="1" customFormat="1" ht="12" customHeight="1">
      <c r="B44" s="29"/>
      <c r="C44" s="26" t="s">
        <v>87</v>
      </c>
    </row>
    <row r="45" spans="2:8" s="1" customFormat="1" ht="16.5" customHeight="1">
      <c r="B45" s="29"/>
      <c r="E45" s="239" t="str">
        <f>E9</f>
        <v>SO 03 - Obnova terasy</v>
      </c>
      <c r="F45" s="252"/>
      <c r="G45" s="252"/>
      <c r="H45" s="252"/>
    </row>
    <row r="46" s="1" customFormat="1" ht="6.95" customHeight="1">
      <c r="B46" s="29"/>
    </row>
    <row r="47" spans="2:10" s="1" customFormat="1" ht="12" customHeight="1">
      <c r="B47" s="29"/>
      <c r="C47" s="26" t="s">
        <v>18</v>
      </c>
      <c r="F47" s="24" t="str">
        <f>F12</f>
        <v xml:space="preserve"> </v>
      </c>
      <c r="I47" s="26" t="s">
        <v>20</v>
      </c>
      <c r="J47" s="49">
        <f>IF(J12="","",J12)</f>
        <v>45071</v>
      </c>
    </row>
    <row r="48" s="1" customFormat="1" ht="6.95" customHeight="1">
      <c r="B48" s="29"/>
    </row>
    <row r="49" spans="2:10" s="1" customFormat="1" ht="15.2" customHeight="1">
      <c r="B49" s="29"/>
      <c r="C49" s="26" t="s">
        <v>21</v>
      </c>
      <c r="F49" s="24" t="str">
        <f>E15</f>
        <v xml:space="preserve"> </v>
      </c>
      <c r="I49" s="26" t="s">
        <v>25</v>
      </c>
      <c r="J49" s="27" t="str">
        <f>E21</f>
        <v>Ing. Arch. Jan Ságl</v>
      </c>
    </row>
    <row r="50" spans="2:10" s="1" customFormat="1" ht="15.2" customHeight="1">
      <c r="B50" s="29"/>
      <c r="C50" s="26" t="s">
        <v>24</v>
      </c>
      <c r="F50" s="24" t="str">
        <f>IF(E18="","",E18)</f>
        <v xml:space="preserve"> </v>
      </c>
      <c r="I50" s="26" t="s">
        <v>28</v>
      </c>
      <c r="J50" s="27" t="str">
        <f>E24</f>
        <v xml:space="preserve"> </v>
      </c>
    </row>
    <row r="51" s="1" customFormat="1" ht="10.35" customHeight="1">
      <c r="B51" s="29"/>
    </row>
    <row r="52" spans="2:11" s="1" customFormat="1" ht="29.25" customHeight="1">
      <c r="B52" s="29"/>
      <c r="C52" s="98" t="s">
        <v>89</v>
      </c>
      <c r="D52" s="90"/>
      <c r="E52" s="90"/>
      <c r="F52" s="90"/>
      <c r="G52" s="90"/>
      <c r="H52" s="90"/>
      <c r="I52" s="90"/>
      <c r="J52" s="99" t="s">
        <v>90</v>
      </c>
      <c r="K52" s="90"/>
    </row>
    <row r="53" s="1" customFormat="1" ht="10.35" customHeight="1">
      <c r="B53" s="29"/>
    </row>
    <row r="54" spans="2:34" s="1" customFormat="1" ht="22.9" customHeight="1">
      <c r="B54" s="29"/>
      <c r="C54" s="100" t="s">
        <v>91</v>
      </c>
      <c r="J54" s="62">
        <f>J74</f>
        <v>0</v>
      </c>
      <c r="AH54" s="17" t="s">
        <v>92</v>
      </c>
    </row>
    <row r="55" spans="2:10" s="8" customFormat="1" ht="24.95" customHeight="1">
      <c r="B55" s="101"/>
      <c r="D55" s="102" t="s">
        <v>93</v>
      </c>
      <c r="E55" s="103"/>
      <c r="F55" s="103"/>
      <c r="G55" s="103"/>
      <c r="H55" s="103"/>
      <c r="I55" s="103"/>
      <c r="J55" s="104">
        <f>J75</f>
        <v>0</v>
      </c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</row>
    <row r="60" spans="2:11" s="1" customFormat="1" ht="6.95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</row>
    <row r="61" spans="2:3" s="1" customFormat="1" ht="24.95" customHeight="1">
      <c r="B61" s="29"/>
      <c r="C61" s="21" t="s">
        <v>114</v>
      </c>
    </row>
    <row r="62" s="1" customFormat="1" ht="6.95" customHeight="1">
      <c r="B62" s="29"/>
    </row>
    <row r="63" spans="2:3" s="1" customFormat="1" ht="12" customHeight="1">
      <c r="B63" s="29"/>
      <c r="C63" s="26" t="s">
        <v>14</v>
      </c>
    </row>
    <row r="64" spans="2:8" s="1" customFormat="1" ht="16.5" customHeight="1">
      <c r="B64" s="29"/>
      <c r="E64" s="253" t="str">
        <f>E7</f>
        <v>Rekonstrukce částí objektu budovy Pavilonu E</v>
      </c>
      <c r="F64" s="254"/>
      <c r="G64" s="254"/>
      <c r="H64" s="254"/>
    </row>
    <row r="65" spans="2:3" s="1" customFormat="1" ht="12" customHeight="1">
      <c r="B65" s="29"/>
      <c r="C65" s="26" t="s">
        <v>87</v>
      </c>
    </row>
    <row r="66" spans="2:8" s="1" customFormat="1" ht="16.5" customHeight="1">
      <c r="B66" s="29"/>
      <c r="E66" s="239" t="str">
        <f>E9</f>
        <v>SO 03 - Obnova terasy</v>
      </c>
      <c r="F66" s="252"/>
      <c r="G66" s="252"/>
      <c r="H66" s="252"/>
    </row>
    <row r="67" s="1" customFormat="1" ht="6.95" customHeight="1">
      <c r="B67" s="29"/>
    </row>
    <row r="68" spans="2:10" s="1" customFormat="1" ht="12" customHeight="1">
      <c r="B68" s="29"/>
      <c r="C68" s="26" t="s">
        <v>18</v>
      </c>
      <c r="F68" s="24" t="str">
        <f>F12</f>
        <v xml:space="preserve"> </v>
      </c>
      <c r="I68" s="26" t="s">
        <v>20</v>
      </c>
      <c r="J68" s="49">
        <f>IF(J12="","",J12)</f>
        <v>45071</v>
      </c>
    </row>
    <row r="69" s="1" customFormat="1" ht="6.95" customHeight="1">
      <c r="B69" s="29"/>
    </row>
    <row r="70" spans="2:10" s="1" customFormat="1" ht="15.2" customHeight="1">
      <c r="B70" s="29"/>
      <c r="C70" s="26" t="s">
        <v>21</v>
      </c>
      <c r="F70" s="24" t="str">
        <f>E15</f>
        <v xml:space="preserve"> </v>
      </c>
      <c r="I70" s="26" t="s">
        <v>25</v>
      </c>
      <c r="J70" s="27" t="str">
        <f>E21</f>
        <v>Ing. Arch. Jan Ságl</v>
      </c>
    </row>
    <row r="71" spans="2:10" s="1" customFormat="1" ht="15.2" customHeight="1">
      <c r="B71" s="29"/>
      <c r="C71" s="26" t="s">
        <v>24</v>
      </c>
      <c r="F71" s="24" t="str">
        <f>IF(E18="","",E18)</f>
        <v xml:space="preserve"> </v>
      </c>
      <c r="I71" s="26" t="s">
        <v>28</v>
      </c>
      <c r="J71" s="27" t="str">
        <f>E24</f>
        <v xml:space="preserve"> </v>
      </c>
    </row>
    <row r="72" s="1" customFormat="1" ht="10.35" customHeight="1">
      <c r="B72" s="29"/>
    </row>
    <row r="73" spans="2:11" s="10" customFormat="1" ht="29.25" customHeight="1">
      <c r="B73" s="109"/>
      <c r="C73" s="110" t="s">
        <v>115</v>
      </c>
      <c r="D73" s="111" t="s">
        <v>56</v>
      </c>
      <c r="E73" s="111" t="s">
        <v>52</v>
      </c>
      <c r="F73" s="111" t="s">
        <v>53</v>
      </c>
      <c r="G73" s="111" t="s">
        <v>116</v>
      </c>
      <c r="H73" s="111" t="s">
        <v>117</v>
      </c>
      <c r="I73" s="111" t="s">
        <v>118</v>
      </c>
      <c r="J73" s="112" t="s">
        <v>90</v>
      </c>
      <c r="K73" s="113" t="s">
        <v>119</v>
      </c>
    </row>
    <row r="74" spans="2:50" s="1" customFormat="1" ht="22.9" customHeight="1">
      <c r="B74" s="29"/>
      <c r="C74" s="60" t="s">
        <v>126</v>
      </c>
      <c r="J74" s="114">
        <f>J75+J390</f>
        <v>0</v>
      </c>
      <c r="AG74" s="17" t="s">
        <v>70</v>
      </c>
      <c r="AH74" s="17" t="s">
        <v>92</v>
      </c>
      <c r="AX74" s="117" t="e">
        <f>AX75+AX390</f>
        <v>#REF!</v>
      </c>
    </row>
    <row r="75" spans="2:50" s="11" customFormat="1" ht="25.9" customHeight="1">
      <c r="B75" s="118"/>
      <c r="D75" s="119" t="s">
        <v>70</v>
      </c>
      <c r="E75" s="120" t="s">
        <v>127</v>
      </c>
      <c r="F75" s="120" t="s">
        <v>128</v>
      </c>
      <c r="J75" s="121">
        <f>SUM(J76:J389)/2</f>
        <v>0</v>
      </c>
      <c r="O75" s="210">
        <v>0</v>
      </c>
      <c r="AE75" s="119" t="s">
        <v>78</v>
      </c>
      <c r="AG75" s="125" t="s">
        <v>70</v>
      </c>
      <c r="AH75" s="125" t="s">
        <v>71</v>
      </c>
      <c r="AL75" s="119" t="s">
        <v>129</v>
      </c>
      <c r="AX75" s="126" t="e">
        <f>AX76+AX87+AX127+AX175+AX305+AX307+AX381+#REF!+AX388</f>
        <v>#REF!</v>
      </c>
    </row>
    <row r="76" spans="2:50" s="11" customFormat="1" ht="22.9" customHeight="1">
      <c r="B76" s="118"/>
      <c r="D76" s="119" t="s">
        <v>70</v>
      </c>
      <c r="E76" s="127" t="s">
        <v>78</v>
      </c>
      <c r="F76" s="127" t="s">
        <v>978</v>
      </c>
      <c r="J76" s="128">
        <f>SUM(J77:K83)</f>
        <v>0</v>
      </c>
      <c r="AE76" s="119" t="s">
        <v>78</v>
      </c>
      <c r="AG76" s="125" t="s">
        <v>70</v>
      </c>
      <c r="AH76" s="125" t="s">
        <v>78</v>
      </c>
      <c r="AL76" s="119" t="s">
        <v>129</v>
      </c>
      <c r="AX76" s="126">
        <f>SUM(AX78:AX86)</f>
        <v>0</v>
      </c>
    </row>
    <row r="77" spans="2:50" s="11" customFormat="1" ht="22.9" customHeight="1">
      <c r="B77" s="118"/>
      <c r="C77" s="130" t="s">
        <v>78</v>
      </c>
      <c r="D77" s="130" t="s">
        <v>854</v>
      </c>
      <c r="E77" s="131"/>
      <c r="F77" s="132" t="s">
        <v>944</v>
      </c>
      <c r="G77" s="133" t="s">
        <v>141</v>
      </c>
      <c r="H77" s="134">
        <v>15</v>
      </c>
      <c r="I77" s="210">
        <v>0</v>
      </c>
      <c r="J77" s="135">
        <f aca="true" t="shared" si="0" ref="J77:J83">ROUND(I77*H77,2)</f>
        <v>0</v>
      </c>
      <c r="AE77" s="119"/>
      <c r="AG77" s="125"/>
      <c r="AH77" s="125"/>
      <c r="AL77" s="119"/>
      <c r="AX77" s="126"/>
    </row>
    <row r="78" spans="2:52" s="1" customFormat="1" ht="26.25" customHeight="1">
      <c r="B78" s="129"/>
      <c r="C78" s="130">
        <f>1+C77</f>
        <v>2</v>
      </c>
      <c r="D78" s="130" t="s">
        <v>854</v>
      </c>
      <c r="E78" s="131"/>
      <c r="F78" s="132" t="s">
        <v>979</v>
      </c>
      <c r="G78" s="133" t="s">
        <v>141</v>
      </c>
      <c r="H78" s="134">
        <v>66</v>
      </c>
      <c r="I78" s="210">
        <v>0</v>
      </c>
      <c r="J78" s="135">
        <f t="shared" si="0"/>
        <v>0</v>
      </c>
      <c r="K78" s="136"/>
      <c r="AE78" s="141" t="s">
        <v>136</v>
      </c>
      <c r="AG78" s="141" t="s">
        <v>132</v>
      </c>
      <c r="AH78" s="141" t="s">
        <v>80</v>
      </c>
      <c r="AL78" s="17" t="s">
        <v>129</v>
      </c>
      <c r="AR78" s="142" t="e">
        <f>IF(#REF!="základní",J78,0)</f>
        <v>#REF!</v>
      </c>
      <c r="AS78" s="142" t="e">
        <f>IF(#REF!="snížená",J78,0)</f>
        <v>#REF!</v>
      </c>
      <c r="AT78" s="142" t="e">
        <f>IF(#REF!="zákl. přenesená",J78,0)</f>
        <v>#REF!</v>
      </c>
      <c r="AU78" s="142" t="e">
        <f>IF(#REF!="sníž. přenesená",J78,0)</f>
        <v>#REF!</v>
      </c>
      <c r="AV78" s="142" t="e">
        <f>IF(#REF!="nulová",J78,0)</f>
        <v>#REF!</v>
      </c>
      <c r="AW78" s="17" t="s">
        <v>78</v>
      </c>
      <c r="AX78" s="142">
        <f>ROUND(I78*H78,2)</f>
        <v>0</v>
      </c>
      <c r="AY78" s="17" t="s">
        <v>136</v>
      </c>
      <c r="AZ78" s="141" t="s">
        <v>429</v>
      </c>
    </row>
    <row r="79" spans="2:52" s="1" customFormat="1" ht="37.9" customHeight="1">
      <c r="B79" s="129"/>
      <c r="C79" s="130">
        <f aca="true" t="shared" si="1" ref="C79:C83">1+C78</f>
        <v>3</v>
      </c>
      <c r="D79" s="130" t="s">
        <v>132</v>
      </c>
      <c r="E79" s="131"/>
      <c r="F79" s="132" t="s">
        <v>980</v>
      </c>
      <c r="G79" s="133" t="s">
        <v>181</v>
      </c>
      <c r="H79" s="134">
        <v>8</v>
      </c>
      <c r="I79" s="210">
        <v>0</v>
      </c>
      <c r="J79" s="135">
        <f t="shared" si="0"/>
        <v>0</v>
      </c>
      <c r="K79" s="136"/>
      <c r="AE79" s="141" t="s">
        <v>136</v>
      </c>
      <c r="AG79" s="141" t="s">
        <v>132</v>
      </c>
      <c r="AH79" s="141" t="s">
        <v>80</v>
      </c>
      <c r="AL79" s="17" t="s">
        <v>129</v>
      </c>
      <c r="AR79" s="142" t="e">
        <f>IF(#REF!="základní",J79,0)</f>
        <v>#REF!</v>
      </c>
      <c r="AS79" s="142" t="e">
        <f>IF(#REF!="snížená",J79,0)</f>
        <v>#REF!</v>
      </c>
      <c r="AT79" s="142" t="e">
        <f>IF(#REF!="zákl. přenesená",J79,0)</f>
        <v>#REF!</v>
      </c>
      <c r="AU79" s="142" t="e">
        <f>IF(#REF!="sníž. přenesená",J79,0)</f>
        <v>#REF!</v>
      </c>
      <c r="AV79" s="142" t="e">
        <f>IF(#REF!="nulová",J79,0)</f>
        <v>#REF!</v>
      </c>
      <c r="AW79" s="17" t="s">
        <v>78</v>
      </c>
      <c r="AX79" s="142">
        <f>ROUND(I79*H79,2)</f>
        <v>0</v>
      </c>
      <c r="AY79" s="17" t="s">
        <v>136</v>
      </c>
      <c r="AZ79" s="141" t="s">
        <v>430</v>
      </c>
    </row>
    <row r="80" spans="3:10" ht="12">
      <c r="C80" s="130">
        <f t="shared" si="1"/>
        <v>4</v>
      </c>
      <c r="D80" s="130" t="s">
        <v>132</v>
      </c>
      <c r="E80" s="131"/>
      <c r="F80" s="132" t="s">
        <v>948</v>
      </c>
      <c r="G80" s="133" t="s">
        <v>902</v>
      </c>
      <c r="H80" s="134">
        <v>1</v>
      </c>
      <c r="I80" s="210">
        <v>0</v>
      </c>
      <c r="J80" s="135">
        <f t="shared" si="0"/>
        <v>0</v>
      </c>
    </row>
    <row r="81" spans="3:10" ht="24">
      <c r="C81" s="130">
        <f t="shared" si="1"/>
        <v>5</v>
      </c>
      <c r="D81" s="130" t="s">
        <v>132</v>
      </c>
      <c r="E81" s="131"/>
      <c r="F81" s="132" t="s">
        <v>945</v>
      </c>
      <c r="G81" s="133" t="s">
        <v>181</v>
      </c>
      <c r="H81" s="134">
        <v>7</v>
      </c>
      <c r="I81" s="210">
        <v>0</v>
      </c>
      <c r="J81" s="135">
        <f t="shared" si="0"/>
        <v>0</v>
      </c>
    </row>
    <row r="82" spans="3:10" ht="12">
      <c r="C82" s="130">
        <f t="shared" si="1"/>
        <v>6</v>
      </c>
      <c r="D82" s="130" t="s">
        <v>132</v>
      </c>
      <c r="E82" s="131"/>
      <c r="F82" s="132" t="s">
        <v>946</v>
      </c>
      <c r="G82" s="133" t="s">
        <v>181</v>
      </c>
      <c r="H82" s="134">
        <f>H81</f>
        <v>7</v>
      </c>
      <c r="I82" s="210">
        <v>0</v>
      </c>
      <c r="J82" s="135">
        <f t="shared" si="0"/>
        <v>0</v>
      </c>
    </row>
    <row r="83" spans="3:10" ht="12">
      <c r="C83" s="130">
        <f t="shared" si="1"/>
        <v>7</v>
      </c>
      <c r="D83" s="130" t="s">
        <v>132</v>
      </c>
      <c r="E83" s="131"/>
      <c r="F83" s="132" t="s">
        <v>947</v>
      </c>
      <c r="G83" s="133" t="s">
        <v>181</v>
      </c>
      <c r="H83" s="134">
        <f>H82</f>
        <v>7</v>
      </c>
      <c r="I83" s="210">
        <v>0</v>
      </c>
      <c r="J83" s="135">
        <f t="shared" si="0"/>
        <v>0</v>
      </c>
    </row>
    <row r="84" ht="12">
      <c r="I84" s="211"/>
    </row>
    <row r="85" spans="3:10" ht="12.75">
      <c r="C85" s="11"/>
      <c r="D85" s="119" t="s">
        <v>70</v>
      </c>
      <c r="E85" s="127">
        <v>2</v>
      </c>
      <c r="F85" s="127" t="s">
        <v>949</v>
      </c>
      <c r="G85" s="11"/>
      <c r="H85" s="11"/>
      <c r="I85" s="212"/>
      <c r="J85" s="128">
        <f>SUM(J86:K88)</f>
        <v>0</v>
      </c>
    </row>
    <row r="86" spans="3:10" ht="12">
      <c r="C86" s="130">
        <f>1+C83</f>
        <v>8</v>
      </c>
      <c r="D86" s="130" t="s">
        <v>854</v>
      </c>
      <c r="E86" s="131"/>
      <c r="F86" s="132" t="s">
        <v>950</v>
      </c>
      <c r="G86" s="133" t="s">
        <v>451</v>
      </c>
      <c r="H86" s="134">
        <v>1</v>
      </c>
      <c r="I86" s="210">
        <v>0</v>
      </c>
      <c r="J86" s="135">
        <f>ROUND(I86*H86,2)</f>
        <v>0</v>
      </c>
    </row>
    <row r="87" spans="3:10" ht="12">
      <c r="C87" s="130">
        <f aca="true" t="shared" si="2" ref="C87:C88">1+C86</f>
        <v>9</v>
      </c>
      <c r="D87" s="130" t="s">
        <v>854</v>
      </c>
      <c r="E87" s="131"/>
      <c r="F87" s="132" t="s">
        <v>951</v>
      </c>
      <c r="G87" s="133" t="s">
        <v>141</v>
      </c>
      <c r="H87" s="134">
        <v>37</v>
      </c>
      <c r="I87" s="210">
        <v>0</v>
      </c>
      <c r="J87" s="135">
        <f>ROUND(I87*H87,2)</f>
        <v>0</v>
      </c>
    </row>
    <row r="88" spans="3:10" ht="24">
      <c r="C88" s="130">
        <f t="shared" si="2"/>
        <v>10</v>
      </c>
      <c r="D88" s="130" t="s">
        <v>854</v>
      </c>
      <c r="E88" s="131"/>
      <c r="F88" s="132" t="s">
        <v>952</v>
      </c>
      <c r="G88" s="133" t="s">
        <v>188</v>
      </c>
      <c r="H88" s="134">
        <v>1</v>
      </c>
      <c r="I88" s="210">
        <v>0</v>
      </c>
      <c r="J88" s="135">
        <f>ROUND(I88*H88,2)</f>
        <v>0</v>
      </c>
    </row>
    <row r="89" ht="12">
      <c r="I89" s="210">
        <v>0</v>
      </c>
    </row>
    <row r="90" spans="3:10" ht="12.75">
      <c r="C90" s="11"/>
      <c r="D90" s="119" t="s">
        <v>70</v>
      </c>
      <c r="E90" s="127">
        <v>3</v>
      </c>
      <c r="F90" s="127" t="s">
        <v>953</v>
      </c>
      <c r="G90" s="11"/>
      <c r="H90" s="11"/>
      <c r="I90" s="212"/>
      <c r="J90" s="128">
        <f>SUM(J91)</f>
        <v>0</v>
      </c>
    </row>
    <row r="91" spans="3:10" ht="36">
      <c r="C91" s="130">
        <f>1+C88</f>
        <v>11</v>
      </c>
      <c r="D91" s="130" t="s">
        <v>854</v>
      </c>
      <c r="E91" s="131"/>
      <c r="F91" s="132" t="s">
        <v>954</v>
      </c>
      <c r="G91" s="133" t="s">
        <v>141</v>
      </c>
      <c r="H91" s="134">
        <v>66</v>
      </c>
      <c r="I91" s="210">
        <v>0</v>
      </c>
      <c r="J91" s="135">
        <f>ROUND(I91*H91,2)</f>
        <v>0</v>
      </c>
    </row>
    <row r="93" spans="4:10" ht="12.75">
      <c r="D93" s="119" t="s">
        <v>70</v>
      </c>
      <c r="E93" s="127">
        <v>4</v>
      </c>
      <c r="F93" s="127" t="s">
        <v>959</v>
      </c>
      <c r="G93" s="11"/>
      <c r="H93" s="11"/>
      <c r="I93" s="11"/>
      <c r="J93" s="128">
        <f>SUM(J94:J101)</f>
        <v>0</v>
      </c>
    </row>
    <row r="94" spans="3:10" ht="25.5">
      <c r="C94" s="130">
        <f>1+C91</f>
        <v>12</v>
      </c>
      <c r="D94" s="119"/>
      <c r="E94" s="127"/>
      <c r="F94" s="214" t="s">
        <v>967</v>
      </c>
      <c r="G94" s="133" t="s">
        <v>141</v>
      </c>
      <c r="H94" s="134">
        <v>35</v>
      </c>
      <c r="I94" s="210">
        <v>0</v>
      </c>
      <c r="J94" s="135">
        <f>ROUND(I94*H94,2)</f>
        <v>0</v>
      </c>
    </row>
    <row r="95" spans="3:10" ht="30.75" customHeight="1">
      <c r="C95" s="130">
        <f>1+C94</f>
        <v>13</v>
      </c>
      <c r="D95" s="119"/>
      <c r="E95" s="127"/>
      <c r="F95" s="214" t="s">
        <v>968</v>
      </c>
      <c r="G95" s="133" t="s">
        <v>141</v>
      </c>
      <c r="H95" s="134">
        <f>H94</f>
        <v>35</v>
      </c>
      <c r="I95" s="210">
        <v>0</v>
      </c>
      <c r="J95" s="135">
        <f>ROUND(I95*H95,2)*15</f>
        <v>0</v>
      </c>
    </row>
    <row r="96" spans="3:10" ht="24">
      <c r="C96" s="130">
        <f>1+C95</f>
        <v>14</v>
      </c>
      <c r="D96" s="119"/>
      <c r="E96" s="127"/>
      <c r="F96" s="209" t="s">
        <v>964</v>
      </c>
      <c r="G96" s="133" t="s">
        <v>141</v>
      </c>
      <c r="H96" s="134">
        <v>150</v>
      </c>
      <c r="I96" s="210">
        <v>0</v>
      </c>
      <c r="J96" s="135">
        <f>ROUND(I96*H96,2)</f>
        <v>0</v>
      </c>
    </row>
    <row r="97" spans="3:10" ht="24">
      <c r="C97" s="130">
        <f>1+C96</f>
        <v>15</v>
      </c>
      <c r="D97" s="119"/>
      <c r="E97" s="127"/>
      <c r="F97" s="209" t="s">
        <v>964</v>
      </c>
      <c r="G97" s="133" t="s">
        <v>141</v>
      </c>
      <c r="H97" s="134">
        <f>H96</f>
        <v>150</v>
      </c>
      <c r="I97" s="210">
        <v>0</v>
      </c>
      <c r="J97" s="135">
        <f>ROUND(I97*H97,2)</f>
        <v>0</v>
      </c>
    </row>
    <row r="98" spans="3:10" ht="12.75">
      <c r="C98" s="130">
        <f aca="true" t="shared" si="3" ref="C98:C101">1+C97</f>
        <v>16</v>
      </c>
      <c r="D98" s="119"/>
      <c r="E98" s="127"/>
      <c r="F98" s="132" t="s">
        <v>960</v>
      </c>
      <c r="G98" s="133" t="s">
        <v>141</v>
      </c>
      <c r="H98" s="134">
        <f>H97</f>
        <v>150</v>
      </c>
      <c r="I98" s="210">
        <v>0</v>
      </c>
      <c r="J98" s="135">
        <f aca="true" t="shared" si="4" ref="J98:J101">ROUND(I98*H98,2)</f>
        <v>0</v>
      </c>
    </row>
    <row r="99" spans="3:10" ht="24">
      <c r="C99" s="130">
        <f t="shared" si="3"/>
        <v>17</v>
      </c>
      <c r="D99" s="119"/>
      <c r="E99" s="127"/>
      <c r="F99" s="132" t="s">
        <v>961</v>
      </c>
      <c r="G99" s="133" t="s">
        <v>141</v>
      </c>
      <c r="H99" s="134">
        <f>H98</f>
        <v>150</v>
      </c>
      <c r="I99" s="210">
        <v>0</v>
      </c>
      <c r="J99" s="135">
        <f t="shared" si="4"/>
        <v>0</v>
      </c>
    </row>
    <row r="100" spans="3:10" ht="24">
      <c r="C100" s="130">
        <f t="shared" si="3"/>
        <v>18</v>
      </c>
      <c r="D100" s="119"/>
      <c r="E100" s="127"/>
      <c r="F100" s="132" t="s">
        <v>962</v>
      </c>
      <c r="G100" s="133" t="s">
        <v>141</v>
      </c>
      <c r="H100" s="134">
        <f>H99</f>
        <v>150</v>
      </c>
      <c r="I100" s="210">
        <v>0</v>
      </c>
      <c r="J100" s="135">
        <f t="shared" si="4"/>
        <v>0</v>
      </c>
    </row>
    <row r="101" spans="3:10" ht="24">
      <c r="C101" s="130">
        <f t="shared" si="3"/>
        <v>19</v>
      </c>
      <c r="D101" s="119"/>
      <c r="E101" s="127"/>
      <c r="F101" s="132" t="s">
        <v>963</v>
      </c>
      <c r="G101" s="133" t="s">
        <v>141</v>
      </c>
      <c r="H101" s="134">
        <f>H100</f>
        <v>150</v>
      </c>
      <c r="I101" s="210">
        <v>0</v>
      </c>
      <c r="J101" s="135">
        <f t="shared" si="4"/>
        <v>0</v>
      </c>
    </row>
    <row r="102" spans="3:10" ht="12.75">
      <c r="C102" s="130"/>
      <c r="D102" s="119"/>
      <c r="E102" s="127"/>
      <c r="F102" s="215"/>
      <c r="G102" s="191"/>
      <c r="H102" s="192"/>
      <c r="I102" s="193"/>
      <c r="J102" s="193"/>
    </row>
    <row r="103" spans="3:10" ht="12.75">
      <c r="C103" s="130"/>
      <c r="D103" s="119"/>
      <c r="E103" s="127"/>
      <c r="F103" s="215"/>
      <c r="G103" s="191"/>
      <c r="H103" s="192"/>
      <c r="I103" s="193"/>
      <c r="J103" s="193"/>
    </row>
    <row r="104" spans="3:10" ht="12.75">
      <c r="C104" s="130"/>
      <c r="D104" s="119"/>
      <c r="E104" s="127"/>
      <c r="F104" s="215"/>
      <c r="G104" s="191"/>
      <c r="H104" s="192"/>
      <c r="I104" s="193"/>
      <c r="J104" s="193"/>
    </row>
    <row r="105" spans="4:10" ht="12.75">
      <c r="D105" s="119" t="s">
        <v>70</v>
      </c>
      <c r="E105" s="127">
        <v>5</v>
      </c>
      <c r="F105" s="127" t="s">
        <v>981</v>
      </c>
      <c r="G105" s="11"/>
      <c r="H105" s="11"/>
      <c r="I105" s="11"/>
      <c r="J105" s="128">
        <f>SUM(J106)</f>
        <v>0</v>
      </c>
    </row>
    <row r="106" spans="3:10" ht="25.5">
      <c r="C106" s="216">
        <v>21</v>
      </c>
      <c r="D106" s="119"/>
      <c r="E106" s="127"/>
      <c r="F106" s="214" t="s">
        <v>971</v>
      </c>
      <c r="G106" s="133" t="s">
        <v>141</v>
      </c>
      <c r="H106" s="134">
        <f>(4.5+13)*0.8</f>
        <v>14</v>
      </c>
      <c r="I106" s="210">
        <v>0</v>
      </c>
      <c r="J106" s="135">
        <f aca="true" t="shared" si="5" ref="J106">ROUND(I106*H106,2)</f>
        <v>0</v>
      </c>
    </row>
    <row r="107" spans="4:10" ht="12.75">
      <c r="D107" s="119"/>
      <c r="E107" s="127"/>
      <c r="F107" s="127" t="s">
        <v>969</v>
      </c>
      <c r="G107" s="11"/>
      <c r="H107" s="11"/>
      <c r="I107" s="11"/>
      <c r="J107" s="128"/>
    </row>
    <row r="108" spans="4:10" ht="12.75">
      <c r="D108" s="119"/>
      <c r="E108" s="127"/>
      <c r="F108" s="127" t="s">
        <v>970</v>
      </c>
      <c r="G108" s="11"/>
      <c r="H108" s="11"/>
      <c r="I108" s="11"/>
      <c r="J108" s="128"/>
    </row>
    <row r="109" spans="4:10" ht="12.75">
      <c r="D109" s="119"/>
      <c r="E109" s="127"/>
      <c r="F109" s="127"/>
      <c r="G109" s="11"/>
      <c r="H109" s="11"/>
      <c r="I109" s="11"/>
      <c r="J109" s="128"/>
    </row>
    <row r="110" spans="4:10" ht="12.75">
      <c r="D110" s="119" t="s">
        <v>70</v>
      </c>
      <c r="E110" s="127">
        <v>6</v>
      </c>
      <c r="F110" s="127" t="s">
        <v>972</v>
      </c>
      <c r="G110" s="11"/>
      <c r="H110" s="11"/>
      <c r="I110" s="11"/>
      <c r="J110" s="128">
        <f>SUM(J111:J116)</f>
        <v>0</v>
      </c>
    </row>
    <row r="111" spans="3:10" ht="25.5">
      <c r="C111" s="216">
        <f>1+C106</f>
        <v>22</v>
      </c>
      <c r="D111" s="119"/>
      <c r="E111" s="127"/>
      <c r="F111" s="214" t="s">
        <v>982</v>
      </c>
      <c r="G111" s="133" t="s">
        <v>141</v>
      </c>
      <c r="H111" s="134">
        <v>35</v>
      </c>
      <c r="I111" s="210">
        <v>0</v>
      </c>
      <c r="J111" s="135">
        <f aca="true" t="shared" si="6" ref="J111">ROUND(I111*H111,2)</f>
        <v>0</v>
      </c>
    </row>
    <row r="112" spans="3:10" ht="12.75">
      <c r="C112" s="216">
        <f>C111+1</f>
        <v>23</v>
      </c>
      <c r="D112" s="119"/>
      <c r="E112" s="127"/>
      <c r="F112" s="214" t="s">
        <v>973</v>
      </c>
      <c r="G112" s="133" t="s">
        <v>141</v>
      </c>
      <c r="H112" s="134">
        <f>0.2*H111</f>
        <v>7</v>
      </c>
      <c r="I112" s="210">
        <v>0</v>
      </c>
      <c r="J112" s="135">
        <f aca="true" t="shared" si="7" ref="J112">ROUND(I112*H112,2)</f>
        <v>0</v>
      </c>
    </row>
    <row r="113" spans="3:10" ht="12.75">
      <c r="C113" s="216"/>
      <c r="D113" s="119"/>
      <c r="E113" s="127"/>
      <c r="F113" s="214" t="s">
        <v>977</v>
      </c>
      <c r="G113" s="133"/>
      <c r="H113" s="134"/>
      <c r="I113" s="135"/>
      <c r="J113" s="135"/>
    </row>
    <row r="114" spans="3:10" ht="12.75">
      <c r="C114" s="216">
        <f>C112+1</f>
        <v>24</v>
      </c>
      <c r="D114" s="119"/>
      <c r="E114" s="127"/>
      <c r="F114" s="214" t="s">
        <v>974</v>
      </c>
      <c r="G114" s="133" t="s">
        <v>141</v>
      </c>
      <c r="H114" s="134">
        <f>0.2*H112</f>
        <v>1.4000000000000001</v>
      </c>
      <c r="I114" s="210">
        <v>0</v>
      </c>
      <c r="J114" s="135">
        <f aca="true" t="shared" si="8" ref="J114:J115">ROUND(I114*H114,2)</f>
        <v>0</v>
      </c>
    </row>
    <row r="115" spans="3:10" ht="12.75">
      <c r="C115" s="216">
        <f aca="true" t="shared" si="9" ref="C115:C116">C114+1</f>
        <v>25</v>
      </c>
      <c r="D115" s="119"/>
      <c r="E115" s="127"/>
      <c r="F115" s="214" t="s">
        <v>975</v>
      </c>
      <c r="G115" s="133" t="s">
        <v>141</v>
      </c>
      <c r="H115" s="134">
        <f>H114</f>
        <v>1.4000000000000001</v>
      </c>
      <c r="I115" s="210">
        <v>0</v>
      </c>
      <c r="J115" s="135">
        <f t="shared" si="8"/>
        <v>0</v>
      </c>
    </row>
    <row r="116" spans="3:10" ht="12.75">
      <c r="C116" s="216">
        <f t="shared" si="9"/>
        <v>26</v>
      </c>
      <c r="D116" s="119"/>
      <c r="E116" s="127"/>
      <c r="F116" s="214" t="s">
        <v>976</v>
      </c>
      <c r="G116" s="133" t="s">
        <v>141</v>
      </c>
      <c r="H116" s="134">
        <f>H114</f>
        <v>1.4000000000000001</v>
      </c>
      <c r="I116" s="210">
        <v>0</v>
      </c>
      <c r="J116" s="135">
        <f aca="true" t="shared" si="10" ref="J116">ROUND(I116*H116,2)</f>
        <v>0</v>
      </c>
    </row>
    <row r="117" spans="3:10" ht="12.75">
      <c r="C117" s="216"/>
      <c r="D117" s="119"/>
      <c r="E117" s="127"/>
      <c r="F117" s="214"/>
      <c r="G117" s="191"/>
      <c r="H117" s="192"/>
      <c r="I117" s="193"/>
      <c r="J117" s="193"/>
    </row>
    <row r="118" spans="3:10" ht="12.75">
      <c r="C118" s="130"/>
      <c r="D118" s="119"/>
      <c r="E118" s="127"/>
      <c r="F118" s="127"/>
      <c r="G118" s="11"/>
      <c r="H118" s="11"/>
      <c r="I118" s="213"/>
      <c r="J118" s="128"/>
    </row>
    <row r="119" spans="4:10" ht="12.75">
      <c r="D119" s="119" t="s">
        <v>70</v>
      </c>
      <c r="E119" s="127">
        <v>7</v>
      </c>
      <c r="F119" s="127" t="s">
        <v>955</v>
      </c>
      <c r="G119" s="11"/>
      <c r="H119" s="11"/>
      <c r="I119" s="11"/>
      <c r="J119" s="128">
        <f>SUM(J120:J122)</f>
        <v>0</v>
      </c>
    </row>
    <row r="120" spans="3:10" ht="12">
      <c r="C120" s="130">
        <f>1+C116</f>
        <v>27</v>
      </c>
      <c r="D120" s="130" t="s">
        <v>854</v>
      </c>
      <c r="E120" s="131"/>
      <c r="F120" s="132" t="s">
        <v>956</v>
      </c>
      <c r="G120" s="133" t="s">
        <v>285</v>
      </c>
      <c r="H120" s="134">
        <v>3</v>
      </c>
      <c r="I120" s="210">
        <v>0</v>
      </c>
      <c r="J120" s="135">
        <f>ROUND(I120*H120,2)</f>
        <v>0</v>
      </c>
    </row>
    <row r="121" spans="3:10" ht="12">
      <c r="C121" s="130">
        <f aca="true" t="shared" si="11" ref="C121:C122">1+C120</f>
        <v>28</v>
      </c>
      <c r="D121" s="130" t="s">
        <v>854</v>
      </c>
      <c r="E121" s="131"/>
      <c r="F121" s="132" t="s">
        <v>957</v>
      </c>
      <c r="G121" s="133" t="s">
        <v>285</v>
      </c>
      <c r="H121" s="134">
        <v>2.8</v>
      </c>
      <c r="I121" s="210">
        <v>0</v>
      </c>
      <c r="J121" s="135">
        <f>ROUND(I121*H121,2)</f>
        <v>0</v>
      </c>
    </row>
    <row r="122" spans="3:10" ht="12">
      <c r="C122" s="130">
        <f t="shared" si="11"/>
        <v>29</v>
      </c>
      <c r="D122" s="130" t="s">
        <v>854</v>
      </c>
      <c r="E122" s="131"/>
      <c r="F122" s="132" t="s">
        <v>958</v>
      </c>
      <c r="G122" s="133" t="s">
        <v>285</v>
      </c>
      <c r="H122" s="134">
        <v>2.5</v>
      </c>
      <c r="I122" s="210">
        <v>0</v>
      </c>
      <c r="J122" s="135">
        <f>ROUND(I122*H122,2)</f>
        <v>0</v>
      </c>
    </row>
  </sheetData>
  <mergeCells count="8">
    <mergeCell ref="E45:H45"/>
    <mergeCell ref="E64:H64"/>
    <mergeCell ref="E66:H66"/>
    <mergeCell ref="E7:H7"/>
    <mergeCell ref="E9:H9"/>
    <mergeCell ref="E18:H18"/>
    <mergeCell ref="E27:H27"/>
    <mergeCell ref="E43:H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0"/>
  <sheetViews>
    <sheetView showGridLines="0" workbookViewId="0" topLeftCell="A101">
      <selection activeCell="AA128" sqref="AA12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8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86</v>
      </c>
      <c r="L4" s="20"/>
      <c r="M4" s="84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53" t="str">
        <f>'Rekapitulace stavby'!K6</f>
        <v>Rekonstrukce částí objektu budovy Pavilonu E</v>
      </c>
      <c r="F7" s="254"/>
      <c r="G7" s="254"/>
      <c r="H7" s="254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16.5" customHeight="1">
      <c r="B9" s="29"/>
      <c r="E9" s="239" t="s">
        <v>831</v>
      </c>
      <c r="F9" s="252"/>
      <c r="G9" s="252"/>
      <c r="H9" s="252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45071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3" t="str">
        <f>'Rekapitulace stavby'!E14</f>
        <v xml:space="preserve"> </v>
      </c>
      <c r="F18" s="223"/>
      <c r="G18" s="223"/>
      <c r="H18" s="22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26</v>
      </c>
      <c r="I21" s="26" t="s">
        <v>23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28</v>
      </c>
      <c r="I23" s="26" t="s">
        <v>22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 xml:space="preserve"> </v>
      </c>
      <c r="I24" s="26" t="s">
        <v>23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16.5" customHeight="1">
      <c r="B27" s="85"/>
      <c r="E27" s="226" t="s">
        <v>1</v>
      </c>
      <c r="F27" s="226"/>
      <c r="G27" s="226"/>
      <c r="H27" s="226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31</v>
      </c>
      <c r="J30" s="62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33</v>
      </c>
      <c r="I32" s="32" t="s">
        <v>32</v>
      </c>
      <c r="J32" s="32" t="s">
        <v>34</v>
      </c>
      <c r="L32" s="29"/>
    </row>
    <row r="33" spans="2:12" s="1" customFormat="1" ht="14.45" customHeight="1">
      <c r="B33" s="29"/>
      <c r="D33" s="87" t="s">
        <v>35</v>
      </c>
      <c r="E33" s="26" t="s">
        <v>36</v>
      </c>
      <c r="F33" s="88">
        <f>ROUND((SUM(BE121:BE129)),2)</f>
        <v>0</v>
      </c>
      <c r="I33" s="89">
        <v>0.21</v>
      </c>
      <c r="J33" s="88">
        <f>ROUND(((SUM(BE121:BE129))*I33),2)</f>
        <v>0</v>
      </c>
      <c r="L33" s="29"/>
    </row>
    <row r="34" spans="2:12" s="1" customFormat="1" ht="14.45" customHeight="1">
      <c r="B34" s="29"/>
      <c r="E34" s="26" t="s">
        <v>37</v>
      </c>
      <c r="F34" s="88">
        <f>ROUND((SUM(BF121:BF129)),2)</f>
        <v>0</v>
      </c>
      <c r="I34" s="89">
        <v>0.15</v>
      </c>
      <c r="J34" s="88">
        <f>ROUND(((SUM(BF121:BF129))*I34),2)</f>
        <v>0</v>
      </c>
      <c r="L34" s="29"/>
    </row>
    <row r="35" spans="2:12" s="1" customFormat="1" ht="14.45" customHeight="1" hidden="1">
      <c r="B35" s="29"/>
      <c r="E35" s="26" t="s">
        <v>38</v>
      </c>
      <c r="F35" s="88">
        <f>ROUND((SUM(BG121:BG129)),2)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6" t="s">
        <v>39</v>
      </c>
      <c r="F36" s="88">
        <f>ROUND((SUM(BH121:BH129)),2)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6" t="s">
        <v>40</v>
      </c>
      <c r="F37" s="88">
        <f>ROUND((SUM(BI121:BI129)),2)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41</v>
      </c>
      <c r="E39" s="53"/>
      <c r="F39" s="53"/>
      <c r="G39" s="92" t="s">
        <v>42</v>
      </c>
      <c r="H39" s="93" t="s">
        <v>43</v>
      </c>
      <c r="I39" s="53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2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29"/>
      <c r="D61" s="40" t="s">
        <v>46</v>
      </c>
      <c r="E61" s="31"/>
      <c r="F61" s="96" t="s">
        <v>47</v>
      </c>
      <c r="G61" s="40" t="s">
        <v>46</v>
      </c>
      <c r="H61" s="31"/>
      <c r="I61" s="31"/>
      <c r="J61" s="97" t="s">
        <v>47</v>
      </c>
      <c r="K61" s="31"/>
      <c r="L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29"/>
      <c r="D65" s="38" t="s">
        <v>48</v>
      </c>
      <c r="E65" s="39"/>
      <c r="F65" s="39"/>
      <c r="G65" s="38" t="s">
        <v>49</v>
      </c>
      <c r="H65" s="39"/>
      <c r="I65" s="39"/>
      <c r="J65" s="39"/>
      <c r="K65" s="39"/>
      <c r="L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29"/>
      <c r="D76" s="40" t="s">
        <v>46</v>
      </c>
      <c r="E76" s="31"/>
      <c r="F76" s="96" t="s">
        <v>47</v>
      </c>
      <c r="G76" s="40" t="s">
        <v>46</v>
      </c>
      <c r="H76" s="31"/>
      <c r="I76" s="31"/>
      <c r="J76" s="97" t="s">
        <v>47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88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53" t="str">
        <f>E7</f>
        <v>Rekonstrukce částí objektu budovy Pavilonu E</v>
      </c>
      <c r="F85" s="254"/>
      <c r="G85" s="254"/>
      <c r="H85" s="254"/>
      <c r="L85" s="29"/>
    </row>
    <row r="86" spans="2:12" s="1" customFormat="1" ht="12" customHeight="1">
      <c r="B86" s="29"/>
      <c r="C86" s="26" t="s">
        <v>87</v>
      </c>
      <c r="L86" s="29"/>
    </row>
    <row r="87" spans="2:12" s="1" customFormat="1" ht="16.5" customHeight="1">
      <c r="B87" s="29"/>
      <c r="E87" s="239" t="str">
        <f>E9</f>
        <v>SO 03 - Vedlejší a ostatní náklady</v>
      </c>
      <c r="F87" s="252"/>
      <c r="G87" s="252"/>
      <c r="H87" s="252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>
        <f>IF(J12="","",J12)</f>
        <v>45071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21</v>
      </c>
      <c r="F91" s="24" t="str">
        <f>E15</f>
        <v xml:space="preserve"> </v>
      </c>
      <c r="I91" s="26" t="s">
        <v>25</v>
      </c>
      <c r="J91" s="27" t="str">
        <f>E21</f>
        <v>Ing. Arch. Jan Ságl</v>
      </c>
      <c r="L91" s="29"/>
    </row>
    <row r="92" spans="2:12" s="1" customFormat="1" ht="15.2" customHeight="1">
      <c r="B92" s="29"/>
      <c r="C92" s="26" t="s">
        <v>24</v>
      </c>
      <c r="F92" s="24" t="str">
        <f>IF(E18="","",E18)</f>
        <v xml:space="preserve"> </v>
      </c>
      <c r="I92" s="26" t="s">
        <v>28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89</v>
      </c>
      <c r="D94" s="90"/>
      <c r="E94" s="90"/>
      <c r="F94" s="90"/>
      <c r="G94" s="90"/>
      <c r="H94" s="90"/>
      <c r="I94" s="90"/>
      <c r="J94" s="99" t="s">
        <v>90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91</v>
      </c>
      <c r="J96" s="62">
        <f>J121</f>
        <v>0</v>
      </c>
      <c r="L96" s="29"/>
      <c r="AU96" s="17" t="s">
        <v>92</v>
      </c>
    </row>
    <row r="97" spans="2:12" s="8" customFormat="1" ht="24.95" customHeight="1">
      <c r="B97" s="101"/>
      <c r="D97" s="102" t="s">
        <v>832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833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834</v>
      </c>
      <c r="E99" s="107"/>
      <c r="F99" s="107"/>
      <c r="G99" s="107"/>
      <c r="H99" s="107"/>
      <c r="I99" s="107"/>
      <c r="J99" s="108">
        <f>J125</f>
        <v>0</v>
      </c>
      <c r="L99" s="105"/>
    </row>
    <row r="100" spans="2:12" s="9" customFormat="1" ht="19.9" customHeight="1">
      <c r="B100" s="105"/>
      <c r="D100" s="106" t="s">
        <v>835</v>
      </c>
      <c r="E100" s="107"/>
      <c r="F100" s="107"/>
      <c r="G100" s="107"/>
      <c r="H100" s="107"/>
      <c r="I100" s="107"/>
      <c r="J100" s="108">
        <f>J127</f>
        <v>0</v>
      </c>
      <c r="L100" s="105"/>
    </row>
    <row r="101" spans="2:12" s="9" customFormat="1" ht="19.9" customHeight="1">
      <c r="B101" s="105"/>
      <c r="D101" s="106" t="s">
        <v>836</v>
      </c>
      <c r="E101" s="107"/>
      <c r="F101" s="107"/>
      <c r="G101" s="107"/>
      <c r="H101" s="107"/>
      <c r="I101" s="107"/>
      <c r="J101" s="108" t="e">
        <f>#REF!</f>
        <v>#REF!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21" t="s">
        <v>114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6" t="s">
        <v>14</v>
      </c>
      <c r="L110" s="29"/>
    </row>
    <row r="111" spans="2:12" s="1" customFormat="1" ht="16.5" customHeight="1">
      <c r="B111" s="29"/>
      <c r="E111" s="253" t="str">
        <f>E7</f>
        <v>Rekonstrukce částí objektu budovy Pavilonu E</v>
      </c>
      <c r="F111" s="254"/>
      <c r="G111" s="254"/>
      <c r="H111" s="254"/>
      <c r="L111" s="29"/>
    </row>
    <row r="112" spans="2:12" s="1" customFormat="1" ht="12" customHeight="1">
      <c r="B112" s="29"/>
      <c r="C112" s="26" t="s">
        <v>87</v>
      </c>
      <c r="L112" s="29"/>
    </row>
    <row r="113" spans="2:12" s="1" customFormat="1" ht="16.5" customHeight="1">
      <c r="B113" s="29"/>
      <c r="E113" s="239" t="str">
        <f>E9</f>
        <v>SO 03 - Vedlejší a ostatní náklady</v>
      </c>
      <c r="F113" s="252"/>
      <c r="G113" s="252"/>
      <c r="H113" s="252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6" t="s">
        <v>18</v>
      </c>
      <c r="F115" s="24" t="str">
        <f>F12</f>
        <v xml:space="preserve"> </v>
      </c>
      <c r="I115" s="26" t="s">
        <v>20</v>
      </c>
      <c r="J115" s="49">
        <f>IF(J12="","",J12)</f>
        <v>45071</v>
      </c>
      <c r="L115" s="29"/>
    </row>
    <row r="116" spans="2:12" s="1" customFormat="1" ht="6.95" customHeight="1">
      <c r="B116" s="29"/>
      <c r="L116" s="29"/>
    </row>
    <row r="117" spans="2:12" s="1" customFormat="1" ht="15.2" customHeight="1">
      <c r="B117" s="29"/>
      <c r="C117" s="26" t="s">
        <v>21</v>
      </c>
      <c r="F117" s="24" t="str">
        <f>E15</f>
        <v xml:space="preserve"> </v>
      </c>
      <c r="I117" s="26" t="s">
        <v>25</v>
      </c>
      <c r="J117" s="27" t="str">
        <f>E21</f>
        <v>Ing. Arch. Jan Ságl</v>
      </c>
      <c r="L117" s="29"/>
    </row>
    <row r="118" spans="2:12" s="1" customFormat="1" ht="15.2" customHeight="1">
      <c r="B118" s="29"/>
      <c r="C118" s="26" t="s">
        <v>24</v>
      </c>
      <c r="F118" s="24" t="str">
        <f>IF(E18="","",E18)</f>
        <v xml:space="preserve"> </v>
      </c>
      <c r="I118" s="26" t="s">
        <v>28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115</v>
      </c>
      <c r="D120" s="111" t="s">
        <v>56</v>
      </c>
      <c r="E120" s="111" t="s">
        <v>52</v>
      </c>
      <c r="F120" s="111" t="s">
        <v>53</v>
      </c>
      <c r="G120" s="111" t="s">
        <v>116</v>
      </c>
      <c r="H120" s="111" t="s">
        <v>117</v>
      </c>
      <c r="I120" s="111" t="s">
        <v>118</v>
      </c>
      <c r="J120" s="112" t="s">
        <v>90</v>
      </c>
      <c r="K120" s="113" t="s">
        <v>119</v>
      </c>
      <c r="L120" s="109"/>
      <c r="M120" s="55" t="s">
        <v>1</v>
      </c>
      <c r="N120" s="56" t="s">
        <v>35</v>
      </c>
      <c r="O120" s="56" t="s">
        <v>120</v>
      </c>
      <c r="P120" s="56" t="s">
        <v>121</v>
      </c>
      <c r="Q120" s="56" t="s">
        <v>122</v>
      </c>
      <c r="R120" s="56" t="s">
        <v>123</v>
      </c>
      <c r="S120" s="56" t="s">
        <v>124</v>
      </c>
      <c r="T120" s="57" t="s">
        <v>125</v>
      </c>
    </row>
    <row r="121" spans="2:63" s="1" customFormat="1" ht="22.9" customHeight="1">
      <c r="B121" s="29"/>
      <c r="C121" s="60" t="s">
        <v>126</v>
      </c>
      <c r="J121" s="114">
        <f>J122</f>
        <v>0</v>
      </c>
      <c r="L121" s="29"/>
      <c r="M121" s="58"/>
      <c r="N121" s="50"/>
      <c r="O121" s="50"/>
      <c r="P121" s="115" t="e">
        <f>P122</f>
        <v>#REF!</v>
      </c>
      <c r="Q121" s="50"/>
      <c r="R121" s="115" t="e">
        <f>R122</f>
        <v>#REF!</v>
      </c>
      <c r="S121" s="50"/>
      <c r="T121" s="116" t="e">
        <f>T122</f>
        <v>#REF!</v>
      </c>
      <c r="AT121" s="17" t="s">
        <v>70</v>
      </c>
      <c r="AU121" s="17" t="s">
        <v>92</v>
      </c>
      <c r="BK121" s="117" t="e">
        <f>BK122</f>
        <v>#REF!</v>
      </c>
    </row>
    <row r="122" spans="2:63" s="11" customFormat="1" ht="25.9" customHeight="1">
      <c r="B122" s="118"/>
      <c r="D122" s="119" t="s">
        <v>70</v>
      </c>
      <c r="E122" s="120" t="s">
        <v>837</v>
      </c>
      <c r="F122" s="120" t="s">
        <v>838</v>
      </c>
      <c r="J122" s="121">
        <f>J123+J125+J127</f>
        <v>0</v>
      </c>
      <c r="L122" s="118"/>
      <c r="M122" s="122"/>
      <c r="P122" s="123" t="e">
        <f>P123+P125+P127+#REF!</f>
        <v>#REF!</v>
      </c>
      <c r="R122" s="123" t="e">
        <f>R123+R125+R127+#REF!</f>
        <v>#REF!</v>
      </c>
      <c r="T122" s="124" t="e">
        <f>T123+T125+T127+#REF!</f>
        <v>#REF!</v>
      </c>
      <c r="AR122" s="119" t="s">
        <v>145</v>
      </c>
      <c r="AT122" s="125" t="s">
        <v>70</v>
      </c>
      <c r="AU122" s="125" t="s">
        <v>71</v>
      </c>
      <c r="AY122" s="119" t="s">
        <v>129</v>
      </c>
      <c r="BK122" s="126" t="e">
        <f>BK123+BK125+BK127+#REF!</f>
        <v>#REF!</v>
      </c>
    </row>
    <row r="123" spans="2:63" s="11" customFormat="1" ht="22.9" customHeight="1">
      <c r="B123" s="118"/>
      <c r="D123" s="119" t="s">
        <v>70</v>
      </c>
      <c r="E123" s="127" t="s">
        <v>839</v>
      </c>
      <c r="F123" s="127" t="s">
        <v>840</v>
      </c>
      <c r="J123" s="128">
        <f>BK123</f>
        <v>0</v>
      </c>
      <c r="L123" s="118"/>
      <c r="M123" s="122"/>
      <c r="P123" s="123">
        <f>P124</f>
        <v>0</v>
      </c>
      <c r="R123" s="123">
        <f>R124</f>
        <v>0</v>
      </c>
      <c r="T123" s="124">
        <f>T124</f>
        <v>0</v>
      </c>
      <c r="AR123" s="119" t="s">
        <v>145</v>
      </c>
      <c r="AT123" s="125" t="s">
        <v>70</v>
      </c>
      <c r="AU123" s="125" t="s">
        <v>78</v>
      </c>
      <c r="AY123" s="119" t="s">
        <v>129</v>
      </c>
      <c r="BK123" s="126">
        <f>BK124</f>
        <v>0</v>
      </c>
    </row>
    <row r="124" spans="2:65" s="1" customFormat="1" ht="16.5" customHeight="1">
      <c r="B124" s="129"/>
      <c r="C124" s="130" t="s">
        <v>78</v>
      </c>
      <c r="D124" s="130" t="s">
        <v>132</v>
      </c>
      <c r="E124" s="131" t="s">
        <v>841</v>
      </c>
      <c r="F124" s="132" t="s">
        <v>842</v>
      </c>
      <c r="G124" s="133" t="s">
        <v>251</v>
      </c>
      <c r="H124" s="134">
        <v>1</v>
      </c>
      <c r="I124" s="135">
        <v>0</v>
      </c>
      <c r="J124" s="135">
        <f>I124</f>
        <v>0</v>
      </c>
      <c r="K124" s="136"/>
      <c r="L124" s="29"/>
      <c r="M124" s="137" t="s">
        <v>1</v>
      </c>
      <c r="N124" s="138" t="s">
        <v>36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843</v>
      </c>
      <c r="AT124" s="141" t="s">
        <v>132</v>
      </c>
      <c r="AU124" s="141" t="s">
        <v>80</v>
      </c>
      <c r="AY124" s="17" t="s">
        <v>129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7" t="s">
        <v>78</v>
      </c>
      <c r="BK124" s="142">
        <f>ROUND(I124*H124,2)</f>
        <v>0</v>
      </c>
      <c r="BL124" s="17" t="s">
        <v>843</v>
      </c>
      <c r="BM124" s="141" t="s">
        <v>844</v>
      </c>
    </row>
    <row r="125" spans="2:63" s="11" customFormat="1" ht="22.9" customHeight="1">
      <c r="B125" s="118"/>
      <c r="D125" s="119" t="s">
        <v>70</v>
      </c>
      <c r="E125" s="127" t="s">
        <v>845</v>
      </c>
      <c r="F125" s="127" t="s">
        <v>846</v>
      </c>
      <c r="J125" s="128">
        <f>J126</f>
        <v>0</v>
      </c>
      <c r="L125" s="118"/>
      <c r="M125" s="122"/>
      <c r="P125" s="123">
        <f>P126</f>
        <v>0</v>
      </c>
      <c r="R125" s="123">
        <f>R126</f>
        <v>0</v>
      </c>
      <c r="T125" s="124">
        <f>T126</f>
        <v>0</v>
      </c>
      <c r="AR125" s="119" t="s">
        <v>145</v>
      </c>
      <c r="AT125" s="125" t="s">
        <v>70</v>
      </c>
      <c r="AU125" s="125" t="s">
        <v>78</v>
      </c>
      <c r="AY125" s="119" t="s">
        <v>129</v>
      </c>
      <c r="BK125" s="126">
        <f>BK126</f>
        <v>0</v>
      </c>
    </row>
    <row r="126" spans="2:65" s="1" customFormat="1" ht="16.5" customHeight="1">
      <c r="B126" s="129"/>
      <c r="C126" s="130" t="s">
        <v>80</v>
      </c>
      <c r="D126" s="130" t="s">
        <v>132</v>
      </c>
      <c r="E126" s="131" t="s">
        <v>847</v>
      </c>
      <c r="F126" s="132" t="s">
        <v>846</v>
      </c>
      <c r="G126" s="133" t="s">
        <v>251</v>
      </c>
      <c r="H126" s="134">
        <v>1</v>
      </c>
      <c r="I126" s="135">
        <v>0</v>
      </c>
      <c r="J126" s="135">
        <f>I126</f>
        <v>0</v>
      </c>
      <c r="K126" s="136"/>
      <c r="L126" s="29"/>
      <c r="M126" s="137" t="s">
        <v>1</v>
      </c>
      <c r="N126" s="138" t="s">
        <v>36</v>
      </c>
      <c r="O126" s="139">
        <v>0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843</v>
      </c>
      <c r="AT126" s="141" t="s">
        <v>132</v>
      </c>
      <c r="AU126" s="141" t="s">
        <v>80</v>
      </c>
      <c r="AY126" s="17" t="s">
        <v>129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7" t="s">
        <v>78</v>
      </c>
      <c r="BK126" s="142">
        <f>ROUND(I126*H126,2)</f>
        <v>0</v>
      </c>
      <c r="BL126" s="17" t="s">
        <v>843</v>
      </c>
      <c r="BM126" s="141" t="s">
        <v>848</v>
      </c>
    </row>
    <row r="127" spans="2:63" s="11" customFormat="1" ht="22.9" customHeight="1">
      <c r="B127" s="118"/>
      <c r="D127" s="119" t="s">
        <v>70</v>
      </c>
      <c r="E127" s="127" t="s">
        <v>849</v>
      </c>
      <c r="F127" s="127" t="s">
        <v>850</v>
      </c>
      <c r="J127" s="128">
        <f>SUM(J128:J129)</f>
        <v>0</v>
      </c>
      <c r="L127" s="118"/>
      <c r="M127" s="122"/>
      <c r="P127" s="123">
        <f>SUM(P128:P129)</f>
        <v>0</v>
      </c>
      <c r="R127" s="123">
        <f>SUM(R128:R129)</f>
        <v>0</v>
      </c>
      <c r="T127" s="124">
        <f>SUM(T128:T129)</f>
        <v>0</v>
      </c>
      <c r="AR127" s="119" t="s">
        <v>145</v>
      </c>
      <c r="AT127" s="125" t="s">
        <v>70</v>
      </c>
      <c r="AU127" s="125" t="s">
        <v>78</v>
      </c>
      <c r="AY127" s="119" t="s">
        <v>129</v>
      </c>
      <c r="BK127" s="126">
        <f>SUM(BK128:BK129)</f>
        <v>0</v>
      </c>
    </row>
    <row r="128" spans="2:65" s="1" customFormat="1" ht="16.5" customHeight="1">
      <c r="B128" s="129"/>
      <c r="C128" s="130" t="s">
        <v>872</v>
      </c>
      <c r="D128" s="130" t="s">
        <v>132</v>
      </c>
      <c r="E128" s="131" t="s">
        <v>851</v>
      </c>
      <c r="F128" s="132" t="s">
        <v>871</v>
      </c>
      <c r="G128" s="133" t="s">
        <v>251</v>
      </c>
      <c r="H128" s="134">
        <v>1</v>
      </c>
      <c r="I128" s="135">
        <v>0</v>
      </c>
      <c r="J128" s="135">
        <f>I128*H128</f>
        <v>0</v>
      </c>
      <c r="K128" s="136"/>
      <c r="L128" s="29"/>
      <c r="M128" s="137"/>
      <c r="N128" s="138"/>
      <c r="O128" s="139"/>
      <c r="P128" s="139"/>
      <c r="Q128" s="139"/>
      <c r="R128" s="139"/>
      <c r="S128" s="139"/>
      <c r="T128" s="140"/>
      <c r="AR128" s="141"/>
      <c r="AT128" s="141"/>
      <c r="AU128" s="141"/>
      <c r="AY128" s="17"/>
      <c r="BE128" s="142"/>
      <c r="BF128" s="142"/>
      <c r="BG128" s="142"/>
      <c r="BH128" s="142"/>
      <c r="BI128" s="142"/>
      <c r="BJ128" s="17"/>
      <c r="BK128" s="142"/>
      <c r="BL128" s="17"/>
      <c r="BM128" s="141"/>
    </row>
    <row r="129" spans="2:65" s="1" customFormat="1" ht="16.5" customHeight="1">
      <c r="B129" s="129"/>
      <c r="C129" s="130" t="s">
        <v>136</v>
      </c>
      <c r="D129" s="130" t="s">
        <v>132</v>
      </c>
      <c r="E129" s="131" t="s">
        <v>852</v>
      </c>
      <c r="F129" s="132" t="s">
        <v>865</v>
      </c>
      <c r="G129" s="133" t="s">
        <v>251</v>
      </c>
      <c r="H129" s="134">
        <v>1</v>
      </c>
      <c r="I129" s="135">
        <v>0</v>
      </c>
      <c r="J129" s="135">
        <f>ROUND(I129*H129,2)</f>
        <v>0</v>
      </c>
      <c r="K129" s="136"/>
      <c r="L129" s="29"/>
      <c r="M129" s="137" t="s">
        <v>1</v>
      </c>
      <c r="N129" s="138" t="s">
        <v>36</v>
      </c>
      <c r="O129" s="139">
        <v>0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843</v>
      </c>
      <c r="AT129" s="141" t="s">
        <v>132</v>
      </c>
      <c r="AU129" s="141" t="s">
        <v>80</v>
      </c>
      <c r="AY129" s="17" t="s">
        <v>129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7" t="s">
        <v>78</v>
      </c>
      <c r="BK129" s="142">
        <f>ROUND(I129*H129,2)</f>
        <v>0</v>
      </c>
      <c r="BL129" s="17" t="s">
        <v>843</v>
      </c>
      <c r="BM129" s="141" t="s">
        <v>853</v>
      </c>
    </row>
    <row r="130" spans="2:12" s="1" customFormat="1" ht="6.95" customHeight="1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29"/>
    </row>
  </sheetData>
  <autoFilter ref="C120:K12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Volštátová Iva, Ing.</dc:creator>
  <cp:keywords/>
  <dc:description/>
  <cp:lastModifiedBy>Jana Ďuranová</cp:lastModifiedBy>
  <cp:lastPrinted>2023-04-28T13:57:27Z</cp:lastPrinted>
  <dcterms:created xsi:type="dcterms:W3CDTF">2023-04-26T11:22:16Z</dcterms:created>
  <dcterms:modified xsi:type="dcterms:W3CDTF">2023-06-07T10:49:27Z</dcterms:modified>
  <cp:category/>
  <cp:version/>
  <cp:contentType/>
  <cp:contentStatus/>
</cp:coreProperties>
</file>