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W:\files_sprava_majetku\HUBENÁ\DIVADLO - OPRAVA STŘECHY\VÝZVA\"/>
    </mc:Choice>
  </mc:AlternateContent>
  <xr:revisionPtr revIDLastSave="0" documentId="8_{098F6A2A-E1B2-4587-A8ED-D5DADF0E2F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23-470 - Oprava střechy H..." sheetId="2" r:id="rId2"/>
  </sheets>
  <definedNames>
    <definedName name="_xlnm._FilterDatabase" localSheetId="1" hidden="1">'23-470 - Oprava střechy H...'!$C$134:$K$568</definedName>
    <definedName name="_xlnm.Print_Titles" localSheetId="1">'23-470 - Oprava střechy H...'!$134:$134</definedName>
    <definedName name="_xlnm.Print_Titles" localSheetId="0">'Rekapitulace stavby'!$92:$92</definedName>
    <definedName name="_xlnm.Print_Area" localSheetId="1">'23-470 - Oprava střechy H...'!$C$4:$J$76,'23-470 - Oprava střechy H...'!$C$82:$J$118,'23-470 - Oprava střechy H...'!$C$124:$J$568</definedName>
    <definedName name="_xlnm.Print_Area" localSheetId="0">'Rekapitulace stavby'!$D$4:$AO$76,'Rekapitulace stavby'!$C$82:$AQ$96</definedName>
  </definedNames>
  <calcPr calcId="181029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568" i="2"/>
  <c r="BH568" i="2"/>
  <c r="BG568" i="2"/>
  <c r="BF568" i="2"/>
  <c r="BK568" i="2"/>
  <c r="J568" i="2"/>
  <c r="BE568" i="2"/>
  <c r="BI567" i="2"/>
  <c r="BH567" i="2"/>
  <c r="BG567" i="2"/>
  <c r="BF567" i="2"/>
  <c r="BK567" i="2"/>
  <c r="J567" i="2"/>
  <c r="BE567" i="2"/>
  <c r="BI566" i="2"/>
  <c r="BH566" i="2"/>
  <c r="BG566" i="2"/>
  <c r="BF566" i="2"/>
  <c r="BK566" i="2"/>
  <c r="J566" i="2"/>
  <c r="BE566" i="2"/>
  <c r="BI565" i="2"/>
  <c r="BH565" i="2"/>
  <c r="BG565" i="2"/>
  <c r="BF565" i="2"/>
  <c r="BK565" i="2"/>
  <c r="J565" i="2"/>
  <c r="BE565" i="2"/>
  <c r="BI564" i="2"/>
  <c r="BH564" i="2"/>
  <c r="BG564" i="2"/>
  <c r="BF564" i="2"/>
  <c r="BK564" i="2"/>
  <c r="J564" i="2"/>
  <c r="BE564" i="2"/>
  <c r="BI563" i="2"/>
  <c r="BH563" i="2"/>
  <c r="BG563" i="2"/>
  <c r="BF563" i="2"/>
  <c r="BK563" i="2"/>
  <c r="J563" i="2"/>
  <c r="BE563" i="2"/>
  <c r="BI562" i="2"/>
  <c r="BH562" i="2"/>
  <c r="BG562" i="2"/>
  <c r="BF562" i="2"/>
  <c r="BK562" i="2"/>
  <c r="J562" i="2"/>
  <c r="BE562" i="2"/>
  <c r="BI561" i="2"/>
  <c r="BH561" i="2"/>
  <c r="BG561" i="2"/>
  <c r="BF561" i="2"/>
  <c r="BK561" i="2"/>
  <c r="J561" i="2"/>
  <c r="BE561" i="2"/>
  <c r="BI560" i="2"/>
  <c r="BH560" i="2"/>
  <c r="BG560" i="2"/>
  <c r="BF560" i="2"/>
  <c r="BK560" i="2"/>
  <c r="J560" i="2"/>
  <c r="BE560" i="2"/>
  <c r="BI559" i="2"/>
  <c r="BH559" i="2"/>
  <c r="BG559" i="2"/>
  <c r="BF559" i="2"/>
  <c r="BK559" i="2"/>
  <c r="J559" i="2"/>
  <c r="BE559" i="2"/>
  <c r="BI558" i="2"/>
  <c r="BH558" i="2"/>
  <c r="BG558" i="2"/>
  <c r="BF558" i="2"/>
  <c r="BK558" i="2"/>
  <c r="J558" i="2"/>
  <c r="BE558" i="2"/>
  <c r="BI557" i="2"/>
  <c r="BH557" i="2"/>
  <c r="BG557" i="2"/>
  <c r="BF557" i="2"/>
  <c r="BK557" i="2"/>
  <c r="J557" i="2"/>
  <c r="BE557" i="2"/>
  <c r="BI556" i="2"/>
  <c r="BH556" i="2"/>
  <c r="BG556" i="2"/>
  <c r="BF556" i="2"/>
  <c r="BK556" i="2"/>
  <c r="J556" i="2"/>
  <c r="BE556" i="2"/>
  <c r="BI555" i="2"/>
  <c r="BH555" i="2"/>
  <c r="BG555" i="2"/>
  <c r="BF555" i="2"/>
  <c r="BK555" i="2"/>
  <c r="J555" i="2"/>
  <c r="BE555" i="2"/>
  <c r="BI554" i="2"/>
  <c r="BH554" i="2"/>
  <c r="BG554" i="2"/>
  <c r="BF554" i="2"/>
  <c r="BK554" i="2"/>
  <c r="J554" i="2"/>
  <c r="BE554" i="2"/>
  <c r="BI553" i="2"/>
  <c r="BH553" i="2"/>
  <c r="BG553" i="2"/>
  <c r="BF553" i="2"/>
  <c r="BK553" i="2"/>
  <c r="J553" i="2"/>
  <c r="BE553" i="2"/>
  <c r="BI552" i="2"/>
  <c r="BH552" i="2"/>
  <c r="BG552" i="2"/>
  <c r="BF552" i="2"/>
  <c r="BK552" i="2"/>
  <c r="J552" i="2"/>
  <c r="BE552" i="2"/>
  <c r="BI551" i="2"/>
  <c r="BH551" i="2"/>
  <c r="BG551" i="2"/>
  <c r="BF551" i="2"/>
  <c r="BK551" i="2"/>
  <c r="J551" i="2"/>
  <c r="BE551" i="2"/>
  <c r="BI550" i="2"/>
  <c r="BH550" i="2"/>
  <c r="BG550" i="2"/>
  <c r="BF550" i="2"/>
  <c r="BK550" i="2"/>
  <c r="J550" i="2"/>
  <c r="BE550" i="2"/>
  <c r="BI549" i="2"/>
  <c r="BH549" i="2"/>
  <c r="BG549" i="2"/>
  <c r="BF549" i="2"/>
  <c r="BK549" i="2"/>
  <c r="J549" i="2"/>
  <c r="BE549" i="2"/>
  <c r="BI548" i="2"/>
  <c r="BH548" i="2"/>
  <c r="BG548" i="2"/>
  <c r="BF548" i="2"/>
  <c r="BK548" i="2"/>
  <c r="J548" i="2"/>
  <c r="BE548" i="2"/>
  <c r="BI547" i="2"/>
  <c r="BH547" i="2"/>
  <c r="BG547" i="2"/>
  <c r="BF547" i="2"/>
  <c r="BK547" i="2"/>
  <c r="J547" i="2"/>
  <c r="BE547" i="2"/>
  <c r="BI546" i="2"/>
  <c r="BH546" i="2"/>
  <c r="BG546" i="2"/>
  <c r="BF546" i="2"/>
  <c r="BK546" i="2"/>
  <c r="J546" i="2"/>
  <c r="BE546" i="2"/>
  <c r="BI545" i="2"/>
  <c r="BH545" i="2"/>
  <c r="BG545" i="2"/>
  <c r="BF545" i="2"/>
  <c r="BK545" i="2"/>
  <c r="J545" i="2"/>
  <c r="BE545" i="2"/>
  <c r="BI544" i="2"/>
  <c r="BH544" i="2"/>
  <c r="BG544" i="2"/>
  <c r="BF544" i="2"/>
  <c r="BK544" i="2"/>
  <c r="J544" i="2"/>
  <c r="BE544" i="2"/>
  <c r="BI543" i="2"/>
  <c r="BH543" i="2"/>
  <c r="BG543" i="2"/>
  <c r="BF543" i="2"/>
  <c r="BK543" i="2"/>
  <c r="J543" i="2"/>
  <c r="BE543" i="2"/>
  <c r="BI542" i="2"/>
  <c r="BH542" i="2"/>
  <c r="BG542" i="2"/>
  <c r="BF542" i="2"/>
  <c r="BK542" i="2"/>
  <c r="J542" i="2"/>
  <c r="BE542" i="2"/>
  <c r="BI541" i="2"/>
  <c r="BH541" i="2"/>
  <c r="BG541" i="2"/>
  <c r="BF541" i="2"/>
  <c r="BK541" i="2"/>
  <c r="J541" i="2"/>
  <c r="BE541" i="2"/>
  <c r="BI540" i="2"/>
  <c r="BH540" i="2"/>
  <c r="BG540" i="2"/>
  <c r="BF540" i="2"/>
  <c r="BK540" i="2"/>
  <c r="J540" i="2"/>
  <c r="BE540" i="2"/>
  <c r="BI539" i="2"/>
  <c r="BH539" i="2"/>
  <c r="BG539" i="2"/>
  <c r="BF539" i="2"/>
  <c r="BK539" i="2"/>
  <c r="J539" i="2"/>
  <c r="BE539" i="2"/>
  <c r="BI538" i="2"/>
  <c r="BH538" i="2"/>
  <c r="BG538" i="2"/>
  <c r="BF538" i="2"/>
  <c r="BK538" i="2"/>
  <c r="J538" i="2"/>
  <c r="BE538" i="2"/>
  <c r="BI537" i="2"/>
  <c r="BH537" i="2"/>
  <c r="BG537" i="2"/>
  <c r="BF537" i="2"/>
  <c r="BK537" i="2"/>
  <c r="J537" i="2"/>
  <c r="BE537" i="2"/>
  <c r="BI536" i="2"/>
  <c r="BH536" i="2"/>
  <c r="BG536" i="2"/>
  <c r="BF536" i="2"/>
  <c r="BK536" i="2"/>
  <c r="J536" i="2"/>
  <c r="BE536" i="2"/>
  <c r="BI535" i="2"/>
  <c r="BH535" i="2"/>
  <c r="BG535" i="2"/>
  <c r="BF535" i="2"/>
  <c r="BK535" i="2"/>
  <c r="J535" i="2"/>
  <c r="BE535" i="2"/>
  <c r="BI534" i="2"/>
  <c r="BH534" i="2"/>
  <c r="BG534" i="2"/>
  <c r="BF534" i="2"/>
  <c r="BK534" i="2"/>
  <c r="J534" i="2"/>
  <c r="BE534" i="2"/>
  <c r="BI533" i="2"/>
  <c r="BH533" i="2"/>
  <c r="BG533" i="2"/>
  <c r="BF533" i="2"/>
  <c r="BK533" i="2"/>
  <c r="J533" i="2"/>
  <c r="BE533" i="2"/>
  <c r="BI532" i="2"/>
  <c r="BH532" i="2"/>
  <c r="BG532" i="2"/>
  <c r="BF532" i="2"/>
  <c r="BK532" i="2"/>
  <c r="J532" i="2"/>
  <c r="BE532" i="2"/>
  <c r="BI531" i="2"/>
  <c r="BH531" i="2"/>
  <c r="BG531" i="2"/>
  <c r="BF531" i="2"/>
  <c r="BK531" i="2"/>
  <c r="J531" i="2"/>
  <c r="BE531" i="2"/>
  <c r="BI530" i="2"/>
  <c r="BH530" i="2"/>
  <c r="BG530" i="2"/>
  <c r="BF530" i="2"/>
  <c r="BK530" i="2"/>
  <c r="J530" i="2"/>
  <c r="BE530" i="2"/>
  <c r="BI529" i="2"/>
  <c r="BH529" i="2"/>
  <c r="BG529" i="2"/>
  <c r="BF529" i="2"/>
  <c r="BK529" i="2"/>
  <c r="J529" i="2"/>
  <c r="BE529" i="2"/>
  <c r="BI528" i="2"/>
  <c r="BH528" i="2"/>
  <c r="BG528" i="2"/>
  <c r="BF528" i="2"/>
  <c r="BK528" i="2"/>
  <c r="J528" i="2"/>
  <c r="BE528" i="2"/>
  <c r="BI527" i="2"/>
  <c r="BH527" i="2"/>
  <c r="BG527" i="2"/>
  <c r="BF527" i="2"/>
  <c r="BK527" i="2"/>
  <c r="J527" i="2"/>
  <c r="BE527" i="2"/>
  <c r="BI526" i="2"/>
  <c r="BH526" i="2"/>
  <c r="BG526" i="2"/>
  <c r="BF526" i="2"/>
  <c r="BK526" i="2"/>
  <c r="J526" i="2"/>
  <c r="BE526" i="2"/>
  <c r="BI525" i="2"/>
  <c r="BH525" i="2"/>
  <c r="BG525" i="2"/>
  <c r="BF525" i="2"/>
  <c r="BK525" i="2"/>
  <c r="J525" i="2"/>
  <c r="BE525" i="2"/>
  <c r="BI524" i="2"/>
  <c r="BH524" i="2"/>
  <c r="BG524" i="2"/>
  <c r="BF524" i="2"/>
  <c r="BK524" i="2"/>
  <c r="J524" i="2"/>
  <c r="BE524" i="2"/>
  <c r="BI523" i="2"/>
  <c r="BH523" i="2"/>
  <c r="BG523" i="2"/>
  <c r="BF523" i="2"/>
  <c r="BK523" i="2"/>
  <c r="J523" i="2"/>
  <c r="BE523" i="2"/>
  <c r="BI522" i="2"/>
  <c r="BH522" i="2"/>
  <c r="BG522" i="2"/>
  <c r="BF522" i="2"/>
  <c r="BK522" i="2"/>
  <c r="J522" i="2"/>
  <c r="BE522" i="2"/>
  <c r="BI521" i="2"/>
  <c r="BH521" i="2"/>
  <c r="BG521" i="2"/>
  <c r="BF521" i="2"/>
  <c r="BK521" i="2"/>
  <c r="J521" i="2"/>
  <c r="BE521" i="2"/>
  <c r="BI520" i="2"/>
  <c r="BH520" i="2"/>
  <c r="BG520" i="2"/>
  <c r="BF520" i="2"/>
  <c r="BK520" i="2"/>
  <c r="J520" i="2"/>
  <c r="BE520" i="2"/>
  <c r="BI519" i="2"/>
  <c r="BH519" i="2"/>
  <c r="BG519" i="2"/>
  <c r="BF519" i="2"/>
  <c r="BK519" i="2"/>
  <c r="J519" i="2"/>
  <c r="BE519" i="2"/>
  <c r="BI517" i="2"/>
  <c r="BH517" i="2"/>
  <c r="BG517" i="2"/>
  <c r="BF517" i="2"/>
  <c r="T517" i="2"/>
  <c r="T516" i="2"/>
  <c r="R517" i="2"/>
  <c r="R516" i="2"/>
  <c r="P517" i="2"/>
  <c r="P516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T511" i="2"/>
  <c r="R512" i="2"/>
  <c r="R511" i="2"/>
  <c r="P512" i="2"/>
  <c r="P511" i="2"/>
  <c r="BI510" i="2"/>
  <c r="BH510" i="2"/>
  <c r="BG510" i="2"/>
  <c r="BF510" i="2"/>
  <c r="T510" i="2"/>
  <c r="T509" i="2"/>
  <c r="R510" i="2"/>
  <c r="R509" i="2"/>
  <c r="P510" i="2"/>
  <c r="P509" i="2"/>
  <c r="BI508" i="2"/>
  <c r="BH508" i="2"/>
  <c r="BG508" i="2"/>
  <c r="BF508" i="2"/>
  <c r="T508" i="2"/>
  <c r="R508" i="2"/>
  <c r="P508" i="2"/>
  <c r="BI507" i="2"/>
  <c r="BH507" i="2"/>
  <c r="BG507" i="2"/>
  <c r="BF507" i="2"/>
  <c r="T507" i="2"/>
  <c r="R507" i="2"/>
  <c r="P507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500" i="2"/>
  <c r="BH500" i="2"/>
  <c r="BG500" i="2"/>
  <c r="BF500" i="2"/>
  <c r="T500" i="2"/>
  <c r="R500" i="2"/>
  <c r="P500" i="2"/>
  <c r="BI494" i="2"/>
  <c r="BH494" i="2"/>
  <c r="BG494" i="2"/>
  <c r="BF494" i="2"/>
  <c r="T494" i="2"/>
  <c r="R494" i="2"/>
  <c r="P494" i="2"/>
  <c r="BI488" i="2"/>
  <c r="BH488" i="2"/>
  <c r="BG488" i="2"/>
  <c r="BF488" i="2"/>
  <c r="T488" i="2"/>
  <c r="R488" i="2"/>
  <c r="P488" i="2"/>
  <c r="BI486" i="2"/>
  <c r="BH486" i="2"/>
  <c r="BG486" i="2"/>
  <c r="BF486" i="2"/>
  <c r="T486" i="2"/>
  <c r="R486" i="2"/>
  <c r="P486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69" i="2"/>
  <c r="BH469" i="2"/>
  <c r="BG469" i="2"/>
  <c r="BF469" i="2"/>
  <c r="T469" i="2"/>
  <c r="R469" i="2"/>
  <c r="P469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7" i="2"/>
  <c r="BH457" i="2"/>
  <c r="BG457" i="2"/>
  <c r="BF457" i="2"/>
  <c r="T457" i="2"/>
  <c r="R457" i="2"/>
  <c r="P457" i="2"/>
  <c r="BI454" i="2"/>
  <c r="BH454" i="2"/>
  <c r="BG454" i="2"/>
  <c r="BF454" i="2"/>
  <c r="T454" i="2"/>
  <c r="R454" i="2"/>
  <c r="P454" i="2"/>
  <c r="BI447" i="2"/>
  <c r="BH447" i="2"/>
  <c r="BG447" i="2"/>
  <c r="BF447" i="2"/>
  <c r="T447" i="2"/>
  <c r="R447" i="2"/>
  <c r="P447" i="2"/>
  <c r="BI434" i="2"/>
  <c r="BH434" i="2"/>
  <c r="BG434" i="2"/>
  <c r="BF434" i="2"/>
  <c r="T434" i="2"/>
  <c r="R434" i="2"/>
  <c r="P434" i="2"/>
  <c r="BI426" i="2"/>
  <c r="BH426" i="2"/>
  <c r="BG426" i="2"/>
  <c r="BF426" i="2"/>
  <c r="T426" i="2"/>
  <c r="R426" i="2"/>
  <c r="P426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T400" i="2"/>
  <c r="R401" i="2"/>
  <c r="R400" i="2"/>
  <c r="P401" i="2"/>
  <c r="P400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0" i="2"/>
  <c r="BH380" i="2"/>
  <c r="BG380" i="2"/>
  <c r="BF380" i="2"/>
  <c r="T380" i="2"/>
  <c r="R380" i="2"/>
  <c r="P380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298" i="2"/>
  <c r="BH298" i="2"/>
  <c r="BG298" i="2"/>
  <c r="BF298" i="2"/>
  <c r="T298" i="2"/>
  <c r="R298" i="2"/>
  <c r="P298" i="2"/>
  <c r="BI285" i="2"/>
  <c r="BH285" i="2"/>
  <c r="BG285" i="2"/>
  <c r="BF285" i="2"/>
  <c r="T285" i="2"/>
  <c r="R285" i="2"/>
  <c r="P285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7" i="2"/>
  <c r="BH247" i="2"/>
  <c r="BG247" i="2"/>
  <c r="BF247" i="2"/>
  <c r="T247" i="2"/>
  <c r="R247" i="2"/>
  <c r="P247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T195" i="2"/>
  <c r="R196" i="2"/>
  <c r="R195" i="2"/>
  <c r="P196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5" i="2"/>
  <c r="BH175" i="2"/>
  <c r="BG175" i="2"/>
  <c r="BF175" i="2"/>
  <c r="T175" i="2"/>
  <c r="R175" i="2"/>
  <c r="P175" i="2"/>
  <c r="BI169" i="2"/>
  <c r="BH169" i="2"/>
  <c r="BG169" i="2"/>
  <c r="BF169" i="2"/>
  <c r="T169" i="2"/>
  <c r="R169" i="2"/>
  <c r="P169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46" i="2"/>
  <c r="BH146" i="2"/>
  <c r="BG146" i="2"/>
  <c r="BF146" i="2"/>
  <c r="T146" i="2"/>
  <c r="R146" i="2"/>
  <c r="P146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J132" i="2"/>
  <c r="J131" i="2"/>
  <c r="F131" i="2"/>
  <c r="F129" i="2"/>
  <c r="E127" i="2"/>
  <c r="J90" i="2"/>
  <c r="J89" i="2"/>
  <c r="F89" i="2"/>
  <c r="F87" i="2"/>
  <c r="E85" i="2"/>
  <c r="J16" i="2"/>
  <c r="E16" i="2"/>
  <c r="F132" i="2"/>
  <c r="J15" i="2"/>
  <c r="J10" i="2"/>
  <c r="J129" i="2"/>
  <c r="L90" i="1"/>
  <c r="AM90" i="1"/>
  <c r="AM89" i="1"/>
  <c r="L89" i="1"/>
  <c r="AM87" i="1"/>
  <c r="L87" i="1"/>
  <c r="L85" i="1"/>
  <c r="L84" i="1"/>
  <c r="J352" i="2"/>
  <c r="BK330" i="2"/>
  <c r="J309" i="2"/>
  <c r="J285" i="2"/>
  <c r="J263" i="2"/>
  <c r="BK254" i="2"/>
  <c r="J232" i="2"/>
  <c r="BK216" i="2"/>
  <c r="BK194" i="2"/>
  <c r="J187" i="2"/>
  <c r="J161" i="2"/>
  <c r="J140" i="2"/>
  <c r="J512" i="2"/>
  <c r="BK508" i="2"/>
  <c r="J502" i="2"/>
  <c r="BK488" i="2"/>
  <c r="J484" i="2"/>
  <c r="BK480" i="2"/>
  <c r="J478" i="2"/>
  <c r="J473" i="2"/>
  <c r="J460" i="2"/>
  <c r="J447" i="2"/>
  <c r="J417" i="2"/>
  <c r="J406" i="2"/>
  <c r="J395" i="2"/>
  <c r="BK385" i="2"/>
  <c r="BK352" i="2"/>
  <c r="J343" i="2"/>
  <c r="BK327" i="2"/>
  <c r="J312" i="2"/>
  <c r="BK275" i="2"/>
  <c r="BK257" i="2"/>
  <c r="BK237" i="2"/>
  <c r="J194" i="2"/>
  <c r="BK190" i="2"/>
  <c r="BK184" i="2"/>
  <c r="BK161" i="2"/>
  <c r="BK140" i="2"/>
  <c r="BK460" i="2"/>
  <c r="BK434" i="2"/>
  <c r="J403" i="2"/>
  <c r="J391" i="2"/>
  <c r="J372" i="2"/>
  <c r="J361" i="2"/>
  <c r="J341" i="2"/>
  <c r="J330" i="2"/>
  <c r="J320" i="2"/>
  <c r="BK285" i="2"/>
  <c r="J271" i="2"/>
  <c r="J252" i="2"/>
  <c r="BK210" i="2"/>
  <c r="BK196" i="2"/>
  <c r="J242" i="2"/>
  <c r="J237" i="2"/>
  <c r="BK221" i="2"/>
  <c r="J191" i="2"/>
  <c r="J184" i="2"/>
  <c r="J175" i="2"/>
  <c r="BK153" i="2"/>
  <c r="J515" i="2"/>
  <c r="BK512" i="2"/>
  <c r="J504" i="2"/>
  <c r="J500" i="2"/>
  <c r="BK484" i="2"/>
  <c r="BK482" i="2"/>
  <c r="BK474" i="2"/>
  <c r="BK463" i="2"/>
  <c r="BK447" i="2"/>
  <c r="BK426" i="2"/>
  <c r="BK411" i="2"/>
  <c r="BK404" i="2"/>
  <c r="J401" i="2"/>
  <c r="BK395" i="2"/>
  <c r="J387" i="2"/>
  <c r="J380" i="2"/>
  <c r="J373" i="2"/>
  <c r="J366" i="2"/>
  <c r="BK350" i="2"/>
  <c r="BK341" i="2"/>
  <c r="J332" i="2"/>
  <c r="J318" i="2"/>
  <c r="BK276" i="2"/>
  <c r="BK260" i="2"/>
  <c r="BK242" i="2"/>
  <c r="BK230" i="2"/>
  <c r="BK203" i="2"/>
  <c r="J193" i="2"/>
  <c r="BK186" i="2"/>
  <c r="J153" i="2"/>
  <c r="J138" i="2"/>
  <c r="BK514" i="2"/>
  <c r="J510" i="2"/>
  <c r="BK504" i="2"/>
  <c r="BK500" i="2"/>
  <c r="J488" i="2"/>
  <c r="BK483" i="2"/>
  <c r="J480" i="2"/>
  <c r="J474" i="2"/>
  <c r="J469" i="2"/>
  <c r="J454" i="2"/>
  <c r="BK419" i="2"/>
  <c r="J411" i="2"/>
  <c r="J397" i="2"/>
  <c r="BK387" i="2"/>
  <c r="J365" i="2"/>
  <c r="J354" i="2"/>
  <c r="BK348" i="2"/>
  <c r="BK332" i="2"/>
  <c r="BK318" i="2"/>
  <c r="J276" i="2"/>
  <c r="BK263" i="2"/>
  <c r="J239" i="2"/>
  <c r="BK223" i="2"/>
  <c r="BK193" i="2"/>
  <c r="J189" i="2"/>
  <c r="J181" i="2"/>
  <c r="BK146" i="2"/>
  <c r="J463" i="2"/>
  <c r="BK417" i="2"/>
  <c r="BK401" i="2"/>
  <c r="J393" i="2"/>
  <c r="BK373" i="2"/>
  <c r="BK365" i="2"/>
  <c r="J360" i="2"/>
  <c r="J348" i="2"/>
  <c r="J334" i="2"/>
  <c r="J324" i="2"/>
  <c r="BK309" i="2"/>
  <c r="J273" i="2"/>
  <c r="J254" i="2"/>
  <c r="J216" i="2"/>
  <c r="J203" i="2"/>
  <c r="J517" i="2"/>
  <c r="BK239" i="2"/>
  <c r="J223" i="2"/>
  <c r="J205" i="2"/>
  <c r="BK187" i="2"/>
  <c r="BK181" i="2"/>
  <c r="BK169" i="2"/>
  <c r="BK152" i="2"/>
  <c r="J514" i="2"/>
  <c r="J508" i="2"/>
  <c r="J507" i="2"/>
  <c r="BK502" i="2"/>
  <c r="BK494" i="2"/>
  <c r="BK486" i="2"/>
  <c r="J483" i="2"/>
  <c r="BK473" i="2"/>
  <c r="BK457" i="2"/>
  <c r="J434" i="2"/>
  <c r="J419" i="2"/>
  <c r="BK413" i="2"/>
  <c r="BK406" i="2"/>
  <c r="BK403" i="2"/>
  <c r="BK399" i="2"/>
  <c r="BK393" i="2"/>
  <c r="J385" i="2"/>
  <c r="BK375" i="2"/>
  <c r="BK372" i="2"/>
  <c r="BK360" i="2"/>
  <c r="BK343" i="2"/>
  <c r="BK339" i="2"/>
  <c r="BK324" i="2"/>
  <c r="BK298" i="2"/>
  <c r="BK273" i="2"/>
  <c r="J257" i="2"/>
  <c r="J221" i="2"/>
  <c r="J199" i="2"/>
  <c r="J190" i="2"/>
  <c r="J169" i="2"/>
  <c r="J146" i="2"/>
  <c r="AS94" i="1"/>
  <c r="BK515" i="2"/>
  <c r="BK510" i="2"/>
  <c r="BK507" i="2"/>
  <c r="J494" i="2"/>
  <c r="J486" i="2"/>
  <c r="J482" i="2"/>
  <c r="BK478" i="2"/>
  <c r="BK469" i="2"/>
  <c r="J457" i="2"/>
  <c r="J426" i="2"/>
  <c r="J413" i="2"/>
  <c r="J399" i="2"/>
  <c r="BK391" i="2"/>
  <c r="BK380" i="2"/>
  <c r="BK361" i="2"/>
  <c r="J350" i="2"/>
  <c r="BK334" i="2"/>
  <c r="BK320" i="2"/>
  <c r="J298" i="2"/>
  <c r="BK271" i="2"/>
  <c r="BK252" i="2"/>
  <c r="J230" i="2"/>
  <c r="J196" i="2"/>
  <c r="BK191" i="2"/>
  <c r="J186" i="2"/>
  <c r="J163" i="2"/>
  <c r="J152" i="2"/>
  <c r="BK517" i="2"/>
  <c r="BK454" i="2"/>
  <c r="J404" i="2"/>
  <c r="BK397" i="2"/>
  <c r="J375" i="2"/>
  <c r="BK366" i="2"/>
  <c r="BK354" i="2"/>
  <c r="J339" i="2"/>
  <c r="J327" i="2"/>
  <c r="BK312" i="2"/>
  <c r="J275" i="2"/>
  <c r="J260" i="2"/>
  <c r="J247" i="2"/>
  <c r="BK205" i="2"/>
  <c r="BK199" i="2"/>
  <c r="BK247" i="2"/>
  <c r="BK232" i="2"/>
  <c r="J210" i="2"/>
  <c r="BK189" i="2"/>
  <c r="BK175" i="2"/>
  <c r="BK163" i="2"/>
  <c r="BK138" i="2"/>
  <c r="P137" i="2" l="1"/>
  <c r="BK162" i="2"/>
  <c r="J162" i="2"/>
  <c r="J97" i="2"/>
  <c r="R162" i="2"/>
  <c r="BK183" i="2"/>
  <c r="J183" i="2"/>
  <c r="J98" i="2"/>
  <c r="R183" i="2"/>
  <c r="BK188" i="2"/>
  <c r="J188" i="2"/>
  <c r="J99" i="2"/>
  <c r="T188" i="2"/>
  <c r="R198" i="2"/>
  <c r="P374" i="2"/>
  <c r="BK394" i="2"/>
  <c r="J394" i="2"/>
  <c r="J104" i="2"/>
  <c r="R394" i="2"/>
  <c r="BK402" i="2"/>
  <c r="J402" i="2"/>
  <c r="J106" i="2"/>
  <c r="R402" i="2"/>
  <c r="P405" i="2"/>
  <c r="R405" i="2"/>
  <c r="P418" i="2"/>
  <c r="BK481" i="2"/>
  <c r="J481" i="2"/>
  <c r="J109" i="2"/>
  <c r="R481" i="2"/>
  <c r="R487" i="2"/>
  <c r="BK506" i="2"/>
  <c r="J506" i="2"/>
  <c r="J112" i="2"/>
  <c r="T506" i="2"/>
  <c r="R513" i="2"/>
  <c r="T137" i="2"/>
  <c r="P162" i="2"/>
  <c r="T162" i="2"/>
  <c r="P183" i="2"/>
  <c r="T183" i="2"/>
  <c r="P188" i="2"/>
  <c r="R188" i="2"/>
  <c r="P198" i="2"/>
  <c r="BK374" i="2"/>
  <c r="J374" i="2"/>
  <c r="J103" i="2"/>
  <c r="R374" i="2"/>
  <c r="T394" i="2"/>
  <c r="P402" i="2"/>
  <c r="BK405" i="2"/>
  <c r="J405" i="2"/>
  <c r="J107" i="2"/>
  <c r="T405" i="2"/>
  <c r="R418" i="2"/>
  <c r="P481" i="2"/>
  <c r="T481" i="2"/>
  <c r="P487" i="2"/>
  <c r="R506" i="2"/>
  <c r="R505" i="2"/>
  <c r="BK513" i="2"/>
  <c r="J513" i="2"/>
  <c r="J115" i="2"/>
  <c r="P513" i="2"/>
  <c r="T513" i="2"/>
  <c r="BK137" i="2"/>
  <c r="J137" i="2"/>
  <c r="J96" i="2"/>
  <c r="R137" i="2"/>
  <c r="R136" i="2"/>
  <c r="BK198" i="2"/>
  <c r="J198" i="2"/>
  <c r="J102" i="2"/>
  <c r="T198" i="2"/>
  <c r="T374" i="2"/>
  <c r="P394" i="2"/>
  <c r="T402" i="2"/>
  <c r="BK418" i="2"/>
  <c r="J418" i="2"/>
  <c r="J108" i="2"/>
  <c r="T418" i="2"/>
  <c r="BK487" i="2"/>
  <c r="J487" i="2"/>
  <c r="J110" i="2"/>
  <c r="T487" i="2"/>
  <c r="P506" i="2"/>
  <c r="P505" i="2"/>
  <c r="BK518" i="2"/>
  <c r="J518" i="2"/>
  <c r="J117" i="2"/>
  <c r="BK400" i="2"/>
  <c r="J400" i="2"/>
  <c r="J105" i="2"/>
  <c r="BK511" i="2"/>
  <c r="J511" i="2"/>
  <c r="J114" i="2"/>
  <c r="BK195" i="2"/>
  <c r="J195" i="2"/>
  <c r="J100" i="2"/>
  <c r="BK516" i="2"/>
  <c r="J516" i="2"/>
  <c r="J116" i="2"/>
  <c r="BK509" i="2"/>
  <c r="J509" i="2"/>
  <c r="J113" i="2"/>
  <c r="J87" i="2"/>
  <c r="BE146" i="2"/>
  <c r="BE163" i="2"/>
  <c r="BE175" i="2"/>
  <c r="BE187" i="2"/>
  <c r="BE189" i="2"/>
  <c r="BE193" i="2"/>
  <c r="BE194" i="2"/>
  <c r="BE199" i="2"/>
  <c r="BE517" i="2"/>
  <c r="BE190" i="2"/>
  <c r="BE191" i="2"/>
  <c r="BE216" i="2"/>
  <c r="BE223" i="2"/>
  <c r="BE230" i="2"/>
  <c r="BE232" i="2"/>
  <c r="BE239" i="2"/>
  <c r="BE254" i="2"/>
  <c r="BE271" i="2"/>
  <c r="BE275" i="2"/>
  <c r="BE276" i="2"/>
  <c r="BE298" i="2"/>
  <c r="BE309" i="2"/>
  <c r="BE318" i="2"/>
  <c r="BE352" i="2"/>
  <c r="BE361" i="2"/>
  <c r="BE380" i="2"/>
  <c r="BE395" i="2"/>
  <c r="BE404" i="2"/>
  <c r="BE413" i="2"/>
  <c r="BE426" i="2"/>
  <c r="BE447" i="2"/>
  <c r="F90" i="2"/>
  <c r="BE138" i="2"/>
  <c r="BE181" i="2"/>
  <c r="BE186" i="2"/>
  <c r="BE203" i="2"/>
  <c r="BE205" i="2"/>
  <c r="BE210" i="2"/>
  <c r="BE242" i="2"/>
  <c r="BE260" i="2"/>
  <c r="BE273" i="2"/>
  <c r="BE312" i="2"/>
  <c r="BE324" i="2"/>
  <c r="BE330" i="2"/>
  <c r="BE332" i="2"/>
  <c r="BE334" i="2"/>
  <c r="BE339" i="2"/>
  <c r="BE341" i="2"/>
  <c r="BE343" i="2"/>
  <c r="BE350" i="2"/>
  <c r="BE360" i="2"/>
  <c r="BE372" i="2"/>
  <c r="BE375" i="2"/>
  <c r="BE385" i="2"/>
  <c r="BE411" i="2"/>
  <c r="BE417" i="2"/>
  <c r="BE419" i="2"/>
  <c r="BE434" i="2"/>
  <c r="BE457" i="2"/>
  <c r="BE460" i="2"/>
  <c r="BE463" i="2"/>
  <c r="BE469" i="2"/>
  <c r="BE473" i="2"/>
  <c r="BE474" i="2"/>
  <c r="BE478" i="2"/>
  <c r="BE480" i="2"/>
  <c r="BE482" i="2"/>
  <c r="BE483" i="2"/>
  <c r="BE484" i="2"/>
  <c r="BE486" i="2"/>
  <c r="BE488" i="2"/>
  <c r="BE494" i="2"/>
  <c r="BE500" i="2"/>
  <c r="BE502" i="2"/>
  <c r="BE504" i="2"/>
  <c r="BE510" i="2"/>
  <c r="BE514" i="2"/>
  <c r="BE515" i="2"/>
  <c r="BE140" i="2"/>
  <c r="BE152" i="2"/>
  <c r="BE153" i="2"/>
  <c r="BE161" i="2"/>
  <c r="BE169" i="2"/>
  <c r="BE184" i="2"/>
  <c r="BE196" i="2"/>
  <c r="BE221" i="2"/>
  <c r="BE237" i="2"/>
  <c r="BE247" i="2"/>
  <c r="BE252" i="2"/>
  <c r="BE257" i="2"/>
  <c r="BE263" i="2"/>
  <c r="BE285" i="2"/>
  <c r="BE320" i="2"/>
  <c r="BE327" i="2"/>
  <c r="BE348" i="2"/>
  <c r="BE354" i="2"/>
  <c r="BE365" i="2"/>
  <c r="BE366" i="2"/>
  <c r="BE373" i="2"/>
  <c r="BE387" i="2"/>
  <c r="BE391" i="2"/>
  <c r="BE393" i="2"/>
  <c r="BE397" i="2"/>
  <c r="BE399" i="2"/>
  <c r="BE401" i="2"/>
  <c r="BE403" i="2"/>
  <c r="BE406" i="2"/>
  <c r="BE454" i="2"/>
  <c r="BE507" i="2"/>
  <c r="BE508" i="2"/>
  <c r="BE512" i="2"/>
  <c r="F33" i="2"/>
  <c r="BB95" i="1"/>
  <c r="BB94" i="1"/>
  <c r="W31" i="1"/>
  <c r="F34" i="2"/>
  <c r="BC95" i="1"/>
  <c r="BC94" i="1"/>
  <c r="AY94" i="1"/>
  <c r="F35" i="2"/>
  <c r="BD95" i="1"/>
  <c r="BD94" i="1"/>
  <c r="W33" i="1"/>
  <c r="J32" i="2"/>
  <c r="AW95" i="1"/>
  <c r="F32" i="2"/>
  <c r="BA95" i="1"/>
  <c r="BA94" i="1"/>
  <c r="AW94" i="1"/>
  <c r="AK30" i="1"/>
  <c r="T136" i="2" l="1"/>
  <c r="T197" i="2"/>
  <c r="R197" i="2"/>
  <c r="R135" i="2"/>
  <c r="P197" i="2"/>
  <c r="T505" i="2"/>
  <c r="P136" i="2"/>
  <c r="P135" i="2"/>
  <c r="AU95" i="1"/>
  <c r="BK136" i="2"/>
  <c r="J136" i="2"/>
  <c r="J95" i="2"/>
  <c r="BK197" i="2"/>
  <c r="J197" i="2"/>
  <c r="J101" i="2"/>
  <c r="BK505" i="2"/>
  <c r="J505" i="2"/>
  <c r="J111" i="2"/>
  <c r="AU94" i="1"/>
  <c r="AX94" i="1"/>
  <c r="W32" i="1"/>
  <c r="W30" i="1"/>
  <c r="J31" i="2"/>
  <c r="AV95" i="1"/>
  <c r="AT95" i="1"/>
  <c r="F31" i="2"/>
  <c r="AZ95" i="1"/>
  <c r="AZ94" i="1"/>
  <c r="W29" i="1"/>
  <c r="T135" i="2" l="1"/>
  <c r="BK135" i="2"/>
  <c r="J135" i="2"/>
  <c r="J94" i="2"/>
  <c r="AV94" i="1"/>
  <c r="AK29" i="1"/>
  <c r="J28" i="2" l="1"/>
  <c r="AG95" i="1"/>
  <c r="AG94" i="1"/>
  <c r="AK26" i="1"/>
  <c r="AT94" i="1"/>
  <c r="AN94" i="1"/>
  <c r="J37" i="2" l="1"/>
  <c r="AN95" i="1"/>
  <c r="AK35" i="1"/>
</calcChain>
</file>

<file path=xl/sharedStrings.xml><?xml version="1.0" encoding="utf-8"?>
<sst xmlns="http://schemas.openxmlformats.org/spreadsheetml/2006/main" count="4760" uniqueCount="724">
  <si>
    <t>Export Komplet</t>
  </si>
  <si>
    <t/>
  </si>
  <si>
    <t>2.0</t>
  </si>
  <si>
    <t>False</t>
  </si>
  <si>
    <t>{714a2b5a-945b-43ac-9f93-f280a62abeab}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</si>
  <si>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</si>
  <si>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</si>
  <si>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</si>
  <si>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</si>
  <si>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</si>
  <si>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</si>
  <si>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</si>
  <si>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</si>
  <si>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</si>
  <si>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23/470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</si>
  <si>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</si>
  <si>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</si>
  <si>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střechy Hálkovo městské divadlo Nymburk</t>
  </si>
  <si>
    <t>KSO:</t>
  </si>
  <si>
    <t>CC-CZ:</t>
  </si>
  <si>
    <t>Místo:</t>
  </si>
  <si>
    <t>Tyršova 5/7, Nymburk</t>
  </si>
  <si>
    <t>Datum:</t>
  </si>
  <si>
    <t>10. 7. 2023</t>
  </si>
  <si>
    <t>Zadavatel:</t>
  </si>
  <si>
    <t>IČ:</t>
  </si>
  <si>
    <t>00239500</t>
  </si>
  <si>
    <t>Město Nymburk, Náměstí Přemyslovců 163/20, Nymburk</t>
  </si>
  <si>
    <t>DIČ:</t>
  </si>
  <si>
    <t>CZ00239500</t>
  </si>
  <si>
    <t>Uchazeč:</t>
  </si>
  <si>
    <t>Vyplň údaj</t>
  </si>
  <si>
    <t>Projektant:</t>
  </si>
  <si>
    <t>27642411</t>
  </si>
  <si>
    <t>DEKPROJEKT s.r.o.</t>
  </si>
  <si>
    <t>CZ699000797</t>
  </si>
  <si>
    <t>True</t>
  </si>
  <si>
    <t>Zpracovatel:</t>
  </si>
  <si>
    <t>Ing. Petr Kopecký</t>
  </si>
  <si>
    <t>Poznámka:</t>
  </si>
  <si>
    <t>Výkaz výměr / rozpočet slouží jako podklad pro výběrové řízení. Rozpočet je sestaven na základě katalogu stavebních prací RTS. Výkaz výměr / rozpočet neslouží ke stanovení skutečné ceny díla. Předpokládá se, že oslovené realizační firmy provedou vlastní ověření výkazu výměr a případně vlastní zaměření předmětných konstrukcí, na základě kterého stanoví skutečnou cenu díla._x000D_
Vzhledem k tomu, že se jedná o rekonstrukci,bude stav některých konstrukcí ověřen až po jejich odhalení, v návaznosti na zjištěný stav konstrukcí může dojít ke změně objemu bouracích prací.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</si>
  <si>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</si>
  <si>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</si>
  <si>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</si>
  <si>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</si>
  <si>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</si>
  <si>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</si>
  <si>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</si>
  <si>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</si>
  <si>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</si>
  <si>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</si>
  <si>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</si>
  <si>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</si>
  <si>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</si>
  <si>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</si>
  <si>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</si>
  <si>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</si>
  <si>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</si>
  <si>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</si>
  <si>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</si>
  <si>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</si>
  <si>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</si>
  <si>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</si>
  <si>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</si>
  <si>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</si>
  <si>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</si>
  <si>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</si>
  <si>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</si>
  <si>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</si>
  <si>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</si>
  <si>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</si>
  <si>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</si>
  <si>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</si>
  <si>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</si>
  <si>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</si>
  <si>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</si>
  <si>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</si>
  <si>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</si>
  <si>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</si>
  <si>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</si>
  <si>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</si>
  <si>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</si>
  <si>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</si>
  <si>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</si>
  <si>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</si>
  <si>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</si>
  <si>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</si>
  <si>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</si>
  <si>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</si>
  <si>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</si>
  <si>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Výkaz výměr / rozpočet slouží jako podklad pro výběrové řízení. Rozpočet je sestaven na základě katalogu stavebních prací RTS. Výkaz výměr / rozpočet neslouží ke stanovení skutečné ceny díla. Předpokládá se, že oslovené realizační firmy provedou vlastní ověření výkazu výměr a případně vlastní zaměření předmětných konstrukcí, na základě kterého stanoví skutečnou cenu díla. Vzhledem k tomu, že se jedná o rekonstrukci,bude stav některých konstrukcí ověřen až po jejich odhalení, v návaznosti na zjištěný stav konstrukcí může dojít ke změně objemu bouracích prací.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</si>
  <si>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</si>
  <si>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</si>
  <si>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</si>
  <si>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</si>
  <si>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</si>
  <si>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</si>
  <si>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</si>
  <si>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</si>
  <si>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</si>
  <si>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</si>
  <si>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</si>
  <si>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</si>
  <si>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</si>
  <si>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</si>
  <si>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</si>
  <si>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</si>
  <si>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</si>
  <si>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</si>
  <si>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</si>
  <si>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</si>
  <si>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</si>
  <si>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</si>
  <si>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</si>
  <si>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</si>
  <si>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</si>
  <si>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</si>
  <si>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VRN8 - Přesun stavebních kapacit</t>
  </si>
  <si>
    <t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</si>
  <si>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</si>
  <si>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</si>
  <si>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</si>
  <si>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</si>
  <si>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</si>
  <si>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</si>
  <si>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</si>
  <si>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</si>
  <si>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</si>
  <si>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</si>
  <si>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</si>
  <si>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</si>
  <si>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</si>
  <si>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</si>
  <si>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</si>
  <si>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</si>
  <si>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</si>
  <si>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</si>
  <si>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</si>
  <si>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331231157</t>
  </si>
  <si>
    <t>Zdivo pilířů z cihel dl 290 mm režné pevnosti P 20 až 25 na SMS 10 MPa</t>
  </si>
  <si>
    <t>m3</t>
  </si>
  <si>
    <t>4</t>
  </si>
  <si>
    <t>-26542470</t>
  </si>
  <si>
    <t>VV</t>
  </si>
  <si>
    <t>0,52*0,52*0,18 "nadezdívka kémínku na střeše č. 2</t>
  </si>
  <si>
    <t>345321414</t>
  </si>
  <si>
    <t>Zídky atikové, parapetní, schodišťové a zábradelní ze ŽB tř. C 20/25</t>
  </si>
  <si>
    <t>861047769</t>
  </si>
  <si>
    <t>17,05*0,2*0,23 "dle det. A</t>
  </si>
  <si>
    <t>(9,8+0,2+3,385)*0,2*0,23+(9,8+0,2+3,5)*0,2*0,23 "dle det. B</t>
  </si>
  <si>
    <t>(10,3+0,2+6,6+10,3+0,2)*0,2*0,05+5,25*0,2*0,05+(0,5+6,1+0,3+10,32)*0,3*0,05+4,95*0,5*0,05 "dle det. C</t>
  </si>
  <si>
    <t>(13,98*0,2*0,23)*2 "dle det. D</t>
  </si>
  <si>
    <t>Součet</t>
  </si>
  <si>
    <t>345351005</t>
  </si>
  <si>
    <t>Zřízení bednění plnostěnných zídek atikových, parapetních, zábradelních</t>
  </si>
  <si>
    <t>m2</t>
  </si>
  <si>
    <t>2128277131</t>
  </si>
  <si>
    <t>17,05*0,35*2 "dle det. A</t>
  </si>
  <si>
    <t>(9,8+0,2+3,385)*0,35*2+(9,8+0,2+3,5)*0,35*2 "dle det. B</t>
  </si>
  <si>
    <t>(10,3+0,2+6,6+10,3+0,2)*0,15*2+5,25*0,15*2+(0,5+6,1+0,3+10,32)*0,15*2+4,95*0,15*2 "dle det. C</t>
  </si>
  <si>
    <t>(13,98*0,35*2)*2 "dle det. D</t>
  </si>
  <si>
    <t>345351006</t>
  </si>
  <si>
    <t>Odstranění bednění plnostěnných zídek atikových, parapetních, zábradelních</t>
  </si>
  <si>
    <t>304877295</t>
  </si>
  <si>
    <t>5</t>
  </si>
  <si>
    <t>345361821</t>
  </si>
  <si>
    <t>Výztuž zídek atikových, parapetních, schodišťových a zábradelních betonářskou ocelí 10 505</t>
  </si>
  <si>
    <t>t</t>
  </si>
  <si>
    <t>-1666313688</t>
  </si>
  <si>
    <t>odhad procento vyztužení 120 kg/m3</t>
  </si>
  <si>
    <t>4,018*0,12 'Přepočtené koeficientem množství</t>
  </si>
  <si>
    <t>6</t>
  </si>
  <si>
    <t>3-spec.01</t>
  </si>
  <si>
    <t>Kotvení atikových zídek ke stávající atice</t>
  </si>
  <si>
    <t>kpl.</t>
  </si>
  <si>
    <t>-1732024533</t>
  </si>
  <si>
    <t>Úpravy povrchů, podlahy a osazování výplní</t>
  </si>
  <si>
    <t>7</t>
  </si>
  <si>
    <t>622131121</t>
  </si>
  <si>
    <t>Penetrační nátěr vnějších stěn nanášený ručně</t>
  </si>
  <si>
    <t>-1119216962</t>
  </si>
  <si>
    <t>17,05*0,4 "dle det. A</t>
  </si>
  <si>
    <t>(9,8+0,2+3,385)*0,4+(9,8+0,2+3,5)*0,4 "dle det. B</t>
  </si>
  <si>
    <t>(10,3+0,2+6,6+10,3+0,2)*0,2+5,25*0,2+(0,5+6,1+0,3+10,32)*0,2+4,95*0,2 "dle det. C</t>
  </si>
  <si>
    <t>(13,98*0,4)*2 "dle det. D</t>
  </si>
  <si>
    <t>8</t>
  </si>
  <si>
    <t>622321131</t>
  </si>
  <si>
    <t>Potažení vnějších stěn vápenocementovým aktivovaným štukem tloušťky do 3 mm</t>
  </si>
  <si>
    <t>-120986000</t>
  </si>
  <si>
    <t>9</t>
  </si>
  <si>
    <t>622323111</t>
  </si>
  <si>
    <t>Vápenocementová omítka hladkých vnějších stěn tloušťky do 5 mm nanášená ručně</t>
  </si>
  <si>
    <t>-1056895700</t>
  </si>
  <si>
    <t>10</t>
  </si>
  <si>
    <t>6-spec.01</t>
  </si>
  <si>
    <t>Úprava komínku před nadezdívkou a povrchová úprava nové nadezdívky</t>
  </si>
  <si>
    <t>1713173042</t>
  </si>
  <si>
    <t>1 "nadezdívka komínu na střše č.2</t>
  </si>
  <si>
    <t>Ostatní konstrukce a práce, bourání</t>
  </si>
  <si>
    <t>11</t>
  </si>
  <si>
    <t>945421110</t>
  </si>
  <si>
    <t>Hydraulická zvedací plošina na automobilovém podvozku výška zdvihu do 18 m včetně obsluhy</t>
  </si>
  <si>
    <t>hod</t>
  </si>
  <si>
    <t>-1368930523</t>
  </si>
  <si>
    <t>5*10 "odhad 5 pracovních dnů pro omítku na nově nabetonované atice</t>
  </si>
  <si>
    <t>12</t>
  </si>
  <si>
    <t>9-spec.01</t>
  </si>
  <si>
    <t>Svislý svod skrz fasádu - osekání omítky, zkrácení svodu vč. úpravy na novou úroveň střechy č.7 a následné zednické začištění</t>
  </si>
  <si>
    <t>867149179</t>
  </si>
  <si>
    <t>13</t>
  </si>
  <si>
    <t>9-spec.02</t>
  </si>
  <si>
    <t>Svislý svod skrz fasádu - osekání omítky, zkrácení svodu vč. úpravy na novou úroveň střechy č.8 a následné zednické začištění</t>
  </si>
  <si>
    <t>1219939322</t>
  </si>
  <si>
    <t>997</t>
  </si>
  <si>
    <t>Přesun sutě</t>
  </si>
  <si>
    <t>14</t>
  </si>
  <si>
    <t>997013217</t>
  </si>
  <si>
    <t>Vnitrostaveništní doprava suti a vybouraných hmot pro budovy v přes 21 do 24 m ručně</t>
  </si>
  <si>
    <t>-1943951324</t>
  </si>
  <si>
    <t>997013501</t>
  </si>
  <si>
    <t>Odvoz suti a vybouraných hmot na skládku nebo meziskládku do 1 km se složením</t>
  </si>
  <si>
    <t>1039444917</t>
  </si>
  <si>
    <t>16</t>
  </si>
  <si>
    <t>997013509</t>
  </si>
  <si>
    <t>Příplatek k odvozu suti a vybouraných hmot na skládku ZKD 1 km přes 1 km</t>
  </si>
  <si>
    <t>950274152</t>
  </si>
  <si>
    <t>7,607*20 'Přepočtené koeficientem množství</t>
  </si>
  <si>
    <t>17</t>
  </si>
  <si>
    <t>997013631</t>
  </si>
  <si>
    <t>Poplatek za uložení na skládce (skládkovné) stavebního odpadu směsného kód odpadu 17 09 04</t>
  </si>
  <si>
    <t>-1026092609</t>
  </si>
  <si>
    <t>18</t>
  </si>
  <si>
    <t>997013814</t>
  </si>
  <si>
    <t>Poplatek za uložení na skládce (skládkovné) stavebního odpadu izolací kód odpadu 17 06 04</t>
  </si>
  <si>
    <t>1452109382</t>
  </si>
  <si>
    <t>998</t>
  </si>
  <si>
    <t>Přesun hmot</t>
  </si>
  <si>
    <t>19</t>
  </si>
  <si>
    <t>998018003</t>
  </si>
  <si>
    <t>Přesun hmot ruční pro budovy v přes 12 do 24 m</t>
  </si>
  <si>
    <t>-328220451</t>
  </si>
  <si>
    <t>PSV</t>
  </si>
  <si>
    <t>Práce a dodávky PSV</t>
  </si>
  <si>
    <t>712</t>
  </si>
  <si>
    <t>Povlakové krytiny</t>
  </si>
  <si>
    <t>20</t>
  </si>
  <si>
    <t>712331101</t>
  </si>
  <si>
    <t>Provedení povlakové krytiny střech do 10° podkladní vrstvy pásy na sucho AIP nebo NAIP</t>
  </si>
  <si>
    <t>935887925</t>
  </si>
  <si>
    <t>(2,955+0,65+0,3+0,3)*(3+6,97+0,65+0,3+0,3) "skladba S05</t>
  </si>
  <si>
    <t>(3,5+0,2+0,49+0,41)*(9,8+0,2+0,49+0,41)+(3,385+0,2+0,49+0,41)*(9,8+0,2+0,49+0,41) "skladba S06</t>
  </si>
  <si>
    <t>M</t>
  </si>
  <si>
    <t>DEK.1010101095</t>
  </si>
  <si>
    <t>DEK R13 (role/20m2)</t>
  </si>
  <si>
    <t>32</t>
  </si>
  <si>
    <t>571198660</t>
  </si>
  <si>
    <t>146,207*1,1655 'Přepočtené koeficientem množství</t>
  </si>
  <si>
    <t>22</t>
  </si>
  <si>
    <t>712340831</t>
  </si>
  <si>
    <t>Odstranění povlakové krytiny střech do 10° z pásů NAIP přitavených v plné ploše jednovrstvé</t>
  </si>
  <si>
    <t>1081225892</t>
  </si>
  <si>
    <t>podkladní pás</t>
  </si>
  <si>
    <t>(2,955+0,65)*(3+6,97+0,65) "skladba S05</t>
  </si>
  <si>
    <t>(3,5+0,2)*(9,8+0,2)+(3,385+0,2)*(9,8+0,2) "skladba S06</t>
  </si>
  <si>
    <t>23</t>
  </si>
  <si>
    <t>712340841</t>
  </si>
  <si>
    <t>Odstranění povlakové krytiny střech do 10° z pásů NAIP přitavených bodově jednovrstvé</t>
  </si>
  <si>
    <t>1034106444</t>
  </si>
  <si>
    <t>vrchní pás</t>
  </si>
  <si>
    <t>(15,85+0,4+0,4)*(13,98) "skladba S02</t>
  </si>
  <si>
    <t>24</t>
  </si>
  <si>
    <t>712341559</t>
  </si>
  <si>
    <t>Provedení povlakové krytiny střech do 10° pásy NAIP přitavením v plné ploše</t>
  </si>
  <si>
    <t>1444569952</t>
  </si>
  <si>
    <t>(15,85+0,4*2+0,41*2)*(13,98+0,23+0,18) "skladba S02</t>
  </si>
  <si>
    <t>25</t>
  </si>
  <si>
    <t>DEK.1010151880</t>
  </si>
  <si>
    <t>GLASTEK 40 SPECIAL MINERAL (role/7,5m2)</t>
  </si>
  <si>
    <t>1993148124</t>
  </si>
  <si>
    <t>397,6*1,1655 'Přepočtené koeficientem množství</t>
  </si>
  <si>
    <t>26</t>
  </si>
  <si>
    <t>712361701</t>
  </si>
  <si>
    <t>Provedení povlakové krytiny střech do 10° fólií položenou volně s přilepením spojů</t>
  </si>
  <si>
    <t>340195783</t>
  </si>
  <si>
    <t>5,25*9,2+(9,2*2+5,25*2)*0,2 "skladba S03</t>
  </si>
  <si>
    <t>10,32*6,1+5,11*13,835+(6,6*2+10,3*2+10,32*2+6,1*2+13,835*2+0,6*2+5,1)*0,2 "skladba S04</t>
  </si>
  <si>
    <t>27</t>
  </si>
  <si>
    <t>DEK.1015102080</t>
  </si>
  <si>
    <t>DEKPLAN 76 kotvený 1,5mm š.1,60m šedá (24m2)</t>
  </si>
  <si>
    <t>-1983732261</t>
  </si>
  <si>
    <t>605,451*1,1655 'Přepočtené koeficientem množství</t>
  </si>
  <si>
    <t>28</t>
  </si>
  <si>
    <t>712363103</t>
  </si>
  <si>
    <t>Provedení povlakové krytiny střech do 10° ukotvení fólie talířovou hmoždinkou do betonu nebo ŽB</t>
  </si>
  <si>
    <t>kus</t>
  </si>
  <si>
    <t>2106875652</t>
  </si>
  <si>
    <t>10,56*14,25*3 "skladba S02 - 3 ks/m2</t>
  </si>
  <si>
    <t>17,05*1,71*2*6+10,56*1,4*2*6 "skladba S02 - 6 ks/m2</t>
  </si>
  <si>
    <t>9,4*5,51*4 "skladba S03 - 4 ks/m2</t>
  </si>
  <si>
    <t>29</t>
  </si>
  <si>
    <t>3430103146</t>
  </si>
  <si>
    <t>Šroub EFHD 6,3x60 torx (250ks/bal)</t>
  </si>
  <si>
    <t>-592161089</t>
  </si>
  <si>
    <t>1185,89*1,05 'Přepočtené koeficientem množství</t>
  </si>
  <si>
    <t>30</t>
  </si>
  <si>
    <t>3420104315</t>
  </si>
  <si>
    <t>Plastová teleskopická podložka KOKEŠ CROCO</t>
  </si>
  <si>
    <t>578715601</t>
  </si>
  <si>
    <t>207,176*1,05 'Přepočtené koeficientem množství</t>
  </si>
  <si>
    <t>31</t>
  </si>
  <si>
    <t>3420104417</t>
  </si>
  <si>
    <t>Plastová teleskopická podložka KOKEŠ TPK 255 (250ks/bal)</t>
  </si>
  <si>
    <t>-1139266806</t>
  </si>
  <si>
    <t>978,714*1,05 'Přepočtené koeficientem množství</t>
  </si>
  <si>
    <t>712363104</t>
  </si>
  <si>
    <t>Provedení povlakové krytiny střech do 10° ukotvení fólie talířovou hmoždinkou do dřevěné konstrukce</t>
  </si>
  <si>
    <t>1895366885</t>
  </si>
  <si>
    <t>5,11*(9,4+4,435)*5+10,62*6,9*5+10,5*7*5 "skladba S04 - 5 ks/m2</t>
  </si>
  <si>
    <t>10,62*3,605*5 "skladba S05 - 5 ks/m2</t>
  </si>
  <si>
    <t>3,7*10*5+3,585*10*5 "skladba S06 - 5 ks/m2</t>
  </si>
  <si>
    <t>33</t>
  </si>
  <si>
    <t>3420104201</t>
  </si>
  <si>
    <t>Šroub EDS-H 5x40 (1000ks/bal)</t>
  </si>
  <si>
    <t>-844289608</t>
  </si>
  <si>
    <t>1643,05*1,05 'Přepočtené koeficientem množství</t>
  </si>
  <si>
    <t>34</t>
  </si>
  <si>
    <t>413094676</t>
  </si>
  <si>
    <t>1087,374*1,05 'Přepočtené koeficientem množství</t>
  </si>
  <si>
    <t>35</t>
  </si>
  <si>
    <t>3420104300</t>
  </si>
  <si>
    <t>Plastová teleskopická podložka KOKEŠ TPK 65 (500ks/bal)</t>
  </si>
  <si>
    <t>-46831242</t>
  </si>
  <si>
    <t>191,426*1,05 'Přepočtené koeficientem množství</t>
  </si>
  <si>
    <t>36</t>
  </si>
  <si>
    <t>1419814957</t>
  </si>
  <si>
    <t>364,25*1,05 'Přepočtené koeficientem množství</t>
  </si>
  <si>
    <t>37</t>
  </si>
  <si>
    <t>712363111</t>
  </si>
  <si>
    <t>Provedení povlakové krytiny střech do 10° překrytí talířové hmoždinky pruhem nalepené fólie</t>
  </si>
  <si>
    <t>901249271</t>
  </si>
  <si>
    <t>38</t>
  </si>
  <si>
    <t>28322058</t>
  </si>
  <si>
    <t>fólie hydroizolační střešní mPVC nevyztužená určená na detaily šedá tl 1,5mm</t>
  </si>
  <si>
    <t>720753778</t>
  </si>
  <si>
    <t>2828,94*0,01 'Přepočtené koeficientem množství</t>
  </si>
  <si>
    <t>39</t>
  </si>
  <si>
    <t>712363115</t>
  </si>
  <si>
    <t>Provedení povlakové krytiny střech do 10° zaizolování prostupů kruhového průřezu D do 300 mm</t>
  </si>
  <si>
    <t>1781218810</t>
  </si>
  <si>
    <t>3 "dle det. H</t>
  </si>
  <si>
    <t>40</t>
  </si>
  <si>
    <t>28342015</t>
  </si>
  <si>
    <t>manžeta těsnící pro prostupy hydroizolací z PVC uzavřená kruhová vnitřní průměr 200</t>
  </si>
  <si>
    <t>475806468</t>
  </si>
  <si>
    <t>41</t>
  </si>
  <si>
    <t>712363351</t>
  </si>
  <si>
    <t>Povlakové krytiny střech do 10° z tvarovaných poplastovaných lišt pásek rš 50 mm</t>
  </si>
  <si>
    <t>m</t>
  </si>
  <si>
    <t>-1527317636</t>
  </si>
  <si>
    <t>K.04</t>
  </si>
  <si>
    <t>15,85 "dle det. A</t>
  </si>
  <si>
    <t>9,8+3,385+9,8+3,5 "dle det. B</t>
  </si>
  <si>
    <t>5,25+4,95+6,1+10,32+6,6+10,3+10,3 "dle det. C</t>
  </si>
  <si>
    <t>13,78 "dle det. D</t>
  </si>
  <si>
    <t>11,46 "dle det. F</t>
  </si>
  <si>
    <t>6,97+2,955 "dle det. G</t>
  </si>
  <si>
    <t>42</t>
  </si>
  <si>
    <t>712363352</t>
  </si>
  <si>
    <t>Povlakové krytiny střech do 10° z tvarovaných poplastovaných lišt délky 2 m koutová lišta vnitřní rš 100 mm</t>
  </si>
  <si>
    <t>-1677378826</t>
  </si>
  <si>
    <t>K.01</t>
  </si>
  <si>
    <t>13,78*4 "dle det. D</t>
  </si>
  <si>
    <t>11,46*3 "dle det. E</t>
  </si>
  <si>
    <t>11,46*2 "dle det. F</t>
  </si>
  <si>
    <t>15,99*2*1,3+15,85+13,835+6,1+0,6*2+9,2+5,25+3+6,97+6,6+9,8+3,385+9,8+3,5 "dle det. I</t>
  </si>
  <si>
    <t>2,35*2*1,3+3,5*2 "kolem samočiného odvětrávacího zařízení na střeše č.1</t>
  </si>
  <si>
    <t>5,1 "výškovy skok na střeše č.3</t>
  </si>
  <si>
    <t>43</t>
  </si>
  <si>
    <t>712363353</t>
  </si>
  <si>
    <t>Povlakové krytiny střech do 10° z tvarovaných poplastovaných lišt délky 2 m koutová lišta vnější rš 100 mm</t>
  </si>
  <si>
    <t>739008378</t>
  </si>
  <si>
    <t>K.02</t>
  </si>
  <si>
    <t>11,46*2 "dle det. E</t>
  </si>
  <si>
    <t>44</t>
  </si>
  <si>
    <t>712363353x</t>
  </si>
  <si>
    <t>1728710830</t>
  </si>
  <si>
    <t>K.10</t>
  </si>
  <si>
    <t>45</t>
  </si>
  <si>
    <t>712363354</t>
  </si>
  <si>
    <t>Povlakové krytiny střech do 10° z tvarovaných poplastovaných lišt délky 2 m stěnová lišta vyhnutá rš 70 mm</t>
  </si>
  <si>
    <t>1819019717</t>
  </si>
  <si>
    <t>K.05</t>
  </si>
  <si>
    <t>11,46 "dle det. E</t>
  </si>
  <si>
    <t>46</t>
  </si>
  <si>
    <t>712363356</t>
  </si>
  <si>
    <t>Povlakové krytiny střech do 10° z tvarovaných poplastovaných lišt délky 2 m okapnice široká rš 200 mm</t>
  </si>
  <si>
    <t>-1862389926</t>
  </si>
  <si>
    <t>13,835+9,2 "okapnice na střeše č. 3 a 4</t>
  </si>
  <si>
    <t>47</t>
  </si>
  <si>
    <t>712391171</t>
  </si>
  <si>
    <t>Provedení povlakové krytiny střech do 10° podkladní textilní vrstvy</t>
  </si>
  <si>
    <t>-170601613</t>
  </si>
  <si>
    <t>48</t>
  </si>
  <si>
    <t>261526100x</t>
  </si>
  <si>
    <t>Geotextilie netkaná FILTEK V</t>
  </si>
  <si>
    <t>-1436628313</t>
  </si>
  <si>
    <t>54,08*1,155 'Přepočtené koeficientem množství</t>
  </si>
  <si>
    <t>49</t>
  </si>
  <si>
    <t>2615261100</t>
  </si>
  <si>
    <t>Geotextilie netkaná FILTEK 300 šířka 2,0 m (100 m2/role)</t>
  </si>
  <si>
    <t>-513158582</t>
  </si>
  <si>
    <t>153,771*1,155 'Přepočtené koeficientem množství</t>
  </si>
  <si>
    <t>50</t>
  </si>
  <si>
    <t>712461701</t>
  </si>
  <si>
    <t>Provedení povlakové krytiny střech přes 10° do 30° fólií položenou volně</t>
  </si>
  <si>
    <t>1097131925</t>
  </si>
  <si>
    <t>15,99*1,3*11,46+(11,46*2+15,99*1,3*2)*0,15 "skladba S01</t>
  </si>
  <si>
    <t>51</t>
  </si>
  <si>
    <t>-305884923</t>
  </si>
  <si>
    <t>247,893*1,1655 'Přepočtené koeficientem množství</t>
  </si>
  <si>
    <t>52</t>
  </si>
  <si>
    <t>712463104</t>
  </si>
  <si>
    <t>Provedení povlakové krytiny střech přes 10° do 30° ukotvení fólie talířovou hmoždinkou do dřevěné konstrukce</t>
  </si>
  <si>
    <t>-1053055096</t>
  </si>
  <si>
    <t>(5,565*1,3*8,94)*2*5 "skladba S01 - 5ks/m2</t>
  </si>
  <si>
    <t>2,5*1,3*8,94*6 "skladba S01 - 6 ks/m2</t>
  </si>
  <si>
    <t>17,05*1,3*1,71*2*7+1,71*1,3*8,94*2*7 "skladba S01 - 7 ks/m2</t>
  </si>
  <si>
    <t>53</t>
  </si>
  <si>
    <t>-1632433099</t>
  </si>
  <si>
    <t>1629,955*1,05 'Přepočtené koeficientem množství</t>
  </si>
  <si>
    <t>54</t>
  </si>
  <si>
    <t>-566355052</t>
  </si>
  <si>
    <t>55</t>
  </si>
  <si>
    <t>712463111</t>
  </si>
  <si>
    <t>Provedení povlakové krytiny střech přes 10° do 30° překrytí talířové hmoždinky pruhem nalepené fólie</t>
  </si>
  <si>
    <t>1896490093</t>
  </si>
  <si>
    <t>56</t>
  </si>
  <si>
    <t>-355110190</t>
  </si>
  <si>
    <t>1629,955*0,01 'Přepočtené koeficientem množství</t>
  </si>
  <si>
    <t>57</t>
  </si>
  <si>
    <t>712491171</t>
  </si>
  <si>
    <t>Provedení povlakové krytiny střech přes 10° do 30° podkladní textilní vrstvy</t>
  </si>
  <si>
    <t>531139074</t>
  </si>
  <si>
    <t>58</t>
  </si>
  <si>
    <t>604350260</t>
  </si>
  <si>
    <t>247,893*1,155 'Přepočtené koeficientem množství</t>
  </si>
  <si>
    <t>59</t>
  </si>
  <si>
    <t>712998005x</t>
  </si>
  <si>
    <t>Montáž atikového chrliče</t>
  </si>
  <si>
    <t>-1490234836</t>
  </si>
  <si>
    <t>1 "střecha č.8</t>
  </si>
  <si>
    <t>1 "střecha č.7</t>
  </si>
  <si>
    <t>1 "střecha č.2</t>
  </si>
  <si>
    <t>1 "střecha č.5</t>
  </si>
  <si>
    <t>60</t>
  </si>
  <si>
    <t>28342471x</t>
  </si>
  <si>
    <t>chrlič atikový 100/100 a 150/150  s manžetou pro hydroizolaci z PVC-P</t>
  </si>
  <si>
    <t>-1802350513</t>
  </si>
  <si>
    <t>61</t>
  </si>
  <si>
    <t>712998201</t>
  </si>
  <si>
    <t>Montáž bezpečnostního přepadu z PVC do DN 70</t>
  </si>
  <si>
    <t>-1048448708</t>
  </si>
  <si>
    <t>62</t>
  </si>
  <si>
    <t>56231128</t>
  </si>
  <si>
    <t>pojistný přepad ploché střechy s manžetou pro PVC-P hydroizolaci DN 50, DN 75, DN 110, DN 125</t>
  </si>
  <si>
    <t>-251960759</t>
  </si>
  <si>
    <t>63</t>
  </si>
  <si>
    <t>712-spec.01</t>
  </si>
  <si>
    <t>Očištění a vyspravení souvrství asfaltových pásů</t>
  </si>
  <si>
    <t>-1735828994</t>
  </si>
  <si>
    <t>15,99*1,3*11,46 "skladba S01</t>
  </si>
  <si>
    <t>15,85*13,78 "skladba S02</t>
  </si>
  <si>
    <t>5,25*9,2 "skladba S03</t>
  </si>
  <si>
    <t>10,32*6,1+5,11*13,835 "skladba S04</t>
  </si>
  <si>
    <t>64</t>
  </si>
  <si>
    <t>712-spec.02</t>
  </si>
  <si>
    <t>Opracování špatně přístupných míst mPVC folií případně systémem Kemperol</t>
  </si>
  <si>
    <t>1421265481</t>
  </si>
  <si>
    <t>65</t>
  </si>
  <si>
    <t>998712203</t>
  </si>
  <si>
    <t>Přesun hmot procentní pro krytiny povlakové v objektech v přes 12 do 24 m</t>
  </si>
  <si>
    <t>%</t>
  </si>
  <si>
    <t>251739271</t>
  </si>
  <si>
    <t>713</t>
  </si>
  <si>
    <t>Izolace tepelné</t>
  </si>
  <si>
    <t>66</t>
  </si>
  <si>
    <t>713140811</t>
  </si>
  <si>
    <t>Odstranění tepelné izolace střech nadstřešní volně kladené z vláknitých materiálů suchých tl do 100 mm</t>
  </si>
  <si>
    <t>-1675856577</t>
  </si>
  <si>
    <t>2,955*6,97+3*1,4 "skladba S05</t>
  </si>
  <si>
    <t>3,5*9,8+3,385*9,8 "skladba S06</t>
  </si>
  <si>
    <t>67</t>
  </si>
  <si>
    <t>713141151</t>
  </si>
  <si>
    <t>Montáž izolace tepelné střech plochých kladené volně 1 vrstva rohoží, pásů, dílců, desek</t>
  </si>
  <si>
    <t>-964727154</t>
  </si>
  <si>
    <t>68</t>
  </si>
  <si>
    <t>RMAT0001</t>
  </si>
  <si>
    <t>ISOVER XH (Xtra Hard) tl. 80 mm</t>
  </si>
  <si>
    <t>1156270801</t>
  </si>
  <si>
    <t>310,682*1,05 'Přepočtené koeficientem množství</t>
  </si>
  <si>
    <t>69</t>
  </si>
  <si>
    <t>713141152</t>
  </si>
  <si>
    <t>Montáž izolace tepelné střech plochých kladené volně 2 vrstvy rohoží, pásů, dílců, desek</t>
  </si>
  <si>
    <t>210203627</t>
  </si>
  <si>
    <t>70</t>
  </si>
  <si>
    <t>63151469</t>
  </si>
  <si>
    <t>deska tepelně izolační minerální plochých střech spodní vrstva 50kPa λ=0,036-0,039 tl 90mm</t>
  </si>
  <si>
    <t>1029075180</t>
  </si>
  <si>
    <t>285,886*2,1 'Přepočtené koeficientem množství</t>
  </si>
  <si>
    <t>71</t>
  </si>
  <si>
    <t>998713203</t>
  </si>
  <si>
    <t>Přesun hmot procentní pro izolace tepelné v objektech v přes 12 do 24 m</t>
  </si>
  <si>
    <t>-780299547</t>
  </si>
  <si>
    <t>721</t>
  </si>
  <si>
    <t>Zdravotechnika - vnitřní kanalizace</t>
  </si>
  <si>
    <t>72</t>
  </si>
  <si>
    <t>721210822</t>
  </si>
  <si>
    <t>Demontáž vpustí střešních DN 100</t>
  </si>
  <si>
    <t>-908045242</t>
  </si>
  <si>
    <t>73</t>
  </si>
  <si>
    <t>721233121</t>
  </si>
  <si>
    <t>Střešní vtok polypropylen PP pro ploché střechy vodorovný odtok DN 75/110</t>
  </si>
  <si>
    <t>-1999008520</t>
  </si>
  <si>
    <t>74</t>
  </si>
  <si>
    <t>998721203</t>
  </si>
  <si>
    <t>Přesun hmot procentní pro vnitřní kanalizace v objektech v přes 12 do 24 m</t>
  </si>
  <si>
    <t>-810193506</t>
  </si>
  <si>
    <t>741</t>
  </si>
  <si>
    <t>Elektroinstalace - silnoproud</t>
  </si>
  <si>
    <t>75</t>
  </si>
  <si>
    <t>741-spec.01</t>
  </si>
  <si>
    <t>Demontáž hromosvodu, montáž nového hromosvodu vč. revizní zprávy</t>
  </si>
  <si>
    <t>-185776963</t>
  </si>
  <si>
    <t>751</t>
  </si>
  <si>
    <t>Vzduchotechnika</t>
  </si>
  <si>
    <t>76</t>
  </si>
  <si>
    <t>751-spec.01</t>
  </si>
  <si>
    <t>Dočasná demontáž / případně přeložení klimatizace</t>
  </si>
  <si>
    <t>-2097803204</t>
  </si>
  <si>
    <t>77</t>
  </si>
  <si>
    <t>998751202</t>
  </si>
  <si>
    <t>Přesun hmot procentní pro vzduchotechniku v objektech výšky přes 12 do 24 m</t>
  </si>
  <si>
    <t>-770726697</t>
  </si>
  <si>
    <t>762</t>
  </si>
  <si>
    <t>Konstrukce tesařské</t>
  </si>
  <si>
    <t>78</t>
  </si>
  <si>
    <t>76236131x</t>
  </si>
  <si>
    <t>Konstrukční a vyrovnávací vrstva pod klempířské prvky (atiky) z vodovzdorné březové překližky tl 21 mm</t>
  </si>
  <si>
    <t>-868959588</t>
  </si>
  <si>
    <t>11,46*0,45 "dle det. E</t>
  </si>
  <si>
    <t>11,46*0,55 "dle det. F</t>
  </si>
  <si>
    <t>(6,97+2,955)*0,7 "dle det. G</t>
  </si>
  <si>
    <t>79</t>
  </si>
  <si>
    <t>60621149</t>
  </si>
  <si>
    <t>překližka vodovzdorná hladká/hladká bříza tl 21mm</t>
  </si>
  <si>
    <t>-1110904272</t>
  </si>
  <si>
    <t>18,408*1,25 'Přepočtené koeficientem množství</t>
  </si>
  <si>
    <t>80</t>
  </si>
  <si>
    <t>762-spec.01</t>
  </si>
  <si>
    <t>Kontrola a případná oprava/výměna dřevěných prvků (prkenný záklop, dřevěný trámový strop)</t>
  </si>
  <si>
    <t>-1514981710</t>
  </si>
  <si>
    <t>81</t>
  </si>
  <si>
    <t>998762203</t>
  </si>
  <si>
    <t>Přesun hmot procentní pro kce tesařské v objektech v přes 12 do 24 m</t>
  </si>
  <si>
    <t>-1781998854</t>
  </si>
  <si>
    <t>764</t>
  </si>
  <si>
    <t>Konstrukce klempířské</t>
  </si>
  <si>
    <t>82</t>
  </si>
  <si>
    <t>764002841</t>
  </si>
  <si>
    <t>Demontáž oplechování horních ploch zdí a nadezdívek do suti</t>
  </si>
  <si>
    <t>-1227387714</t>
  </si>
  <si>
    <t>15,85+13,98*2 "skladba S02</t>
  </si>
  <si>
    <t>5,25 "skladba S03</t>
  </si>
  <si>
    <t>10,32+6,1+10,32-5,11+10,3*2+0,2*2+6,6 "skladba S04</t>
  </si>
  <si>
    <t>6,97+0,65+2,955 "skladba S05</t>
  </si>
  <si>
    <t>3,385+0,2+0,2+9,8+0,2+9,8+3,5+0,5 "skladba S06</t>
  </si>
  <si>
    <t>83</t>
  </si>
  <si>
    <t>764002871</t>
  </si>
  <si>
    <t>Demontáž lemování zdí do suti</t>
  </si>
  <si>
    <t>593040293</t>
  </si>
  <si>
    <t>11,46*2+15,99*2*1,3+3,5*2+2,35*2 "skladba S01</t>
  </si>
  <si>
    <t>15,85 "skladba S02</t>
  </si>
  <si>
    <t>9,2+5,25*2 "skladba S03</t>
  </si>
  <si>
    <t>5,11*1,3+13,835+6,1+0,6*2+6,6 "skladba S04</t>
  </si>
  <si>
    <t>3+6,97+1,41 "skladba S05</t>
  </si>
  <si>
    <t>9,8*2+3,5+3,385 "skladba S06</t>
  </si>
  <si>
    <t>84</t>
  </si>
  <si>
    <t>764011441x</t>
  </si>
  <si>
    <t>Podkladní plech z PZ plechu pro hřebeny, nároží, úžlabí nebo okapové hrany tl 1,0 mm rš 135 mm</t>
  </si>
  <si>
    <t>2036916097</t>
  </si>
  <si>
    <t>K.03</t>
  </si>
  <si>
    <t>K.07</t>
  </si>
  <si>
    <t>K.08</t>
  </si>
  <si>
    <t>K.09</t>
  </si>
  <si>
    <t>85</t>
  </si>
  <si>
    <t>764244405x</t>
  </si>
  <si>
    <t>Oplechování horních ploch a nadezdívek bez rohů z TiZn předzvětralého plechu kotvené rš 390 mm</t>
  </si>
  <si>
    <t>-1257360324</t>
  </si>
  <si>
    <t>86</t>
  </si>
  <si>
    <t>764244407x</t>
  </si>
  <si>
    <t>Oplechování horních ploch a nadezdívek bez rohů z TiZn předzvětralého plechu kotvené rš 580 mm</t>
  </si>
  <si>
    <t>1229931477</t>
  </si>
  <si>
    <t>87</t>
  </si>
  <si>
    <t>764244408x</t>
  </si>
  <si>
    <t>Oplechování horních ploch a nadezdívek bez rohů z TiZn předzvětralého plechu kotvené rš 695 mm</t>
  </si>
  <si>
    <t>1719337863</t>
  </si>
  <si>
    <t>88</t>
  </si>
  <si>
    <t>764244411</t>
  </si>
  <si>
    <t>Oplechování horních ploch a nadezdívek bez rohů z TiZn předzvětralého plechu kotvené rš přes 800 mm</t>
  </si>
  <si>
    <t>910170867</t>
  </si>
  <si>
    <t>(6,97+2,955)*0,845 "dle det. G</t>
  </si>
  <si>
    <t>89</t>
  </si>
  <si>
    <t>764311403x</t>
  </si>
  <si>
    <t>Krycí lišta z Pz plechu rš 135 mm</t>
  </si>
  <si>
    <t>1252842215</t>
  </si>
  <si>
    <t>K.06</t>
  </si>
  <si>
    <t>90</t>
  </si>
  <si>
    <t>764511662</t>
  </si>
  <si>
    <t>Kotlík hranatý pro podokapní žlaby z Pz s povrchovou úpravou 330/100 mm</t>
  </si>
  <si>
    <t>-1378401792</t>
  </si>
  <si>
    <t>1 "nový kotlík střecha č.8</t>
  </si>
  <si>
    <t>1 "nový kotlík střecha č.5</t>
  </si>
  <si>
    <t>91</t>
  </si>
  <si>
    <t>764-spec.01</t>
  </si>
  <si>
    <t>Přesun a výměna komínku na střeše č.7</t>
  </si>
  <si>
    <t>-417851944</t>
  </si>
  <si>
    <t>92</t>
  </si>
  <si>
    <t>764-spec.02</t>
  </si>
  <si>
    <t>Úprava a prodloužení svislého svodu</t>
  </si>
  <si>
    <t>200309809</t>
  </si>
  <si>
    <t>93</t>
  </si>
  <si>
    <t>764-spec.03</t>
  </si>
  <si>
    <t>Komínky skrz fasádu</t>
  </si>
  <si>
    <t>472650751</t>
  </si>
  <si>
    <t>2 "střecha č.5</t>
  </si>
  <si>
    <t>94</t>
  </si>
  <si>
    <t>998764203</t>
  </si>
  <si>
    <t>Přesun hmot procentní pro konstrukce klempířské v objektech v přes 12 do 24 m</t>
  </si>
  <si>
    <t>2074671808</t>
  </si>
  <si>
    <t>767</t>
  </si>
  <si>
    <t>Konstrukce zámečnické</t>
  </si>
  <si>
    <t>95</t>
  </si>
  <si>
    <t>767-spec.01</t>
  </si>
  <si>
    <t>Záchytný systém</t>
  </si>
  <si>
    <t>2056112374</t>
  </si>
  <si>
    <t>96</t>
  </si>
  <si>
    <t>767-spec.02</t>
  </si>
  <si>
    <t>Nové zateplené ocelové dveře na střechu č.5 vč. demontáže stávajících a zvednutí prahu a obvodových pásků a zapravení omítky</t>
  </si>
  <si>
    <t>655372813</t>
  </si>
  <si>
    <t>97</t>
  </si>
  <si>
    <t>767-spec.03</t>
  </si>
  <si>
    <t>Prodloužení žebříku</t>
  </si>
  <si>
    <t>1440751444</t>
  </si>
  <si>
    <t>1 "na střeše č.5</t>
  </si>
  <si>
    <t>98</t>
  </si>
  <si>
    <t>998767203</t>
  </si>
  <si>
    <t>Přesun hmot procentní pro zámečnické konstrukce v objektech v přes 12 do 24 m</t>
  </si>
  <si>
    <t>-229584431</t>
  </si>
  <si>
    <t>783</t>
  </si>
  <si>
    <t>Dokončovací práce - nátěry</t>
  </si>
  <si>
    <t>99</t>
  </si>
  <si>
    <t>783823135</t>
  </si>
  <si>
    <t>Penetrační silikonový nátěr hladkých, tenkovrstvých zrnitých nebo štukových omítek</t>
  </si>
  <si>
    <t>450288243</t>
  </si>
  <si>
    <t>100</t>
  </si>
  <si>
    <t>783827425</t>
  </si>
  <si>
    <t>Krycí dvojnásobný silikonový nátěr omítek stupně členitosti 1 a 2</t>
  </si>
  <si>
    <t>-680200739</t>
  </si>
  <si>
    <t>101</t>
  </si>
  <si>
    <t>783-spec.01</t>
  </si>
  <si>
    <t>Očištění a natření konsturkce pro uložení kabelů</t>
  </si>
  <si>
    <t>1199606167</t>
  </si>
  <si>
    <t>8,5 "kabelový žlab na střeše č.2</t>
  </si>
  <si>
    <t>102</t>
  </si>
  <si>
    <t>783-spec.02</t>
  </si>
  <si>
    <t>Očištění a nátěr žebříku</t>
  </si>
  <si>
    <t>597713567</t>
  </si>
  <si>
    <t>103</t>
  </si>
  <si>
    <t>783-spec.03</t>
  </si>
  <si>
    <t>Nový nátěr VZT</t>
  </si>
  <si>
    <t>1537251350</t>
  </si>
  <si>
    <t>VRN</t>
  </si>
  <si>
    <t>Vedlejší rozpočtové náklady</t>
  </si>
  <si>
    <t>VRN1</t>
  </si>
  <si>
    <t>Průzkumné, geodetické a projektové práce</t>
  </si>
  <si>
    <t>104</t>
  </si>
  <si>
    <t>013274000</t>
  </si>
  <si>
    <t>Pasportizace objektu před započetím prací</t>
  </si>
  <si>
    <t>1024</t>
  </si>
  <si>
    <t>1923427912</t>
  </si>
  <si>
    <t>105</t>
  </si>
  <si>
    <t>013284000</t>
  </si>
  <si>
    <t>Pasportizace objektu po provedení prací</t>
  </si>
  <si>
    <t>1279116673</t>
  </si>
  <si>
    <t>VRN3</t>
  </si>
  <si>
    <t>Zařízení staveniště</t>
  </si>
  <si>
    <t>106</t>
  </si>
  <si>
    <t>030001000</t>
  </si>
  <si>
    <t>-1422607320</t>
  </si>
  <si>
    <t>VRN4</t>
  </si>
  <si>
    <t>Inženýrská činnost</t>
  </si>
  <si>
    <t>107</t>
  </si>
  <si>
    <t>045303000</t>
  </si>
  <si>
    <t>Koordinační činnost</t>
  </si>
  <si>
    <t>-1398006361</t>
  </si>
  <si>
    <t>VRN6</t>
  </si>
  <si>
    <t>Územní vlivy</t>
  </si>
  <si>
    <t>108</t>
  </si>
  <si>
    <t>061002000</t>
  </si>
  <si>
    <t>Vliv klimatických podmínek</t>
  </si>
  <si>
    <t>2078960663</t>
  </si>
  <si>
    <t>109</t>
  </si>
  <si>
    <t>065002000</t>
  </si>
  <si>
    <t>Mimostaveništní doprava materiálů</t>
  </si>
  <si>
    <t>696380163</t>
  </si>
  <si>
    <t>VRN8</t>
  </si>
  <si>
    <t>Přesun stavebních kapacit</t>
  </si>
  <si>
    <t>110</t>
  </si>
  <si>
    <t>081002000</t>
  </si>
  <si>
    <t>Doprava zaměstnanců</t>
  </si>
  <si>
    <t>579036272</t>
  </si>
  <si>
    <t>VP</t>
  </si>
  <si>
    <t xml:space="preserve"> 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</si>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</sst>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1" fillId="3" borderId="22" xfId="0" applyFont="1" applyFill="1" applyBorder="1" applyAlignment="1" applyProtection="1">
      <alignment horizontal="left" vertical="center"/>
      <protection locked="0"/>
    </xf>
    <xf numFmtId="0" fontId="21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27" t="s">
        <v>5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92" t="s">
        <v>14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R5" s="19"/>
      <c r="BE5" s="189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94" t="s">
        <v>17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R6" s="19"/>
      <c r="BE6" s="190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0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90"/>
      <c r="BS8" s="16" t="s">
        <v>6</v>
      </c>
    </row>
    <row r="9" spans="1:74" ht="14.45" customHeight="1">
      <c r="B9" s="19"/>
      <c r="AR9" s="19"/>
      <c r="BE9" s="190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190"/>
      <c r="BS10" s="16" t="s">
        <v>6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29</v>
      </c>
      <c r="AR11" s="19"/>
      <c r="BE11" s="190"/>
      <c r="BS11" s="16" t="s">
        <v>6</v>
      </c>
    </row>
    <row r="12" spans="1:74" ht="6.95" customHeight="1">
      <c r="B12" s="19"/>
      <c r="AR12" s="19"/>
      <c r="BE12" s="190"/>
      <c r="BS12" s="16" t="s">
        <v>6</v>
      </c>
    </row>
    <row r="13" spans="1:74" ht="12" customHeight="1">
      <c r="B13" s="19"/>
      <c r="D13" s="26" t="s">
        <v>30</v>
      </c>
      <c r="AK13" s="26" t="s">
        <v>25</v>
      </c>
      <c r="AN13" s="28" t="s">
        <v>31</v>
      </c>
      <c r="AR13" s="19"/>
      <c r="BE13" s="190"/>
      <c r="BS13" s="16" t="s">
        <v>6</v>
      </c>
    </row>
    <row r="14" spans="1:74" ht="12.75">
      <c r="B14" s="19"/>
      <c r="E14" s="195" t="s">
        <v>31</v>
      </c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26" t="s">
        <v>28</v>
      </c>
      <c r="AN14" s="28" t="s">
        <v>31</v>
      </c>
      <c r="AR14" s="19"/>
      <c r="BE14" s="190"/>
      <c r="BS14" s="16" t="s">
        <v>6</v>
      </c>
    </row>
    <row r="15" spans="1:74" ht="6.95" customHeight="1">
      <c r="B15" s="19"/>
      <c r="AR15" s="19"/>
      <c r="BE15" s="190"/>
      <c r="BS15" s="16" t="s">
        <v>3</v>
      </c>
    </row>
    <row r="16" spans="1:74" ht="12" customHeight="1">
      <c r="B16" s="19"/>
      <c r="D16" s="26" t="s">
        <v>32</v>
      </c>
      <c r="AK16" s="26" t="s">
        <v>25</v>
      </c>
      <c r="AN16" s="24" t="s">
        <v>33</v>
      </c>
      <c r="AR16" s="19"/>
      <c r="BE16" s="190"/>
      <c r="BS16" s="16" t="s">
        <v>3</v>
      </c>
    </row>
    <row r="17" spans="2:71" ht="18.399999999999999" customHeight="1">
      <c r="B17" s="19"/>
      <c r="E17" s="24" t="s">
        <v>34</v>
      </c>
      <c r="AK17" s="26" t="s">
        <v>28</v>
      </c>
      <c r="AN17" s="24" t="s">
        <v>35</v>
      </c>
      <c r="AR17" s="19"/>
      <c r="BE17" s="190"/>
      <c r="BS17" s="16" t="s">
        <v>36</v>
      </c>
    </row>
    <row r="18" spans="2:71" ht="6.95" customHeight="1">
      <c r="B18" s="19"/>
      <c r="AR18" s="19"/>
      <c r="BE18" s="190"/>
      <c r="BS18" s="16" t="s">
        <v>6</v>
      </c>
    </row>
    <row r="19" spans="2:71" ht="12" customHeight="1">
      <c r="B19" s="19"/>
      <c r="D19" s="26" t="s">
        <v>37</v>
      </c>
      <c r="AK19" s="26" t="s">
        <v>25</v>
      </c>
      <c r="AN19" s="24" t="s">
        <v>1</v>
      </c>
      <c r="AR19" s="19"/>
      <c r="BE19" s="190"/>
      <c r="BS19" s="16" t="s">
        <v>6</v>
      </c>
    </row>
    <row r="20" spans="2:71" ht="18.399999999999999" customHeight="1">
      <c r="B20" s="19"/>
      <c r="E20" s="24" t="s">
        <v>38</v>
      </c>
      <c r="AK20" s="26" t="s">
        <v>28</v>
      </c>
      <c r="AN20" s="24" t="s">
        <v>1</v>
      </c>
      <c r="AR20" s="19"/>
      <c r="BE20" s="190"/>
      <c r="BS20" s="16" t="s">
        <v>36</v>
      </c>
    </row>
    <row r="21" spans="2:71" ht="6.95" customHeight="1">
      <c r="B21" s="19"/>
      <c r="AR21" s="19"/>
      <c r="BE21" s="190"/>
    </row>
    <row r="22" spans="2:71" ht="12" customHeight="1">
      <c r="B22" s="19"/>
      <c r="D22" s="26" t="s">
        <v>39</v>
      </c>
      <c r="AR22" s="19"/>
      <c r="BE22" s="190"/>
    </row>
    <row r="23" spans="2:71" ht="71.25" customHeight="1">
      <c r="B23" s="19"/>
      <c r="E23" s="197" t="s">
        <v>40</v>
      </c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R23" s="19"/>
      <c r="BE23" s="190"/>
    </row>
    <row r="24" spans="2:71" ht="6.95" customHeight="1">
      <c r="B24" s="19"/>
      <c r="AR24" s="19"/>
      <c r="BE24" s="190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0"/>
    </row>
    <row r="26" spans="2:71" s="1" customFormat="1" ht="25.9" customHeight="1">
      <c r="B26" s="31"/>
      <c r="D26" s="32" t="s">
        <v>41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8">
        <f>ROUND(AG94,2)</f>
        <v>0</v>
      </c>
      <c r="AL26" s="199"/>
      <c r="AM26" s="199"/>
      <c r="AN26" s="199"/>
      <c r="AO26" s="199"/>
      <c r="AR26" s="31"/>
      <c r="BE26" s="190"/>
    </row>
    <row r="27" spans="2:71" s="1" customFormat="1" ht="6.95" customHeight="1">
      <c r="B27" s="31"/>
      <c r="AR27" s="31"/>
      <c r="BE27" s="190"/>
    </row>
    <row r="28" spans="2:71" s="1" customFormat="1" ht="12.75">
      <c r="B28" s="31"/>
      <c r="L28" s="200" t="s">
        <v>42</v>
      </c>
      <c r="M28" s="200"/>
      <c r="N28" s="200"/>
      <c r="O28" s="200"/>
      <c r="P28" s="200"/>
      <c r="W28" s="200" t="s">
        <v>43</v>
      </c>
      <c r="X28" s="200"/>
      <c r="Y28" s="200"/>
      <c r="Z28" s="200"/>
      <c r="AA28" s="200"/>
      <c r="AB28" s="200"/>
      <c r="AC28" s="200"/>
      <c r="AD28" s="200"/>
      <c r="AE28" s="200"/>
      <c r="AK28" s="200" t="s">
        <v>44</v>
      </c>
      <c r="AL28" s="200"/>
      <c r="AM28" s="200"/>
      <c r="AN28" s="200"/>
      <c r="AO28" s="200"/>
      <c r="AR28" s="31"/>
      <c r="BE28" s="190"/>
    </row>
    <row r="29" spans="2:71" s="2" customFormat="1" ht="14.45" customHeight="1">
      <c r="B29" s="35"/>
      <c r="D29" s="26" t="s">
        <v>45</v>
      </c>
      <c r="F29" s="26" t="s">
        <v>46</v>
      </c>
      <c r="L29" s="203">
        <v>0.21</v>
      </c>
      <c r="M29" s="202"/>
      <c r="N29" s="202"/>
      <c r="O29" s="202"/>
      <c r="P29" s="202"/>
      <c r="W29" s="201">
        <f>ROUND(AZ94, 2)</f>
        <v>0</v>
      </c>
      <c r="X29" s="202"/>
      <c r="Y29" s="202"/>
      <c r="Z29" s="202"/>
      <c r="AA29" s="202"/>
      <c r="AB29" s="202"/>
      <c r="AC29" s="202"/>
      <c r="AD29" s="202"/>
      <c r="AE29" s="202"/>
      <c r="AK29" s="201">
        <f>ROUND(AV94, 2)</f>
        <v>0</v>
      </c>
      <c r="AL29" s="202"/>
      <c r="AM29" s="202"/>
      <c r="AN29" s="202"/>
      <c r="AO29" s="202"/>
      <c r="AR29" s="35"/>
      <c r="BE29" s="191"/>
    </row>
    <row r="30" spans="2:71" s="2" customFormat="1" ht="14.45" customHeight="1">
      <c r="B30" s="35"/>
      <c r="F30" s="26" t="s">
        <v>47</v>
      </c>
      <c r="L30" s="203">
        <v>0.15</v>
      </c>
      <c r="M30" s="202"/>
      <c r="N30" s="202"/>
      <c r="O30" s="202"/>
      <c r="P30" s="202"/>
      <c r="W30" s="201">
        <f>ROUND(BA94, 2)</f>
        <v>0</v>
      </c>
      <c r="X30" s="202"/>
      <c r="Y30" s="202"/>
      <c r="Z30" s="202"/>
      <c r="AA30" s="202"/>
      <c r="AB30" s="202"/>
      <c r="AC30" s="202"/>
      <c r="AD30" s="202"/>
      <c r="AE30" s="202"/>
      <c r="AK30" s="201">
        <f>ROUND(AW94, 2)</f>
        <v>0</v>
      </c>
      <c r="AL30" s="202"/>
      <c r="AM30" s="202"/>
      <c r="AN30" s="202"/>
      <c r="AO30" s="202"/>
      <c r="AR30" s="35"/>
      <c r="BE30" s="191"/>
    </row>
    <row r="31" spans="2:71" s="2" customFormat="1" ht="14.45" hidden="1" customHeight="1">
      <c r="B31" s="35"/>
      <c r="F31" s="26" t="s">
        <v>48</v>
      </c>
      <c r="L31" s="203">
        <v>0.21</v>
      </c>
      <c r="M31" s="202"/>
      <c r="N31" s="202"/>
      <c r="O31" s="202"/>
      <c r="P31" s="202"/>
      <c r="W31" s="201">
        <f>ROUND(BB94, 2)</f>
        <v>0</v>
      </c>
      <c r="X31" s="202"/>
      <c r="Y31" s="202"/>
      <c r="Z31" s="202"/>
      <c r="AA31" s="202"/>
      <c r="AB31" s="202"/>
      <c r="AC31" s="202"/>
      <c r="AD31" s="202"/>
      <c r="AE31" s="202"/>
      <c r="AK31" s="201">
        <v>0</v>
      </c>
      <c r="AL31" s="202"/>
      <c r="AM31" s="202"/>
      <c r="AN31" s="202"/>
      <c r="AO31" s="202"/>
      <c r="AR31" s="35"/>
      <c r="BE31" s="191"/>
    </row>
    <row r="32" spans="2:71" s="2" customFormat="1" ht="14.45" hidden="1" customHeight="1">
      <c r="B32" s="35"/>
      <c r="F32" s="26" t="s">
        <v>49</v>
      </c>
      <c r="L32" s="203">
        <v>0.15</v>
      </c>
      <c r="M32" s="202"/>
      <c r="N32" s="202"/>
      <c r="O32" s="202"/>
      <c r="P32" s="202"/>
      <c r="W32" s="201">
        <f>ROUND(BC94, 2)</f>
        <v>0</v>
      </c>
      <c r="X32" s="202"/>
      <c r="Y32" s="202"/>
      <c r="Z32" s="202"/>
      <c r="AA32" s="202"/>
      <c r="AB32" s="202"/>
      <c r="AC32" s="202"/>
      <c r="AD32" s="202"/>
      <c r="AE32" s="202"/>
      <c r="AK32" s="201">
        <v>0</v>
      </c>
      <c r="AL32" s="202"/>
      <c r="AM32" s="202"/>
      <c r="AN32" s="202"/>
      <c r="AO32" s="202"/>
      <c r="AR32" s="35"/>
      <c r="BE32" s="191"/>
    </row>
    <row r="33" spans="2:57" s="2" customFormat="1" ht="14.45" hidden="1" customHeight="1">
      <c r="B33" s="35"/>
      <c r="F33" s="26" t="s">
        <v>50</v>
      </c>
      <c r="L33" s="203">
        <v>0</v>
      </c>
      <c r="M33" s="202"/>
      <c r="N33" s="202"/>
      <c r="O33" s="202"/>
      <c r="P33" s="202"/>
      <c r="W33" s="201">
        <f>ROUND(BD94, 2)</f>
        <v>0</v>
      </c>
      <c r="X33" s="202"/>
      <c r="Y33" s="202"/>
      <c r="Z33" s="202"/>
      <c r="AA33" s="202"/>
      <c r="AB33" s="202"/>
      <c r="AC33" s="202"/>
      <c r="AD33" s="202"/>
      <c r="AE33" s="202"/>
      <c r="AK33" s="201">
        <v>0</v>
      </c>
      <c r="AL33" s="202"/>
      <c r="AM33" s="202"/>
      <c r="AN33" s="202"/>
      <c r="AO33" s="202"/>
      <c r="AR33" s="35"/>
      <c r="BE33" s="191"/>
    </row>
    <row r="34" spans="2:57" s="1" customFormat="1" ht="6.95" customHeight="1">
      <c r="B34" s="31"/>
      <c r="AR34" s="31"/>
      <c r="BE34" s="190"/>
    </row>
    <row r="35" spans="2:57" s="1" customFormat="1" ht="25.9" customHeight="1">
      <c r="B35" s="31"/>
      <c r="C35" s="36"/>
      <c r="D35" s="37" t="s">
        <v>51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52</v>
      </c>
      <c r="U35" s="38"/>
      <c r="V35" s="38"/>
      <c r="W35" s="38"/>
      <c r="X35" s="204" t="s">
        <v>53</v>
      </c>
      <c r="Y35" s="205"/>
      <c r="Z35" s="205"/>
      <c r="AA35" s="205"/>
      <c r="AB35" s="205"/>
      <c r="AC35" s="38"/>
      <c r="AD35" s="38"/>
      <c r="AE35" s="38"/>
      <c r="AF35" s="38"/>
      <c r="AG35" s="38"/>
      <c r="AH35" s="38"/>
      <c r="AI35" s="38"/>
      <c r="AJ35" s="38"/>
      <c r="AK35" s="206">
        <f>SUM(AK26:AK33)</f>
        <v>0</v>
      </c>
      <c r="AL35" s="205"/>
      <c r="AM35" s="205"/>
      <c r="AN35" s="205"/>
      <c r="AO35" s="207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55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56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57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56</v>
      </c>
      <c r="AI60" s="33"/>
      <c r="AJ60" s="33"/>
      <c r="AK60" s="33"/>
      <c r="AL60" s="33"/>
      <c r="AM60" s="42" t="s">
        <v>57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59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56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57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56</v>
      </c>
      <c r="AI75" s="33"/>
      <c r="AJ75" s="33"/>
      <c r="AK75" s="33"/>
      <c r="AL75" s="33"/>
      <c r="AM75" s="42" t="s">
        <v>57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0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0" s="1" customFormat="1" ht="24.95" customHeight="1">
      <c r="B82" s="31"/>
      <c r="C82" s="20" t="s">
        <v>60</v>
      </c>
      <c r="AR82" s="31"/>
    </row>
    <row r="83" spans="1:90" s="1" customFormat="1" ht="6.95" customHeight="1">
      <c r="B83" s="31"/>
      <c r="AR83" s="31"/>
    </row>
    <row r="84" spans="1:90" s="3" customFormat="1" ht="12" customHeight="1">
      <c r="B84" s="47"/>
      <c r="C84" s="26" t="s">
        <v>13</v>
      </c>
      <c r="L84" s="3" t="str">
        <f>K5</f>
        <v>23/470</v>
      </c>
      <c r="AR84" s="47"/>
    </row>
    <row r="85" spans="1:90" s="4" customFormat="1" ht="36.950000000000003" customHeight="1">
      <c r="B85" s="48"/>
      <c r="C85" s="49" t="s">
        <v>16</v>
      </c>
      <c r="L85" s="208" t="str">
        <f>K6</f>
        <v>Oprava střechy Hálkovo městské divadlo Nymburk</v>
      </c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209"/>
      <c r="AF85" s="209"/>
      <c r="AG85" s="209"/>
      <c r="AH85" s="209"/>
      <c r="AI85" s="209"/>
      <c r="AJ85" s="209"/>
      <c r="AR85" s="48"/>
    </row>
    <row r="86" spans="1:90" s="1" customFormat="1" ht="6.95" customHeight="1">
      <c r="B86" s="31"/>
      <c r="AR86" s="31"/>
    </row>
    <row r="87" spans="1:90" s="1" customFormat="1" ht="12" customHeight="1">
      <c r="B87" s="31"/>
      <c r="C87" s="26" t="s">
        <v>20</v>
      </c>
      <c r="L87" s="50" t="str">
        <f>IF(K8="","",K8)</f>
        <v>Tyršova 5/7, Nymburk</v>
      </c>
      <c r="AI87" s="26" t="s">
        <v>22</v>
      </c>
      <c r="AM87" s="210" t="str">
        <f>IF(AN8= "","",AN8)</f>
        <v>10. 7. 2023</v>
      </c>
      <c r="AN87" s="210"/>
      <c r="AR87" s="31"/>
    </row>
    <row r="88" spans="1:90" s="1" customFormat="1" ht="6.95" customHeight="1">
      <c r="B88" s="31"/>
      <c r="AR88" s="31"/>
    </row>
    <row r="89" spans="1:90" s="1" customFormat="1" ht="15.2" customHeight="1">
      <c r="B89" s="31"/>
      <c r="C89" s="26" t="s">
        <v>24</v>
      </c>
      <c r="L89" s="3" t="str">
        <f>IF(E11= "","",E11)</f>
        <v>Město Nymburk, Náměstí Přemyslovců 163/20, Nymburk</v>
      </c>
      <c r="AI89" s="26" t="s">
        <v>32</v>
      </c>
      <c r="AM89" s="211" t="str">
        <f>IF(E17="","",E17)</f>
        <v>DEKPROJEKT s.r.o.</v>
      </c>
      <c r="AN89" s="212"/>
      <c r="AO89" s="212"/>
      <c r="AP89" s="212"/>
      <c r="AR89" s="31"/>
      <c r="AS89" s="213" t="s">
        <v>61</v>
      </c>
      <c r="AT89" s="214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5.2" customHeight="1">
      <c r="B90" s="31"/>
      <c r="C90" s="26" t="s">
        <v>30</v>
      </c>
      <c r="L90" s="3" t="str">
        <f>IF(E14= "Vyplň údaj","",E14)</f>
        <v/>
      </c>
      <c r="AI90" s="26" t="s">
        <v>37</v>
      </c>
      <c r="AM90" s="211" t="str">
        <f>IF(E20="","",E20)</f>
        <v>Ing. Petr Kopecký</v>
      </c>
      <c r="AN90" s="212"/>
      <c r="AO90" s="212"/>
      <c r="AP90" s="212"/>
      <c r="AR90" s="31"/>
      <c r="AS90" s="215"/>
      <c r="AT90" s="216"/>
      <c r="BD90" s="55"/>
    </row>
    <row r="91" spans="1:90" s="1" customFormat="1" ht="10.9" customHeight="1">
      <c r="B91" s="31"/>
      <c r="AR91" s="31"/>
      <c r="AS91" s="215"/>
      <c r="AT91" s="216"/>
      <c r="BD91" s="55"/>
    </row>
    <row r="92" spans="1:90" s="1" customFormat="1" ht="29.25" customHeight="1">
      <c r="B92" s="31"/>
      <c r="C92" s="217" t="s">
        <v>62</v>
      </c>
      <c r="D92" s="218"/>
      <c r="E92" s="218"/>
      <c r="F92" s="218"/>
      <c r="G92" s="218"/>
      <c r="H92" s="56"/>
      <c r="I92" s="219" t="s">
        <v>63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20" t="s">
        <v>64</v>
      </c>
      <c r="AH92" s="218"/>
      <c r="AI92" s="218"/>
      <c r="AJ92" s="218"/>
      <c r="AK92" s="218"/>
      <c r="AL92" s="218"/>
      <c r="AM92" s="218"/>
      <c r="AN92" s="219" t="s">
        <v>65</v>
      </c>
      <c r="AO92" s="218"/>
      <c r="AP92" s="221"/>
      <c r="AQ92" s="57" t="s">
        <v>66</v>
      </c>
      <c r="AR92" s="31"/>
      <c r="AS92" s="58" t="s">
        <v>67</v>
      </c>
      <c r="AT92" s="59" t="s">
        <v>68</v>
      </c>
      <c r="AU92" s="59" t="s">
        <v>69</v>
      </c>
      <c r="AV92" s="59" t="s">
        <v>70</v>
      </c>
      <c r="AW92" s="59" t="s">
        <v>71</v>
      </c>
      <c r="AX92" s="59" t="s">
        <v>72</v>
      </c>
      <c r="AY92" s="59" t="s">
        <v>73</v>
      </c>
      <c r="AZ92" s="59" t="s">
        <v>74</v>
      </c>
      <c r="BA92" s="59" t="s">
        <v>75</v>
      </c>
      <c r="BB92" s="59" t="s">
        <v>76</v>
      </c>
      <c r="BC92" s="59" t="s">
        <v>77</v>
      </c>
      <c r="BD92" s="60" t="s">
        <v>78</v>
      </c>
    </row>
    <row r="93" spans="1:90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50000000000003" customHeight="1">
      <c r="B94" s="62"/>
      <c r="C94" s="63" t="s">
        <v>79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5">
        <f>ROUND(AG95,2)</f>
        <v>0</v>
      </c>
      <c r="AH94" s="225"/>
      <c r="AI94" s="225"/>
      <c r="AJ94" s="225"/>
      <c r="AK94" s="225"/>
      <c r="AL94" s="225"/>
      <c r="AM94" s="225"/>
      <c r="AN94" s="226">
        <f>SUM(AG94,AT94)</f>
        <v>0</v>
      </c>
      <c r="AO94" s="226"/>
      <c r="AP94" s="226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80</v>
      </c>
      <c r="BT94" s="71" t="s">
        <v>81</v>
      </c>
      <c r="BV94" s="71" t="s">
        <v>82</v>
      </c>
      <c r="BW94" s="71" t="s">
        <v>4</v>
      </c>
      <c r="BX94" s="71" t="s">
        <v>83</v>
      </c>
      <c r="CL94" s="71" t="s">
        <v>1</v>
      </c>
    </row>
    <row r="95" spans="1:90" s="6" customFormat="1" ht="24.75" customHeight="1">
      <c r="A95" s="72" t="s">
        <v>84</v>
      </c>
      <c r="B95" s="73"/>
      <c r="C95" s="74"/>
      <c r="D95" s="224" t="s">
        <v>14</v>
      </c>
      <c r="E95" s="224"/>
      <c r="F95" s="224"/>
      <c r="G95" s="224"/>
      <c r="H95" s="224"/>
      <c r="I95" s="75"/>
      <c r="J95" s="224" t="s">
        <v>17</v>
      </c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24"/>
      <c r="Z95" s="224"/>
      <c r="AA95" s="224"/>
      <c r="AB95" s="224"/>
      <c r="AC95" s="224"/>
      <c r="AD95" s="224"/>
      <c r="AE95" s="224"/>
      <c r="AF95" s="224"/>
      <c r="AG95" s="222">
        <f>'23-470 - Oprava střechy H...'!J28</f>
        <v>0</v>
      </c>
      <c r="AH95" s="223"/>
      <c r="AI95" s="223"/>
      <c r="AJ95" s="223"/>
      <c r="AK95" s="223"/>
      <c r="AL95" s="223"/>
      <c r="AM95" s="223"/>
      <c r="AN95" s="222">
        <f>SUM(AG95,AT95)</f>
        <v>0</v>
      </c>
      <c r="AO95" s="223"/>
      <c r="AP95" s="223"/>
      <c r="AQ95" s="76" t="s">
        <v>85</v>
      </c>
      <c r="AR95" s="73"/>
      <c r="AS95" s="77">
        <v>0</v>
      </c>
      <c r="AT95" s="78">
        <f>ROUND(SUM(AV95:AW95),2)</f>
        <v>0</v>
      </c>
      <c r="AU95" s="79">
        <f>'23-470 - Oprava střechy H...'!P135</f>
        <v>0</v>
      </c>
      <c r="AV95" s="78">
        <f>'23-470 - Oprava střechy H...'!J31</f>
        <v>0</v>
      </c>
      <c r="AW95" s="78">
        <f>'23-470 - Oprava střechy H...'!J32</f>
        <v>0</v>
      </c>
      <c r="AX95" s="78">
        <f>'23-470 - Oprava střechy H...'!J33</f>
        <v>0</v>
      </c>
      <c r="AY95" s="78">
        <f>'23-470 - Oprava střechy H...'!J34</f>
        <v>0</v>
      </c>
      <c r="AZ95" s="78">
        <f>'23-470 - Oprava střechy H...'!F31</f>
        <v>0</v>
      </c>
      <c r="BA95" s="78">
        <f>'23-470 - Oprava střechy H...'!F32</f>
        <v>0</v>
      </c>
      <c r="BB95" s="78">
        <f>'23-470 - Oprava střechy H...'!F33</f>
        <v>0</v>
      </c>
      <c r="BC95" s="78">
        <f>'23-470 - Oprava střechy H...'!F34</f>
        <v>0</v>
      </c>
      <c r="BD95" s="80">
        <f>'23-470 - Oprava střechy H...'!F35</f>
        <v>0</v>
      </c>
      <c r="BT95" s="81" t="s">
        <v>86</v>
      </c>
      <c r="BU95" s="81" t="s">
        <v>87</v>
      </c>
      <c r="BV95" s="81" t="s">
        <v>82</v>
      </c>
      <c r="BW95" s="81" t="s">
        <v>4</v>
      </c>
      <c r="BX95" s="81" t="s">
        <v>83</v>
      </c>
      <c r="CL95" s="81" t="s">
        <v>1</v>
      </c>
    </row>
    <row r="96" spans="1:90" s="1" customFormat="1" ht="30" customHeight="1">
      <c r="B96" s="31"/>
      <c r="AR96" s="31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3-470 - Oprava střechy H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6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7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89</v>
      </c>
      <c r="L4" s="19"/>
      <c r="M4" s="82" t="s">
        <v>10</v>
      </c>
      <c r="AT4" s="16" t="s">
        <v>3</v>
      </c>
    </row>
    <row r="5" spans="2:46" ht="6.95" customHeight="1">
      <c r="B5" s="19"/>
      <c r="L5" s="19"/>
    </row>
    <row r="6" spans="2:46" s="1" customFormat="1" ht="12" customHeight="1">
      <c r="B6" s="31"/>
      <c r="D6" s="26" t="s">
        <v>16</v>
      </c>
      <c r="L6" s="31"/>
    </row>
    <row r="7" spans="2:46" s="1" customFormat="1" ht="16.5" customHeight="1">
      <c r="B7" s="31"/>
      <c r="E7" s="208" t="s">
        <v>17</v>
      </c>
      <c r="F7" s="228"/>
      <c r="G7" s="228"/>
      <c r="H7" s="228"/>
      <c r="L7" s="31"/>
    </row>
    <row r="8" spans="2:46" s="1" customFormat="1" ht="11.25">
      <c r="B8" s="31"/>
      <c r="L8" s="31"/>
    </row>
    <row r="9" spans="2:46" s="1" customFormat="1" ht="12" customHeight="1">
      <c r="B9" s="31"/>
      <c r="D9" s="26" t="s">
        <v>18</v>
      </c>
      <c r="F9" s="24" t="s">
        <v>1</v>
      </c>
      <c r="I9" s="26" t="s">
        <v>19</v>
      </c>
      <c r="J9" s="24" t="s">
        <v>1</v>
      </c>
      <c r="L9" s="31"/>
    </row>
    <row r="10" spans="2:46" s="1" customFormat="1" ht="12" customHeight="1">
      <c r="B10" s="31"/>
      <c r="D10" s="26" t="s">
        <v>20</v>
      </c>
      <c r="F10" s="24" t="s">
        <v>21</v>
      </c>
      <c r="I10" s="26" t="s">
        <v>22</v>
      </c>
      <c r="J10" s="51" t="str">
        <f>'Rekapitulace stavby'!AN8</f>
        <v>10. 7. 2023</v>
      </c>
      <c r="L10" s="31"/>
    </row>
    <row r="11" spans="2:46" s="1" customFormat="1" ht="10.9" customHeight="1">
      <c r="B11" s="31"/>
      <c r="L11" s="31"/>
    </row>
    <row r="12" spans="2:46" s="1" customFormat="1" ht="12" customHeight="1">
      <c r="B12" s="31"/>
      <c r="D12" s="26" t="s">
        <v>24</v>
      </c>
      <c r="I12" s="26" t="s">
        <v>25</v>
      </c>
      <c r="J12" s="24" t="s">
        <v>26</v>
      </c>
      <c r="L12" s="31"/>
    </row>
    <row r="13" spans="2:46" s="1" customFormat="1" ht="18" customHeight="1">
      <c r="B13" s="31"/>
      <c r="E13" s="24" t="s">
        <v>27</v>
      </c>
      <c r="I13" s="26" t="s">
        <v>28</v>
      </c>
      <c r="J13" s="24" t="s">
        <v>29</v>
      </c>
      <c r="L13" s="31"/>
    </row>
    <row r="14" spans="2:46" s="1" customFormat="1" ht="6.95" customHeight="1">
      <c r="B14" s="31"/>
      <c r="L14" s="31"/>
    </row>
    <row r="15" spans="2:46" s="1" customFormat="1" ht="12" customHeight="1">
      <c r="B15" s="31"/>
      <c r="D15" s="26" t="s">
        <v>30</v>
      </c>
      <c r="I15" s="26" t="s">
        <v>25</v>
      </c>
      <c r="J15" s="27" t="str">
        <f>'Rekapitulace stavby'!AN13</f>
        <v>Vyplň údaj</v>
      </c>
      <c r="L15" s="31"/>
    </row>
    <row r="16" spans="2:46" s="1" customFormat="1" ht="18" customHeight="1">
      <c r="B16" s="31"/>
      <c r="E16" s="229" t="str">
        <f>'Rekapitulace stavby'!E14</f>
        <v>Vyplň údaj</v>
      </c>
      <c r="F16" s="192"/>
      <c r="G16" s="192"/>
      <c r="H16" s="192"/>
      <c r="I16" s="26" t="s">
        <v>28</v>
      </c>
      <c r="J16" s="27" t="str">
        <f>'Rekapitulace stavby'!AN14</f>
        <v>Vyplň údaj</v>
      </c>
      <c r="L16" s="31"/>
    </row>
    <row r="17" spans="2:12" s="1" customFormat="1" ht="6.95" customHeight="1">
      <c r="B17" s="31"/>
      <c r="L17" s="31"/>
    </row>
    <row r="18" spans="2:12" s="1" customFormat="1" ht="12" customHeight="1">
      <c r="B18" s="31"/>
      <c r="D18" s="26" t="s">
        <v>32</v>
      </c>
      <c r="I18" s="26" t="s">
        <v>25</v>
      </c>
      <c r="J18" s="24" t="s">
        <v>33</v>
      </c>
      <c r="L18" s="31"/>
    </row>
    <row r="19" spans="2:12" s="1" customFormat="1" ht="18" customHeight="1">
      <c r="B19" s="31"/>
      <c r="E19" s="24" t="s">
        <v>34</v>
      </c>
      <c r="I19" s="26" t="s">
        <v>28</v>
      </c>
      <c r="J19" s="24" t="s">
        <v>35</v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37</v>
      </c>
      <c r="I21" s="26" t="s">
        <v>25</v>
      </c>
      <c r="J21" s="24" t="s">
        <v>1</v>
      </c>
      <c r="L21" s="31"/>
    </row>
    <row r="22" spans="2:12" s="1" customFormat="1" ht="18" customHeight="1">
      <c r="B22" s="31"/>
      <c r="E22" s="24" t="s">
        <v>38</v>
      </c>
      <c r="I22" s="26" t="s">
        <v>28</v>
      </c>
      <c r="J22" s="24" t="s">
        <v>1</v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39</v>
      </c>
      <c r="L24" s="31"/>
    </row>
    <row r="25" spans="2:12" s="7" customFormat="1" ht="95.25" customHeight="1">
      <c r="B25" s="83"/>
      <c r="E25" s="197" t="s">
        <v>90</v>
      </c>
      <c r="F25" s="197"/>
      <c r="G25" s="197"/>
      <c r="H25" s="197"/>
      <c r="L25" s="83"/>
    </row>
    <row r="26" spans="2:12" s="1" customFormat="1" ht="6.95" customHeight="1">
      <c r="B26" s="31"/>
      <c r="L26" s="31"/>
    </row>
    <row r="27" spans="2:12" s="1" customFormat="1" ht="6.95" customHeight="1">
      <c r="B27" s="31"/>
      <c r="D27" s="52"/>
      <c r="E27" s="52"/>
      <c r="F27" s="52"/>
      <c r="G27" s="52"/>
      <c r="H27" s="52"/>
      <c r="I27" s="52"/>
      <c r="J27" s="52"/>
      <c r="K27" s="52"/>
      <c r="L27" s="31"/>
    </row>
    <row r="28" spans="2:12" s="1" customFormat="1" ht="25.35" customHeight="1">
      <c r="B28" s="31"/>
      <c r="D28" s="84" t="s">
        <v>41</v>
      </c>
      <c r="J28" s="65">
        <f>ROUND(J135, 2)</f>
        <v>0</v>
      </c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customHeight="1">
      <c r="B30" s="31"/>
      <c r="F30" s="34" t="s">
        <v>43</v>
      </c>
      <c r="I30" s="34" t="s">
        <v>42</v>
      </c>
      <c r="J30" s="34" t="s">
        <v>44</v>
      </c>
      <c r="L30" s="31"/>
    </row>
    <row r="31" spans="2:12" s="1" customFormat="1" ht="14.45" customHeight="1">
      <c r="B31" s="31"/>
      <c r="D31" s="54" t="s">
        <v>45</v>
      </c>
      <c r="E31" s="26" t="s">
        <v>46</v>
      </c>
      <c r="F31" s="85">
        <f>ROUND((ROUND((SUM(BE135:BE517)),  2) + SUM(BE519:BE568)), 2)</f>
        <v>0</v>
      </c>
      <c r="I31" s="86">
        <v>0.21</v>
      </c>
      <c r="J31" s="85">
        <f>ROUND((ROUND(((SUM(BE135:BE517))*I31),  2) + (SUM(BE519:BE568)*I31)), 2)</f>
        <v>0</v>
      </c>
      <c r="L31" s="31"/>
    </row>
    <row r="32" spans="2:12" s="1" customFormat="1" ht="14.45" customHeight="1">
      <c r="B32" s="31"/>
      <c r="E32" s="26" t="s">
        <v>47</v>
      </c>
      <c r="F32" s="85">
        <f>ROUND((ROUND((SUM(BF135:BF517)),  2) + SUM(BF519:BF568)), 2)</f>
        <v>0</v>
      </c>
      <c r="I32" s="86">
        <v>0.15</v>
      </c>
      <c r="J32" s="85">
        <f>ROUND((ROUND(((SUM(BF135:BF517))*I32),  2) + (SUM(BF519:BF568)*I32)), 2)</f>
        <v>0</v>
      </c>
      <c r="L32" s="31"/>
    </row>
    <row r="33" spans="2:12" s="1" customFormat="1" ht="14.45" hidden="1" customHeight="1">
      <c r="B33" s="31"/>
      <c r="E33" s="26" t="s">
        <v>48</v>
      </c>
      <c r="F33" s="85">
        <f>ROUND((ROUND((SUM(BG135:BG517)),  2) + SUM(BG519:BG568)), 2)</f>
        <v>0</v>
      </c>
      <c r="I33" s="86">
        <v>0.21</v>
      </c>
      <c r="J33" s="85">
        <f>0</f>
        <v>0</v>
      </c>
      <c r="L33" s="31"/>
    </row>
    <row r="34" spans="2:12" s="1" customFormat="1" ht="14.45" hidden="1" customHeight="1">
      <c r="B34" s="31"/>
      <c r="E34" s="26" t="s">
        <v>49</v>
      </c>
      <c r="F34" s="85">
        <f>ROUND((ROUND((SUM(BH135:BH517)),  2) + SUM(BH519:BH568)), 2)</f>
        <v>0</v>
      </c>
      <c r="I34" s="86">
        <v>0.15</v>
      </c>
      <c r="J34" s="85">
        <f>0</f>
        <v>0</v>
      </c>
      <c r="L34" s="31"/>
    </row>
    <row r="35" spans="2:12" s="1" customFormat="1" ht="14.45" hidden="1" customHeight="1">
      <c r="B35" s="31"/>
      <c r="E35" s="26" t="s">
        <v>50</v>
      </c>
      <c r="F35" s="85">
        <f>ROUND((ROUND((SUM(BI135:BI517)),  2) + SUM(BI519:BI568)), 2)</f>
        <v>0</v>
      </c>
      <c r="I35" s="86">
        <v>0</v>
      </c>
      <c r="J35" s="85">
        <f>0</f>
        <v>0</v>
      </c>
      <c r="L35" s="31"/>
    </row>
    <row r="36" spans="2:12" s="1" customFormat="1" ht="6.95" customHeight="1">
      <c r="B36" s="31"/>
      <c r="L36" s="31"/>
    </row>
    <row r="37" spans="2:12" s="1" customFormat="1" ht="25.35" customHeight="1">
      <c r="B37" s="31"/>
      <c r="C37" s="87"/>
      <c r="D37" s="88" t="s">
        <v>51</v>
      </c>
      <c r="E37" s="56"/>
      <c r="F37" s="56"/>
      <c r="G37" s="89" t="s">
        <v>52</v>
      </c>
      <c r="H37" s="90" t="s">
        <v>53</v>
      </c>
      <c r="I37" s="56"/>
      <c r="J37" s="91">
        <f>SUM(J28:J35)</f>
        <v>0</v>
      </c>
      <c r="K37" s="92"/>
      <c r="L37" s="31"/>
    </row>
    <row r="38" spans="2:12" s="1" customFormat="1" ht="14.45" customHeight="1">
      <c r="B38" s="31"/>
      <c r="L38" s="31"/>
    </row>
    <row r="39" spans="2:12" ht="14.45" customHeight="1">
      <c r="B39" s="19"/>
      <c r="L39" s="19"/>
    </row>
    <row r="40" spans="2:12" ht="14.45" customHeight="1">
      <c r="B40" s="19"/>
      <c r="L40" s="1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54</v>
      </c>
      <c r="E50" s="41"/>
      <c r="F50" s="41"/>
      <c r="G50" s="40" t="s">
        <v>55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56</v>
      </c>
      <c r="E61" s="33"/>
      <c r="F61" s="93" t="s">
        <v>57</v>
      </c>
      <c r="G61" s="42" t="s">
        <v>56</v>
      </c>
      <c r="H61" s="33"/>
      <c r="I61" s="33"/>
      <c r="J61" s="94" t="s">
        <v>57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58</v>
      </c>
      <c r="E65" s="41"/>
      <c r="F65" s="41"/>
      <c r="G65" s="40" t="s">
        <v>59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56</v>
      </c>
      <c r="E76" s="33"/>
      <c r="F76" s="93" t="s">
        <v>57</v>
      </c>
      <c r="G76" s="42" t="s">
        <v>56</v>
      </c>
      <c r="H76" s="33"/>
      <c r="I76" s="33"/>
      <c r="J76" s="94" t="s">
        <v>57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08" t="str">
        <f>E7</f>
        <v>Oprava střechy Hálkovo městské divadlo Nymburk</v>
      </c>
      <c r="F85" s="228"/>
      <c r="G85" s="228"/>
      <c r="H85" s="228"/>
      <c r="L85" s="31"/>
    </row>
    <row r="86" spans="2:47" s="1" customFormat="1" ht="6.95" customHeight="1">
      <c r="B86" s="31"/>
      <c r="L86" s="31"/>
    </row>
    <row r="87" spans="2:47" s="1" customFormat="1" ht="12" customHeight="1">
      <c r="B87" s="31"/>
      <c r="C87" s="26" t="s">
        <v>20</v>
      </c>
      <c r="F87" s="24" t="str">
        <f>F10</f>
        <v>Tyršova 5/7, Nymburk</v>
      </c>
      <c r="I87" s="26" t="s">
        <v>22</v>
      </c>
      <c r="J87" s="51" t="str">
        <f>IF(J10="","",J10)</f>
        <v>10. 7. 2023</v>
      </c>
      <c r="L87" s="31"/>
    </row>
    <row r="88" spans="2:47" s="1" customFormat="1" ht="6.95" customHeight="1">
      <c r="B88" s="31"/>
      <c r="L88" s="31"/>
    </row>
    <row r="89" spans="2:47" s="1" customFormat="1" ht="15.2" customHeight="1">
      <c r="B89" s="31"/>
      <c r="C89" s="26" t="s">
        <v>24</v>
      </c>
      <c r="F89" s="24" t="str">
        <f>E13</f>
        <v>Město Nymburk, Náměstí Přemyslovců 163/20, Nymburk</v>
      </c>
      <c r="I89" s="26" t="s">
        <v>32</v>
      </c>
      <c r="J89" s="29" t="str">
        <f>E19</f>
        <v>DEKPROJEKT s.r.o.</v>
      </c>
      <c r="L89" s="31"/>
    </row>
    <row r="90" spans="2:47" s="1" customFormat="1" ht="15.2" customHeight="1">
      <c r="B90" s="31"/>
      <c r="C90" s="26" t="s">
        <v>30</v>
      </c>
      <c r="F90" s="24" t="str">
        <f>IF(E16="","",E16)</f>
        <v>Vyplň údaj</v>
      </c>
      <c r="I90" s="26" t="s">
        <v>37</v>
      </c>
      <c r="J90" s="29" t="str">
        <f>E22</f>
        <v>Ing. Petr Kopecký</v>
      </c>
      <c r="L90" s="31"/>
    </row>
    <row r="91" spans="2:47" s="1" customFormat="1" ht="10.35" customHeight="1">
      <c r="B91" s="31"/>
      <c r="L91" s="31"/>
    </row>
    <row r="92" spans="2:47" s="1" customFormat="1" ht="29.25" customHeight="1">
      <c r="B92" s="31"/>
      <c r="C92" s="95" t="s">
        <v>92</v>
      </c>
      <c r="D92" s="87"/>
      <c r="E92" s="87"/>
      <c r="F92" s="87"/>
      <c r="G92" s="87"/>
      <c r="H92" s="87"/>
      <c r="I92" s="87"/>
      <c r="J92" s="96" t="s">
        <v>93</v>
      </c>
      <c r="K92" s="87"/>
      <c r="L92" s="31"/>
    </row>
    <row r="93" spans="2:47" s="1" customFormat="1" ht="10.35" customHeight="1">
      <c r="B93" s="31"/>
      <c r="L93" s="31"/>
    </row>
    <row r="94" spans="2:47" s="1" customFormat="1" ht="22.9" customHeight="1">
      <c r="B94" s="31"/>
      <c r="C94" s="97" t="s">
        <v>94</v>
      </c>
      <c r="J94" s="65">
        <f>J135</f>
        <v>0</v>
      </c>
      <c r="L94" s="31"/>
      <c r="AU94" s="16" t="s">
        <v>95</v>
      </c>
    </row>
    <row r="95" spans="2:47" s="8" customFormat="1" ht="24.95" customHeight="1">
      <c r="B95" s="98"/>
      <c r="D95" s="99" t="s">
        <v>96</v>
      </c>
      <c r="E95" s="100"/>
      <c r="F95" s="100"/>
      <c r="G95" s="100"/>
      <c r="H95" s="100"/>
      <c r="I95" s="100"/>
      <c r="J95" s="101">
        <f>J136</f>
        <v>0</v>
      </c>
      <c r="L95" s="98"/>
    </row>
    <row r="96" spans="2:47" s="9" customFormat="1" ht="19.899999999999999" customHeight="1">
      <c r="B96" s="102"/>
      <c r="D96" s="103" t="s">
        <v>97</v>
      </c>
      <c r="E96" s="104"/>
      <c r="F96" s="104"/>
      <c r="G96" s="104"/>
      <c r="H96" s="104"/>
      <c r="I96" s="104"/>
      <c r="J96" s="105">
        <f>J137</f>
        <v>0</v>
      </c>
      <c r="L96" s="102"/>
    </row>
    <row r="97" spans="2:12" s="9" customFormat="1" ht="19.899999999999999" customHeight="1">
      <c r="B97" s="102"/>
      <c r="D97" s="103" t="s">
        <v>98</v>
      </c>
      <c r="E97" s="104"/>
      <c r="F97" s="104"/>
      <c r="G97" s="104"/>
      <c r="H97" s="104"/>
      <c r="I97" s="104"/>
      <c r="J97" s="105">
        <f>J162</f>
        <v>0</v>
      </c>
      <c r="L97" s="102"/>
    </row>
    <row r="98" spans="2:12" s="9" customFormat="1" ht="19.899999999999999" customHeight="1">
      <c r="B98" s="102"/>
      <c r="D98" s="103" t="s">
        <v>99</v>
      </c>
      <c r="E98" s="104"/>
      <c r="F98" s="104"/>
      <c r="G98" s="104"/>
      <c r="H98" s="104"/>
      <c r="I98" s="104"/>
      <c r="J98" s="105">
        <f>J183</f>
        <v>0</v>
      </c>
      <c r="L98" s="102"/>
    </row>
    <row r="99" spans="2:12" s="9" customFormat="1" ht="19.899999999999999" customHeight="1">
      <c r="B99" s="102"/>
      <c r="D99" s="103" t="s">
        <v>100</v>
      </c>
      <c r="E99" s="104"/>
      <c r="F99" s="104"/>
      <c r="G99" s="104"/>
      <c r="H99" s="104"/>
      <c r="I99" s="104"/>
      <c r="J99" s="105">
        <f>J188</f>
        <v>0</v>
      </c>
      <c r="L99" s="102"/>
    </row>
    <row r="100" spans="2:12" s="9" customFormat="1" ht="19.899999999999999" customHeight="1">
      <c r="B100" s="102"/>
      <c r="D100" s="103" t="s">
        <v>101</v>
      </c>
      <c r="E100" s="104"/>
      <c r="F100" s="104"/>
      <c r="G100" s="104"/>
      <c r="H100" s="104"/>
      <c r="I100" s="104"/>
      <c r="J100" s="105">
        <f>J195</f>
        <v>0</v>
      </c>
      <c r="L100" s="102"/>
    </row>
    <row r="101" spans="2:12" s="8" customFormat="1" ht="24.95" customHeight="1">
      <c r="B101" s="98"/>
      <c r="D101" s="99" t="s">
        <v>102</v>
      </c>
      <c r="E101" s="100"/>
      <c r="F101" s="100"/>
      <c r="G101" s="100"/>
      <c r="H101" s="100"/>
      <c r="I101" s="100"/>
      <c r="J101" s="101">
        <f>J197</f>
        <v>0</v>
      </c>
      <c r="L101" s="98"/>
    </row>
    <row r="102" spans="2:12" s="9" customFormat="1" ht="19.899999999999999" customHeight="1">
      <c r="B102" s="102"/>
      <c r="D102" s="103" t="s">
        <v>103</v>
      </c>
      <c r="E102" s="104"/>
      <c r="F102" s="104"/>
      <c r="G102" s="104"/>
      <c r="H102" s="104"/>
      <c r="I102" s="104"/>
      <c r="J102" s="105">
        <f>J198</f>
        <v>0</v>
      </c>
      <c r="L102" s="102"/>
    </row>
    <row r="103" spans="2:12" s="9" customFormat="1" ht="19.899999999999999" customHeight="1">
      <c r="B103" s="102"/>
      <c r="D103" s="103" t="s">
        <v>104</v>
      </c>
      <c r="E103" s="104"/>
      <c r="F103" s="104"/>
      <c r="G103" s="104"/>
      <c r="H103" s="104"/>
      <c r="I103" s="104"/>
      <c r="J103" s="105">
        <f>J374</f>
        <v>0</v>
      </c>
      <c r="L103" s="102"/>
    </row>
    <row r="104" spans="2:12" s="9" customFormat="1" ht="19.899999999999999" customHeight="1">
      <c r="B104" s="102"/>
      <c r="D104" s="103" t="s">
        <v>105</v>
      </c>
      <c r="E104" s="104"/>
      <c r="F104" s="104"/>
      <c r="G104" s="104"/>
      <c r="H104" s="104"/>
      <c r="I104" s="104"/>
      <c r="J104" s="105">
        <f>J394</f>
        <v>0</v>
      </c>
      <c r="L104" s="102"/>
    </row>
    <row r="105" spans="2:12" s="9" customFormat="1" ht="19.899999999999999" customHeight="1">
      <c r="B105" s="102"/>
      <c r="D105" s="103" t="s">
        <v>106</v>
      </c>
      <c r="E105" s="104"/>
      <c r="F105" s="104"/>
      <c r="G105" s="104"/>
      <c r="H105" s="104"/>
      <c r="I105" s="104"/>
      <c r="J105" s="105">
        <f>J400</f>
        <v>0</v>
      </c>
      <c r="L105" s="102"/>
    </row>
    <row r="106" spans="2:12" s="9" customFormat="1" ht="19.899999999999999" customHeight="1">
      <c r="B106" s="102"/>
      <c r="D106" s="103" t="s">
        <v>107</v>
      </c>
      <c r="E106" s="104"/>
      <c r="F106" s="104"/>
      <c r="G106" s="104"/>
      <c r="H106" s="104"/>
      <c r="I106" s="104"/>
      <c r="J106" s="105">
        <f>J402</f>
        <v>0</v>
      </c>
      <c r="L106" s="102"/>
    </row>
    <row r="107" spans="2:12" s="9" customFormat="1" ht="19.899999999999999" customHeight="1">
      <c r="B107" s="102"/>
      <c r="D107" s="103" t="s">
        <v>108</v>
      </c>
      <c r="E107" s="104"/>
      <c r="F107" s="104"/>
      <c r="G107" s="104"/>
      <c r="H107" s="104"/>
      <c r="I107" s="104"/>
      <c r="J107" s="105">
        <f>J405</f>
        <v>0</v>
      </c>
      <c r="L107" s="102"/>
    </row>
    <row r="108" spans="2:12" s="9" customFormat="1" ht="19.899999999999999" customHeight="1">
      <c r="B108" s="102"/>
      <c r="D108" s="103" t="s">
        <v>109</v>
      </c>
      <c r="E108" s="104"/>
      <c r="F108" s="104"/>
      <c r="G108" s="104"/>
      <c r="H108" s="104"/>
      <c r="I108" s="104"/>
      <c r="J108" s="105">
        <f>J418</f>
        <v>0</v>
      </c>
      <c r="L108" s="102"/>
    </row>
    <row r="109" spans="2:12" s="9" customFormat="1" ht="19.899999999999999" customHeight="1">
      <c r="B109" s="102"/>
      <c r="D109" s="103" t="s">
        <v>110</v>
      </c>
      <c r="E109" s="104"/>
      <c r="F109" s="104"/>
      <c r="G109" s="104"/>
      <c r="H109" s="104"/>
      <c r="I109" s="104"/>
      <c r="J109" s="105">
        <f>J481</f>
        <v>0</v>
      </c>
      <c r="L109" s="102"/>
    </row>
    <row r="110" spans="2:12" s="9" customFormat="1" ht="19.899999999999999" customHeight="1">
      <c r="B110" s="102"/>
      <c r="D110" s="103" t="s">
        <v>111</v>
      </c>
      <c r="E110" s="104"/>
      <c r="F110" s="104"/>
      <c r="G110" s="104"/>
      <c r="H110" s="104"/>
      <c r="I110" s="104"/>
      <c r="J110" s="105">
        <f>J487</f>
        <v>0</v>
      </c>
      <c r="L110" s="102"/>
    </row>
    <row r="111" spans="2:12" s="8" customFormat="1" ht="24.95" customHeight="1">
      <c r="B111" s="98"/>
      <c r="D111" s="99" t="s">
        <v>112</v>
      </c>
      <c r="E111" s="100"/>
      <c r="F111" s="100"/>
      <c r="G111" s="100"/>
      <c r="H111" s="100"/>
      <c r="I111" s="100"/>
      <c r="J111" s="101">
        <f>J505</f>
        <v>0</v>
      </c>
      <c r="L111" s="98"/>
    </row>
    <row r="112" spans="2:12" s="9" customFormat="1" ht="19.899999999999999" customHeight="1">
      <c r="B112" s="102"/>
      <c r="D112" s="103" t="s">
        <v>113</v>
      </c>
      <c r="E112" s="104"/>
      <c r="F112" s="104"/>
      <c r="G112" s="104"/>
      <c r="H112" s="104"/>
      <c r="I112" s="104"/>
      <c r="J112" s="105">
        <f>J506</f>
        <v>0</v>
      </c>
      <c r="L112" s="102"/>
    </row>
    <row r="113" spans="2:12" s="9" customFormat="1" ht="19.899999999999999" customHeight="1">
      <c r="B113" s="102"/>
      <c r="D113" s="103" t="s">
        <v>114</v>
      </c>
      <c r="E113" s="104"/>
      <c r="F113" s="104"/>
      <c r="G113" s="104"/>
      <c r="H113" s="104"/>
      <c r="I113" s="104"/>
      <c r="J113" s="105">
        <f>J509</f>
        <v>0</v>
      </c>
      <c r="L113" s="102"/>
    </row>
    <row r="114" spans="2:12" s="9" customFormat="1" ht="19.899999999999999" customHeight="1">
      <c r="B114" s="102"/>
      <c r="D114" s="103" t="s">
        <v>115</v>
      </c>
      <c r="E114" s="104"/>
      <c r="F114" s="104"/>
      <c r="G114" s="104"/>
      <c r="H114" s="104"/>
      <c r="I114" s="104"/>
      <c r="J114" s="105">
        <f>J511</f>
        <v>0</v>
      </c>
      <c r="L114" s="102"/>
    </row>
    <row r="115" spans="2:12" s="9" customFormat="1" ht="19.899999999999999" customHeight="1">
      <c r="B115" s="102"/>
      <c r="D115" s="103" t="s">
        <v>116</v>
      </c>
      <c r="E115" s="104"/>
      <c r="F115" s="104"/>
      <c r="G115" s="104"/>
      <c r="H115" s="104"/>
      <c r="I115" s="104"/>
      <c r="J115" s="105">
        <f>J513</f>
        <v>0</v>
      </c>
      <c r="L115" s="102"/>
    </row>
    <row r="116" spans="2:12" s="9" customFormat="1" ht="19.899999999999999" customHeight="1">
      <c r="B116" s="102"/>
      <c r="D116" s="103" t="s">
        <v>117</v>
      </c>
      <c r="E116" s="104"/>
      <c r="F116" s="104"/>
      <c r="G116" s="104"/>
      <c r="H116" s="104"/>
      <c r="I116" s="104"/>
      <c r="J116" s="105">
        <f>J516</f>
        <v>0</v>
      </c>
      <c r="L116" s="102"/>
    </row>
    <row r="117" spans="2:12" s="8" customFormat="1" ht="21.75" customHeight="1">
      <c r="B117" s="98"/>
      <c r="D117" s="106" t="s">
        <v>118</v>
      </c>
      <c r="J117" s="107">
        <f>J518</f>
        <v>0</v>
      </c>
      <c r="L117" s="98"/>
    </row>
    <row r="118" spans="2:12" s="1" customFormat="1" ht="21.75" customHeight="1">
      <c r="B118" s="31"/>
      <c r="L118" s="31"/>
    </row>
    <row r="119" spans="2:12" s="1" customFormat="1" ht="6.95" customHeight="1"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31"/>
    </row>
    <row r="123" spans="2:12" s="1" customFormat="1" ht="6.95" customHeight="1"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31"/>
    </row>
    <row r="124" spans="2:12" s="1" customFormat="1" ht="24.95" customHeight="1">
      <c r="B124" s="31"/>
      <c r="C124" s="20" t="s">
        <v>119</v>
      </c>
      <c r="L124" s="31"/>
    </row>
    <row r="125" spans="2:12" s="1" customFormat="1" ht="6.95" customHeight="1">
      <c r="B125" s="31"/>
      <c r="L125" s="31"/>
    </row>
    <row r="126" spans="2:12" s="1" customFormat="1" ht="12" customHeight="1">
      <c r="B126" s="31"/>
      <c r="C126" s="26" t="s">
        <v>16</v>
      </c>
      <c r="L126" s="31"/>
    </row>
    <row r="127" spans="2:12" s="1" customFormat="1" ht="16.5" customHeight="1">
      <c r="B127" s="31"/>
      <c r="E127" s="208" t="str">
        <f>E7</f>
        <v>Oprava střechy Hálkovo městské divadlo Nymburk</v>
      </c>
      <c r="F127" s="228"/>
      <c r="G127" s="228"/>
      <c r="H127" s="228"/>
      <c r="L127" s="31"/>
    </row>
    <row r="128" spans="2:12" s="1" customFormat="1" ht="6.95" customHeight="1">
      <c r="B128" s="31"/>
      <c r="L128" s="31"/>
    </row>
    <row r="129" spans="2:65" s="1" customFormat="1" ht="12" customHeight="1">
      <c r="B129" s="31"/>
      <c r="C129" s="26" t="s">
        <v>20</v>
      </c>
      <c r="F129" s="24" t="str">
        <f>F10</f>
        <v>Tyršova 5/7, Nymburk</v>
      </c>
      <c r="I129" s="26" t="s">
        <v>22</v>
      </c>
      <c r="J129" s="51" t="str">
        <f>IF(J10="","",J10)</f>
        <v>10. 7. 2023</v>
      </c>
      <c r="L129" s="31"/>
    </row>
    <row r="130" spans="2:65" s="1" customFormat="1" ht="6.95" customHeight="1">
      <c r="B130" s="31"/>
      <c r="L130" s="31"/>
    </row>
    <row r="131" spans="2:65" s="1" customFormat="1" ht="15.2" customHeight="1">
      <c r="B131" s="31"/>
      <c r="C131" s="26" t="s">
        <v>24</v>
      </c>
      <c r="F131" s="24" t="str">
        <f>E13</f>
        <v>Město Nymburk, Náměstí Přemyslovců 163/20, Nymburk</v>
      </c>
      <c r="I131" s="26" t="s">
        <v>32</v>
      </c>
      <c r="J131" s="29" t="str">
        <f>E19</f>
        <v>DEKPROJEKT s.r.o.</v>
      </c>
      <c r="L131" s="31"/>
    </row>
    <row r="132" spans="2:65" s="1" customFormat="1" ht="15.2" customHeight="1">
      <c r="B132" s="31"/>
      <c r="C132" s="26" t="s">
        <v>30</v>
      </c>
      <c r="F132" s="24" t="str">
        <f>IF(E16="","",E16)</f>
        <v>Vyplň údaj</v>
      </c>
      <c r="I132" s="26" t="s">
        <v>37</v>
      </c>
      <c r="J132" s="29" t="str">
        <f>E22</f>
        <v>Ing. Petr Kopecký</v>
      </c>
      <c r="L132" s="31"/>
    </row>
    <row r="133" spans="2:65" s="1" customFormat="1" ht="10.35" customHeight="1">
      <c r="B133" s="31"/>
      <c r="L133" s="31"/>
    </row>
    <row r="134" spans="2:65" s="10" customFormat="1" ht="29.25" customHeight="1">
      <c r="B134" s="108"/>
      <c r="C134" s="109" t="s">
        <v>120</v>
      </c>
      <c r="D134" s="110" t="s">
        <v>66</v>
      </c>
      <c r="E134" s="110" t="s">
        <v>62</v>
      </c>
      <c r="F134" s="110" t="s">
        <v>63</v>
      </c>
      <c r="G134" s="110" t="s">
        <v>121</v>
      </c>
      <c r="H134" s="110" t="s">
        <v>122</v>
      </c>
      <c r="I134" s="110" t="s">
        <v>123</v>
      </c>
      <c r="J134" s="111" t="s">
        <v>93</v>
      </c>
      <c r="K134" s="112" t="s">
        <v>124</v>
      </c>
      <c r="L134" s="108"/>
      <c r="M134" s="58" t="s">
        <v>1</v>
      </c>
      <c r="N134" s="59" t="s">
        <v>45</v>
      </c>
      <c r="O134" s="59" t="s">
        <v>125</v>
      </c>
      <c r="P134" s="59" t="s">
        <v>126</v>
      </c>
      <c r="Q134" s="59" t="s">
        <v>127</v>
      </c>
      <c r="R134" s="59" t="s">
        <v>128</v>
      </c>
      <c r="S134" s="59" t="s">
        <v>129</v>
      </c>
      <c r="T134" s="60" t="s">
        <v>130</v>
      </c>
    </row>
    <row r="135" spans="2:65" s="1" customFormat="1" ht="22.9" customHeight="1">
      <c r="B135" s="31"/>
      <c r="C135" s="63" t="s">
        <v>131</v>
      </c>
      <c r="J135" s="113">
        <f>BK135</f>
        <v>0</v>
      </c>
      <c r="L135" s="31"/>
      <c r="M135" s="61"/>
      <c r="N135" s="52"/>
      <c r="O135" s="52"/>
      <c r="P135" s="114">
        <f>P136+P197+P505+P518</f>
        <v>0</v>
      </c>
      <c r="Q135" s="52"/>
      <c r="R135" s="114">
        <f>R136+R197+R505+R518</f>
        <v>29.880918059999999</v>
      </c>
      <c r="S135" s="52"/>
      <c r="T135" s="115">
        <f>T136+T197+T505+T518</f>
        <v>7.607239250000001</v>
      </c>
      <c r="AT135" s="16" t="s">
        <v>80</v>
      </c>
      <c r="AU135" s="16" t="s">
        <v>95</v>
      </c>
      <c r="BK135" s="116">
        <f>BK136+BK197+BK505+BK518</f>
        <v>0</v>
      </c>
    </row>
    <row r="136" spans="2:65" s="11" customFormat="1" ht="25.9" customHeight="1">
      <c r="B136" s="117"/>
      <c r="D136" s="118" t="s">
        <v>80</v>
      </c>
      <c r="E136" s="119" t="s">
        <v>132</v>
      </c>
      <c r="F136" s="119" t="s">
        <v>133</v>
      </c>
      <c r="I136" s="120"/>
      <c r="J136" s="107">
        <f>BK136</f>
        <v>0</v>
      </c>
      <c r="L136" s="117"/>
      <c r="M136" s="121"/>
      <c r="P136" s="122">
        <f>P137+P162+P183+P188+P195</f>
        <v>0</v>
      </c>
      <c r="R136" s="122">
        <f>R137+R162+R183+R188+R195</f>
        <v>11.12154724</v>
      </c>
      <c r="T136" s="123">
        <f>T137+T162+T183+T188+T195</f>
        <v>0</v>
      </c>
      <c r="AR136" s="118" t="s">
        <v>86</v>
      </c>
      <c r="AT136" s="124" t="s">
        <v>80</v>
      </c>
      <c r="AU136" s="124" t="s">
        <v>81</v>
      </c>
      <c r="AY136" s="118" t="s">
        <v>134</v>
      </c>
      <c r="BK136" s="125">
        <f>BK137+BK162+BK183+BK188+BK195</f>
        <v>0</v>
      </c>
    </row>
    <row r="137" spans="2:65" s="11" customFormat="1" ht="22.9" customHeight="1">
      <c r="B137" s="117"/>
      <c r="D137" s="118" t="s">
        <v>80</v>
      </c>
      <c r="E137" s="126" t="s">
        <v>135</v>
      </c>
      <c r="F137" s="126" t="s">
        <v>136</v>
      </c>
      <c r="I137" s="120"/>
      <c r="J137" s="127">
        <f>BK137</f>
        <v>0</v>
      </c>
      <c r="L137" s="117"/>
      <c r="M137" s="121"/>
      <c r="P137" s="122">
        <f>SUM(P138:P161)</f>
        <v>0</v>
      </c>
      <c r="R137" s="122">
        <f>SUM(R138:R161)</f>
        <v>10.74182014</v>
      </c>
      <c r="T137" s="123">
        <f>SUM(T138:T161)</f>
        <v>0</v>
      </c>
      <c r="AR137" s="118" t="s">
        <v>86</v>
      </c>
      <c r="AT137" s="124" t="s">
        <v>80</v>
      </c>
      <c r="AU137" s="124" t="s">
        <v>86</v>
      </c>
      <c r="AY137" s="118" t="s">
        <v>134</v>
      </c>
      <c r="BK137" s="125">
        <f>SUM(BK138:BK161)</f>
        <v>0</v>
      </c>
    </row>
    <row r="138" spans="2:65" s="1" customFormat="1" ht="24.2" customHeight="1">
      <c r="B138" s="128"/>
      <c r="C138" s="129" t="s">
        <v>86</v>
      </c>
      <c r="D138" s="129" t="s">
        <v>137</v>
      </c>
      <c r="E138" s="130" t="s">
        <v>138</v>
      </c>
      <c r="F138" s="131" t="s">
        <v>139</v>
      </c>
      <c r="G138" s="132" t="s">
        <v>140</v>
      </c>
      <c r="H138" s="133">
        <v>4.9000000000000002E-2</v>
      </c>
      <c r="I138" s="134"/>
      <c r="J138" s="135">
        <f>ROUND(I138*H138,2)</f>
        <v>0</v>
      </c>
      <c r="K138" s="136"/>
      <c r="L138" s="31"/>
      <c r="M138" s="137" t="s">
        <v>1</v>
      </c>
      <c r="N138" s="138" t="s">
        <v>46</v>
      </c>
      <c r="P138" s="139">
        <f>O138*H138</f>
        <v>0</v>
      </c>
      <c r="Q138" s="139">
        <v>1.79172</v>
      </c>
      <c r="R138" s="139">
        <f>Q138*H138</f>
        <v>8.7794280000000002E-2</v>
      </c>
      <c r="S138" s="139">
        <v>0</v>
      </c>
      <c r="T138" s="140">
        <f>S138*H138</f>
        <v>0</v>
      </c>
      <c r="AR138" s="141" t="s">
        <v>141</v>
      </c>
      <c r="AT138" s="141" t="s">
        <v>137</v>
      </c>
      <c r="AU138" s="141" t="s">
        <v>88</v>
      </c>
      <c r="AY138" s="16" t="s">
        <v>134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86</v>
      </c>
      <c r="BK138" s="142">
        <f>ROUND(I138*H138,2)</f>
        <v>0</v>
      </c>
      <c r="BL138" s="16" t="s">
        <v>141</v>
      </c>
      <c r="BM138" s="141" t="s">
        <v>142</v>
      </c>
    </row>
    <row r="139" spans="2:65" s="12" customFormat="1" ht="11.25">
      <c r="B139" s="143"/>
      <c r="D139" s="144" t="s">
        <v>143</v>
      </c>
      <c r="E139" s="145" t="s">
        <v>1</v>
      </c>
      <c r="F139" s="146" t="s">
        <v>144</v>
      </c>
      <c r="H139" s="147">
        <v>4.9000000000000002E-2</v>
      </c>
      <c r="I139" s="148"/>
      <c r="L139" s="143"/>
      <c r="M139" s="149"/>
      <c r="T139" s="150"/>
      <c r="AT139" s="145" t="s">
        <v>143</v>
      </c>
      <c r="AU139" s="145" t="s">
        <v>88</v>
      </c>
      <c r="AV139" s="12" t="s">
        <v>88</v>
      </c>
      <c r="AW139" s="12" t="s">
        <v>36</v>
      </c>
      <c r="AX139" s="12" t="s">
        <v>86</v>
      </c>
      <c r="AY139" s="145" t="s">
        <v>134</v>
      </c>
    </row>
    <row r="140" spans="2:65" s="1" customFormat="1" ht="24.2" customHeight="1">
      <c r="B140" s="128"/>
      <c r="C140" s="129" t="s">
        <v>88</v>
      </c>
      <c r="D140" s="129" t="s">
        <v>137</v>
      </c>
      <c r="E140" s="130" t="s">
        <v>145</v>
      </c>
      <c r="F140" s="131" t="s">
        <v>146</v>
      </c>
      <c r="G140" s="132" t="s">
        <v>140</v>
      </c>
      <c r="H140" s="133">
        <v>4.0179999999999998</v>
      </c>
      <c r="I140" s="134"/>
      <c r="J140" s="135">
        <f>ROUND(I140*H140,2)</f>
        <v>0</v>
      </c>
      <c r="K140" s="136"/>
      <c r="L140" s="31"/>
      <c r="M140" s="137" t="s">
        <v>1</v>
      </c>
      <c r="N140" s="138" t="s">
        <v>46</v>
      </c>
      <c r="P140" s="139">
        <f>O140*H140</f>
        <v>0</v>
      </c>
      <c r="Q140" s="139">
        <v>2.5018899999999999</v>
      </c>
      <c r="R140" s="139">
        <f>Q140*H140</f>
        <v>10.052594019999999</v>
      </c>
      <c r="S140" s="139">
        <v>0</v>
      </c>
      <c r="T140" s="140">
        <f>S140*H140</f>
        <v>0</v>
      </c>
      <c r="AR140" s="141" t="s">
        <v>141</v>
      </c>
      <c r="AT140" s="141" t="s">
        <v>137</v>
      </c>
      <c r="AU140" s="141" t="s">
        <v>88</v>
      </c>
      <c r="AY140" s="16" t="s">
        <v>134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86</v>
      </c>
      <c r="BK140" s="142">
        <f>ROUND(I140*H140,2)</f>
        <v>0</v>
      </c>
      <c r="BL140" s="16" t="s">
        <v>141</v>
      </c>
      <c r="BM140" s="141" t="s">
        <v>147</v>
      </c>
    </row>
    <row r="141" spans="2:65" s="12" customFormat="1" ht="11.25">
      <c r="B141" s="143"/>
      <c r="D141" s="144" t="s">
        <v>143</v>
      </c>
      <c r="E141" s="145" t="s">
        <v>1</v>
      </c>
      <c r="F141" s="146" t="s">
        <v>148</v>
      </c>
      <c r="H141" s="147">
        <v>0.78400000000000003</v>
      </c>
      <c r="I141" s="148"/>
      <c r="L141" s="143"/>
      <c r="M141" s="149"/>
      <c r="T141" s="150"/>
      <c r="AT141" s="145" t="s">
        <v>143</v>
      </c>
      <c r="AU141" s="145" t="s">
        <v>88</v>
      </c>
      <c r="AV141" s="12" t="s">
        <v>88</v>
      </c>
      <c r="AW141" s="12" t="s">
        <v>36</v>
      </c>
      <c r="AX141" s="12" t="s">
        <v>81</v>
      </c>
      <c r="AY141" s="145" t="s">
        <v>134</v>
      </c>
    </row>
    <row r="142" spans="2:65" s="12" customFormat="1" ht="11.25">
      <c r="B142" s="143"/>
      <c r="D142" s="144" t="s">
        <v>143</v>
      </c>
      <c r="E142" s="145" t="s">
        <v>1</v>
      </c>
      <c r="F142" s="146" t="s">
        <v>149</v>
      </c>
      <c r="H142" s="147">
        <v>1.2370000000000001</v>
      </c>
      <c r="I142" s="148"/>
      <c r="L142" s="143"/>
      <c r="M142" s="149"/>
      <c r="T142" s="150"/>
      <c r="AT142" s="145" t="s">
        <v>143</v>
      </c>
      <c r="AU142" s="145" t="s">
        <v>88</v>
      </c>
      <c r="AV142" s="12" t="s">
        <v>88</v>
      </c>
      <c r="AW142" s="12" t="s">
        <v>36</v>
      </c>
      <c r="AX142" s="12" t="s">
        <v>81</v>
      </c>
      <c r="AY142" s="145" t="s">
        <v>134</v>
      </c>
    </row>
    <row r="143" spans="2:65" s="12" customFormat="1" ht="22.5">
      <c r="B143" s="143"/>
      <c r="D143" s="144" t="s">
        <v>143</v>
      </c>
      <c r="E143" s="145" t="s">
        <v>1</v>
      </c>
      <c r="F143" s="146" t="s">
        <v>150</v>
      </c>
      <c r="H143" s="147">
        <v>0.71099999999999997</v>
      </c>
      <c r="I143" s="148"/>
      <c r="L143" s="143"/>
      <c r="M143" s="149"/>
      <c r="T143" s="150"/>
      <c r="AT143" s="145" t="s">
        <v>143</v>
      </c>
      <c r="AU143" s="145" t="s">
        <v>88</v>
      </c>
      <c r="AV143" s="12" t="s">
        <v>88</v>
      </c>
      <c r="AW143" s="12" t="s">
        <v>36</v>
      </c>
      <c r="AX143" s="12" t="s">
        <v>81</v>
      </c>
      <c r="AY143" s="145" t="s">
        <v>134</v>
      </c>
    </row>
    <row r="144" spans="2:65" s="12" customFormat="1" ht="11.25">
      <c r="B144" s="143"/>
      <c r="D144" s="144" t="s">
        <v>143</v>
      </c>
      <c r="E144" s="145" t="s">
        <v>1</v>
      </c>
      <c r="F144" s="146" t="s">
        <v>151</v>
      </c>
      <c r="H144" s="147">
        <v>1.286</v>
      </c>
      <c r="I144" s="148"/>
      <c r="L144" s="143"/>
      <c r="M144" s="149"/>
      <c r="T144" s="150"/>
      <c r="AT144" s="145" t="s">
        <v>143</v>
      </c>
      <c r="AU144" s="145" t="s">
        <v>88</v>
      </c>
      <c r="AV144" s="12" t="s">
        <v>88</v>
      </c>
      <c r="AW144" s="12" t="s">
        <v>36</v>
      </c>
      <c r="AX144" s="12" t="s">
        <v>81</v>
      </c>
      <c r="AY144" s="145" t="s">
        <v>134</v>
      </c>
    </row>
    <row r="145" spans="2:65" s="13" customFormat="1" ht="11.25">
      <c r="B145" s="151"/>
      <c r="D145" s="144" t="s">
        <v>143</v>
      </c>
      <c r="E145" s="152" t="s">
        <v>1</v>
      </c>
      <c r="F145" s="153" t="s">
        <v>152</v>
      </c>
      <c r="H145" s="154">
        <v>4.0179999999999998</v>
      </c>
      <c r="I145" s="155"/>
      <c r="L145" s="151"/>
      <c r="M145" s="156"/>
      <c r="T145" s="157"/>
      <c r="AT145" s="152" t="s">
        <v>143</v>
      </c>
      <c r="AU145" s="152" t="s">
        <v>88</v>
      </c>
      <c r="AV145" s="13" t="s">
        <v>141</v>
      </c>
      <c r="AW145" s="13" t="s">
        <v>36</v>
      </c>
      <c r="AX145" s="13" t="s">
        <v>86</v>
      </c>
      <c r="AY145" s="152" t="s">
        <v>134</v>
      </c>
    </row>
    <row r="146" spans="2:65" s="1" customFormat="1" ht="24.2" customHeight="1">
      <c r="B146" s="128"/>
      <c r="C146" s="129" t="s">
        <v>135</v>
      </c>
      <c r="D146" s="129" t="s">
        <v>137</v>
      </c>
      <c r="E146" s="130" t="s">
        <v>153</v>
      </c>
      <c r="F146" s="131" t="s">
        <v>154</v>
      </c>
      <c r="G146" s="132" t="s">
        <v>155</v>
      </c>
      <c r="H146" s="133">
        <v>66.832999999999998</v>
      </c>
      <c r="I146" s="134"/>
      <c r="J146" s="135">
        <f>ROUND(I146*H146,2)</f>
        <v>0</v>
      </c>
      <c r="K146" s="136"/>
      <c r="L146" s="31"/>
      <c r="M146" s="137" t="s">
        <v>1</v>
      </c>
      <c r="N146" s="138" t="s">
        <v>46</v>
      </c>
      <c r="P146" s="139">
        <f>O146*H146</f>
        <v>0</v>
      </c>
      <c r="Q146" s="139">
        <v>1.42E-3</v>
      </c>
      <c r="R146" s="139">
        <f>Q146*H146</f>
        <v>9.4902860000000006E-2</v>
      </c>
      <c r="S146" s="139">
        <v>0</v>
      </c>
      <c r="T146" s="140">
        <f>S146*H146</f>
        <v>0</v>
      </c>
      <c r="AR146" s="141" t="s">
        <v>141</v>
      </c>
      <c r="AT146" s="141" t="s">
        <v>137</v>
      </c>
      <c r="AU146" s="141" t="s">
        <v>88</v>
      </c>
      <c r="AY146" s="16" t="s">
        <v>134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6" t="s">
        <v>86</v>
      </c>
      <c r="BK146" s="142">
        <f>ROUND(I146*H146,2)</f>
        <v>0</v>
      </c>
      <c r="BL146" s="16" t="s">
        <v>141</v>
      </c>
      <c r="BM146" s="141" t="s">
        <v>156</v>
      </c>
    </row>
    <row r="147" spans="2:65" s="12" customFormat="1" ht="11.25">
      <c r="B147" s="143"/>
      <c r="D147" s="144" t="s">
        <v>143</v>
      </c>
      <c r="E147" s="145" t="s">
        <v>1</v>
      </c>
      <c r="F147" s="146" t="s">
        <v>157</v>
      </c>
      <c r="H147" s="147">
        <v>11.935</v>
      </c>
      <c r="I147" s="148"/>
      <c r="L147" s="143"/>
      <c r="M147" s="149"/>
      <c r="T147" s="150"/>
      <c r="AT147" s="145" t="s">
        <v>143</v>
      </c>
      <c r="AU147" s="145" t="s">
        <v>88</v>
      </c>
      <c r="AV147" s="12" t="s">
        <v>88</v>
      </c>
      <c r="AW147" s="12" t="s">
        <v>36</v>
      </c>
      <c r="AX147" s="12" t="s">
        <v>81</v>
      </c>
      <c r="AY147" s="145" t="s">
        <v>134</v>
      </c>
    </row>
    <row r="148" spans="2:65" s="12" customFormat="1" ht="11.25">
      <c r="B148" s="143"/>
      <c r="D148" s="144" t="s">
        <v>143</v>
      </c>
      <c r="E148" s="145" t="s">
        <v>1</v>
      </c>
      <c r="F148" s="146" t="s">
        <v>158</v>
      </c>
      <c r="H148" s="147">
        <v>18.82</v>
      </c>
      <c r="I148" s="148"/>
      <c r="L148" s="143"/>
      <c r="M148" s="149"/>
      <c r="T148" s="150"/>
      <c r="AT148" s="145" t="s">
        <v>143</v>
      </c>
      <c r="AU148" s="145" t="s">
        <v>88</v>
      </c>
      <c r="AV148" s="12" t="s">
        <v>88</v>
      </c>
      <c r="AW148" s="12" t="s">
        <v>36</v>
      </c>
      <c r="AX148" s="12" t="s">
        <v>81</v>
      </c>
      <c r="AY148" s="145" t="s">
        <v>134</v>
      </c>
    </row>
    <row r="149" spans="2:65" s="12" customFormat="1" ht="22.5">
      <c r="B149" s="143"/>
      <c r="D149" s="144" t="s">
        <v>143</v>
      </c>
      <c r="E149" s="145" t="s">
        <v>1</v>
      </c>
      <c r="F149" s="146" t="s">
        <v>159</v>
      </c>
      <c r="H149" s="147">
        <v>16.506</v>
      </c>
      <c r="I149" s="148"/>
      <c r="L149" s="143"/>
      <c r="M149" s="149"/>
      <c r="T149" s="150"/>
      <c r="AT149" s="145" t="s">
        <v>143</v>
      </c>
      <c r="AU149" s="145" t="s">
        <v>88</v>
      </c>
      <c r="AV149" s="12" t="s">
        <v>88</v>
      </c>
      <c r="AW149" s="12" t="s">
        <v>36</v>
      </c>
      <c r="AX149" s="12" t="s">
        <v>81</v>
      </c>
      <c r="AY149" s="145" t="s">
        <v>134</v>
      </c>
    </row>
    <row r="150" spans="2:65" s="12" customFormat="1" ht="11.25">
      <c r="B150" s="143"/>
      <c r="D150" s="144" t="s">
        <v>143</v>
      </c>
      <c r="E150" s="145" t="s">
        <v>1</v>
      </c>
      <c r="F150" s="146" t="s">
        <v>160</v>
      </c>
      <c r="H150" s="147">
        <v>19.571999999999999</v>
      </c>
      <c r="I150" s="148"/>
      <c r="L150" s="143"/>
      <c r="M150" s="149"/>
      <c r="T150" s="150"/>
      <c r="AT150" s="145" t="s">
        <v>143</v>
      </c>
      <c r="AU150" s="145" t="s">
        <v>88</v>
      </c>
      <c r="AV150" s="12" t="s">
        <v>88</v>
      </c>
      <c r="AW150" s="12" t="s">
        <v>36</v>
      </c>
      <c r="AX150" s="12" t="s">
        <v>81</v>
      </c>
      <c r="AY150" s="145" t="s">
        <v>134</v>
      </c>
    </row>
    <row r="151" spans="2:65" s="13" customFormat="1" ht="11.25">
      <c r="B151" s="151"/>
      <c r="D151" s="144" t="s">
        <v>143</v>
      </c>
      <c r="E151" s="152" t="s">
        <v>1</v>
      </c>
      <c r="F151" s="153" t="s">
        <v>152</v>
      </c>
      <c r="H151" s="154">
        <v>66.832999999999998</v>
      </c>
      <c r="I151" s="155"/>
      <c r="L151" s="151"/>
      <c r="M151" s="156"/>
      <c r="T151" s="157"/>
      <c r="AT151" s="152" t="s">
        <v>143</v>
      </c>
      <c r="AU151" s="152" t="s">
        <v>88</v>
      </c>
      <c r="AV151" s="13" t="s">
        <v>141</v>
      </c>
      <c r="AW151" s="13" t="s">
        <v>36</v>
      </c>
      <c r="AX151" s="13" t="s">
        <v>86</v>
      </c>
      <c r="AY151" s="152" t="s">
        <v>134</v>
      </c>
    </row>
    <row r="152" spans="2:65" s="1" customFormat="1" ht="24.2" customHeight="1">
      <c r="B152" s="128"/>
      <c r="C152" s="129" t="s">
        <v>141</v>
      </c>
      <c r="D152" s="129" t="s">
        <v>137</v>
      </c>
      <c r="E152" s="130" t="s">
        <v>161</v>
      </c>
      <c r="F152" s="131" t="s">
        <v>162</v>
      </c>
      <c r="G152" s="132" t="s">
        <v>155</v>
      </c>
      <c r="H152" s="133">
        <v>66.832999999999998</v>
      </c>
      <c r="I152" s="134"/>
      <c r="J152" s="135">
        <f>ROUND(I152*H152,2)</f>
        <v>0</v>
      </c>
      <c r="K152" s="136"/>
      <c r="L152" s="31"/>
      <c r="M152" s="137" t="s">
        <v>1</v>
      </c>
      <c r="N152" s="138" t="s">
        <v>46</v>
      </c>
      <c r="P152" s="139">
        <f>O152*H152</f>
        <v>0</v>
      </c>
      <c r="Q152" s="139">
        <v>0</v>
      </c>
      <c r="R152" s="139">
        <f>Q152*H152</f>
        <v>0</v>
      </c>
      <c r="S152" s="139">
        <v>0</v>
      </c>
      <c r="T152" s="140">
        <f>S152*H152</f>
        <v>0</v>
      </c>
      <c r="AR152" s="141" t="s">
        <v>141</v>
      </c>
      <c r="AT152" s="141" t="s">
        <v>137</v>
      </c>
      <c r="AU152" s="141" t="s">
        <v>88</v>
      </c>
      <c r="AY152" s="16" t="s">
        <v>134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6" t="s">
        <v>86</v>
      </c>
      <c r="BK152" s="142">
        <f>ROUND(I152*H152,2)</f>
        <v>0</v>
      </c>
      <c r="BL152" s="16" t="s">
        <v>141</v>
      </c>
      <c r="BM152" s="141" t="s">
        <v>163</v>
      </c>
    </row>
    <row r="153" spans="2:65" s="1" customFormat="1" ht="24.2" customHeight="1">
      <c r="B153" s="128"/>
      <c r="C153" s="129" t="s">
        <v>164</v>
      </c>
      <c r="D153" s="129" t="s">
        <v>137</v>
      </c>
      <c r="E153" s="130" t="s">
        <v>165</v>
      </c>
      <c r="F153" s="131" t="s">
        <v>166</v>
      </c>
      <c r="G153" s="132" t="s">
        <v>167</v>
      </c>
      <c r="H153" s="133">
        <v>0.48199999999999998</v>
      </c>
      <c r="I153" s="134"/>
      <c r="J153" s="135">
        <f>ROUND(I153*H153,2)</f>
        <v>0</v>
      </c>
      <c r="K153" s="136"/>
      <c r="L153" s="31"/>
      <c r="M153" s="137" t="s">
        <v>1</v>
      </c>
      <c r="N153" s="138" t="s">
        <v>46</v>
      </c>
      <c r="P153" s="139">
        <f>O153*H153</f>
        <v>0</v>
      </c>
      <c r="Q153" s="139">
        <v>1.0508900000000001</v>
      </c>
      <c r="R153" s="139">
        <f>Q153*H153</f>
        <v>0.50652898000000002</v>
      </c>
      <c r="S153" s="139">
        <v>0</v>
      </c>
      <c r="T153" s="140">
        <f>S153*H153</f>
        <v>0</v>
      </c>
      <c r="AR153" s="141" t="s">
        <v>141</v>
      </c>
      <c r="AT153" s="141" t="s">
        <v>137</v>
      </c>
      <c r="AU153" s="141" t="s">
        <v>88</v>
      </c>
      <c r="AY153" s="16" t="s">
        <v>134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6" t="s">
        <v>86</v>
      </c>
      <c r="BK153" s="142">
        <f>ROUND(I153*H153,2)</f>
        <v>0</v>
      </c>
      <c r="BL153" s="16" t="s">
        <v>141</v>
      </c>
      <c r="BM153" s="141" t="s">
        <v>168</v>
      </c>
    </row>
    <row r="154" spans="2:65" s="14" customFormat="1" ht="11.25">
      <c r="B154" s="158"/>
      <c r="D154" s="144" t="s">
        <v>143</v>
      </c>
      <c r="E154" s="159" t="s">
        <v>1</v>
      </c>
      <c r="F154" s="160" t="s">
        <v>169</v>
      </c>
      <c r="H154" s="159" t="s">
        <v>1</v>
      </c>
      <c r="I154" s="161"/>
      <c r="L154" s="158"/>
      <c r="M154" s="162"/>
      <c r="T154" s="163"/>
      <c r="AT154" s="159" t="s">
        <v>143</v>
      </c>
      <c r="AU154" s="159" t="s">
        <v>88</v>
      </c>
      <c r="AV154" s="14" t="s">
        <v>86</v>
      </c>
      <c r="AW154" s="14" t="s">
        <v>36</v>
      </c>
      <c r="AX154" s="14" t="s">
        <v>81</v>
      </c>
      <c r="AY154" s="159" t="s">
        <v>134</v>
      </c>
    </row>
    <row r="155" spans="2:65" s="12" customFormat="1" ht="11.25">
      <c r="B155" s="143"/>
      <c r="D155" s="144" t="s">
        <v>143</v>
      </c>
      <c r="E155" s="145" t="s">
        <v>1</v>
      </c>
      <c r="F155" s="146" t="s">
        <v>148</v>
      </c>
      <c r="H155" s="147">
        <v>0.78400000000000003</v>
      </c>
      <c r="I155" s="148"/>
      <c r="L155" s="143"/>
      <c r="M155" s="149"/>
      <c r="T155" s="150"/>
      <c r="AT155" s="145" t="s">
        <v>143</v>
      </c>
      <c r="AU155" s="145" t="s">
        <v>88</v>
      </c>
      <c r="AV155" s="12" t="s">
        <v>88</v>
      </c>
      <c r="AW155" s="12" t="s">
        <v>36</v>
      </c>
      <c r="AX155" s="12" t="s">
        <v>81</v>
      </c>
      <c r="AY155" s="145" t="s">
        <v>134</v>
      </c>
    </row>
    <row r="156" spans="2:65" s="12" customFormat="1" ht="11.25">
      <c r="B156" s="143"/>
      <c r="D156" s="144" t="s">
        <v>143</v>
      </c>
      <c r="E156" s="145" t="s">
        <v>1</v>
      </c>
      <c r="F156" s="146" t="s">
        <v>149</v>
      </c>
      <c r="H156" s="147">
        <v>1.2370000000000001</v>
      </c>
      <c r="I156" s="148"/>
      <c r="L156" s="143"/>
      <c r="M156" s="149"/>
      <c r="T156" s="150"/>
      <c r="AT156" s="145" t="s">
        <v>143</v>
      </c>
      <c r="AU156" s="145" t="s">
        <v>88</v>
      </c>
      <c r="AV156" s="12" t="s">
        <v>88</v>
      </c>
      <c r="AW156" s="12" t="s">
        <v>36</v>
      </c>
      <c r="AX156" s="12" t="s">
        <v>81</v>
      </c>
      <c r="AY156" s="145" t="s">
        <v>134</v>
      </c>
    </row>
    <row r="157" spans="2:65" s="12" customFormat="1" ht="22.5">
      <c r="B157" s="143"/>
      <c r="D157" s="144" t="s">
        <v>143</v>
      </c>
      <c r="E157" s="145" t="s">
        <v>1</v>
      </c>
      <c r="F157" s="146" t="s">
        <v>150</v>
      </c>
      <c r="H157" s="147">
        <v>0.71099999999999997</v>
      </c>
      <c r="I157" s="148"/>
      <c r="L157" s="143"/>
      <c r="M157" s="149"/>
      <c r="T157" s="150"/>
      <c r="AT157" s="145" t="s">
        <v>143</v>
      </c>
      <c r="AU157" s="145" t="s">
        <v>88</v>
      </c>
      <c r="AV157" s="12" t="s">
        <v>88</v>
      </c>
      <c r="AW157" s="12" t="s">
        <v>36</v>
      </c>
      <c r="AX157" s="12" t="s">
        <v>81</v>
      </c>
      <c r="AY157" s="145" t="s">
        <v>134</v>
      </c>
    </row>
    <row r="158" spans="2:65" s="12" customFormat="1" ht="11.25">
      <c r="B158" s="143"/>
      <c r="D158" s="144" t="s">
        <v>143</v>
      </c>
      <c r="E158" s="145" t="s">
        <v>1</v>
      </c>
      <c r="F158" s="146" t="s">
        <v>151</v>
      </c>
      <c r="H158" s="147">
        <v>1.286</v>
      </c>
      <c r="I158" s="148"/>
      <c r="L158" s="143"/>
      <c r="M158" s="149"/>
      <c r="T158" s="150"/>
      <c r="AT158" s="145" t="s">
        <v>143</v>
      </c>
      <c r="AU158" s="145" t="s">
        <v>88</v>
      </c>
      <c r="AV158" s="12" t="s">
        <v>88</v>
      </c>
      <c r="AW158" s="12" t="s">
        <v>36</v>
      </c>
      <c r="AX158" s="12" t="s">
        <v>81</v>
      </c>
      <c r="AY158" s="145" t="s">
        <v>134</v>
      </c>
    </row>
    <row r="159" spans="2:65" s="13" customFormat="1" ht="11.25">
      <c r="B159" s="151"/>
      <c r="D159" s="144" t="s">
        <v>143</v>
      </c>
      <c r="E159" s="152" t="s">
        <v>1</v>
      </c>
      <c r="F159" s="153" t="s">
        <v>152</v>
      </c>
      <c r="H159" s="154">
        <v>4.0179999999999998</v>
      </c>
      <c r="I159" s="155"/>
      <c r="L159" s="151"/>
      <c r="M159" s="156"/>
      <c r="T159" s="157"/>
      <c r="AT159" s="152" t="s">
        <v>143</v>
      </c>
      <c r="AU159" s="152" t="s">
        <v>88</v>
      </c>
      <c r="AV159" s="13" t="s">
        <v>141</v>
      </c>
      <c r="AW159" s="13" t="s">
        <v>36</v>
      </c>
      <c r="AX159" s="13" t="s">
        <v>86</v>
      </c>
      <c r="AY159" s="152" t="s">
        <v>134</v>
      </c>
    </row>
    <row r="160" spans="2:65" s="12" customFormat="1" ht="11.25">
      <c r="B160" s="143"/>
      <c r="D160" s="144" t="s">
        <v>143</v>
      </c>
      <c r="F160" s="146" t="s">
        <v>170</v>
      </c>
      <c r="H160" s="147">
        <v>0.48199999999999998</v>
      </c>
      <c r="I160" s="148"/>
      <c r="L160" s="143"/>
      <c r="M160" s="149"/>
      <c r="T160" s="150"/>
      <c r="AT160" s="145" t="s">
        <v>143</v>
      </c>
      <c r="AU160" s="145" t="s">
        <v>88</v>
      </c>
      <c r="AV160" s="12" t="s">
        <v>88</v>
      </c>
      <c r="AW160" s="12" t="s">
        <v>3</v>
      </c>
      <c r="AX160" s="12" t="s">
        <v>86</v>
      </c>
      <c r="AY160" s="145" t="s">
        <v>134</v>
      </c>
    </row>
    <row r="161" spans="2:65" s="1" customFormat="1" ht="16.5" customHeight="1">
      <c r="B161" s="128"/>
      <c r="C161" s="129" t="s">
        <v>171</v>
      </c>
      <c r="D161" s="129" t="s">
        <v>137</v>
      </c>
      <c r="E161" s="130" t="s">
        <v>172</v>
      </c>
      <c r="F161" s="131" t="s">
        <v>173</v>
      </c>
      <c r="G161" s="132" t="s">
        <v>174</v>
      </c>
      <c r="H161" s="133">
        <v>1</v>
      </c>
      <c r="I161" s="134"/>
      <c r="J161" s="135">
        <f>ROUND(I161*H161,2)</f>
        <v>0</v>
      </c>
      <c r="K161" s="136"/>
      <c r="L161" s="31"/>
      <c r="M161" s="137" t="s">
        <v>1</v>
      </c>
      <c r="N161" s="138" t="s">
        <v>46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141</v>
      </c>
      <c r="AT161" s="141" t="s">
        <v>137</v>
      </c>
      <c r="AU161" s="141" t="s">
        <v>88</v>
      </c>
      <c r="AY161" s="16" t="s">
        <v>134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6" t="s">
        <v>86</v>
      </c>
      <c r="BK161" s="142">
        <f>ROUND(I161*H161,2)</f>
        <v>0</v>
      </c>
      <c r="BL161" s="16" t="s">
        <v>141</v>
      </c>
      <c r="BM161" s="141" t="s">
        <v>175</v>
      </c>
    </row>
    <row r="162" spans="2:65" s="11" customFormat="1" ht="22.9" customHeight="1">
      <c r="B162" s="117"/>
      <c r="D162" s="118" t="s">
        <v>80</v>
      </c>
      <c r="E162" s="126" t="s">
        <v>171</v>
      </c>
      <c r="F162" s="126" t="s">
        <v>176</v>
      </c>
      <c r="I162" s="120"/>
      <c r="J162" s="127">
        <f>BK162</f>
        <v>0</v>
      </c>
      <c r="L162" s="117"/>
      <c r="M162" s="121"/>
      <c r="P162" s="122">
        <f>SUM(P163:P182)</f>
        <v>0</v>
      </c>
      <c r="R162" s="122">
        <f>SUM(R163:R182)</f>
        <v>0.37972709999999998</v>
      </c>
      <c r="T162" s="123">
        <f>SUM(T163:T182)</f>
        <v>0</v>
      </c>
      <c r="AR162" s="118" t="s">
        <v>86</v>
      </c>
      <c r="AT162" s="124" t="s">
        <v>80</v>
      </c>
      <c r="AU162" s="124" t="s">
        <v>86</v>
      </c>
      <c r="AY162" s="118" t="s">
        <v>134</v>
      </c>
      <c r="BK162" s="125">
        <f>SUM(BK163:BK182)</f>
        <v>0</v>
      </c>
    </row>
    <row r="163" spans="2:65" s="1" customFormat="1" ht="16.5" customHeight="1">
      <c r="B163" s="128"/>
      <c r="C163" s="129" t="s">
        <v>177</v>
      </c>
      <c r="D163" s="129" t="s">
        <v>137</v>
      </c>
      <c r="E163" s="130" t="s">
        <v>178</v>
      </c>
      <c r="F163" s="131" t="s">
        <v>179</v>
      </c>
      <c r="G163" s="132" t="s">
        <v>155</v>
      </c>
      <c r="H163" s="133">
        <v>39.762</v>
      </c>
      <c r="I163" s="134"/>
      <c r="J163" s="135">
        <f>ROUND(I163*H163,2)</f>
        <v>0</v>
      </c>
      <c r="K163" s="136"/>
      <c r="L163" s="31"/>
      <c r="M163" s="137" t="s">
        <v>1</v>
      </c>
      <c r="N163" s="138" t="s">
        <v>46</v>
      </c>
      <c r="P163" s="139">
        <f>O163*H163</f>
        <v>0</v>
      </c>
      <c r="Q163" s="139">
        <v>2.5999999999999998E-4</v>
      </c>
      <c r="R163" s="139">
        <f>Q163*H163</f>
        <v>1.0338119999999999E-2</v>
      </c>
      <c r="S163" s="139">
        <v>0</v>
      </c>
      <c r="T163" s="140">
        <f>S163*H163</f>
        <v>0</v>
      </c>
      <c r="AR163" s="141" t="s">
        <v>141</v>
      </c>
      <c r="AT163" s="141" t="s">
        <v>137</v>
      </c>
      <c r="AU163" s="141" t="s">
        <v>88</v>
      </c>
      <c r="AY163" s="16" t="s">
        <v>134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6" t="s">
        <v>86</v>
      </c>
      <c r="BK163" s="142">
        <f>ROUND(I163*H163,2)</f>
        <v>0</v>
      </c>
      <c r="BL163" s="16" t="s">
        <v>141</v>
      </c>
      <c r="BM163" s="141" t="s">
        <v>180</v>
      </c>
    </row>
    <row r="164" spans="2:65" s="12" customFormat="1" ht="11.25">
      <c r="B164" s="143"/>
      <c r="D164" s="144" t="s">
        <v>143</v>
      </c>
      <c r="E164" s="145" t="s">
        <v>1</v>
      </c>
      <c r="F164" s="146" t="s">
        <v>181</v>
      </c>
      <c r="H164" s="147">
        <v>6.82</v>
      </c>
      <c r="I164" s="148"/>
      <c r="L164" s="143"/>
      <c r="M164" s="149"/>
      <c r="T164" s="150"/>
      <c r="AT164" s="145" t="s">
        <v>143</v>
      </c>
      <c r="AU164" s="145" t="s">
        <v>88</v>
      </c>
      <c r="AV164" s="12" t="s">
        <v>88</v>
      </c>
      <c r="AW164" s="12" t="s">
        <v>36</v>
      </c>
      <c r="AX164" s="12" t="s">
        <v>81</v>
      </c>
      <c r="AY164" s="145" t="s">
        <v>134</v>
      </c>
    </row>
    <row r="165" spans="2:65" s="12" customFormat="1" ht="11.25">
      <c r="B165" s="143"/>
      <c r="D165" s="144" t="s">
        <v>143</v>
      </c>
      <c r="E165" s="145" t="s">
        <v>1</v>
      </c>
      <c r="F165" s="146" t="s">
        <v>182</v>
      </c>
      <c r="H165" s="147">
        <v>10.754</v>
      </c>
      <c r="I165" s="148"/>
      <c r="L165" s="143"/>
      <c r="M165" s="149"/>
      <c r="T165" s="150"/>
      <c r="AT165" s="145" t="s">
        <v>143</v>
      </c>
      <c r="AU165" s="145" t="s">
        <v>88</v>
      </c>
      <c r="AV165" s="12" t="s">
        <v>88</v>
      </c>
      <c r="AW165" s="12" t="s">
        <v>36</v>
      </c>
      <c r="AX165" s="12" t="s">
        <v>81</v>
      </c>
      <c r="AY165" s="145" t="s">
        <v>134</v>
      </c>
    </row>
    <row r="166" spans="2:65" s="12" customFormat="1" ht="22.5">
      <c r="B166" s="143"/>
      <c r="D166" s="144" t="s">
        <v>143</v>
      </c>
      <c r="E166" s="145" t="s">
        <v>1</v>
      </c>
      <c r="F166" s="146" t="s">
        <v>183</v>
      </c>
      <c r="H166" s="147">
        <v>11.004</v>
      </c>
      <c r="I166" s="148"/>
      <c r="L166" s="143"/>
      <c r="M166" s="149"/>
      <c r="T166" s="150"/>
      <c r="AT166" s="145" t="s">
        <v>143</v>
      </c>
      <c r="AU166" s="145" t="s">
        <v>88</v>
      </c>
      <c r="AV166" s="12" t="s">
        <v>88</v>
      </c>
      <c r="AW166" s="12" t="s">
        <v>36</v>
      </c>
      <c r="AX166" s="12" t="s">
        <v>81</v>
      </c>
      <c r="AY166" s="145" t="s">
        <v>134</v>
      </c>
    </row>
    <row r="167" spans="2:65" s="12" customFormat="1" ht="11.25">
      <c r="B167" s="143"/>
      <c r="D167" s="144" t="s">
        <v>143</v>
      </c>
      <c r="E167" s="145" t="s">
        <v>1</v>
      </c>
      <c r="F167" s="146" t="s">
        <v>184</v>
      </c>
      <c r="H167" s="147">
        <v>11.183999999999999</v>
      </c>
      <c r="I167" s="148"/>
      <c r="L167" s="143"/>
      <c r="M167" s="149"/>
      <c r="T167" s="150"/>
      <c r="AT167" s="145" t="s">
        <v>143</v>
      </c>
      <c r="AU167" s="145" t="s">
        <v>88</v>
      </c>
      <c r="AV167" s="12" t="s">
        <v>88</v>
      </c>
      <c r="AW167" s="12" t="s">
        <v>36</v>
      </c>
      <c r="AX167" s="12" t="s">
        <v>81</v>
      </c>
      <c r="AY167" s="145" t="s">
        <v>134</v>
      </c>
    </row>
    <row r="168" spans="2:65" s="13" customFormat="1" ht="11.25">
      <c r="B168" s="151"/>
      <c r="D168" s="144" t="s">
        <v>143</v>
      </c>
      <c r="E168" s="152" t="s">
        <v>1</v>
      </c>
      <c r="F168" s="153" t="s">
        <v>152</v>
      </c>
      <c r="H168" s="154">
        <v>39.761999999999993</v>
      </c>
      <c r="I168" s="155"/>
      <c r="L168" s="151"/>
      <c r="M168" s="156"/>
      <c r="T168" s="157"/>
      <c r="AT168" s="152" t="s">
        <v>143</v>
      </c>
      <c r="AU168" s="152" t="s">
        <v>88</v>
      </c>
      <c r="AV168" s="13" t="s">
        <v>141</v>
      </c>
      <c r="AW168" s="13" t="s">
        <v>36</v>
      </c>
      <c r="AX168" s="13" t="s">
        <v>86</v>
      </c>
      <c r="AY168" s="152" t="s">
        <v>134</v>
      </c>
    </row>
    <row r="169" spans="2:65" s="1" customFormat="1" ht="24.2" customHeight="1">
      <c r="B169" s="128"/>
      <c r="C169" s="129" t="s">
        <v>185</v>
      </c>
      <c r="D169" s="129" t="s">
        <v>137</v>
      </c>
      <c r="E169" s="130" t="s">
        <v>186</v>
      </c>
      <c r="F169" s="131" t="s">
        <v>187</v>
      </c>
      <c r="G169" s="132" t="s">
        <v>155</v>
      </c>
      <c r="H169" s="133">
        <v>39.762</v>
      </c>
      <c r="I169" s="134"/>
      <c r="J169" s="135">
        <f>ROUND(I169*H169,2)</f>
        <v>0</v>
      </c>
      <c r="K169" s="136"/>
      <c r="L169" s="31"/>
      <c r="M169" s="137" t="s">
        <v>1</v>
      </c>
      <c r="N169" s="138" t="s">
        <v>46</v>
      </c>
      <c r="P169" s="139">
        <f>O169*H169</f>
        <v>0</v>
      </c>
      <c r="Q169" s="139">
        <v>2.7299999999999998E-3</v>
      </c>
      <c r="R169" s="139">
        <f>Q169*H169</f>
        <v>0.10855026</v>
      </c>
      <c r="S169" s="139">
        <v>0</v>
      </c>
      <c r="T169" s="140">
        <f>S169*H169</f>
        <v>0</v>
      </c>
      <c r="AR169" s="141" t="s">
        <v>141</v>
      </c>
      <c r="AT169" s="141" t="s">
        <v>137</v>
      </c>
      <c r="AU169" s="141" t="s">
        <v>88</v>
      </c>
      <c r="AY169" s="16" t="s">
        <v>134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6" t="s">
        <v>86</v>
      </c>
      <c r="BK169" s="142">
        <f>ROUND(I169*H169,2)</f>
        <v>0</v>
      </c>
      <c r="BL169" s="16" t="s">
        <v>141</v>
      </c>
      <c r="BM169" s="141" t="s">
        <v>188</v>
      </c>
    </row>
    <row r="170" spans="2:65" s="12" customFormat="1" ht="11.25">
      <c r="B170" s="143"/>
      <c r="D170" s="144" t="s">
        <v>143</v>
      </c>
      <c r="E170" s="145" t="s">
        <v>1</v>
      </c>
      <c r="F170" s="146" t="s">
        <v>181</v>
      </c>
      <c r="H170" s="147">
        <v>6.82</v>
      </c>
      <c r="I170" s="148"/>
      <c r="L170" s="143"/>
      <c r="M170" s="149"/>
      <c r="T170" s="150"/>
      <c r="AT170" s="145" t="s">
        <v>143</v>
      </c>
      <c r="AU170" s="145" t="s">
        <v>88</v>
      </c>
      <c r="AV170" s="12" t="s">
        <v>88</v>
      </c>
      <c r="AW170" s="12" t="s">
        <v>36</v>
      </c>
      <c r="AX170" s="12" t="s">
        <v>81</v>
      </c>
      <c r="AY170" s="145" t="s">
        <v>134</v>
      </c>
    </row>
    <row r="171" spans="2:65" s="12" customFormat="1" ht="11.25">
      <c r="B171" s="143"/>
      <c r="D171" s="144" t="s">
        <v>143</v>
      </c>
      <c r="E171" s="145" t="s">
        <v>1</v>
      </c>
      <c r="F171" s="146" t="s">
        <v>182</v>
      </c>
      <c r="H171" s="147">
        <v>10.754</v>
      </c>
      <c r="I171" s="148"/>
      <c r="L171" s="143"/>
      <c r="M171" s="149"/>
      <c r="T171" s="150"/>
      <c r="AT171" s="145" t="s">
        <v>143</v>
      </c>
      <c r="AU171" s="145" t="s">
        <v>88</v>
      </c>
      <c r="AV171" s="12" t="s">
        <v>88</v>
      </c>
      <c r="AW171" s="12" t="s">
        <v>36</v>
      </c>
      <c r="AX171" s="12" t="s">
        <v>81</v>
      </c>
      <c r="AY171" s="145" t="s">
        <v>134</v>
      </c>
    </row>
    <row r="172" spans="2:65" s="12" customFormat="1" ht="22.5">
      <c r="B172" s="143"/>
      <c r="D172" s="144" t="s">
        <v>143</v>
      </c>
      <c r="E172" s="145" t="s">
        <v>1</v>
      </c>
      <c r="F172" s="146" t="s">
        <v>183</v>
      </c>
      <c r="H172" s="147">
        <v>11.004</v>
      </c>
      <c r="I172" s="148"/>
      <c r="L172" s="143"/>
      <c r="M172" s="149"/>
      <c r="T172" s="150"/>
      <c r="AT172" s="145" t="s">
        <v>143</v>
      </c>
      <c r="AU172" s="145" t="s">
        <v>88</v>
      </c>
      <c r="AV172" s="12" t="s">
        <v>88</v>
      </c>
      <c r="AW172" s="12" t="s">
        <v>36</v>
      </c>
      <c r="AX172" s="12" t="s">
        <v>81</v>
      </c>
      <c r="AY172" s="145" t="s">
        <v>134</v>
      </c>
    </row>
    <row r="173" spans="2:65" s="12" customFormat="1" ht="11.25">
      <c r="B173" s="143"/>
      <c r="D173" s="144" t="s">
        <v>143</v>
      </c>
      <c r="E173" s="145" t="s">
        <v>1</v>
      </c>
      <c r="F173" s="146" t="s">
        <v>184</v>
      </c>
      <c r="H173" s="147">
        <v>11.183999999999999</v>
      </c>
      <c r="I173" s="148"/>
      <c r="L173" s="143"/>
      <c r="M173" s="149"/>
      <c r="T173" s="150"/>
      <c r="AT173" s="145" t="s">
        <v>143</v>
      </c>
      <c r="AU173" s="145" t="s">
        <v>88</v>
      </c>
      <c r="AV173" s="12" t="s">
        <v>88</v>
      </c>
      <c r="AW173" s="12" t="s">
        <v>36</v>
      </c>
      <c r="AX173" s="12" t="s">
        <v>81</v>
      </c>
      <c r="AY173" s="145" t="s">
        <v>134</v>
      </c>
    </row>
    <row r="174" spans="2:65" s="13" customFormat="1" ht="11.25">
      <c r="B174" s="151"/>
      <c r="D174" s="144" t="s">
        <v>143</v>
      </c>
      <c r="E174" s="152" t="s">
        <v>1</v>
      </c>
      <c r="F174" s="153" t="s">
        <v>152</v>
      </c>
      <c r="H174" s="154">
        <v>39.761999999999993</v>
      </c>
      <c r="I174" s="155"/>
      <c r="L174" s="151"/>
      <c r="M174" s="156"/>
      <c r="T174" s="157"/>
      <c r="AT174" s="152" t="s">
        <v>143</v>
      </c>
      <c r="AU174" s="152" t="s">
        <v>88</v>
      </c>
      <c r="AV174" s="13" t="s">
        <v>141</v>
      </c>
      <c r="AW174" s="13" t="s">
        <v>36</v>
      </c>
      <c r="AX174" s="13" t="s">
        <v>86</v>
      </c>
      <c r="AY174" s="152" t="s">
        <v>134</v>
      </c>
    </row>
    <row r="175" spans="2:65" s="1" customFormat="1" ht="24.2" customHeight="1">
      <c r="B175" s="128"/>
      <c r="C175" s="129" t="s">
        <v>189</v>
      </c>
      <c r="D175" s="129" t="s">
        <v>137</v>
      </c>
      <c r="E175" s="130" t="s">
        <v>190</v>
      </c>
      <c r="F175" s="131" t="s">
        <v>191</v>
      </c>
      <c r="G175" s="132" t="s">
        <v>155</v>
      </c>
      <c r="H175" s="133">
        <v>39.762</v>
      </c>
      <c r="I175" s="134"/>
      <c r="J175" s="135">
        <f>ROUND(I175*H175,2)</f>
        <v>0</v>
      </c>
      <c r="K175" s="136"/>
      <c r="L175" s="31"/>
      <c r="M175" s="137" t="s">
        <v>1</v>
      </c>
      <c r="N175" s="138" t="s">
        <v>46</v>
      </c>
      <c r="P175" s="139">
        <f>O175*H175</f>
        <v>0</v>
      </c>
      <c r="Q175" s="139">
        <v>6.5599999999999999E-3</v>
      </c>
      <c r="R175" s="139">
        <f>Q175*H175</f>
        <v>0.26083872000000002</v>
      </c>
      <c r="S175" s="139">
        <v>0</v>
      </c>
      <c r="T175" s="140">
        <f>S175*H175</f>
        <v>0</v>
      </c>
      <c r="AR175" s="141" t="s">
        <v>141</v>
      </c>
      <c r="AT175" s="141" t="s">
        <v>137</v>
      </c>
      <c r="AU175" s="141" t="s">
        <v>88</v>
      </c>
      <c r="AY175" s="16" t="s">
        <v>134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6" t="s">
        <v>86</v>
      </c>
      <c r="BK175" s="142">
        <f>ROUND(I175*H175,2)</f>
        <v>0</v>
      </c>
      <c r="BL175" s="16" t="s">
        <v>141</v>
      </c>
      <c r="BM175" s="141" t="s">
        <v>192</v>
      </c>
    </row>
    <row r="176" spans="2:65" s="12" customFormat="1" ht="11.25">
      <c r="B176" s="143"/>
      <c r="D176" s="144" t="s">
        <v>143</v>
      </c>
      <c r="E176" s="145" t="s">
        <v>1</v>
      </c>
      <c r="F176" s="146" t="s">
        <v>181</v>
      </c>
      <c r="H176" s="147">
        <v>6.82</v>
      </c>
      <c r="I176" s="148"/>
      <c r="L176" s="143"/>
      <c r="M176" s="149"/>
      <c r="T176" s="150"/>
      <c r="AT176" s="145" t="s">
        <v>143</v>
      </c>
      <c r="AU176" s="145" t="s">
        <v>88</v>
      </c>
      <c r="AV176" s="12" t="s">
        <v>88</v>
      </c>
      <c r="AW176" s="12" t="s">
        <v>36</v>
      </c>
      <c r="AX176" s="12" t="s">
        <v>81</v>
      </c>
      <c r="AY176" s="145" t="s">
        <v>134</v>
      </c>
    </row>
    <row r="177" spans="2:65" s="12" customFormat="1" ht="11.25">
      <c r="B177" s="143"/>
      <c r="D177" s="144" t="s">
        <v>143</v>
      </c>
      <c r="E177" s="145" t="s">
        <v>1</v>
      </c>
      <c r="F177" s="146" t="s">
        <v>182</v>
      </c>
      <c r="H177" s="147">
        <v>10.754</v>
      </c>
      <c r="I177" s="148"/>
      <c r="L177" s="143"/>
      <c r="M177" s="149"/>
      <c r="T177" s="150"/>
      <c r="AT177" s="145" t="s">
        <v>143</v>
      </c>
      <c r="AU177" s="145" t="s">
        <v>88</v>
      </c>
      <c r="AV177" s="12" t="s">
        <v>88</v>
      </c>
      <c r="AW177" s="12" t="s">
        <v>36</v>
      </c>
      <c r="AX177" s="12" t="s">
        <v>81</v>
      </c>
      <c r="AY177" s="145" t="s">
        <v>134</v>
      </c>
    </row>
    <row r="178" spans="2:65" s="12" customFormat="1" ht="22.5">
      <c r="B178" s="143"/>
      <c r="D178" s="144" t="s">
        <v>143</v>
      </c>
      <c r="E178" s="145" t="s">
        <v>1</v>
      </c>
      <c r="F178" s="146" t="s">
        <v>183</v>
      </c>
      <c r="H178" s="147">
        <v>11.004</v>
      </c>
      <c r="I178" s="148"/>
      <c r="L178" s="143"/>
      <c r="M178" s="149"/>
      <c r="T178" s="150"/>
      <c r="AT178" s="145" t="s">
        <v>143</v>
      </c>
      <c r="AU178" s="145" t="s">
        <v>88</v>
      </c>
      <c r="AV178" s="12" t="s">
        <v>88</v>
      </c>
      <c r="AW178" s="12" t="s">
        <v>36</v>
      </c>
      <c r="AX178" s="12" t="s">
        <v>81</v>
      </c>
      <c r="AY178" s="145" t="s">
        <v>134</v>
      </c>
    </row>
    <row r="179" spans="2:65" s="12" customFormat="1" ht="11.25">
      <c r="B179" s="143"/>
      <c r="D179" s="144" t="s">
        <v>143</v>
      </c>
      <c r="E179" s="145" t="s">
        <v>1</v>
      </c>
      <c r="F179" s="146" t="s">
        <v>184</v>
      </c>
      <c r="H179" s="147">
        <v>11.183999999999999</v>
      </c>
      <c r="I179" s="148"/>
      <c r="L179" s="143"/>
      <c r="M179" s="149"/>
      <c r="T179" s="150"/>
      <c r="AT179" s="145" t="s">
        <v>143</v>
      </c>
      <c r="AU179" s="145" t="s">
        <v>88</v>
      </c>
      <c r="AV179" s="12" t="s">
        <v>88</v>
      </c>
      <c r="AW179" s="12" t="s">
        <v>36</v>
      </c>
      <c r="AX179" s="12" t="s">
        <v>81</v>
      </c>
      <c r="AY179" s="145" t="s">
        <v>134</v>
      </c>
    </row>
    <row r="180" spans="2:65" s="13" customFormat="1" ht="11.25">
      <c r="B180" s="151"/>
      <c r="D180" s="144" t="s">
        <v>143</v>
      </c>
      <c r="E180" s="152" t="s">
        <v>1</v>
      </c>
      <c r="F180" s="153" t="s">
        <v>152</v>
      </c>
      <c r="H180" s="154">
        <v>39.761999999999993</v>
      </c>
      <c r="I180" s="155"/>
      <c r="L180" s="151"/>
      <c r="M180" s="156"/>
      <c r="T180" s="157"/>
      <c r="AT180" s="152" t="s">
        <v>143</v>
      </c>
      <c r="AU180" s="152" t="s">
        <v>88</v>
      </c>
      <c r="AV180" s="13" t="s">
        <v>141</v>
      </c>
      <c r="AW180" s="13" t="s">
        <v>36</v>
      </c>
      <c r="AX180" s="13" t="s">
        <v>86</v>
      </c>
      <c r="AY180" s="152" t="s">
        <v>134</v>
      </c>
    </row>
    <row r="181" spans="2:65" s="1" customFormat="1" ht="24.2" customHeight="1">
      <c r="B181" s="128"/>
      <c r="C181" s="129" t="s">
        <v>193</v>
      </c>
      <c r="D181" s="129" t="s">
        <v>137</v>
      </c>
      <c r="E181" s="130" t="s">
        <v>194</v>
      </c>
      <c r="F181" s="131" t="s">
        <v>195</v>
      </c>
      <c r="G181" s="132" t="s">
        <v>174</v>
      </c>
      <c r="H181" s="133">
        <v>1</v>
      </c>
      <c r="I181" s="134"/>
      <c r="J181" s="135">
        <f>ROUND(I181*H181,2)</f>
        <v>0</v>
      </c>
      <c r="K181" s="136"/>
      <c r="L181" s="31"/>
      <c r="M181" s="137" t="s">
        <v>1</v>
      </c>
      <c r="N181" s="138" t="s">
        <v>46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141</v>
      </c>
      <c r="AT181" s="141" t="s">
        <v>137</v>
      </c>
      <c r="AU181" s="141" t="s">
        <v>88</v>
      </c>
      <c r="AY181" s="16" t="s">
        <v>134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6" t="s">
        <v>86</v>
      </c>
      <c r="BK181" s="142">
        <f>ROUND(I181*H181,2)</f>
        <v>0</v>
      </c>
      <c r="BL181" s="16" t="s">
        <v>141</v>
      </c>
      <c r="BM181" s="141" t="s">
        <v>196</v>
      </c>
    </row>
    <row r="182" spans="2:65" s="12" customFormat="1" ht="11.25">
      <c r="B182" s="143"/>
      <c r="D182" s="144" t="s">
        <v>143</v>
      </c>
      <c r="E182" s="145" t="s">
        <v>1</v>
      </c>
      <c r="F182" s="146" t="s">
        <v>197</v>
      </c>
      <c r="H182" s="147">
        <v>1</v>
      </c>
      <c r="I182" s="148"/>
      <c r="L182" s="143"/>
      <c r="M182" s="149"/>
      <c r="T182" s="150"/>
      <c r="AT182" s="145" t="s">
        <v>143</v>
      </c>
      <c r="AU182" s="145" t="s">
        <v>88</v>
      </c>
      <c r="AV182" s="12" t="s">
        <v>88</v>
      </c>
      <c r="AW182" s="12" t="s">
        <v>36</v>
      </c>
      <c r="AX182" s="12" t="s">
        <v>86</v>
      </c>
      <c r="AY182" s="145" t="s">
        <v>134</v>
      </c>
    </row>
    <row r="183" spans="2:65" s="11" customFormat="1" ht="22.9" customHeight="1">
      <c r="B183" s="117"/>
      <c r="D183" s="118" t="s">
        <v>80</v>
      </c>
      <c r="E183" s="126" t="s">
        <v>189</v>
      </c>
      <c r="F183" s="126" t="s">
        <v>198</v>
      </c>
      <c r="I183" s="120"/>
      <c r="J183" s="127">
        <f>BK183</f>
        <v>0</v>
      </c>
      <c r="L183" s="117"/>
      <c r="M183" s="121"/>
      <c r="P183" s="122">
        <f>SUM(P184:P187)</f>
        <v>0</v>
      </c>
      <c r="R183" s="122">
        <f>SUM(R184:R187)</f>
        <v>0</v>
      </c>
      <c r="T183" s="123">
        <f>SUM(T184:T187)</f>
        <v>0</v>
      </c>
      <c r="AR183" s="118" t="s">
        <v>86</v>
      </c>
      <c r="AT183" s="124" t="s">
        <v>80</v>
      </c>
      <c r="AU183" s="124" t="s">
        <v>86</v>
      </c>
      <c r="AY183" s="118" t="s">
        <v>134</v>
      </c>
      <c r="BK183" s="125">
        <f>SUM(BK184:BK187)</f>
        <v>0</v>
      </c>
    </row>
    <row r="184" spans="2:65" s="1" customFormat="1" ht="24.2" customHeight="1">
      <c r="B184" s="128"/>
      <c r="C184" s="129" t="s">
        <v>199</v>
      </c>
      <c r="D184" s="129" t="s">
        <v>137</v>
      </c>
      <c r="E184" s="130" t="s">
        <v>200</v>
      </c>
      <c r="F184" s="131" t="s">
        <v>201</v>
      </c>
      <c r="G184" s="132" t="s">
        <v>202</v>
      </c>
      <c r="H184" s="133">
        <v>50</v>
      </c>
      <c r="I184" s="134"/>
      <c r="J184" s="135">
        <f>ROUND(I184*H184,2)</f>
        <v>0</v>
      </c>
      <c r="K184" s="136"/>
      <c r="L184" s="31"/>
      <c r="M184" s="137" t="s">
        <v>1</v>
      </c>
      <c r="N184" s="138" t="s">
        <v>46</v>
      </c>
      <c r="P184" s="139">
        <f>O184*H184</f>
        <v>0</v>
      </c>
      <c r="Q184" s="139">
        <v>0</v>
      </c>
      <c r="R184" s="139">
        <f>Q184*H184</f>
        <v>0</v>
      </c>
      <c r="S184" s="139">
        <v>0</v>
      </c>
      <c r="T184" s="140">
        <f>S184*H184</f>
        <v>0</v>
      </c>
      <c r="AR184" s="141" t="s">
        <v>141</v>
      </c>
      <c r="AT184" s="141" t="s">
        <v>137</v>
      </c>
      <c r="AU184" s="141" t="s">
        <v>88</v>
      </c>
      <c r="AY184" s="16" t="s">
        <v>134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6" t="s">
        <v>86</v>
      </c>
      <c r="BK184" s="142">
        <f>ROUND(I184*H184,2)</f>
        <v>0</v>
      </c>
      <c r="BL184" s="16" t="s">
        <v>141</v>
      </c>
      <c r="BM184" s="141" t="s">
        <v>203</v>
      </c>
    </row>
    <row r="185" spans="2:65" s="12" customFormat="1" ht="22.5">
      <c r="B185" s="143"/>
      <c r="D185" s="144" t="s">
        <v>143</v>
      </c>
      <c r="E185" s="145" t="s">
        <v>1</v>
      </c>
      <c r="F185" s="146" t="s">
        <v>204</v>
      </c>
      <c r="H185" s="147">
        <v>50</v>
      </c>
      <c r="I185" s="148"/>
      <c r="L185" s="143"/>
      <c r="M185" s="149"/>
      <c r="T185" s="150"/>
      <c r="AT185" s="145" t="s">
        <v>143</v>
      </c>
      <c r="AU185" s="145" t="s">
        <v>88</v>
      </c>
      <c r="AV185" s="12" t="s">
        <v>88</v>
      </c>
      <c r="AW185" s="12" t="s">
        <v>36</v>
      </c>
      <c r="AX185" s="12" t="s">
        <v>86</v>
      </c>
      <c r="AY185" s="145" t="s">
        <v>134</v>
      </c>
    </row>
    <row r="186" spans="2:65" s="1" customFormat="1" ht="37.9" customHeight="1">
      <c r="B186" s="128"/>
      <c r="C186" s="129" t="s">
        <v>205</v>
      </c>
      <c r="D186" s="129" t="s">
        <v>137</v>
      </c>
      <c r="E186" s="130" t="s">
        <v>206</v>
      </c>
      <c r="F186" s="131" t="s">
        <v>207</v>
      </c>
      <c r="G186" s="132" t="s">
        <v>174</v>
      </c>
      <c r="H186" s="133">
        <v>1</v>
      </c>
      <c r="I186" s="134"/>
      <c r="J186" s="135">
        <f>ROUND(I186*H186,2)</f>
        <v>0</v>
      </c>
      <c r="K186" s="136"/>
      <c r="L186" s="31"/>
      <c r="M186" s="137" t="s">
        <v>1</v>
      </c>
      <c r="N186" s="138" t="s">
        <v>46</v>
      </c>
      <c r="P186" s="139">
        <f>O186*H186</f>
        <v>0</v>
      </c>
      <c r="Q186" s="139">
        <v>0</v>
      </c>
      <c r="R186" s="139">
        <f>Q186*H186</f>
        <v>0</v>
      </c>
      <c r="S186" s="139">
        <v>0</v>
      </c>
      <c r="T186" s="140">
        <f>S186*H186</f>
        <v>0</v>
      </c>
      <c r="AR186" s="141" t="s">
        <v>141</v>
      </c>
      <c r="AT186" s="141" t="s">
        <v>137</v>
      </c>
      <c r="AU186" s="141" t="s">
        <v>88</v>
      </c>
      <c r="AY186" s="16" t="s">
        <v>134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6" t="s">
        <v>86</v>
      </c>
      <c r="BK186" s="142">
        <f>ROUND(I186*H186,2)</f>
        <v>0</v>
      </c>
      <c r="BL186" s="16" t="s">
        <v>141</v>
      </c>
      <c r="BM186" s="141" t="s">
        <v>208</v>
      </c>
    </row>
    <row r="187" spans="2:65" s="1" customFormat="1" ht="37.9" customHeight="1">
      <c r="B187" s="128"/>
      <c r="C187" s="129" t="s">
        <v>209</v>
      </c>
      <c r="D187" s="129" t="s">
        <v>137</v>
      </c>
      <c r="E187" s="130" t="s">
        <v>210</v>
      </c>
      <c r="F187" s="131" t="s">
        <v>211</v>
      </c>
      <c r="G187" s="132" t="s">
        <v>174</v>
      </c>
      <c r="H187" s="133">
        <v>1</v>
      </c>
      <c r="I187" s="134"/>
      <c r="J187" s="135">
        <f>ROUND(I187*H187,2)</f>
        <v>0</v>
      </c>
      <c r="K187" s="136"/>
      <c r="L187" s="31"/>
      <c r="M187" s="137" t="s">
        <v>1</v>
      </c>
      <c r="N187" s="138" t="s">
        <v>46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141</v>
      </c>
      <c r="AT187" s="141" t="s">
        <v>137</v>
      </c>
      <c r="AU187" s="141" t="s">
        <v>88</v>
      </c>
      <c r="AY187" s="16" t="s">
        <v>134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6" t="s">
        <v>86</v>
      </c>
      <c r="BK187" s="142">
        <f>ROUND(I187*H187,2)</f>
        <v>0</v>
      </c>
      <c r="BL187" s="16" t="s">
        <v>141</v>
      </c>
      <c r="BM187" s="141" t="s">
        <v>212</v>
      </c>
    </row>
    <row r="188" spans="2:65" s="11" customFormat="1" ht="22.9" customHeight="1">
      <c r="B188" s="117"/>
      <c r="D188" s="118" t="s">
        <v>80</v>
      </c>
      <c r="E188" s="126" t="s">
        <v>213</v>
      </c>
      <c r="F188" s="126" t="s">
        <v>214</v>
      </c>
      <c r="I188" s="120"/>
      <c r="J188" s="127">
        <f>BK188</f>
        <v>0</v>
      </c>
      <c r="L188" s="117"/>
      <c r="M188" s="121"/>
      <c r="P188" s="122">
        <f>SUM(P189:P194)</f>
        <v>0</v>
      </c>
      <c r="R188" s="122">
        <f>SUM(R189:R194)</f>
        <v>0</v>
      </c>
      <c r="T188" s="123">
        <f>SUM(T189:T194)</f>
        <v>0</v>
      </c>
      <c r="AR188" s="118" t="s">
        <v>86</v>
      </c>
      <c r="AT188" s="124" t="s">
        <v>80</v>
      </c>
      <c r="AU188" s="124" t="s">
        <v>86</v>
      </c>
      <c r="AY188" s="118" t="s">
        <v>134</v>
      </c>
      <c r="BK188" s="125">
        <f>SUM(BK189:BK194)</f>
        <v>0</v>
      </c>
    </row>
    <row r="189" spans="2:65" s="1" customFormat="1" ht="24.2" customHeight="1">
      <c r="B189" s="128"/>
      <c r="C189" s="129" t="s">
        <v>215</v>
      </c>
      <c r="D189" s="129" t="s">
        <v>137</v>
      </c>
      <c r="E189" s="130" t="s">
        <v>216</v>
      </c>
      <c r="F189" s="131" t="s">
        <v>217</v>
      </c>
      <c r="G189" s="132" t="s">
        <v>167</v>
      </c>
      <c r="H189" s="133">
        <v>7.6070000000000002</v>
      </c>
      <c r="I189" s="134"/>
      <c r="J189" s="135">
        <f>ROUND(I189*H189,2)</f>
        <v>0</v>
      </c>
      <c r="K189" s="136"/>
      <c r="L189" s="31"/>
      <c r="M189" s="137" t="s">
        <v>1</v>
      </c>
      <c r="N189" s="138" t="s">
        <v>46</v>
      </c>
      <c r="P189" s="139">
        <f>O189*H189</f>
        <v>0</v>
      </c>
      <c r="Q189" s="139">
        <v>0</v>
      </c>
      <c r="R189" s="139">
        <f>Q189*H189</f>
        <v>0</v>
      </c>
      <c r="S189" s="139">
        <v>0</v>
      </c>
      <c r="T189" s="140">
        <f>S189*H189</f>
        <v>0</v>
      </c>
      <c r="AR189" s="141" t="s">
        <v>141</v>
      </c>
      <c r="AT189" s="141" t="s">
        <v>137</v>
      </c>
      <c r="AU189" s="141" t="s">
        <v>88</v>
      </c>
      <c r="AY189" s="16" t="s">
        <v>134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6" t="s">
        <v>86</v>
      </c>
      <c r="BK189" s="142">
        <f>ROUND(I189*H189,2)</f>
        <v>0</v>
      </c>
      <c r="BL189" s="16" t="s">
        <v>141</v>
      </c>
      <c r="BM189" s="141" t="s">
        <v>218</v>
      </c>
    </row>
    <row r="190" spans="2:65" s="1" customFormat="1" ht="24.2" customHeight="1">
      <c r="B190" s="128"/>
      <c r="C190" s="129" t="s">
        <v>8</v>
      </c>
      <c r="D190" s="129" t="s">
        <v>137</v>
      </c>
      <c r="E190" s="130" t="s">
        <v>219</v>
      </c>
      <c r="F190" s="131" t="s">
        <v>220</v>
      </c>
      <c r="G190" s="132" t="s">
        <v>167</v>
      </c>
      <c r="H190" s="133">
        <v>7.6070000000000002</v>
      </c>
      <c r="I190" s="134"/>
      <c r="J190" s="135">
        <f>ROUND(I190*H190,2)</f>
        <v>0</v>
      </c>
      <c r="K190" s="136"/>
      <c r="L190" s="31"/>
      <c r="M190" s="137" t="s">
        <v>1</v>
      </c>
      <c r="N190" s="138" t="s">
        <v>46</v>
      </c>
      <c r="P190" s="139">
        <f>O190*H190</f>
        <v>0</v>
      </c>
      <c r="Q190" s="139">
        <v>0</v>
      </c>
      <c r="R190" s="139">
        <f>Q190*H190</f>
        <v>0</v>
      </c>
      <c r="S190" s="139">
        <v>0</v>
      </c>
      <c r="T190" s="140">
        <f>S190*H190</f>
        <v>0</v>
      </c>
      <c r="AR190" s="141" t="s">
        <v>141</v>
      </c>
      <c r="AT190" s="141" t="s">
        <v>137</v>
      </c>
      <c r="AU190" s="141" t="s">
        <v>88</v>
      </c>
      <c r="AY190" s="16" t="s">
        <v>134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6" t="s">
        <v>86</v>
      </c>
      <c r="BK190" s="142">
        <f>ROUND(I190*H190,2)</f>
        <v>0</v>
      </c>
      <c r="BL190" s="16" t="s">
        <v>141</v>
      </c>
      <c r="BM190" s="141" t="s">
        <v>221</v>
      </c>
    </row>
    <row r="191" spans="2:65" s="1" customFormat="1" ht="24.2" customHeight="1">
      <c r="B191" s="128"/>
      <c r="C191" s="129" t="s">
        <v>222</v>
      </c>
      <c r="D191" s="129" t="s">
        <v>137</v>
      </c>
      <c r="E191" s="130" t="s">
        <v>223</v>
      </c>
      <c r="F191" s="131" t="s">
        <v>224</v>
      </c>
      <c r="G191" s="132" t="s">
        <v>167</v>
      </c>
      <c r="H191" s="133">
        <v>152.13999999999999</v>
      </c>
      <c r="I191" s="134"/>
      <c r="J191" s="135">
        <f>ROUND(I191*H191,2)</f>
        <v>0</v>
      </c>
      <c r="K191" s="136"/>
      <c r="L191" s="31"/>
      <c r="M191" s="137" t="s">
        <v>1</v>
      </c>
      <c r="N191" s="138" t="s">
        <v>46</v>
      </c>
      <c r="P191" s="139">
        <f>O191*H191</f>
        <v>0</v>
      </c>
      <c r="Q191" s="139">
        <v>0</v>
      </c>
      <c r="R191" s="139">
        <f>Q191*H191</f>
        <v>0</v>
      </c>
      <c r="S191" s="139">
        <v>0</v>
      </c>
      <c r="T191" s="140">
        <f>S191*H191</f>
        <v>0</v>
      </c>
      <c r="AR191" s="141" t="s">
        <v>141</v>
      </c>
      <c r="AT191" s="141" t="s">
        <v>137</v>
      </c>
      <c r="AU191" s="141" t="s">
        <v>88</v>
      </c>
      <c r="AY191" s="16" t="s">
        <v>134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6" t="s">
        <v>86</v>
      </c>
      <c r="BK191" s="142">
        <f>ROUND(I191*H191,2)</f>
        <v>0</v>
      </c>
      <c r="BL191" s="16" t="s">
        <v>141</v>
      </c>
      <c r="BM191" s="141" t="s">
        <v>225</v>
      </c>
    </row>
    <row r="192" spans="2:65" s="12" customFormat="1" ht="11.25">
      <c r="B192" s="143"/>
      <c r="D192" s="144" t="s">
        <v>143</v>
      </c>
      <c r="F192" s="146" t="s">
        <v>226</v>
      </c>
      <c r="H192" s="147">
        <v>152.13999999999999</v>
      </c>
      <c r="I192" s="148"/>
      <c r="L192" s="143"/>
      <c r="M192" s="149"/>
      <c r="T192" s="150"/>
      <c r="AT192" s="145" t="s">
        <v>143</v>
      </c>
      <c r="AU192" s="145" t="s">
        <v>88</v>
      </c>
      <c r="AV192" s="12" t="s">
        <v>88</v>
      </c>
      <c r="AW192" s="12" t="s">
        <v>3</v>
      </c>
      <c r="AX192" s="12" t="s">
        <v>86</v>
      </c>
      <c r="AY192" s="145" t="s">
        <v>134</v>
      </c>
    </row>
    <row r="193" spans="2:65" s="1" customFormat="1" ht="33" customHeight="1">
      <c r="B193" s="128"/>
      <c r="C193" s="129" t="s">
        <v>227</v>
      </c>
      <c r="D193" s="129" t="s">
        <v>137</v>
      </c>
      <c r="E193" s="130" t="s">
        <v>228</v>
      </c>
      <c r="F193" s="131" t="s">
        <v>229</v>
      </c>
      <c r="G193" s="132" t="s">
        <v>167</v>
      </c>
      <c r="H193" s="133">
        <v>0.6</v>
      </c>
      <c r="I193" s="134"/>
      <c r="J193" s="135">
        <f>ROUND(I193*H193,2)</f>
        <v>0</v>
      </c>
      <c r="K193" s="136"/>
      <c r="L193" s="31"/>
      <c r="M193" s="137" t="s">
        <v>1</v>
      </c>
      <c r="N193" s="138" t="s">
        <v>46</v>
      </c>
      <c r="P193" s="139">
        <f>O193*H193</f>
        <v>0</v>
      </c>
      <c r="Q193" s="139">
        <v>0</v>
      </c>
      <c r="R193" s="139">
        <f>Q193*H193</f>
        <v>0</v>
      </c>
      <c r="S193" s="139">
        <v>0</v>
      </c>
      <c r="T193" s="140">
        <f>S193*H193</f>
        <v>0</v>
      </c>
      <c r="AR193" s="141" t="s">
        <v>141</v>
      </c>
      <c r="AT193" s="141" t="s">
        <v>137</v>
      </c>
      <c r="AU193" s="141" t="s">
        <v>88</v>
      </c>
      <c r="AY193" s="16" t="s">
        <v>134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6" t="s">
        <v>86</v>
      </c>
      <c r="BK193" s="142">
        <f>ROUND(I193*H193,2)</f>
        <v>0</v>
      </c>
      <c r="BL193" s="16" t="s">
        <v>141</v>
      </c>
      <c r="BM193" s="141" t="s">
        <v>230</v>
      </c>
    </row>
    <row r="194" spans="2:65" s="1" customFormat="1" ht="33" customHeight="1">
      <c r="B194" s="128"/>
      <c r="C194" s="129" t="s">
        <v>231</v>
      </c>
      <c r="D194" s="129" t="s">
        <v>137</v>
      </c>
      <c r="E194" s="130" t="s">
        <v>232</v>
      </c>
      <c r="F194" s="131" t="s">
        <v>233</v>
      </c>
      <c r="G194" s="132" t="s">
        <v>167</v>
      </c>
      <c r="H194" s="133">
        <v>7.0250000000000004</v>
      </c>
      <c r="I194" s="134"/>
      <c r="J194" s="135">
        <f>ROUND(I194*H194,2)</f>
        <v>0</v>
      </c>
      <c r="K194" s="136"/>
      <c r="L194" s="31"/>
      <c r="M194" s="137" t="s">
        <v>1</v>
      </c>
      <c r="N194" s="138" t="s">
        <v>46</v>
      </c>
      <c r="P194" s="139">
        <f>O194*H194</f>
        <v>0</v>
      </c>
      <c r="Q194" s="139">
        <v>0</v>
      </c>
      <c r="R194" s="139">
        <f>Q194*H194</f>
        <v>0</v>
      </c>
      <c r="S194" s="139">
        <v>0</v>
      </c>
      <c r="T194" s="140">
        <f>S194*H194</f>
        <v>0</v>
      </c>
      <c r="AR194" s="141" t="s">
        <v>141</v>
      </c>
      <c r="AT194" s="141" t="s">
        <v>137</v>
      </c>
      <c r="AU194" s="141" t="s">
        <v>88</v>
      </c>
      <c r="AY194" s="16" t="s">
        <v>134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6" t="s">
        <v>86</v>
      </c>
      <c r="BK194" s="142">
        <f>ROUND(I194*H194,2)</f>
        <v>0</v>
      </c>
      <c r="BL194" s="16" t="s">
        <v>141</v>
      </c>
      <c r="BM194" s="141" t="s">
        <v>234</v>
      </c>
    </row>
    <row r="195" spans="2:65" s="11" customFormat="1" ht="22.9" customHeight="1">
      <c r="B195" s="117"/>
      <c r="D195" s="118" t="s">
        <v>80</v>
      </c>
      <c r="E195" s="126" t="s">
        <v>235</v>
      </c>
      <c r="F195" s="126" t="s">
        <v>236</v>
      </c>
      <c r="I195" s="120"/>
      <c r="J195" s="127">
        <f>BK195</f>
        <v>0</v>
      </c>
      <c r="L195" s="117"/>
      <c r="M195" s="121"/>
      <c r="P195" s="122">
        <f>P196</f>
        <v>0</v>
      </c>
      <c r="R195" s="122">
        <f>R196</f>
        <v>0</v>
      </c>
      <c r="T195" s="123">
        <f>T196</f>
        <v>0</v>
      </c>
      <c r="AR195" s="118" t="s">
        <v>86</v>
      </c>
      <c r="AT195" s="124" t="s">
        <v>80</v>
      </c>
      <c r="AU195" s="124" t="s">
        <v>86</v>
      </c>
      <c r="AY195" s="118" t="s">
        <v>134</v>
      </c>
      <c r="BK195" s="125">
        <f>BK196</f>
        <v>0</v>
      </c>
    </row>
    <row r="196" spans="2:65" s="1" customFormat="1" ht="21.75" customHeight="1">
      <c r="B196" s="128"/>
      <c r="C196" s="129" t="s">
        <v>237</v>
      </c>
      <c r="D196" s="129" t="s">
        <v>137</v>
      </c>
      <c r="E196" s="130" t="s">
        <v>238</v>
      </c>
      <c r="F196" s="131" t="s">
        <v>239</v>
      </c>
      <c r="G196" s="132" t="s">
        <v>167</v>
      </c>
      <c r="H196" s="133">
        <v>11.122</v>
      </c>
      <c r="I196" s="134"/>
      <c r="J196" s="135">
        <f>ROUND(I196*H196,2)</f>
        <v>0</v>
      </c>
      <c r="K196" s="136"/>
      <c r="L196" s="31"/>
      <c r="M196" s="137" t="s">
        <v>1</v>
      </c>
      <c r="N196" s="138" t="s">
        <v>46</v>
      </c>
      <c r="P196" s="139">
        <f>O196*H196</f>
        <v>0</v>
      </c>
      <c r="Q196" s="139">
        <v>0</v>
      </c>
      <c r="R196" s="139">
        <f>Q196*H196</f>
        <v>0</v>
      </c>
      <c r="S196" s="139">
        <v>0</v>
      </c>
      <c r="T196" s="140">
        <f>S196*H196</f>
        <v>0</v>
      </c>
      <c r="AR196" s="141" t="s">
        <v>141</v>
      </c>
      <c r="AT196" s="141" t="s">
        <v>137</v>
      </c>
      <c r="AU196" s="141" t="s">
        <v>88</v>
      </c>
      <c r="AY196" s="16" t="s">
        <v>134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6" t="s">
        <v>86</v>
      </c>
      <c r="BK196" s="142">
        <f>ROUND(I196*H196,2)</f>
        <v>0</v>
      </c>
      <c r="BL196" s="16" t="s">
        <v>141</v>
      </c>
      <c r="BM196" s="141" t="s">
        <v>240</v>
      </c>
    </row>
    <row r="197" spans="2:65" s="11" customFormat="1" ht="25.9" customHeight="1">
      <c r="B197" s="117"/>
      <c r="D197" s="118" t="s">
        <v>80</v>
      </c>
      <c r="E197" s="119" t="s">
        <v>241</v>
      </c>
      <c r="F197" s="119" t="s">
        <v>242</v>
      </c>
      <c r="I197" s="120"/>
      <c r="J197" s="107">
        <f>BK197</f>
        <v>0</v>
      </c>
      <c r="L197" s="117"/>
      <c r="M197" s="121"/>
      <c r="P197" s="122">
        <f>P198+P374+P394+P400+P402+P405+P418+P481+P487</f>
        <v>0</v>
      </c>
      <c r="R197" s="122">
        <f>R198+R374+R394+R400+R402+R405+R418+R481+R487</f>
        <v>18.759370819999997</v>
      </c>
      <c r="T197" s="123">
        <f>T198+T374+T394+T400+T402+T405+T418+T481+T487</f>
        <v>7.607239250000001</v>
      </c>
      <c r="AR197" s="118" t="s">
        <v>88</v>
      </c>
      <c r="AT197" s="124" t="s">
        <v>80</v>
      </c>
      <c r="AU197" s="124" t="s">
        <v>81</v>
      </c>
      <c r="AY197" s="118" t="s">
        <v>134</v>
      </c>
      <c r="BK197" s="125">
        <f>BK198+BK374+BK394+BK400+BK402+BK405+BK418+BK481+BK487</f>
        <v>0</v>
      </c>
    </row>
    <row r="198" spans="2:65" s="11" customFormat="1" ht="22.9" customHeight="1">
      <c r="B198" s="117"/>
      <c r="D198" s="118" t="s">
        <v>80</v>
      </c>
      <c r="E198" s="126" t="s">
        <v>243</v>
      </c>
      <c r="F198" s="126" t="s">
        <v>244</v>
      </c>
      <c r="I198" s="120"/>
      <c r="J198" s="127">
        <f>BK198</f>
        <v>0</v>
      </c>
      <c r="L198" s="117"/>
      <c r="M198" s="121"/>
      <c r="P198" s="122">
        <f>SUM(P199:P373)</f>
        <v>0</v>
      </c>
      <c r="R198" s="122">
        <f>SUM(R199:R373)</f>
        <v>6.0014246299999989</v>
      </c>
      <c r="T198" s="123">
        <f>SUM(T199:T373)</f>
        <v>2.5027035</v>
      </c>
      <c r="AR198" s="118" t="s">
        <v>88</v>
      </c>
      <c r="AT198" s="124" t="s">
        <v>80</v>
      </c>
      <c r="AU198" s="124" t="s">
        <v>86</v>
      </c>
      <c r="AY198" s="118" t="s">
        <v>134</v>
      </c>
      <c r="BK198" s="125">
        <f>SUM(BK199:BK373)</f>
        <v>0</v>
      </c>
    </row>
    <row r="199" spans="2:65" s="1" customFormat="1" ht="24.2" customHeight="1">
      <c r="B199" s="128"/>
      <c r="C199" s="129" t="s">
        <v>245</v>
      </c>
      <c r="D199" s="129" t="s">
        <v>137</v>
      </c>
      <c r="E199" s="130" t="s">
        <v>246</v>
      </c>
      <c r="F199" s="131" t="s">
        <v>247</v>
      </c>
      <c r="G199" s="132" t="s">
        <v>155</v>
      </c>
      <c r="H199" s="133">
        <v>146.20699999999999</v>
      </c>
      <c r="I199" s="134"/>
      <c r="J199" s="135">
        <f>ROUND(I199*H199,2)</f>
        <v>0</v>
      </c>
      <c r="K199" s="136"/>
      <c r="L199" s="31"/>
      <c r="M199" s="137" t="s">
        <v>1</v>
      </c>
      <c r="N199" s="138" t="s">
        <v>46</v>
      </c>
      <c r="P199" s="139">
        <f>O199*H199</f>
        <v>0</v>
      </c>
      <c r="Q199" s="139">
        <v>0</v>
      </c>
      <c r="R199" s="139">
        <f>Q199*H199</f>
        <v>0</v>
      </c>
      <c r="S199" s="139">
        <v>0</v>
      </c>
      <c r="T199" s="140">
        <f>S199*H199</f>
        <v>0</v>
      </c>
      <c r="AR199" s="141" t="s">
        <v>222</v>
      </c>
      <c r="AT199" s="141" t="s">
        <v>137</v>
      </c>
      <c r="AU199" s="141" t="s">
        <v>88</v>
      </c>
      <c r="AY199" s="16" t="s">
        <v>134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6" t="s">
        <v>86</v>
      </c>
      <c r="BK199" s="142">
        <f>ROUND(I199*H199,2)</f>
        <v>0</v>
      </c>
      <c r="BL199" s="16" t="s">
        <v>222</v>
      </c>
      <c r="BM199" s="141" t="s">
        <v>248</v>
      </c>
    </row>
    <row r="200" spans="2:65" s="12" customFormat="1" ht="11.25">
      <c r="B200" s="143"/>
      <c r="D200" s="144" t="s">
        <v>143</v>
      </c>
      <c r="E200" s="145" t="s">
        <v>1</v>
      </c>
      <c r="F200" s="146" t="s">
        <v>249</v>
      </c>
      <c r="H200" s="147">
        <v>47.18</v>
      </c>
      <c r="I200" s="148"/>
      <c r="L200" s="143"/>
      <c r="M200" s="149"/>
      <c r="T200" s="150"/>
      <c r="AT200" s="145" t="s">
        <v>143</v>
      </c>
      <c r="AU200" s="145" t="s">
        <v>88</v>
      </c>
      <c r="AV200" s="12" t="s">
        <v>88</v>
      </c>
      <c r="AW200" s="12" t="s">
        <v>36</v>
      </c>
      <c r="AX200" s="12" t="s">
        <v>81</v>
      </c>
      <c r="AY200" s="145" t="s">
        <v>134</v>
      </c>
    </row>
    <row r="201" spans="2:65" s="12" customFormat="1" ht="22.5">
      <c r="B201" s="143"/>
      <c r="D201" s="144" t="s">
        <v>143</v>
      </c>
      <c r="E201" s="145" t="s">
        <v>1</v>
      </c>
      <c r="F201" s="146" t="s">
        <v>250</v>
      </c>
      <c r="H201" s="147">
        <v>99.027000000000001</v>
      </c>
      <c r="I201" s="148"/>
      <c r="L201" s="143"/>
      <c r="M201" s="149"/>
      <c r="T201" s="150"/>
      <c r="AT201" s="145" t="s">
        <v>143</v>
      </c>
      <c r="AU201" s="145" t="s">
        <v>88</v>
      </c>
      <c r="AV201" s="12" t="s">
        <v>88</v>
      </c>
      <c r="AW201" s="12" t="s">
        <v>36</v>
      </c>
      <c r="AX201" s="12" t="s">
        <v>81</v>
      </c>
      <c r="AY201" s="145" t="s">
        <v>134</v>
      </c>
    </row>
    <row r="202" spans="2:65" s="13" customFormat="1" ht="11.25">
      <c r="B202" s="151"/>
      <c r="D202" s="144" t="s">
        <v>143</v>
      </c>
      <c r="E202" s="152" t="s">
        <v>1</v>
      </c>
      <c r="F202" s="153" t="s">
        <v>152</v>
      </c>
      <c r="H202" s="154">
        <v>146.20699999999999</v>
      </c>
      <c r="I202" s="155"/>
      <c r="L202" s="151"/>
      <c r="M202" s="156"/>
      <c r="T202" s="157"/>
      <c r="AT202" s="152" t="s">
        <v>143</v>
      </c>
      <c r="AU202" s="152" t="s">
        <v>88</v>
      </c>
      <c r="AV202" s="13" t="s">
        <v>141</v>
      </c>
      <c r="AW202" s="13" t="s">
        <v>36</v>
      </c>
      <c r="AX202" s="13" t="s">
        <v>86</v>
      </c>
      <c r="AY202" s="152" t="s">
        <v>134</v>
      </c>
    </row>
    <row r="203" spans="2:65" s="1" customFormat="1" ht="24.2" customHeight="1">
      <c r="B203" s="128"/>
      <c r="C203" s="164" t="s">
        <v>7</v>
      </c>
      <c r="D203" s="164" t="s">
        <v>251</v>
      </c>
      <c r="E203" s="165" t="s">
        <v>252</v>
      </c>
      <c r="F203" s="166" t="s">
        <v>253</v>
      </c>
      <c r="G203" s="167" t="s">
        <v>155</v>
      </c>
      <c r="H203" s="168">
        <v>170.404</v>
      </c>
      <c r="I203" s="169"/>
      <c r="J203" s="170">
        <f>ROUND(I203*H203,2)</f>
        <v>0</v>
      </c>
      <c r="K203" s="171"/>
      <c r="L203" s="172"/>
      <c r="M203" s="173" t="s">
        <v>1</v>
      </c>
      <c r="N203" s="174" t="s">
        <v>46</v>
      </c>
      <c r="P203" s="139">
        <f>O203*H203</f>
        <v>0</v>
      </c>
      <c r="Q203" s="139">
        <v>1.6999999999999999E-3</v>
      </c>
      <c r="R203" s="139">
        <f>Q203*H203</f>
        <v>0.28968679999999997</v>
      </c>
      <c r="S203" s="139">
        <v>0</v>
      </c>
      <c r="T203" s="140">
        <f>S203*H203</f>
        <v>0</v>
      </c>
      <c r="AR203" s="141" t="s">
        <v>254</v>
      </c>
      <c r="AT203" s="141" t="s">
        <v>251</v>
      </c>
      <c r="AU203" s="141" t="s">
        <v>88</v>
      </c>
      <c r="AY203" s="16" t="s">
        <v>134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6" t="s">
        <v>86</v>
      </c>
      <c r="BK203" s="142">
        <f>ROUND(I203*H203,2)</f>
        <v>0</v>
      </c>
      <c r="BL203" s="16" t="s">
        <v>222</v>
      </c>
      <c r="BM203" s="141" t="s">
        <v>255</v>
      </c>
    </row>
    <row r="204" spans="2:65" s="12" customFormat="1" ht="11.25">
      <c r="B204" s="143"/>
      <c r="D204" s="144" t="s">
        <v>143</v>
      </c>
      <c r="F204" s="146" t="s">
        <v>256</v>
      </c>
      <c r="H204" s="147">
        <v>170.404</v>
      </c>
      <c r="I204" s="148"/>
      <c r="L204" s="143"/>
      <c r="M204" s="149"/>
      <c r="T204" s="150"/>
      <c r="AT204" s="145" t="s">
        <v>143</v>
      </c>
      <c r="AU204" s="145" t="s">
        <v>88</v>
      </c>
      <c r="AV204" s="12" t="s">
        <v>88</v>
      </c>
      <c r="AW204" s="12" t="s">
        <v>3</v>
      </c>
      <c r="AX204" s="12" t="s">
        <v>86</v>
      </c>
      <c r="AY204" s="145" t="s">
        <v>134</v>
      </c>
    </row>
    <row r="205" spans="2:65" s="1" customFormat="1" ht="24.2" customHeight="1">
      <c r="B205" s="128"/>
      <c r="C205" s="129" t="s">
        <v>257</v>
      </c>
      <c r="D205" s="129" t="s">
        <v>137</v>
      </c>
      <c r="E205" s="130" t="s">
        <v>258</v>
      </c>
      <c r="F205" s="131" t="s">
        <v>259</v>
      </c>
      <c r="G205" s="132" t="s">
        <v>155</v>
      </c>
      <c r="H205" s="133">
        <v>111.13500000000001</v>
      </c>
      <c r="I205" s="134"/>
      <c r="J205" s="135">
        <f>ROUND(I205*H205,2)</f>
        <v>0</v>
      </c>
      <c r="K205" s="136"/>
      <c r="L205" s="31"/>
      <c r="M205" s="137" t="s">
        <v>1</v>
      </c>
      <c r="N205" s="138" t="s">
        <v>46</v>
      </c>
      <c r="P205" s="139">
        <f>O205*H205</f>
        <v>0</v>
      </c>
      <c r="Q205" s="139">
        <v>0</v>
      </c>
      <c r="R205" s="139">
        <f>Q205*H205</f>
        <v>0</v>
      </c>
      <c r="S205" s="139">
        <v>5.4999999999999997E-3</v>
      </c>
      <c r="T205" s="140">
        <f>S205*H205</f>
        <v>0.61124250000000002</v>
      </c>
      <c r="AR205" s="141" t="s">
        <v>222</v>
      </c>
      <c r="AT205" s="141" t="s">
        <v>137</v>
      </c>
      <c r="AU205" s="141" t="s">
        <v>88</v>
      </c>
      <c r="AY205" s="16" t="s">
        <v>134</v>
      </c>
      <c r="BE205" s="142">
        <f>IF(N205="základní",J205,0)</f>
        <v>0</v>
      </c>
      <c r="BF205" s="142">
        <f>IF(N205="snížená",J205,0)</f>
        <v>0</v>
      </c>
      <c r="BG205" s="142">
        <f>IF(N205="zákl. přenesená",J205,0)</f>
        <v>0</v>
      </c>
      <c r="BH205" s="142">
        <f>IF(N205="sníž. přenesená",J205,0)</f>
        <v>0</v>
      </c>
      <c r="BI205" s="142">
        <f>IF(N205="nulová",J205,0)</f>
        <v>0</v>
      </c>
      <c r="BJ205" s="16" t="s">
        <v>86</v>
      </c>
      <c r="BK205" s="142">
        <f>ROUND(I205*H205,2)</f>
        <v>0</v>
      </c>
      <c r="BL205" s="16" t="s">
        <v>222</v>
      </c>
      <c r="BM205" s="141" t="s">
        <v>260</v>
      </c>
    </row>
    <row r="206" spans="2:65" s="14" customFormat="1" ht="11.25">
      <c r="B206" s="158"/>
      <c r="D206" s="144" t="s">
        <v>143</v>
      </c>
      <c r="E206" s="159" t="s">
        <v>1</v>
      </c>
      <c r="F206" s="160" t="s">
        <v>261</v>
      </c>
      <c r="H206" s="159" t="s">
        <v>1</v>
      </c>
      <c r="I206" s="161"/>
      <c r="L206" s="158"/>
      <c r="M206" s="162"/>
      <c r="T206" s="163"/>
      <c r="AT206" s="159" t="s">
        <v>143</v>
      </c>
      <c r="AU206" s="159" t="s">
        <v>88</v>
      </c>
      <c r="AV206" s="14" t="s">
        <v>86</v>
      </c>
      <c r="AW206" s="14" t="s">
        <v>36</v>
      </c>
      <c r="AX206" s="14" t="s">
        <v>81</v>
      </c>
      <c r="AY206" s="159" t="s">
        <v>134</v>
      </c>
    </row>
    <row r="207" spans="2:65" s="12" customFormat="1" ht="11.25">
      <c r="B207" s="143"/>
      <c r="D207" s="144" t="s">
        <v>143</v>
      </c>
      <c r="E207" s="145" t="s">
        <v>1</v>
      </c>
      <c r="F207" s="146" t="s">
        <v>262</v>
      </c>
      <c r="H207" s="147">
        <v>38.284999999999997</v>
      </c>
      <c r="I207" s="148"/>
      <c r="L207" s="143"/>
      <c r="M207" s="149"/>
      <c r="T207" s="150"/>
      <c r="AT207" s="145" t="s">
        <v>143</v>
      </c>
      <c r="AU207" s="145" t="s">
        <v>88</v>
      </c>
      <c r="AV207" s="12" t="s">
        <v>88</v>
      </c>
      <c r="AW207" s="12" t="s">
        <v>36</v>
      </c>
      <c r="AX207" s="12" t="s">
        <v>81</v>
      </c>
      <c r="AY207" s="145" t="s">
        <v>134</v>
      </c>
    </row>
    <row r="208" spans="2:65" s="12" customFormat="1" ht="11.25">
      <c r="B208" s="143"/>
      <c r="D208" s="144" t="s">
        <v>143</v>
      </c>
      <c r="E208" s="145" t="s">
        <v>1</v>
      </c>
      <c r="F208" s="146" t="s">
        <v>263</v>
      </c>
      <c r="H208" s="147">
        <v>72.849999999999994</v>
      </c>
      <c r="I208" s="148"/>
      <c r="L208" s="143"/>
      <c r="M208" s="149"/>
      <c r="T208" s="150"/>
      <c r="AT208" s="145" t="s">
        <v>143</v>
      </c>
      <c r="AU208" s="145" t="s">
        <v>88</v>
      </c>
      <c r="AV208" s="12" t="s">
        <v>88</v>
      </c>
      <c r="AW208" s="12" t="s">
        <v>36</v>
      </c>
      <c r="AX208" s="12" t="s">
        <v>81</v>
      </c>
      <c r="AY208" s="145" t="s">
        <v>134</v>
      </c>
    </row>
    <row r="209" spans="2:65" s="13" customFormat="1" ht="11.25">
      <c r="B209" s="151"/>
      <c r="D209" s="144" t="s">
        <v>143</v>
      </c>
      <c r="E209" s="152" t="s">
        <v>1</v>
      </c>
      <c r="F209" s="153" t="s">
        <v>152</v>
      </c>
      <c r="H209" s="154">
        <v>111.13499999999999</v>
      </c>
      <c r="I209" s="155"/>
      <c r="L209" s="151"/>
      <c r="M209" s="156"/>
      <c r="T209" s="157"/>
      <c r="AT209" s="152" t="s">
        <v>143</v>
      </c>
      <c r="AU209" s="152" t="s">
        <v>88</v>
      </c>
      <c r="AV209" s="13" t="s">
        <v>141</v>
      </c>
      <c r="AW209" s="13" t="s">
        <v>36</v>
      </c>
      <c r="AX209" s="13" t="s">
        <v>86</v>
      </c>
      <c r="AY209" s="152" t="s">
        <v>134</v>
      </c>
    </row>
    <row r="210" spans="2:65" s="1" customFormat="1" ht="24.2" customHeight="1">
      <c r="B210" s="128"/>
      <c r="C210" s="129" t="s">
        <v>264</v>
      </c>
      <c r="D210" s="129" t="s">
        <v>137</v>
      </c>
      <c r="E210" s="130" t="s">
        <v>265</v>
      </c>
      <c r="F210" s="131" t="s">
        <v>266</v>
      </c>
      <c r="G210" s="132" t="s">
        <v>155</v>
      </c>
      <c r="H210" s="133">
        <v>343.90199999999999</v>
      </c>
      <c r="I210" s="134"/>
      <c r="J210" s="135">
        <f>ROUND(I210*H210,2)</f>
        <v>0</v>
      </c>
      <c r="K210" s="136"/>
      <c r="L210" s="31"/>
      <c r="M210" s="137" t="s">
        <v>1</v>
      </c>
      <c r="N210" s="138" t="s">
        <v>46</v>
      </c>
      <c r="P210" s="139">
        <f>O210*H210</f>
        <v>0</v>
      </c>
      <c r="Q210" s="139">
        <v>0</v>
      </c>
      <c r="R210" s="139">
        <f>Q210*H210</f>
        <v>0</v>
      </c>
      <c r="S210" s="139">
        <v>5.4999999999999997E-3</v>
      </c>
      <c r="T210" s="140">
        <f>S210*H210</f>
        <v>1.8914609999999998</v>
      </c>
      <c r="AR210" s="141" t="s">
        <v>222</v>
      </c>
      <c r="AT210" s="141" t="s">
        <v>137</v>
      </c>
      <c r="AU210" s="141" t="s">
        <v>88</v>
      </c>
      <c r="AY210" s="16" t="s">
        <v>134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6" t="s">
        <v>86</v>
      </c>
      <c r="BK210" s="142">
        <f>ROUND(I210*H210,2)</f>
        <v>0</v>
      </c>
      <c r="BL210" s="16" t="s">
        <v>222</v>
      </c>
      <c r="BM210" s="141" t="s">
        <v>267</v>
      </c>
    </row>
    <row r="211" spans="2:65" s="14" customFormat="1" ht="11.25">
      <c r="B211" s="158"/>
      <c r="D211" s="144" t="s">
        <v>143</v>
      </c>
      <c r="E211" s="159" t="s">
        <v>1</v>
      </c>
      <c r="F211" s="160" t="s">
        <v>268</v>
      </c>
      <c r="H211" s="159" t="s">
        <v>1</v>
      </c>
      <c r="I211" s="161"/>
      <c r="L211" s="158"/>
      <c r="M211" s="162"/>
      <c r="T211" s="163"/>
      <c r="AT211" s="159" t="s">
        <v>143</v>
      </c>
      <c r="AU211" s="159" t="s">
        <v>88</v>
      </c>
      <c r="AV211" s="14" t="s">
        <v>86</v>
      </c>
      <c r="AW211" s="14" t="s">
        <v>36</v>
      </c>
      <c r="AX211" s="14" t="s">
        <v>81</v>
      </c>
      <c r="AY211" s="159" t="s">
        <v>134</v>
      </c>
    </row>
    <row r="212" spans="2:65" s="12" customFormat="1" ht="11.25">
      <c r="B212" s="143"/>
      <c r="D212" s="144" t="s">
        <v>143</v>
      </c>
      <c r="E212" s="145" t="s">
        <v>1</v>
      </c>
      <c r="F212" s="146" t="s">
        <v>269</v>
      </c>
      <c r="H212" s="147">
        <v>232.767</v>
      </c>
      <c r="I212" s="148"/>
      <c r="L212" s="143"/>
      <c r="M212" s="149"/>
      <c r="T212" s="150"/>
      <c r="AT212" s="145" t="s">
        <v>143</v>
      </c>
      <c r="AU212" s="145" t="s">
        <v>88</v>
      </c>
      <c r="AV212" s="12" t="s">
        <v>88</v>
      </c>
      <c r="AW212" s="12" t="s">
        <v>36</v>
      </c>
      <c r="AX212" s="12" t="s">
        <v>81</v>
      </c>
      <c r="AY212" s="145" t="s">
        <v>134</v>
      </c>
    </row>
    <row r="213" spans="2:65" s="12" customFormat="1" ht="11.25">
      <c r="B213" s="143"/>
      <c r="D213" s="144" t="s">
        <v>143</v>
      </c>
      <c r="E213" s="145" t="s">
        <v>1</v>
      </c>
      <c r="F213" s="146" t="s">
        <v>262</v>
      </c>
      <c r="H213" s="147">
        <v>38.284999999999997</v>
      </c>
      <c r="I213" s="148"/>
      <c r="L213" s="143"/>
      <c r="M213" s="149"/>
      <c r="T213" s="150"/>
      <c r="AT213" s="145" t="s">
        <v>143</v>
      </c>
      <c r="AU213" s="145" t="s">
        <v>88</v>
      </c>
      <c r="AV213" s="12" t="s">
        <v>88</v>
      </c>
      <c r="AW213" s="12" t="s">
        <v>36</v>
      </c>
      <c r="AX213" s="12" t="s">
        <v>81</v>
      </c>
      <c r="AY213" s="145" t="s">
        <v>134</v>
      </c>
    </row>
    <row r="214" spans="2:65" s="12" customFormat="1" ht="11.25">
      <c r="B214" s="143"/>
      <c r="D214" s="144" t="s">
        <v>143</v>
      </c>
      <c r="E214" s="145" t="s">
        <v>1</v>
      </c>
      <c r="F214" s="146" t="s">
        <v>263</v>
      </c>
      <c r="H214" s="147">
        <v>72.849999999999994</v>
      </c>
      <c r="I214" s="148"/>
      <c r="L214" s="143"/>
      <c r="M214" s="149"/>
      <c r="T214" s="150"/>
      <c r="AT214" s="145" t="s">
        <v>143</v>
      </c>
      <c r="AU214" s="145" t="s">
        <v>88</v>
      </c>
      <c r="AV214" s="12" t="s">
        <v>88</v>
      </c>
      <c r="AW214" s="12" t="s">
        <v>36</v>
      </c>
      <c r="AX214" s="12" t="s">
        <v>81</v>
      </c>
      <c r="AY214" s="145" t="s">
        <v>134</v>
      </c>
    </row>
    <row r="215" spans="2:65" s="13" customFormat="1" ht="11.25">
      <c r="B215" s="151"/>
      <c r="D215" s="144" t="s">
        <v>143</v>
      </c>
      <c r="E215" s="152" t="s">
        <v>1</v>
      </c>
      <c r="F215" s="153" t="s">
        <v>152</v>
      </c>
      <c r="H215" s="154">
        <v>343.90200000000004</v>
      </c>
      <c r="I215" s="155"/>
      <c r="L215" s="151"/>
      <c r="M215" s="156"/>
      <c r="T215" s="157"/>
      <c r="AT215" s="152" t="s">
        <v>143</v>
      </c>
      <c r="AU215" s="152" t="s">
        <v>88</v>
      </c>
      <c r="AV215" s="13" t="s">
        <v>141</v>
      </c>
      <c r="AW215" s="13" t="s">
        <v>36</v>
      </c>
      <c r="AX215" s="13" t="s">
        <v>86</v>
      </c>
      <c r="AY215" s="152" t="s">
        <v>134</v>
      </c>
    </row>
    <row r="216" spans="2:65" s="1" customFormat="1" ht="24.2" customHeight="1">
      <c r="B216" s="128"/>
      <c r="C216" s="129" t="s">
        <v>270</v>
      </c>
      <c r="D216" s="129" t="s">
        <v>137</v>
      </c>
      <c r="E216" s="130" t="s">
        <v>271</v>
      </c>
      <c r="F216" s="131" t="s">
        <v>272</v>
      </c>
      <c r="G216" s="132" t="s">
        <v>155</v>
      </c>
      <c r="H216" s="133">
        <v>397.6</v>
      </c>
      <c r="I216" s="134"/>
      <c r="J216" s="135">
        <f>ROUND(I216*H216,2)</f>
        <v>0</v>
      </c>
      <c r="K216" s="136"/>
      <c r="L216" s="31"/>
      <c r="M216" s="137" t="s">
        <v>1</v>
      </c>
      <c r="N216" s="138" t="s">
        <v>46</v>
      </c>
      <c r="P216" s="139">
        <f>O216*H216</f>
        <v>0</v>
      </c>
      <c r="Q216" s="139">
        <v>8.8000000000000003E-4</v>
      </c>
      <c r="R216" s="139">
        <f>Q216*H216</f>
        <v>0.34988800000000003</v>
      </c>
      <c r="S216" s="139">
        <v>0</v>
      </c>
      <c r="T216" s="140">
        <f>S216*H216</f>
        <v>0</v>
      </c>
      <c r="AR216" s="141" t="s">
        <v>222</v>
      </c>
      <c r="AT216" s="141" t="s">
        <v>137</v>
      </c>
      <c r="AU216" s="141" t="s">
        <v>88</v>
      </c>
      <c r="AY216" s="16" t="s">
        <v>134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6" t="s">
        <v>86</v>
      </c>
      <c r="BK216" s="142">
        <f>ROUND(I216*H216,2)</f>
        <v>0</v>
      </c>
      <c r="BL216" s="16" t="s">
        <v>222</v>
      </c>
      <c r="BM216" s="141" t="s">
        <v>273</v>
      </c>
    </row>
    <row r="217" spans="2:65" s="12" customFormat="1" ht="11.25">
      <c r="B217" s="143"/>
      <c r="D217" s="144" t="s">
        <v>143</v>
      </c>
      <c r="E217" s="145" t="s">
        <v>1</v>
      </c>
      <c r="F217" s="146" t="s">
        <v>274</v>
      </c>
      <c r="H217" s="147">
        <v>251.393</v>
      </c>
      <c r="I217" s="148"/>
      <c r="L217" s="143"/>
      <c r="M217" s="149"/>
      <c r="T217" s="150"/>
      <c r="AT217" s="145" t="s">
        <v>143</v>
      </c>
      <c r="AU217" s="145" t="s">
        <v>88</v>
      </c>
      <c r="AV217" s="12" t="s">
        <v>88</v>
      </c>
      <c r="AW217" s="12" t="s">
        <v>36</v>
      </c>
      <c r="AX217" s="12" t="s">
        <v>81</v>
      </c>
      <c r="AY217" s="145" t="s">
        <v>134</v>
      </c>
    </row>
    <row r="218" spans="2:65" s="12" customFormat="1" ht="11.25">
      <c r="B218" s="143"/>
      <c r="D218" s="144" t="s">
        <v>143</v>
      </c>
      <c r="E218" s="145" t="s">
        <v>1</v>
      </c>
      <c r="F218" s="146" t="s">
        <v>249</v>
      </c>
      <c r="H218" s="147">
        <v>47.18</v>
      </c>
      <c r="I218" s="148"/>
      <c r="L218" s="143"/>
      <c r="M218" s="149"/>
      <c r="T218" s="150"/>
      <c r="AT218" s="145" t="s">
        <v>143</v>
      </c>
      <c r="AU218" s="145" t="s">
        <v>88</v>
      </c>
      <c r="AV218" s="12" t="s">
        <v>88</v>
      </c>
      <c r="AW218" s="12" t="s">
        <v>36</v>
      </c>
      <c r="AX218" s="12" t="s">
        <v>81</v>
      </c>
      <c r="AY218" s="145" t="s">
        <v>134</v>
      </c>
    </row>
    <row r="219" spans="2:65" s="12" customFormat="1" ht="22.5">
      <c r="B219" s="143"/>
      <c r="D219" s="144" t="s">
        <v>143</v>
      </c>
      <c r="E219" s="145" t="s">
        <v>1</v>
      </c>
      <c r="F219" s="146" t="s">
        <v>250</v>
      </c>
      <c r="H219" s="147">
        <v>99.027000000000001</v>
      </c>
      <c r="I219" s="148"/>
      <c r="L219" s="143"/>
      <c r="M219" s="149"/>
      <c r="T219" s="150"/>
      <c r="AT219" s="145" t="s">
        <v>143</v>
      </c>
      <c r="AU219" s="145" t="s">
        <v>88</v>
      </c>
      <c r="AV219" s="12" t="s">
        <v>88</v>
      </c>
      <c r="AW219" s="12" t="s">
        <v>36</v>
      </c>
      <c r="AX219" s="12" t="s">
        <v>81</v>
      </c>
      <c r="AY219" s="145" t="s">
        <v>134</v>
      </c>
    </row>
    <row r="220" spans="2:65" s="13" customFormat="1" ht="11.25">
      <c r="B220" s="151"/>
      <c r="D220" s="144" t="s">
        <v>143</v>
      </c>
      <c r="E220" s="152" t="s">
        <v>1</v>
      </c>
      <c r="F220" s="153" t="s">
        <v>152</v>
      </c>
      <c r="H220" s="154">
        <v>397.59999999999997</v>
      </c>
      <c r="I220" s="155"/>
      <c r="L220" s="151"/>
      <c r="M220" s="156"/>
      <c r="T220" s="157"/>
      <c r="AT220" s="152" t="s">
        <v>143</v>
      </c>
      <c r="AU220" s="152" t="s">
        <v>88</v>
      </c>
      <c r="AV220" s="13" t="s">
        <v>141</v>
      </c>
      <c r="AW220" s="13" t="s">
        <v>36</v>
      </c>
      <c r="AX220" s="13" t="s">
        <v>86</v>
      </c>
      <c r="AY220" s="152" t="s">
        <v>134</v>
      </c>
    </row>
    <row r="221" spans="2:65" s="1" customFormat="1" ht="24.2" customHeight="1">
      <c r="B221" s="128"/>
      <c r="C221" s="164" t="s">
        <v>275</v>
      </c>
      <c r="D221" s="164" t="s">
        <v>251</v>
      </c>
      <c r="E221" s="165" t="s">
        <v>276</v>
      </c>
      <c r="F221" s="166" t="s">
        <v>277</v>
      </c>
      <c r="G221" s="167" t="s">
        <v>155</v>
      </c>
      <c r="H221" s="168">
        <v>463.40300000000002</v>
      </c>
      <c r="I221" s="169"/>
      <c r="J221" s="170">
        <f>ROUND(I221*H221,2)</f>
        <v>0</v>
      </c>
      <c r="K221" s="171"/>
      <c r="L221" s="172"/>
      <c r="M221" s="173" t="s">
        <v>1</v>
      </c>
      <c r="N221" s="174" t="s">
        <v>46</v>
      </c>
      <c r="P221" s="139">
        <f>O221*H221</f>
        <v>0</v>
      </c>
      <c r="Q221" s="139">
        <v>5.4000000000000003E-3</v>
      </c>
      <c r="R221" s="139">
        <f>Q221*H221</f>
        <v>2.5023762000000001</v>
      </c>
      <c r="S221" s="139">
        <v>0</v>
      </c>
      <c r="T221" s="140">
        <f>S221*H221</f>
        <v>0</v>
      </c>
      <c r="AR221" s="141" t="s">
        <v>254</v>
      </c>
      <c r="AT221" s="141" t="s">
        <v>251</v>
      </c>
      <c r="AU221" s="141" t="s">
        <v>88</v>
      </c>
      <c r="AY221" s="16" t="s">
        <v>134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6" t="s">
        <v>86</v>
      </c>
      <c r="BK221" s="142">
        <f>ROUND(I221*H221,2)</f>
        <v>0</v>
      </c>
      <c r="BL221" s="16" t="s">
        <v>222</v>
      </c>
      <c r="BM221" s="141" t="s">
        <v>278</v>
      </c>
    </row>
    <row r="222" spans="2:65" s="12" customFormat="1" ht="11.25">
      <c r="B222" s="143"/>
      <c r="D222" s="144" t="s">
        <v>143</v>
      </c>
      <c r="F222" s="146" t="s">
        <v>279</v>
      </c>
      <c r="H222" s="147">
        <v>463.40300000000002</v>
      </c>
      <c r="I222" s="148"/>
      <c r="L222" s="143"/>
      <c r="M222" s="149"/>
      <c r="T222" s="150"/>
      <c r="AT222" s="145" t="s">
        <v>143</v>
      </c>
      <c r="AU222" s="145" t="s">
        <v>88</v>
      </c>
      <c r="AV222" s="12" t="s">
        <v>88</v>
      </c>
      <c r="AW222" s="12" t="s">
        <v>3</v>
      </c>
      <c r="AX222" s="12" t="s">
        <v>86</v>
      </c>
      <c r="AY222" s="145" t="s">
        <v>134</v>
      </c>
    </row>
    <row r="223" spans="2:65" s="1" customFormat="1" ht="24.2" customHeight="1">
      <c r="B223" s="128"/>
      <c r="C223" s="129" t="s">
        <v>280</v>
      </c>
      <c r="D223" s="129" t="s">
        <v>137</v>
      </c>
      <c r="E223" s="130" t="s">
        <v>281</v>
      </c>
      <c r="F223" s="131" t="s">
        <v>282</v>
      </c>
      <c r="G223" s="132" t="s">
        <v>155</v>
      </c>
      <c r="H223" s="133">
        <v>605.45100000000002</v>
      </c>
      <c r="I223" s="134"/>
      <c r="J223" s="135">
        <f>ROUND(I223*H223,2)</f>
        <v>0</v>
      </c>
      <c r="K223" s="136"/>
      <c r="L223" s="31"/>
      <c r="M223" s="137" t="s">
        <v>1</v>
      </c>
      <c r="N223" s="138" t="s">
        <v>46</v>
      </c>
      <c r="P223" s="139">
        <f>O223*H223</f>
        <v>0</v>
      </c>
      <c r="Q223" s="139">
        <v>1.9000000000000001E-4</v>
      </c>
      <c r="R223" s="139">
        <f>Q223*H223</f>
        <v>0.11503569000000001</v>
      </c>
      <c r="S223" s="139">
        <v>0</v>
      </c>
      <c r="T223" s="140">
        <f>S223*H223</f>
        <v>0</v>
      </c>
      <c r="AR223" s="141" t="s">
        <v>222</v>
      </c>
      <c r="AT223" s="141" t="s">
        <v>137</v>
      </c>
      <c r="AU223" s="141" t="s">
        <v>88</v>
      </c>
      <c r="AY223" s="16" t="s">
        <v>134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6" t="s">
        <v>86</v>
      </c>
      <c r="BK223" s="142">
        <f>ROUND(I223*H223,2)</f>
        <v>0</v>
      </c>
      <c r="BL223" s="16" t="s">
        <v>222</v>
      </c>
      <c r="BM223" s="141" t="s">
        <v>283</v>
      </c>
    </row>
    <row r="224" spans="2:65" s="12" customFormat="1" ht="11.25">
      <c r="B224" s="143"/>
      <c r="D224" s="144" t="s">
        <v>143</v>
      </c>
      <c r="E224" s="145" t="s">
        <v>1</v>
      </c>
      <c r="F224" s="146" t="s">
        <v>274</v>
      </c>
      <c r="H224" s="147">
        <v>251.393</v>
      </c>
      <c r="I224" s="148"/>
      <c r="L224" s="143"/>
      <c r="M224" s="149"/>
      <c r="T224" s="150"/>
      <c r="AT224" s="145" t="s">
        <v>143</v>
      </c>
      <c r="AU224" s="145" t="s">
        <v>88</v>
      </c>
      <c r="AV224" s="12" t="s">
        <v>88</v>
      </c>
      <c r="AW224" s="12" t="s">
        <v>36</v>
      </c>
      <c r="AX224" s="12" t="s">
        <v>81</v>
      </c>
      <c r="AY224" s="145" t="s">
        <v>134</v>
      </c>
    </row>
    <row r="225" spans="2:65" s="12" customFormat="1" ht="11.25">
      <c r="B225" s="143"/>
      <c r="D225" s="144" t="s">
        <v>143</v>
      </c>
      <c r="E225" s="145" t="s">
        <v>1</v>
      </c>
      <c r="F225" s="146" t="s">
        <v>284</v>
      </c>
      <c r="H225" s="147">
        <v>54.08</v>
      </c>
      <c r="I225" s="148"/>
      <c r="L225" s="143"/>
      <c r="M225" s="149"/>
      <c r="T225" s="150"/>
      <c r="AT225" s="145" t="s">
        <v>143</v>
      </c>
      <c r="AU225" s="145" t="s">
        <v>88</v>
      </c>
      <c r="AV225" s="12" t="s">
        <v>88</v>
      </c>
      <c r="AW225" s="12" t="s">
        <v>36</v>
      </c>
      <c r="AX225" s="12" t="s">
        <v>81</v>
      </c>
      <c r="AY225" s="145" t="s">
        <v>134</v>
      </c>
    </row>
    <row r="226" spans="2:65" s="12" customFormat="1" ht="22.5">
      <c r="B226" s="143"/>
      <c r="D226" s="144" t="s">
        <v>143</v>
      </c>
      <c r="E226" s="145" t="s">
        <v>1</v>
      </c>
      <c r="F226" s="146" t="s">
        <v>285</v>
      </c>
      <c r="H226" s="147">
        <v>153.77099999999999</v>
      </c>
      <c r="I226" s="148"/>
      <c r="L226" s="143"/>
      <c r="M226" s="149"/>
      <c r="T226" s="150"/>
      <c r="AT226" s="145" t="s">
        <v>143</v>
      </c>
      <c r="AU226" s="145" t="s">
        <v>88</v>
      </c>
      <c r="AV226" s="12" t="s">
        <v>88</v>
      </c>
      <c r="AW226" s="12" t="s">
        <v>36</v>
      </c>
      <c r="AX226" s="12" t="s">
        <v>81</v>
      </c>
      <c r="AY226" s="145" t="s">
        <v>134</v>
      </c>
    </row>
    <row r="227" spans="2:65" s="12" customFormat="1" ht="11.25">
      <c r="B227" s="143"/>
      <c r="D227" s="144" t="s">
        <v>143</v>
      </c>
      <c r="E227" s="145" t="s">
        <v>1</v>
      </c>
      <c r="F227" s="146" t="s">
        <v>249</v>
      </c>
      <c r="H227" s="147">
        <v>47.18</v>
      </c>
      <c r="I227" s="148"/>
      <c r="L227" s="143"/>
      <c r="M227" s="149"/>
      <c r="T227" s="150"/>
      <c r="AT227" s="145" t="s">
        <v>143</v>
      </c>
      <c r="AU227" s="145" t="s">
        <v>88</v>
      </c>
      <c r="AV227" s="12" t="s">
        <v>88</v>
      </c>
      <c r="AW227" s="12" t="s">
        <v>36</v>
      </c>
      <c r="AX227" s="12" t="s">
        <v>81</v>
      </c>
      <c r="AY227" s="145" t="s">
        <v>134</v>
      </c>
    </row>
    <row r="228" spans="2:65" s="12" customFormat="1" ht="22.5">
      <c r="B228" s="143"/>
      <c r="D228" s="144" t="s">
        <v>143</v>
      </c>
      <c r="E228" s="145" t="s">
        <v>1</v>
      </c>
      <c r="F228" s="146" t="s">
        <v>250</v>
      </c>
      <c r="H228" s="147">
        <v>99.027000000000001</v>
      </c>
      <c r="I228" s="148"/>
      <c r="L228" s="143"/>
      <c r="M228" s="149"/>
      <c r="T228" s="150"/>
      <c r="AT228" s="145" t="s">
        <v>143</v>
      </c>
      <c r="AU228" s="145" t="s">
        <v>88</v>
      </c>
      <c r="AV228" s="12" t="s">
        <v>88</v>
      </c>
      <c r="AW228" s="12" t="s">
        <v>36</v>
      </c>
      <c r="AX228" s="12" t="s">
        <v>81</v>
      </c>
      <c r="AY228" s="145" t="s">
        <v>134</v>
      </c>
    </row>
    <row r="229" spans="2:65" s="13" customFormat="1" ht="11.25">
      <c r="B229" s="151"/>
      <c r="D229" s="144" t="s">
        <v>143</v>
      </c>
      <c r="E229" s="152" t="s">
        <v>1</v>
      </c>
      <c r="F229" s="153" t="s">
        <v>152</v>
      </c>
      <c r="H229" s="154">
        <v>605.45100000000002</v>
      </c>
      <c r="I229" s="155"/>
      <c r="L229" s="151"/>
      <c r="M229" s="156"/>
      <c r="T229" s="157"/>
      <c r="AT229" s="152" t="s">
        <v>143</v>
      </c>
      <c r="AU229" s="152" t="s">
        <v>88</v>
      </c>
      <c r="AV229" s="13" t="s">
        <v>141</v>
      </c>
      <c r="AW229" s="13" t="s">
        <v>36</v>
      </c>
      <c r="AX229" s="13" t="s">
        <v>86</v>
      </c>
      <c r="AY229" s="152" t="s">
        <v>134</v>
      </c>
    </row>
    <row r="230" spans="2:65" s="1" customFormat="1" ht="24.2" customHeight="1">
      <c r="B230" s="128"/>
      <c r="C230" s="164" t="s">
        <v>286</v>
      </c>
      <c r="D230" s="164" t="s">
        <v>251</v>
      </c>
      <c r="E230" s="165" t="s">
        <v>287</v>
      </c>
      <c r="F230" s="166" t="s">
        <v>288</v>
      </c>
      <c r="G230" s="167" t="s">
        <v>155</v>
      </c>
      <c r="H230" s="168">
        <v>705.65300000000002</v>
      </c>
      <c r="I230" s="169"/>
      <c r="J230" s="170">
        <f>ROUND(I230*H230,2)</f>
        <v>0</v>
      </c>
      <c r="K230" s="171"/>
      <c r="L230" s="172"/>
      <c r="M230" s="173" t="s">
        <v>1</v>
      </c>
      <c r="N230" s="174" t="s">
        <v>46</v>
      </c>
      <c r="P230" s="139">
        <f>O230*H230</f>
        <v>0</v>
      </c>
      <c r="Q230" s="139">
        <v>1.9E-3</v>
      </c>
      <c r="R230" s="139">
        <f>Q230*H230</f>
        <v>1.3407407</v>
      </c>
      <c r="S230" s="139">
        <v>0</v>
      </c>
      <c r="T230" s="140">
        <f>S230*H230</f>
        <v>0</v>
      </c>
      <c r="AR230" s="141" t="s">
        <v>254</v>
      </c>
      <c r="AT230" s="141" t="s">
        <v>251</v>
      </c>
      <c r="AU230" s="141" t="s">
        <v>88</v>
      </c>
      <c r="AY230" s="16" t="s">
        <v>134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6" t="s">
        <v>86</v>
      </c>
      <c r="BK230" s="142">
        <f>ROUND(I230*H230,2)</f>
        <v>0</v>
      </c>
      <c r="BL230" s="16" t="s">
        <v>222</v>
      </c>
      <c r="BM230" s="141" t="s">
        <v>289</v>
      </c>
    </row>
    <row r="231" spans="2:65" s="12" customFormat="1" ht="11.25">
      <c r="B231" s="143"/>
      <c r="D231" s="144" t="s">
        <v>143</v>
      </c>
      <c r="F231" s="146" t="s">
        <v>290</v>
      </c>
      <c r="H231" s="147">
        <v>705.65300000000002</v>
      </c>
      <c r="I231" s="148"/>
      <c r="L231" s="143"/>
      <c r="M231" s="149"/>
      <c r="T231" s="150"/>
      <c r="AT231" s="145" t="s">
        <v>143</v>
      </c>
      <c r="AU231" s="145" t="s">
        <v>88</v>
      </c>
      <c r="AV231" s="12" t="s">
        <v>88</v>
      </c>
      <c r="AW231" s="12" t="s">
        <v>3</v>
      </c>
      <c r="AX231" s="12" t="s">
        <v>86</v>
      </c>
      <c r="AY231" s="145" t="s">
        <v>134</v>
      </c>
    </row>
    <row r="232" spans="2:65" s="1" customFormat="1" ht="33" customHeight="1">
      <c r="B232" s="128"/>
      <c r="C232" s="129" t="s">
        <v>291</v>
      </c>
      <c r="D232" s="129" t="s">
        <v>137</v>
      </c>
      <c r="E232" s="130" t="s">
        <v>292</v>
      </c>
      <c r="F232" s="131" t="s">
        <v>293</v>
      </c>
      <c r="G232" s="132" t="s">
        <v>294</v>
      </c>
      <c r="H232" s="133">
        <v>1185.8900000000001</v>
      </c>
      <c r="I232" s="134"/>
      <c r="J232" s="135">
        <f>ROUND(I232*H232,2)</f>
        <v>0</v>
      </c>
      <c r="K232" s="136"/>
      <c r="L232" s="31"/>
      <c r="M232" s="137" t="s">
        <v>1</v>
      </c>
      <c r="N232" s="138" t="s">
        <v>46</v>
      </c>
      <c r="P232" s="139">
        <f>O232*H232</f>
        <v>0</v>
      </c>
      <c r="Q232" s="139">
        <v>0</v>
      </c>
      <c r="R232" s="139">
        <f>Q232*H232</f>
        <v>0</v>
      </c>
      <c r="S232" s="139">
        <v>0</v>
      </c>
      <c r="T232" s="140">
        <f>S232*H232</f>
        <v>0</v>
      </c>
      <c r="AR232" s="141" t="s">
        <v>222</v>
      </c>
      <c r="AT232" s="141" t="s">
        <v>137</v>
      </c>
      <c r="AU232" s="141" t="s">
        <v>88</v>
      </c>
      <c r="AY232" s="16" t="s">
        <v>134</v>
      </c>
      <c r="BE232" s="142">
        <f>IF(N232="základní",J232,0)</f>
        <v>0</v>
      </c>
      <c r="BF232" s="142">
        <f>IF(N232="snížená",J232,0)</f>
        <v>0</v>
      </c>
      <c r="BG232" s="142">
        <f>IF(N232="zákl. přenesená",J232,0)</f>
        <v>0</v>
      </c>
      <c r="BH232" s="142">
        <f>IF(N232="sníž. přenesená",J232,0)</f>
        <v>0</v>
      </c>
      <c r="BI232" s="142">
        <f>IF(N232="nulová",J232,0)</f>
        <v>0</v>
      </c>
      <c r="BJ232" s="16" t="s">
        <v>86</v>
      </c>
      <c r="BK232" s="142">
        <f>ROUND(I232*H232,2)</f>
        <v>0</v>
      </c>
      <c r="BL232" s="16" t="s">
        <v>222</v>
      </c>
      <c r="BM232" s="141" t="s">
        <v>295</v>
      </c>
    </row>
    <row r="233" spans="2:65" s="12" customFormat="1" ht="11.25">
      <c r="B233" s="143"/>
      <c r="D233" s="144" t="s">
        <v>143</v>
      </c>
      <c r="E233" s="145" t="s">
        <v>1</v>
      </c>
      <c r="F233" s="146" t="s">
        <v>296</v>
      </c>
      <c r="H233" s="147">
        <v>451.44</v>
      </c>
      <c r="I233" s="148"/>
      <c r="L233" s="143"/>
      <c r="M233" s="149"/>
      <c r="T233" s="150"/>
      <c r="AT233" s="145" t="s">
        <v>143</v>
      </c>
      <c r="AU233" s="145" t="s">
        <v>88</v>
      </c>
      <c r="AV233" s="12" t="s">
        <v>88</v>
      </c>
      <c r="AW233" s="12" t="s">
        <v>36</v>
      </c>
      <c r="AX233" s="12" t="s">
        <v>81</v>
      </c>
      <c r="AY233" s="145" t="s">
        <v>134</v>
      </c>
    </row>
    <row r="234" spans="2:65" s="12" customFormat="1" ht="11.25">
      <c r="B234" s="143"/>
      <c r="D234" s="144" t="s">
        <v>143</v>
      </c>
      <c r="E234" s="145" t="s">
        <v>1</v>
      </c>
      <c r="F234" s="146" t="s">
        <v>297</v>
      </c>
      <c r="H234" s="147">
        <v>527.274</v>
      </c>
      <c r="I234" s="148"/>
      <c r="L234" s="143"/>
      <c r="M234" s="149"/>
      <c r="T234" s="150"/>
      <c r="AT234" s="145" t="s">
        <v>143</v>
      </c>
      <c r="AU234" s="145" t="s">
        <v>88</v>
      </c>
      <c r="AV234" s="12" t="s">
        <v>88</v>
      </c>
      <c r="AW234" s="12" t="s">
        <v>36</v>
      </c>
      <c r="AX234" s="12" t="s">
        <v>81</v>
      </c>
      <c r="AY234" s="145" t="s">
        <v>134</v>
      </c>
    </row>
    <row r="235" spans="2:65" s="12" customFormat="1" ht="11.25">
      <c r="B235" s="143"/>
      <c r="D235" s="144" t="s">
        <v>143</v>
      </c>
      <c r="E235" s="145" t="s">
        <v>1</v>
      </c>
      <c r="F235" s="146" t="s">
        <v>298</v>
      </c>
      <c r="H235" s="147">
        <v>207.17599999999999</v>
      </c>
      <c r="I235" s="148"/>
      <c r="L235" s="143"/>
      <c r="M235" s="149"/>
      <c r="T235" s="150"/>
      <c r="AT235" s="145" t="s">
        <v>143</v>
      </c>
      <c r="AU235" s="145" t="s">
        <v>88</v>
      </c>
      <c r="AV235" s="12" t="s">
        <v>88</v>
      </c>
      <c r="AW235" s="12" t="s">
        <v>36</v>
      </c>
      <c r="AX235" s="12" t="s">
        <v>81</v>
      </c>
      <c r="AY235" s="145" t="s">
        <v>134</v>
      </c>
    </row>
    <row r="236" spans="2:65" s="13" customFormat="1" ht="11.25">
      <c r="B236" s="151"/>
      <c r="D236" s="144" t="s">
        <v>143</v>
      </c>
      <c r="E236" s="152" t="s">
        <v>1</v>
      </c>
      <c r="F236" s="153" t="s">
        <v>152</v>
      </c>
      <c r="H236" s="154">
        <v>1185.8899999999999</v>
      </c>
      <c r="I236" s="155"/>
      <c r="L236" s="151"/>
      <c r="M236" s="156"/>
      <c r="T236" s="157"/>
      <c r="AT236" s="152" t="s">
        <v>143</v>
      </c>
      <c r="AU236" s="152" t="s">
        <v>88</v>
      </c>
      <c r="AV236" s="13" t="s">
        <v>141</v>
      </c>
      <c r="AW236" s="13" t="s">
        <v>36</v>
      </c>
      <c r="AX236" s="13" t="s">
        <v>86</v>
      </c>
      <c r="AY236" s="152" t="s">
        <v>134</v>
      </c>
    </row>
    <row r="237" spans="2:65" s="1" customFormat="1" ht="16.5" customHeight="1">
      <c r="B237" s="128"/>
      <c r="C237" s="164" t="s">
        <v>299</v>
      </c>
      <c r="D237" s="164" t="s">
        <v>251</v>
      </c>
      <c r="E237" s="165" t="s">
        <v>300</v>
      </c>
      <c r="F237" s="166" t="s">
        <v>301</v>
      </c>
      <c r="G237" s="167" t="s">
        <v>294</v>
      </c>
      <c r="H237" s="168">
        <v>1245.1849999999999</v>
      </c>
      <c r="I237" s="169"/>
      <c r="J237" s="170">
        <f>ROUND(I237*H237,2)</f>
        <v>0</v>
      </c>
      <c r="K237" s="171"/>
      <c r="L237" s="172"/>
      <c r="M237" s="173" t="s">
        <v>1</v>
      </c>
      <c r="N237" s="174" t="s">
        <v>46</v>
      </c>
      <c r="P237" s="139">
        <f>O237*H237</f>
        <v>0</v>
      </c>
      <c r="Q237" s="139">
        <v>1.0000000000000001E-5</v>
      </c>
      <c r="R237" s="139">
        <f>Q237*H237</f>
        <v>1.245185E-2</v>
      </c>
      <c r="S237" s="139">
        <v>0</v>
      </c>
      <c r="T237" s="140">
        <f>S237*H237</f>
        <v>0</v>
      </c>
      <c r="AR237" s="141" t="s">
        <v>254</v>
      </c>
      <c r="AT237" s="141" t="s">
        <v>251</v>
      </c>
      <c r="AU237" s="141" t="s">
        <v>88</v>
      </c>
      <c r="AY237" s="16" t="s">
        <v>134</v>
      </c>
      <c r="BE237" s="142">
        <f>IF(N237="základní",J237,0)</f>
        <v>0</v>
      </c>
      <c r="BF237" s="142">
        <f>IF(N237="snížená",J237,0)</f>
        <v>0</v>
      </c>
      <c r="BG237" s="142">
        <f>IF(N237="zákl. přenesená",J237,0)</f>
        <v>0</v>
      </c>
      <c r="BH237" s="142">
        <f>IF(N237="sníž. přenesená",J237,0)</f>
        <v>0</v>
      </c>
      <c r="BI237" s="142">
        <f>IF(N237="nulová",J237,0)</f>
        <v>0</v>
      </c>
      <c r="BJ237" s="16" t="s">
        <v>86</v>
      </c>
      <c r="BK237" s="142">
        <f>ROUND(I237*H237,2)</f>
        <v>0</v>
      </c>
      <c r="BL237" s="16" t="s">
        <v>222</v>
      </c>
      <c r="BM237" s="141" t="s">
        <v>302</v>
      </c>
    </row>
    <row r="238" spans="2:65" s="12" customFormat="1" ht="11.25">
      <c r="B238" s="143"/>
      <c r="D238" s="144" t="s">
        <v>143</v>
      </c>
      <c r="F238" s="146" t="s">
        <v>303</v>
      </c>
      <c r="H238" s="147">
        <v>1245.1849999999999</v>
      </c>
      <c r="I238" s="148"/>
      <c r="L238" s="143"/>
      <c r="M238" s="149"/>
      <c r="T238" s="150"/>
      <c r="AT238" s="145" t="s">
        <v>143</v>
      </c>
      <c r="AU238" s="145" t="s">
        <v>88</v>
      </c>
      <c r="AV238" s="12" t="s">
        <v>88</v>
      </c>
      <c r="AW238" s="12" t="s">
        <v>3</v>
      </c>
      <c r="AX238" s="12" t="s">
        <v>86</v>
      </c>
      <c r="AY238" s="145" t="s">
        <v>134</v>
      </c>
    </row>
    <row r="239" spans="2:65" s="1" customFormat="1" ht="16.5" customHeight="1">
      <c r="B239" s="128"/>
      <c r="C239" s="164" t="s">
        <v>304</v>
      </c>
      <c r="D239" s="164" t="s">
        <v>251</v>
      </c>
      <c r="E239" s="165" t="s">
        <v>305</v>
      </c>
      <c r="F239" s="166" t="s">
        <v>306</v>
      </c>
      <c r="G239" s="167" t="s">
        <v>294</v>
      </c>
      <c r="H239" s="168">
        <v>217.535</v>
      </c>
      <c r="I239" s="169"/>
      <c r="J239" s="170">
        <f>ROUND(I239*H239,2)</f>
        <v>0</v>
      </c>
      <c r="K239" s="171"/>
      <c r="L239" s="172"/>
      <c r="M239" s="173" t="s">
        <v>1</v>
      </c>
      <c r="N239" s="174" t="s">
        <v>46</v>
      </c>
      <c r="P239" s="139">
        <f>O239*H239</f>
        <v>0</v>
      </c>
      <c r="Q239" s="139">
        <v>1.0000000000000001E-5</v>
      </c>
      <c r="R239" s="139">
        <f>Q239*H239</f>
        <v>2.1753499999999999E-3</v>
      </c>
      <c r="S239" s="139">
        <v>0</v>
      </c>
      <c r="T239" s="140">
        <f>S239*H239</f>
        <v>0</v>
      </c>
      <c r="AR239" s="141" t="s">
        <v>254</v>
      </c>
      <c r="AT239" s="141" t="s">
        <v>251</v>
      </c>
      <c r="AU239" s="141" t="s">
        <v>88</v>
      </c>
      <c r="AY239" s="16" t="s">
        <v>134</v>
      </c>
      <c r="BE239" s="142">
        <f>IF(N239="základní",J239,0)</f>
        <v>0</v>
      </c>
      <c r="BF239" s="142">
        <f>IF(N239="snížená",J239,0)</f>
        <v>0</v>
      </c>
      <c r="BG239" s="142">
        <f>IF(N239="zákl. přenesená",J239,0)</f>
        <v>0</v>
      </c>
      <c r="BH239" s="142">
        <f>IF(N239="sníž. přenesená",J239,0)</f>
        <v>0</v>
      </c>
      <c r="BI239" s="142">
        <f>IF(N239="nulová",J239,0)</f>
        <v>0</v>
      </c>
      <c r="BJ239" s="16" t="s">
        <v>86</v>
      </c>
      <c r="BK239" s="142">
        <f>ROUND(I239*H239,2)</f>
        <v>0</v>
      </c>
      <c r="BL239" s="16" t="s">
        <v>222</v>
      </c>
      <c r="BM239" s="141" t="s">
        <v>307</v>
      </c>
    </row>
    <row r="240" spans="2:65" s="12" customFormat="1" ht="11.25">
      <c r="B240" s="143"/>
      <c r="D240" s="144" t="s">
        <v>143</v>
      </c>
      <c r="E240" s="145" t="s">
        <v>1</v>
      </c>
      <c r="F240" s="146" t="s">
        <v>298</v>
      </c>
      <c r="H240" s="147">
        <v>207.17599999999999</v>
      </c>
      <c r="I240" s="148"/>
      <c r="L240" s="143"/>
      <c r="M240" s="149"/>
      <c r="T240" s="150"/>
      <c r="AT240" s="145" t="s">
        <v>143</v>
      </c>
      <c r="AU240" s="145" t="s">
        <v>88</v>
      </c>
      <c r="AV240" s="12" t="s">
        <v>88</v>
      </c>
      <c r="AW240" s="12" t="s">
        <v>36</v>
      </c>
      <c r="AX240" s="12" t="s">
        <v>86</v>
      </c>
      <c r="AY240" s="145" t="s">
        <v>134</v>
      </c>
    </row>
    <row r="241" spans="2:65" s="12" customFormat="1" ht="11.25">
      <c r="B241" s="143"/>
      <c r="D241" s="144" t="s">
        <v>143</v>
      </c>
      <c r="F241" s="146" t="s">
        <v>308</v>
      </c>
      <c r="H241" s="147">
        <v>217.535</v>
      </c>
      <c r="I241" s="148"/>
      <c r="L241" s="143"/>
      <c r="M241" s="149"/>
      <c r="T241" s="150"/>
      <c r="AT241" s="145" t="s">
        <v>143</v>
      </c>
      <c r="AU241" s="145" t="s">
        <v>88</v>
      </c>
      <c r="AV241" s="12" t="s">
        <v>88</v>
      </c>
      <c r="AW241" s="12" t="s">
        <v>3</v>
      </c>
      <c r="AX241" s="12" t="s">
        <v>86</v>
      </c>
      <c r="AY241" s="145" t="s">
        <v>134</v>
      </c>
    </row>
    <row r="242" spans="2:65" s="1" customFormat="1" ht="24.2" customHeight="1">
      <c r="B242" s="128"/>
      <c r="C242" s="164" t="s">
        <v>309</v>
      </c>
      <c r="D242" s="164" t="s">
        <v>251</v>
      </c>
      <c r="E242" s="165" t="s">
        <v>310</v>
      </c>
      <c r="F242" s="166" t="s">
        <v>311</v>
      </c>
      <c r="G242" s="167" t="s">
        <v>294</v>
      </c>
      <c r="H242" s="168">
        <v>1027.6500000000001</v>
      </c>
      <c r="I242" s="169"/>
      <c r="J242" s="170">
        <f>ROUND(I242*H242,2)</f>
        <v>0</v>
      </c>
      <c r="K242" s="171"/>
      <c r="L242" s="172"/>
      <c r="M242" s="173" t="s">
        <v>1</v>
      </c>
      <c r="N242" s="174" t="s">
        <v>46</v>
      </c>
      <c r="P242" s="139">
        <f>O242*H242</f>
        <v>0</v>
      </c>
      <c r="Q242" s="139">
        <v>1.0000000000000001E-5</v>
      </c>
      <c r="R242" s="139">
        <f>Q242*H242</f>
        <v>1.0276500000000001E-2</v>
      </c>
      <c r="S242" s="139">
        <v>0</v>
      </c>
      <c r="T242" s="140">
        <f>S242*H242</f>
        <v>0</v>
      </c>
      <c r="AR242" s="141" t="s">
        <v>254</v>
      </c>
      <c r="AT242" s="141" t="s">
        <v>251</v>
      </c>
      <c r="AU242" s="141" t="s">
        <v>88</v>
      </c>
      <c r="AY242" s="16" t="s">
        <v>134</v>
      </c>
      <c r="BE242" s="142">
        <f>IF(N242="základní",J242,0)</f>
        <v>0</v>
      </c>
      <c r="BF242" s="142">
        <f>IF(N242="snížená",J242,0)</f>
        <v>0</v>
      </c>
      <c r="BG242" s="142">
        <f>IF(N242="zákl. přenesená",J242,0)</f>
        <v>0</v>
      </c>
      <c r="BH242" s="142">
        <f>IF(N242="sníž. přenesená",J242,0)</f>
        <v>0</v>
      </c>
      <c r="BI242" s="142">
        <f>IF(N242="nulová",J242,0)</f>
        <v>0</v>
      </c>
      <c r="BJ242" s="16" t="s">
        <v>86</v>
      </c>
      <c r="BK242" s="142">
        <f>ROUND(I242*H242,2)</f>
        <v>0</v>
      </c>
      <c r="BL242" s="16" t="s">
        <v>222</v>
      </c>
      <c r="BM242" s="141" t="s">
        <v>312</v>
      </c>
    </row>
    <row r="243" spans="2:65" s="12" customFormat="1" ht="11.25">
      <c r="B243" s="143"/>
      <c r="D243" s="144" t="s">
        <v>143</v>
      </c>
      <c r="E243" s="145" t="s">
        <v>1</v>
      </c>
      <c r="F243" s="146" t="s">
        <v>296</v>
      </c>
      <c r="H243" s="147">
        <v>451.44</v>
      </c>
      <c r="I243" s="148"/>
      <c r="L243" s="143"/>
      <c r="M243" s="149"/>
      <c r="T243" s="150"/>
      <c r="AT243" s="145" t="s">
        <v>143</v>
      </c>
      <c r="AU243" s="145" t="s">
        <v>88</v>
      </c>
      <c r="AV243" s="12" t="s">
        <v>88</v>
      </c>
      <c r="AW243" s="12" t="s">
        <v>36</v>
      </c>
      <c r="AX243" s="12" t="s">
        <v>81</v>
      </c>
      <c r="AY243" s="145" t="s">
        <v>134</v>
      </c>
    </row>
    <row r="244" spans="2:65" s="12" customFormat="1" ht="11.25">
      <c r="B244" s="143"/>
      <c r="D244" s="144" t="s">
        <v>143</v>
      </c>
      <c r="E244" s="145" t="s">
        <v>1</v>
      </c>
      <c r="F244" s="146" t="s">
        <v>297</v>
      </c>
      <c r="H244" s="147">
        <v>527.274</v>
      </c>
      <c r="I244" s="148"/>
      <c r="L244" s="143"/>
      <c r="M244" s="149"/>
      <c r="T244" s="150"/>
      <c r="AT244" s="145" t="s">
        <v>143</v>
      </c>
      <c r="AU244" s="145" t="s">
        <v>88</v>
      </c>
      <c r="AV244" s="12" t="s">
        <v>88</v>
      </c>
      <c r="AW244" s="12" t="s">
        <v>36</v>
      </c>
      <c r="AX244" s="12" t="s">
        <v>81</v>
      </c>
      <c r="AY244" s="145" t="s">
        <v>134</v>
      </c>
    </row>
    <row r="245" spans="2:65" s="13" customFormat="1" ht="11.25">
      <c r="B245" s="151"/>
      <c r="D245" s="144" t="s">
        <v>143</v>
      </c>
      <c r="E245" s="152" t="s">
        <v>1</v>
      </c>
      <c r="F245" s="153" t="s">
        <v>152</v>
      </c>
      <c r="H245" s="154">
        <v>978.71399999999994</v>
      </c>
      <c r="I245" s="155"/>
      <c r="L245" s="151"/>
      <c r="M245" s="156"/>
      <c r="T245" s="157"/>
      <c r="AT245" s="152" t="s">
        <v>143</v>
      </c>
      <c r="AU245" s="152" t="s">
        <v>88</v>
      </c>
      <c r="AV245" s="13" t="s">
        <v>141</v>
      </c>
      <c r="AW245" s="13" t="s">
        <v>36</v>
      </c>
      <c r="AX245" s="13" t="s">
        <v>86</v>
      </c>
      <c r="AY245" s="152" t="s">
        <v>134</v>
      </c>
    </row>
    <row r="246" spans="2:65" s="12" customFormat="1" ht="11.25">
      <c r="B246" s="143"/>
      <c r="D246" s="144" t="s">
        <v>143</v>
      </c>
      <c r="F246" s="146" t="s">
        <v>313</v>
      </c>
      <c r="H246" s="147">
        <v>1027.6500000000001</v>
      </c>
      <c r="I246" s="148"/>
      <c r="L246" s="143"/>
      <c r="M246" s="149"/>
      <c r="T246" s="150"/>
      <c r="AT246" s="145" t="s">
        <v>143</v>
      </c>
      <c r="AU246" s="145" t="s">
        <v>88</v>
      </c>
      <c r="AV246" s="12" t="s">
        <v>88</v>
      </c>
      <c r="AW246" s="12" t="s">
        <v>3</v>
      </c>
      <c r="AX246" s="12" t="s">
        <v>86</v>
      </c>
      <c r="AY246" s="145" t="s">
        <v>134</v>
      </c>
    </row>
    <row r="247" spans="2:65" s="1" customFormat="1" ht="33" customHeight="1">
      <c r="B247" s="128"/>
      <c r="C247" s="129" t="s">
        <v>254</v>
      </c>
      <c r="D247" s="129" t="s">
        <v>137</v>
      </c>
      <c r="E247" s="130" t="s">
        <v>314</v>
      </c>
      <c r="F247" s="131" t="s">
        <v>315</v>
      </c>
      <c r="G247" s="132" t="s">
        <v>294</v>
      </c>
      <c r="H247" s="133">
        <v>1643.05</v>
      </c>
      <c r="I247" s="134"/>
      <c r="J247" s="135">
        <f>ROUND(I247*H247,2)</f>
        <v>0</v>
      </c>
      <c r="K247" s="136"/>
      <c r="L247" s="31"/>
      <c r="M247" s="137" t="s">
        <v>1</v>
      </c>
      <c r="N247" s="138" t="s">
        <v>46</v>
      </c>
      <c r="P247" s="139">
        <f>O247*H247</f>
        <v>0</v>
      </c>
      <c r="Q247" s="139">
        <v>0</v>
      </c>
      <c r="R247" s="139">
        <f>Q247*H247</f>
        <v>0</v>
      </c>
      <c r="S247" s="139">
        <v>0</v>
      </c>
      <c r="T247" s="140">
        <f>S247*H247</f>
        <v>0</v>
      </c>
      <c r="AR247" s="141" t="s">
        <v>222</v>
      </c>
      <c r="AT247" s="141" t="s">
        <v>137</v>
      </c>
      <c r="AU247" s="141" t="s">
        <v>88</v>
      </c>
      <c r="AY247" s="16" t="s">
        <v>134</v>
      </c>
      <c r="BE247" s="142">
        <f>IF(N247="základní",J247,0)</f>
        <v>0</v>
      </c>
      <c r="BF247" s="142">
        <f>IF(N247="snížená",J247,0)</f>
        <v>0</v>
      </c>
      <c r="BG247" s="142">
        <f>IF(N247="zákl. přenesená",J247,0)</f>
        <v>0</v>
      </c>
      <c r="BH247" s="142">
        <f>IF(N247="sníž. přenesená",J247,0)</f>
        <v>0</v>
      </c>
      <c r="BI247" s="142">
        <f>IF(N247="nulová",J247,0)</f>
        <v>0</v>
      </c>
      <c r="BJ247" s="16" t="s">
        <v>86</v>
      </c>
      <c r="BK247" s="142">
        <f>ROUND(I247*H247,2)</f>
        <v>0</v>
      </c>
      <c r="BL247" s="16" t="s">
        <v>222</v>
      </c>
      <c r="BM247" s="141" t="s">
        <v>316</v>
      </c>
    </row>
    <row r="248" spans="2:65" s="12" customFormat="1" ht="22.5">
      <c r="B248" s="143"/>
      <c r="D248" s="144" t="s">
        <v>143</v>
      </c>
      <c r="E248" s="145" t="s">
        <v>1</v>
      </c>
      <c r="F248" s="146" t="s">
        <v>317</v>
      </c>
      <c r="H248" s="147">
        <v>1087.374</v>
      </c>
      <c r="I248" s="148"/>
      <c r="L248" s="143"/>
      <c r="M248" s="149"/>
      <c r="T248" s="150"/>
      <c r="AT248" s="145" t="s">
        <v>143</v>
      </c>
      <c r="AU248" s="145" t="s">
        <v>88</v>
      </c>
      <c r="AV248" s="12" t="s">
        <v>88</v>
      </c>
      <c r="AW248" s="12" t="s">
        <v>36</v>
      </c>
      <c r="AX248" s="12" t="s">
        <v>81</v>
      </c>
      <c r="AY248" s="145" t="s">
        <v>134</v>
      </c>
    </row>
    <row r="249" spans="2:65" s="12" customFormat="1" ht="11.25">
      <c r="B249" s="143"/>
      <c r="D249" s="144" t="s">
        <v>143</v>
      </c>
      <c r="E249" s="145" t="s">
        <v>1</v>
      </c>
      <c r="F249" s="146" t="s">
        <v>318</v>
      </c>
      <c r="H249" s="147">
        <v>191.42599999999999</v>
      </c>
      <c r="I249" s="148"/>
      <c r="L249" s="143"/>
      <c r="M249" s="149"/>
      <c r="T249" s="150"/>
      <c r="AT249" s="145" t="s">
        <v>143</v>
      </c>
      <c r="AU249" s="145" t="s">
        <v>88</v>
      </c>
      <c r="AV249" s="12" t="s">
        <v>88</v>
      </c>
      <c r="AW249" s="12" t="s">
        <v>36</v>
      </c>
      <c r="AX249" s="12" t="s">
        <v>81</v>
      </c>
      <c r="AY249" s="145" t="s">
        <v>134</v>
      </c>
    </row>
    <row r="250" spans="2:65" s="12" customFormat="1" ht="11.25">
      <c r="B250" s="143"/>
      <c r="D250" s="144" t="s">
        <v>143</v>
      </c>
      <c r="E250" s="145" t="s">
        <v>1</v>
      </c>
      <c r="F250" s="146" t="s">
        <v>319</v>
      </c>
      <c r="H250" s="147">
        <v>364.25</v>
      </c>
      <c r="I250" s="148"/>
      <c r="L250" s="143"/>
      <c r="M250" s="149"/>
      <c r="T250" s="150"/>
      <c r="AT250" s="145" t="s">
        <v>143</v>
      </c>
      <c r="AU250" s="145" t="s">
        <v>88</v>
      </c>
      <c r="AV250" s="12" t="s">
        <v>88</v>
      </c>
      <c r="AW250" s="12" t="s">
        <v>36</v>
      </c>
      <c r="AX250" s="12" t="s">
        <v>81</v>
      </c>
      <c r="AY250" s="145" t="s">
        <v>134</v>
      </c>
    </row>
    <row r="251" spans="2:65" s="13" customFormat="1" ht="11.25">
      <c r="B251" s="151"/>
      <c r="D251" s="144" t="s">
        <v>143</v>
      </c>
      <c r="E251" s="152" t="s">
        <v>1</v>
      </c>
      <c r="F251" s="153" t="s">
        <v>152</v>
      </c>
      <c r="H251" s="154">
        <v>1643.05</v>
      </c>
      <c r="I251" s="155"/>
      <c r="L251" s="151"/>
      <c r="M251" s="156"/>
      <c r="T251" s="157"/>
      <c r="AT251" s="152" t="s">
        <v>143</v>
      </c>
      <c r="AU251" s="152" t="s">
        <v>88</v>
      </c>
      <c r="AV251" s="13" t="s">
        <v>141</v>
      </c>
      <c r="AW251" s="13" t="s">
        <v>36</v>
      </c>
      <c r="AX251" s="13" t="s">
        <v>86</v>
      </c>
      <c r="AY251" s="152" t="s">
        <v>134</v>
      </c>
    </row>
    <row r="252" spans="2:65" s="1" customFormat="1" ht="16.5" customHeight="1">
      <c r="B252" s="128"/>
      <c r="C252" s="164" t="s">
        <v>320</v>
      </c>
      <c r="D252" s="164" t="s">
        <v>251</v>
      </c>
      <c r="E252" s="165" t="s">
        <v>321</v>
      </c>
      <c r="F252" s="166" t="s">
        <v>322</v>
      </c>
      <c r="G252" s="167" t="s">
        <v>294</v>
      </c>
      <c r="H252" s="168">
        <v>1725.203</v>
      </c>
      <c r="I252" s="169"/>
      <c r="J252" s="170">
        <f>ROUND(I252*H252,2)</f>
        <v>0</v>
      </c>
      <c r="K252" s="171"/>
      <c r="L252" s="172"/>
      <c r="M252" s="173" t="s">
        <v>1</v>
      </c>
      <c r="N252" s="174" t="s">
        <v>46</v>
      </c>
      <c r="P252" s="139">
        <f>O252*H252</f>
        <v>0</v>
      </c>
      <c r="Q252" s="139">
        <v>1.0000000000000001E-5</v>
      </c>
      <c r="R252" s="139">
        <f>Q252*H252</f>
        <v>1.7252030000000002E-2</v>
      </c>
      <c r="S252" s="139">
        <v>0</v>
      </c>
      <c r="T252" s="140">
        <f>S252*H252</f>
        <v>0</v>
      </c>
      <c r="AR252" s="141" t="s">
        <v>254</v>
      </c>
      <c r="AT252" s="141" t="s">
        <v>251</v>
      </c>
      <c r="AU252" s="141" t="s">
        <v>88</v>
      </c>
      <c r="AY252" s="16" t="s">
        <v>134</v>
      </c>
      <c r="BE252" s="142">
        <f>IF(N252="základní",J252,0)</f>
        <v>0</v>
      </c>
      <c r="BF252" s="142">
        <f>IF(N252="snížená",J252,0)</f>
        <v>0</v>
      </c>
      <c r="BG252" s="142">
        <f>IF(N252="zákl. přenesená",J252,0)</f>
        <v>0</v>
      </c>
      <c r="BH252" s="142">
        <f>IF(N252="sníž. přenesená",J252,0)</f>
        <v>0</v>
      </c>
      <c r="BI252" s="142">
        <f>IF(N252="nulová",J252,0)</f>
        <v>0</v>
      </c>
      <c r="BJ252" s="16" t="s">
        <v>86</v>
      </c>
      <c r="BK252" s="142">
        <f>ROUND(I252*H252,2)</f>
        <v>0</v>
      </c>
      <c r="BL252" s="16" t="s">
        <v>222</v>
      </c>
      <c r="BM252" s="141" t="s">
        <v>323</v>
      </c>
    </row>
    <row r="253" spans="2:65" s="12" customFormat="1" ht="11.25">
      <c r="B253" s="143"/>
      <c r="D253" s="144" t="s">
        <v>143</v>
      </c>
      <c r="F253" s="146" t="s">
        <v>324</v>
      </c>
      <c r="H253" s="147">
        <v>1725.203</v>
      </c>
      <c r="I253" s="148"/>
      <c r="L253" s="143"/>
      <c r="M253" s="149"/>
      <c r="T253" s="150"/>
      <c r="AT253" s="145" t="s">
        <v>143</v>
      </c>
      <c r="AU253" s="145" t="s">
        <v>88</v>
      </c>
      <c r="AV253" s="12" t="s">
        <v>88</v>
      </c>
      <c r="AW253" s="12" t="s">
        <v>3</v>
      </c>
      <c r="AX253" s="12" t="s">
        <v>86</v>
      </c>
      <c r="AY253" s="145" t="s">
        <v>134</v>
      </c>
    </row>
    <row r="254" spans="2:65" s="1" customFormat="1" ht="16.5" customHeight="1">
      <c r="B254" s="128"/>
      <c r="C254" s="164" t="s">
        <v>325</v>
      </c>
      <c r="D254" s="164" t="s">
        <v>251</v>
      </c>
      <c r="E254" s="165" t="s">
        <v>305</v>
      </c>
      <c r="F254" s="166" t="s">
        <v>306</v>
      </c>
      <c r="G254" s="167" t="s">
        <v>294</v>
      </c>
      <c r="H254" s="168">
        <v>1141.7429999999999</v>
      </c>
      <c r="I254" s="169"/>
      <c r="J254" s="170">
        <f>ROUND(I254*H254,2)</f>
        <v>0</v>
      </c>
      <c r="K254" s="171"/>
      <c r="L254" s="172"/>
      <c r="M254" s="173" t="s">
        <v>1</v>
      </c>
      <c r="N254" s="174" t="s">
        <v>46</v>
      </c>
      <c r="P254" s="139">
        <f>O254*H254</f>
        <v>0</v>
      </c>
      <c r="Q254" s="139">
        <v>1.0000000000000001E-5</v>
      </c>
      <c r="R254" s="139">
        <f>Q254*H254</f>
        <v>1.1417430000000001E-2</v>
      </c>
      <c r="S254" s="139">
        <v>0</v>
      </c>
      <c r="T254" s="140">
        <f>S254*H254</f>
        <v>0</v>
      </c>
      <c r="AR254" s="141" t="s">
        <v>254</v>
      </c>
      <c r="AT254" s="141" t="s">
        <v>251</v>
      </c>
      <c r="AU254" s="141" t="s">
        <v>88</v>
      </c>
      <c r="AY254" s="16" t="s">
        <v>134</v>
      </c>
      <c r="BE254" s="142">
        <f>IF(N254="základní",J254,0)</f>
        <v>0</v>
      </c>
      <c r="BF254" s="142">
        <f>IF(N254="snížená",J254,0)</f>
        <v>0</v>
      </c>
      <c r="BG254" s="142">
        <f>IF(N254="zákl. přenesená",J254,0)</f>
        <v>0</v>
      </c>
      <c r="BH254" s="142">
        <f>IF(N254="sníž. přenesená",J254,0)</f>
        <v>0</v>
      </c>
      <c r="BI254" s="142">
        <f>IF(N254="nulová",J254,0)</f>
        <v>0</v>
      </c>
      <c r="BJ254" s="16" t="s">
        <v>86</v>
      </c>
      <c r="BK254" s="142">
        <f>ROUND(I254*H254,2)</f>
        <v>0</v>
      </c>
      <c r="BL254" s="16" t="s">
        <v>222</v>
      </c>
      <c r="BM254" s="141" t="s">
        <v>326</v>
      </c>
    </row>
    <row r="255" spans="2:65" s="12" customFormat="1" ht="22.5">
      <c r="B255" s="143"/>
      <c r="D255" s="144" t="s">
        <v>143</v>
      </c>
      <c r="E255" s="145" t="s">
        <v>1</v>
      </c>
      <c r="F255" s="146" t="s">
        <v>317</v>
      </c>
      <c r="H255" s="147">
        <v>1087.374</v>
      </c>
      <c r="I255" s="148"/>
      <c r="L255" s="143"/>
      <c r="M255" s="149"/>
      <c r="T255" s="150"/>
      <c r="AT255" s="145" t="s">
        <v>143</v>
      </c>
      <c r="AU255" s="145" t="s">
        <v>88</v>
      </c>
      <c r="AV255" s="12" t="s">
        <v>88</v>
      </c>
      <c r="AW255" s="12" t="s">
        <v>36</v>
      </c>
      <c r="AX255" s="12" t="s">
        <v>86</v>
      </c>
      <c r="AY255" s="145" t="s">
        <v>134</v>
      </c>
    </row>
    <row r="256" spans="2:65" s="12" customFormat="1" ht="11.25">
      <c r="B256" s="143"/>
      <c r="D256" s="144" t="s">
        <v>143</v>
      </c>
      <c r="F256" s="146" t="s">
        <v>327</v>
      </c>
      <c r="H256" s="147">
        <v>1141.7429999999999</v>
      </c>
      <c r="I256" s="148"/>
      <c r="L256" s="143"/>
      <c r="M256" s="149"/>
      <c r="T256" s="150"/>
      <c r="AT256" s="145" t="s">
        <v>143</v>
      </c>
      <c r="AU256" s="145" t="s">
        <v>88</v>
      </c>
      <c r="AV256" s="12" t="s">
        <v>88</v>
      </c>
      <c r="AW256" s="12" t="s">
        <v>3</v>
      </c>
      <c r="AX256" s="12" t="s">
        <v>86</v>
      </c>
      <c r="AY256" s="145" t="s">
        <v>134</v>
      </c>
    </row>
    <row r="257" spans="2:65" s="1" customFormat="1" ht="24.2" customHeight="1">
      <c r="B257" s="128"/>
      <c r="C257" s="164" t="s">
        <v>328</v>
      </c>
      <c r="D257" s="164" t="s">
        <v>251</v>
      </c>
      <c r="E257" s="165" t="s">
        <v>329</v>
      </c>
      <c r="F257" s="166" t="s">
        <v>330</v>
      </c>
      <c r="G257" s="167" t="s">
        <v>294</v>
      </c>
      <c r="H257" s="168">
        <v>200.99700000000001</v>
      </c>
      <c r="I257" s="169"/>
      <c r="J257" s="170">
        <f>ROUND(I257*H257,2)</f>
        <v>0</v>
      </c>
      <c r="K257" s="171"/>
      <c r="L257" s="172"/>
      <c r="M257" s="173" t="s">
        <v>1</v>
      </c>
      <c r="N257" s="174" t="s">
        <v>46</v>
      </c>
      <c r="P257" s="139">
        <f>O257*H257</f>
        <v>0</v>
      </c>
      <c r="Q257" s="139">
        <v>0</v>
      </c>
      <c r="R257" s="139">
        <f>Q257*H257</f>
        <v>0</v>
      </c>
      <c r="S257" s="139">
        <v>0</v>
      </c>
      <c r="T257" s="140">
        <f>S257*H257</f>
        <v>0</v>
      </c>
      <c r="AR257" s="141" t="s">
        <v>254</v>
      </c>
      <c r="AT257" s="141" t="s">
        <v>251</v>
      </c>
      <c r="AU257" s="141" t="s">
        <v>88</v>
      </c>
      <c r="AY257" s="16" t="s">
        <v>134</v>
      </c>
      <c r="BE257" s="142">
        <f>IF(N257="základní",J257,0)</f>
        <v>0</v>
      </c>
      <c r="BF257" s="142">
        <f>IF(N257="snížená",J257,0)</f>
        <v>0</v>
      </c>
      <c r="BG257" s="142">
        <f>IF(N257="zákl. přenesená",J257,0)</f>
        <v>0</v>
      </c>
      <c r="BH257" s="142">
        <f>IF(N257="sníž. přenesená",J257,0)</f>
        <v>0</v>
      </c>
      <c r="BI257" s="142">
        <f>IF(N257="nulová",J257,0)</f>
        <v>0</v>
      </c>
      <c r="BJ257" s="16" t="s">
        <v>86</v>
      </c>
      <c r="BK257" s="142">
        <f>ROUND(I257*H257,2)</f>
        <v>0</v>
      </c>
      <c r="BL257" s="16" t="s">
        <v>222</v>
      </c>
      <c r="BM257" s="141" t="s">
        <v>331</v>
      </c>
    </row>
    <row r="258" spans="2:65" s="12" customFormat="1" ht="11.25">
      <c r="B258" s="143"/>
      <c r="D258" s="144" t="s">
        <v>143</v>
      </c>
      <c r="E258" s="145" t="s">
        <v>1</v>
      </c>
      <c r="F258" s="146" t="s">
        <v>318</v>
      </c>
      <c r="H258" s="147">
        <v>191.42599999999999</v>
      </c>
      <c r="I258" s="148"/>
      <c r="L258" s="143"/>
      <c r="M258" s="149"/>
      <c r="T258" s="150"/>
      <c r="AT258" s="145" t="s">
        <v>143</v>
      </c>
      <c r="AU258" s="145" t="s">
        <v>88</v>
      </c>
      <c r="AV258" s="12" t="s">
        <v>88</v>
      </c>
      <c r="AW258" s="12" t="s">
        <v>36</v>
      </c>
      <c r="AX258" s="12" t="s">
        <v>86</v>
      </c>
      <c r="AY258" s="145" t="s">
        <v>134</v>
      </c>
    </row>
    <row r="259" spans="2:65" s="12" customFormat="1" ht="11.25">
      <c r="B259" s="143"/>
      <c r="D259" s="144" t="s">
        <v>143</v>
      </c>
      <c r="F259" s="146" t="s">
        <v>332</v>
      </c>
      <c r="H259" s="147">
        <v>200.99700000000001</v>
      </c>
      <c r="I259" s="148"/>
      <c r="L259" s="143"/>
      <c r="M259" s="149"/>
      <c r="T259" s="150"/>
      <c r="AT259" s="145" t="s">
        <v>143</v>
      </c>
      <c r="AU259" s="145" t="s">
        <v>88</v>
      </c>
      <c r="AV259" s="12" t="s">
        <v>88</v>
      </c>
      <c r="AW259" s="12" t="s">
        <v>3</v>
      </c>
      <c r="AX259" s="12" t="s">
        <v>86</v>
      </c>
      <c r="AY259" s="145" t="s">
        <v>134</v>
      </c>
    </row>
    <row r="260" spans="2:65" s="1" customFormat="1" ht="24.2" customHeight="1">
      <c r="B260" s="128"/>
      <c r="C260" s="164" t="s">
        <v>333</v>
      </c>
      <c r="D260" s="164" t="s">
        <v>251</v>
      </c>
      <c r="E260" s="165" t="s">
        <v>310</v>
      </c>
      <c r="F260" s="166" t="s">
        <v>311</v>
      </c>
      <c r="G260" s="167" t="s">
        <v>294</v>
      </c>
      <c r="H260" s="168">
        <v>382.46300000000002</v>
      </c>
      <c r="I260" s="169"/>
      <c r="J260" s="170">
        <f>ROUND(I260*H260,2)</f>
        <v>0</v>
      </c>
      <c r="K260" s="171"/>
      <c r="L260" s="172"/>
      <c r="M260" s="173" t="s">
        <v>1</v>
      </c>
      <c r="N260" s="174" t="s">
        <v>46</v>
      </c>
      <c r="P260" s="139">
        <f>O260*H260</f>
        <v>0</v>
      </c>
      <c r="Q260" s="139">
        <v>1.0000000000000001E-5</v>
      </c>
      <c r="R260" s="139">
        <f>Q260*H260</f>
        <v>3.8246300000000007E-3</v>
      </c>
      <c r="S260" s="139">
        <v>0</v>
      </c>
      <c r="T260" s="140">
        <f>S260*H260</f>
        <v>0</v>
      </c>
      <c r="AR260" s="141" t="s">
        <v>254</v>
      </c>
      <c r="AT260" s="141" t="s">
        <v>251</v>
      </c>
      <c r="AU260" s="141" t="s">
        <v>88</v>
      </c>
      <c r="AY260" s="16" t="s">
        <v>134</v>
      </c>
      <c r="BE260" s="142">
        <f>IF(N260="základní",J260,0)</f>
        <v>0</v>
      </c>
      <c r="BF260" s="142">
        <f>IF(N260="snížená",J260,0)</f>
        <v>0</v>
      </c>
      <c r="BG260" s="142">
        <f>IF(N260="zákl. přenesená",J260,0)</f>
        <v>0</v>
      </c>
      <c r="BH260" s="142">
        <f>IF(N260="sníž. přenesená",J260,0)</f>
        <v>0</v>
      </c>
      <c r="BI260" s="142">
        <f>IF(N260="nulová",J260,0)</f>
        <v>0</v>
      </c>
      <c r="BJ260" s="16" t="s">
        <v>86</v>
      </c>
      <c r="BK260" s="142">
        <f>ROUND(I260*H260,2)</f>
        <v>0</v>
      </c>
      <c r="BL260" s="16" t="s">
        <v>222</v>
      </c>
      <c r="BM260" s="141" t="s">
        <v>334</v>
      </c>
    </row>
    <row r="261" spans="2:65" s="12" customFormat="1" ht="11.25">
      <c r="B261" s="143"/>
      <c r="D261" s="144" t="s">
        <v>143</v>
      </c>
      <c r="E261" s="145" t="s">
        <v>1</v>
      </c>
      <c r="F261" s="146" t="s">
        <v>319</v>
      </c>
      <c r="H261" s="147">
        <v>364.25</v>
      </c>
      <c r="I261" s="148"/>
      <c r="L261" s="143"/>
      <c r="M261" s="149"/>
      <c r="T261" s="150"/>
      <c r="AT261" s="145" t="s">
        <v>143</v>
      </c>
      <c r="AU261" s="145" t="s">
        <v>88</v>
      </c>
      <c r="AV261" s="12" t="s">
        <v>88</v>
      </c>
      <c r="AW261" s="12" t="s">
        <v>36</v>
      </c>
      <c r="AX261" s="12" t="s">
        <v>86</v>
      </c>
      <c r="AY261" s="145" t="s">
        <v>134</v>
      </c>
    </row>
    <row r="262" spans="2:65" s="12" customFormat="1" ht="11.25">
      <c r="B262" s="143"/>
      <c r="D262" s="144" t="s">
        <v>143</v>
      </c>
      <c r="F262" s="146" t="s">
        <v>335</v>
      </c>
      <c r="H262" s="147">
        <v>382.46300000000002</v>
      </c>
      <c r="I262" s="148"/>
      <c r="L262" s="143"/>
      <c r="M262" s="149"/>
      <c r="T262" s="150"/>
      <c r="AT262" s="145" t="s">
        <v>143</v>
      </c>
      <c r="AU262" s="145" t="s">
        <v>88</v>
      </c>
      <c r="AV262" s="12" t="s">
        <v>88</v>
      </c>
      <c r="AW262" s="12" t="s">
        <v>3</v>
      </c>
      <c r="AX262" s="12" t="s">
        <v>86</v>
      </c>
      <c r="AY262" s="145" t="s">
        <v>134</v>
      </c>
    </row>
    <row r="263" spans="2:65" s="1" customFormat="1" ht="24.2" customHeight="1">
      <c r="B263" s="128"/>
      <c r="C263" s="129" t="s">
        <v>336</v>
      </c>
      <c r="D263" s="129" t="s">
        <v>137</v>
      </c>
      <c r="E263" s="130" t="s">
        <v>337</v>
      </c>
      <c r="F263" s="131" t="s">
        <v>338</v>
      </c>
      <c r="G263" s="132" t="s">
        <v>294</v>
      </c>
      <c r="H263" s="133">
        <v>2828.94</v>
      </c>
      <c r="I263" s="134"/>
      <c r="J263" s="135">
        <f>ROUND(I263*H263,2)</f>
        <v>0</v>
      </c>
      <c r="K263" s="136"/>
      <c r="L263" s="31"/>
      <c r="M263" s="137" t="s">
        <v>1</v>
      </c>
      <c r="N263" s="138" t="s">
        <v>46</v>
      </c>
      <c r="P263" s="139">
        <f>O263*H263</f>
        <v>0</v>
      </c>
      <c r="Q263" s="139">
        <v>0</v>
      </c>
      <c r="R263" s="139">
        <f>Q263*H263</f>
        <v>0</v>
      </c>
      <c r="S263" s="139">
        <v>0</v>
      </c>
      <c r="T263" s="140">
        <f>S263*H263</f>
        <v>0</v>
      </c>
      <c r="AR263" s="141" t="s">
        <v>222</v>
      </c>
      <c r="AT263" s="141" t="s">
        <v>137</v>
      </c>
      <c r="AU263" s="141" t="s">
        <v>88</v>
      </c>
      <c r="AY263" s="16" t="s">
        <v>134</v>
      </c>
      <c r="BE263" s="142">
        <f>IF(N263="základní",J263,0)</f>
        <v>0</v>
      </c>
      <c r="BF263" s="142">
        <f>IF(N263="snížená",J263,0)</f>
        <v>0</v>
      </c>
      <c r="BG263" s="142">
        <f>IF(N263="zákl. přenesená",J263,0)</f>
        <v>0</v>
      </c>
      <c r="BH263" s="142">
        <f>IF(N263="sníž. přenesená",J263,0)</f>
        <v>0</v>
      </c>
      <c r="BI263" s="142">
        <f>IF(N263="nulová",J263,0)</f>
        <v>0</v>
      </c>
      <c r="BJ263" s="16" t="s">
        <v>86</v>
      </c>
      <c r="BK263" s="142">
        <f>ROUND(I263*H263,2)</f>
        <v>0</v>
      </c>
      <c r="BL263" s="16" t="s">
        <v>222</v>
      </c>
      <c r="BM263" s="141" t="s">
        <v>339</v>
      </c>
    </row>
    <row r="264" spans="2:65" s="12" customFormat="1" ht="22.5">
      <c r="B264" s="143"/>
      <c r="D264" s="144" t="s">
        <v>143</v>
      </c>
      <c r="E264" s="145" t="s">
        <v>1</v>
      </c>
      <c r="F264" s="146" t="s">
        <v>317</v>
      </c>
      <c r="H264" s="147">
        <v>1087.374</v>
      </c>
      <c r="I264" s="148"/>
      <c r="L264" s="143"/>
      <c r="M264" s="149"/>
      <c r="T264" s="150"/>
      <c r="AT264" s="145" t="s">
        <v>143</v>
      </c>
      <c r="AU264" s="145" t="s">
        <v>88</v>
      </c>
      <c r="AV264" s="12" t="s">
        <v>88</v>
      </c>
      <c r="AW264" s="12" t="s">
        <v>36</v>
      </c>
      <c r="AX264" s="12" t="s">
        <v>81</v>
      </c>
      <c r="AY264" s="145" t="s">
        <v>134</v>
      </c>
    </row>
    <row r="265" spans="2:65" s="12" customFormat="1" ht="11.25">
      <c r="B265" s="143"/>
      <c r="D265" s="144" t="s">
        <v>143</v>
      </c>
      <c r="E265" s="145" t="s">
        <v>1</v>
      </c>
      <c r="F265" s="146" t="s">
        <v>318</v>
      </c>
      <c r="H265" s="147">
        <v>191.42599999999999</v>
      </c>
      <c r="I265" s="148"/>
      <c r="L265" s="143"/>
      <c r="M265" s="149"/>
      <c r="T265" s="150"/>
      <c r="AT265" s="145" t="s">
        <v>143</v>
      </c>
      <c r="AU265" s="145" t="s">
        <v>88</v>
      </c>
      <c r="AV265" s="12" t="s">
        <v>88</v>
      </c>
      <c r="AW265" s="12" t="s">
        <v>36</v>
      </c>
      <c r="AX265" s="12" t="s">
        <v>81</v>
      </c>
      <c r="AY265" s="145" t="s">
        <v>134</v>
      </c>
    </row>
    <row r="266" spans="2:65" s="12" customFormat="1" ht="11.25">
      <c r="B266" s="143"/>
      <c r="D266" s="144" t="s">
        <v>143</v>
      </c>
      <c r="E266" s="145" t="s">
        <v>1</v>
      </c>
      <c r="F266" s="146" t="s">
        <v>319</v>
      </c>
      <c r="H266" s="147">
        <v>364.25</v>
      </c>
      <c r="I266" s="148"/>
      <c r="L266" s="143"/>
      <c r="M266" s="149"/>
      <c r="T266" s="150"/>
      <c r="AT266" s="145" t="s">
        <v>143</v>
      </c>
      <c r="AU266" s="145" t="s">
        <v>88</v>
      </c>
      <c r="AV266" s="12" t="s">
        <v>88</v>
      </c>
      <c r="AW266" s="12" t="s">
        <v>36</v>
      </c>
      <c r="AX266" s="12" t="s">
        <v>81</v>
      </c>
      <c r="AY266" s="145" t="s">
        <v>134</v>
      </c>
    </row>
    <row r="267" spans="2:65" s="12" customFormat="1" ht="11.25">
      <c r="B267" s="143"/>
      <c r="D267" s="144" t="s">
        <v>143</v>
      </c>
      <c r="E267" s="145" t="s">
        <v>1</v>
      </c>
      <c r="F267" s="146" t="s">
        <v>296</v>
      </c>
      <c r="H267" s="147">
        <v>451.44</v>
      </c>
      <c r="I267" s="148"/>
      <c r="L267" s="143"/>
      <c r="M267" s="149"/>
      <c r="T267" s="150"/>
      <c r="AT267" s="145" t="s">
        <v>143</v>
      </c>
      <c r="AU267" s="145" t="s">
        <v>88</v>
      </c>
      <c r="AV267" s="12" t="s">
        <v>88</v>
      </c>
      <c r="AW267" s="12" t="s">
        <v>36</v>
      </c>
      <c r="AX267" s="12" t="s">
        <v>81</v>
      </c>
      <c r="AY267" s="145" t="s">
        <v>134</v>
      </c>
    </row>
    <row r="268" spans="2:65" s="12" customFormat="1" ht="11.25">
      <c r="B268" s="143"/>
      <c r="D268" s="144" t="s">
        <v>143</v>
      </c>
      <c r="E268" s="145" t="s">
        <v>1</v>
      </c>
      <c r="F268" s="146" t="s">
        <v>297</v>
      </c>
      <c r="H268" s="147">
        <v>527.274</v>
      </c>
      <c r="I268" s="148"/>
      <c r="L268" s="143"/>
      <c r="M268" s="149"/>
      <c r="T268" s="150"/>
      <c r="AT268" s="145" t="s">
        <v>143</v>
      </c>
      <c r="AU268" s="145" t="s">
        <v>88</v>
      </c>
      <c r="AV268" s="12" t="s">
        <v>88</v>
      </c>
      <c r="AW268" s="12" t="s">
        <v>36</v>
      </c>
      <c r="AX268" s="12" t="s">
        <v>81</v>
      </c>
      <c r="AY268" s="145" t="s">
        <v>134</v>
      </c>
    </row>
    <row r="269" spans="2:65" s="12" customFormat="1" ht="11.25">
      <c r="B269" s="143"/>
      <c r="D269" s="144" t="s">
        <v>143</v>
      </c>
      <c r="E269" s="145" t="s">
        <v>1</v>
      </c>
      <c r="F269" s="146" t="s">
        <v>298</v>
      </c>
      <c r="H269" s="147">
        <v>207.17599999999999</v>
      </c>
      <c r="I269" s="148"/>
      <c r="L269" s="143"/>
      <c r="M269" s="149"/>
      <c r="T269" s="150"/>
      <c r="AT269" s="145" t="s">
        <v>143</v>
      </c>
      <c r="AU269" s="145" t="s">
        <v>88</v>
      </c>
      <c r="AV269" s="12" t="s">
        <v>88</v>
      </c>
      <c r="AW269" s="12" t="s">
        <v>36</v>
      </c>
      <c r="AX269" s="12" t="s">
        <v>81</v>
      </c>
      <c r="AY269" s="145" t="s">
        <v>134</v>
      </c>
    </row>
    <row r="270" spans="2:65" s="13" customFormat="1" ht="11.25">
      <c r="B270" s="151"/>
      <c r="D270" s="144" t="s">
        <v>143</v>
      </c>
      <c r="E270" s="152" t="s">
        <v>1</v>
      </c>
      <c r="F270" s="153" t="s">
        <v>152</v>
      </c>
      <c r="H270" s="154">
        <v>2828.9399999999996</v>
      </c>
      <c r="I270" s="155"/>
      <c r="L270" s="151"/>
      <c r="M270" s="156"/>
      <c r="T270" s="157"/>
      <c r="AT270" s="152" t="s">
        <v>143</v>
      </c>
      <c r="AU270" s="152" t="s">
        <v>88</v>
      </c>
      <c r="AV270" s="13" t="s">
        <v>141</v>
      </c>
      <c r="AW270" s="13" t="s">
        <v>36</v>
      </c>
      <c r="AX270" s="13" t="s">
        <v>86</v>
      </c>
      <c r="AY270" s="152" t="s">
        <v>134</v>
      </c>
    </row>
    <row r="271" spans="2:65" s="1" customFormat="1" ht="24.2" customHeight="1">
      <c r="B271" s="128"/>
      <c r="C271" s="164" t="s">
        <v>340</v>
      </c>
      <c r="D271" s="164" t="s">
        <v>251</v>
      </c>
      <c r="E271" s="165" t="s">
        <v>341</v>
      </c>
      <c r="F271" s="166" t="s">
        <v>342</v>
      </c>
      <c r="G271" s="167" t="s">
        <v>155</v>
      </c>
      <c r="H271" s="168">
        <v>28.289000000000001</v>
      </c>
      <c r="I271" s="169"/>
      <c r="J271" s="170">
        <f>ROUND(I271*H271,2)</f>
        <v>0</v>
      </c>
      <c r="K271" s="171"/>
      <c r="L271" s="172"/>
      <c r="M271" s="173" t="s">
        <v>1</v>
      </c>
      <c r="N271" s="174" t="s">
        <v>46</v>
      </c>
      <c r="P271" s="139">
        <f>O271*H271</f>
        <v>0</v>
      </c>
      <c r="Q271" s="139">
        <v>1.9E-3</v>
      </c>
      <c r="R271" s="139">
        <f>Q271*H271</f>
        <v>5.3749100000000001E-2</v>
      </c>
      <c r="S271" s="139">
        <v>0</v>
      </c>
      <c r="T271" s="140">
        <f>S271*H271</f>
        <v>0</v>
      </c>
      <c r="AR271" s="141" t="s">
        <v>254</v>
      </c>
      <c r="AT271" s="141" t="s">
        <v>251</v>
      </c>
      <c r="AU271" s="141" t="s">
        <v>88</v>
      </c>
      <c r="AY271" s="16" t="s">
        <v>134</v>
      </c>
      <c r="BE271" s="142">
        <f>IF(N271="základní",J271,0)</f>
        <v>0</v>
      </c>
      <c r="BF271" s="142">
        <f>IF(N271="snížená",J271,0)</f>
        <v>0</v>
      </c>
      <c r="BG271" s="142">
        <f>IF(N271="zákl. přenesená",J271,0)</f>
        <v>0</v>
      </c>
      <c r="BH271" s="142">
        <f>IF(N271="sníž. přenesená",J271,0)</f>
        <v>0</v>
      </c>
      <c r="BI271" s="142">
        <f>IF(N271="nulová",J271,0)</f>
        <v>0</v>
      </c>
      <c r="BJ271" s="16" t="s">
        <v>86</v>
      </c>
      <c r="BK271" s="142">
        <f>ROUND(I271*H271,2)</f>
        <v>0</v>
      </c>
      <c r="BL271" s="16" t="s">
        <v>222</v>
      </c>
      <c r="BM271" s="141" t="s">
        <v>343</v>
      </c>
    </row>
    <row r="272" spans="2:65" s="12" customFormat="1" ht="11.25">
      <c r="B272" s="143"/>
      <c r="D272" s="144" t="s">
        <v>143</v>
      </c>
      <c r="F272" s="146" t="s">
        <v>344</v>
      </c>
      <c r="H272" s="147">
        <v>28.289000000000001</v>
      </c>
      <c r="I272" s="148"/>
      <c r="L272" s="143"/>
      <c r="M272" s="149"/>
      <c r="T272" s="150"/>
      <c r="AT272" s="145" t="s">
        <v>143</v>
      </c>
      <c r="AU272" s="145" t="s">
        <v>88</v>
      </c>
      <c r="AV272" s="12" t="s">
        <v>88</v>
      </c>
      <c r="AW272" s="12" t="s">
        <v>3</v>
      </c>
      <c r="AX272" s="12" t="s">
        <v>86</v>
      </c>
      <c r="AY272" s="145" t="s">
        <v>134</v>
      </c>
    </row>
    <row r="273" spans="2:65" s="1" customFormat="1" ht="33" customHeight="1">
      <c r="B273" s="128"/>
      <c r="C273" s="129" t="s">
        <v>345</v>
      </c>
      <c r="D273" s="129" t="s">
        <v>137</v>
      </c>
      <c r="E273" s="130" t="s">
        <v>346</v>
      </c>
      <c r="F273" s="131" t="s">
        <v>347</v>
      </c>
      <c r="G273" s="132" t="s">
        <v>294</v>
      </c>
      <c r="H273" s="133">
        <v>3</v>
      </c>
      <c r="I273" s="134"/>
      <c r="J273" s="135">
        <f>ROUND(I273*H273,2)</f>
        <v>0</v>
      </c>
      <c r="K273" s="136"/>
      <c r="L273" s="31"/>
      <c r="M273" s="137" t="s">
        <v>1</v>
      </c>
      <c r="N273" s="138" t="s">
        <v>46</v>
      </c>
      <c r="P273" s="139">
        <f>O273*H273</f>
        <v>0</v>
      </c>
      <c r="Q273" s="139">
        <v>7.4999999999999997E-3</v>
      </c>
      <c r="R273" s="139">
        <f>Q273*H273</f>
        <v>2.2499999999999999E-2</v>
      </c>
      <c r="S273" s="139">
        <v>0</v>
      </c>
      <c r="T273" s="140">
        <f>S273*H273</f>
        <v>0</v>
      </c>
      <c r="AR273" s="141" t="s">
        <v>222</v>
      </c>
      <c r="AT273" s="141" t="s">
        <v>137</v>
      </c>
      <c r="AU273" s="141" t="s">
        <v>88</v>
      </c>
      <c r="AY273" s="16" t="s">
        <v>134</v>
      </c>
      <c r="BE273" s="142">
        <f>IF(N273="základní",J273,0)</f>
        <v>0</v>
      </c>
      <c r="BF273" s="142">
        <f>IF(N273="snížená",J273,0)</f>
        <v>0</v>
      </c>
      <c r="BG273" s="142">
        <f>IF(N273="zákl. přenesená",J273,0)</f>
        <v>0</v>
      </c>
      <c r="BH273" s="142">
        <f>IF(N273="sníž. přenesená",J273,0)</f>
        <v>0</v>
      </c>
      <c r="BI273" s="142">
        <f>IF(N273="nulová",J273,0)</f>
        <v>0</v>
      </c>
      <c r="BJ273" s="16" t="s">
        <v>86</v>
      </c>
      <c r="BK273" s="142">
        <f>ROUND(I273*H273,2)</f>
        <v>0</v>
      </c>
      <c r="BL273" s="16" t="s">
        <v>222</v>
      </c>
      <c r="BM273" s="141" t="s">
        <v>348</v>
      </c>
    </row>
    <row r="274" spans="2:65" s="12" customFormat="1" ht="11.25">
      <c r="B274" s="143"/>
      <c r="D274" s="144" t="s">
        <v>143</v>
      </c>
      <c r="E274" s="145" t="s">
        <v>1</v>
      </c>
      <c r="F274" s="146" t="s">
        <v>349</v>
      </c>
      <c r="H274" s="147">
        <v>3</v>
      </c>
      <c r="I274" s="148"/>
      <c r="L274" s="143"/>
      <c r="M274" s="149"/>
      <c r="T274" s="150"/>
      <c r="AT274" s="145" t="s">
        <v>143</v>
      </c>
      <c r="AU274" s="145" t="s">
        <v>88</v>
      </c>
      <c r="AV274" s="12" t="s">
        <v>88</v>
      </c>
      <c r="AW274" s="12" t="s">
        <v>36</v>
      </c>
      <c r="AX274" s="12" t="s">
        <v>86</v>
      </c>
      <c r="AY274" s="145" t="s">
        <v>134</v>
      </c>
    </row>
    <row r="275" spans="2:65" s="1" customFormat="1" ht="24.2" customHeight="1">
      <c r="B275" s="128"/>
      <c r="C275" s="164" t="s">
        <v>350</v>
      </c>
      <c r="D275" s="164" t="s">
        <v>251</v>
      </c>
      <c r="E275" s="165" t="s">
        <v>351</v>
      </c>
      <c r="F275" s="166" t="s">
        <v>352</v>
      </c>
      <c r="G275" s="167" t="s">
        <v>294</v>
      </c>
      <c r="H275" s="168">
        <v>3</v>
      </c>
      <c r="I275" s="169"/>
      <c r="J275" s="170">
        <f>ROUND(I275*H275,2)</f>
        <v>0</v>
      </c>
      <c r="K275" s="171"/>
      <c r="L275" s="172"/>
      <c r="M275" s="173" t="s">
        <v>1</v>
      </c>
      <c r="N275" s="174" t="s">
        <v>46</v>
      </c>
      <c r="P275" s="139">
        <f>O275*H275</f>
        <v>0</v>
      </c>
      <c r="Q275" s="139">
        <v>2.9999999999999997E-4</v>
      </c>
      <c r="R275" s="139">
        <f>Q275*H275</f>
        <v>8.9999999999999998E-4</v>
      </c>
      <c r="S275" s="139">
        <v>0</v>
      </c>
      <c r="T275" s="140">
        <f>S275*H275</f>
        <v>0</v>
      </c>
      <c r="AR275" s="141" t="s">
        <v>254</v>
      </c>
      <c r="AT275" s="141" t="s">
        <v>251</v>
      </c>
      <c r="AU275" s="141" t="s">
        <v>88</v>
      </c>
      <c r="AY275" s="16" t="s">
        <v>134</v>
      </c>
      <c r="BE275" s="142">
        <f>IF(N275="základní",J275,0)</f>
        <v>0</v>
      </c>
      <c r="BF275" s="142">
        <f>IF(N275="snížená",J275,0)</f>
        <v>0</v>
      </c>
      <c r="BG275" s="142">
        <f>IF(N275="zákl. přenesená",J275,0)</f>
        <v>0</v>
      </c>
      <c r="BH275" s="142">
        <f>IF(N275="sníž. přenesená",J275,0)</f>
        <v>0</v>
      </c>
      <c r="BI275" s="142">
        <f>IF(N275="nulová",J275,0)</f>
        <v>0</v>
      </c>
      <c r="BJ275" s="16" t="s">
        <v>86</v>
      </c>
      <c r="BK275" s="142">
        <f>ROUND(I275*H275,2)</f>
        <v>0</v>
      </c>
      <c r="BL275" s="16" t="s">
        <v>222</v>
      </c>
      <c r="BM275" s="141" t="s">
        <v>353</v>
      </c>
    </row>
    <row r="276" spans="2:65" s="1" customFormat="1" ht="24.2" customHeight="1">
      <c r="B276" s="128"/>
      <c r="C276" s="129" t="s">
        <v>354</v>
      </c>
      <c r="D276" s="129" t="s">
        <v>137</v>
      </c>
      <c r="E276" s="130" t="s">
        <v>355</v>
      </c>
      <c r="F276" s="131" t="s">
        <v>356</v>
      </c>
      <c r="G276" s="132" t="s">
        <v>357</v>
      </c>
      <c r="H276" s="133">
        <v>131.32</v>
      </c>
      <c r="I276" s="134"/>
      <c r="J276" s="135">
        <f>ROUND(I276*H276,2)</f>
        <v>0</v>
      </c>
      <c r="K276" s="136"/>
      <c r="L276" s="31"/>
      <c r="M276" s="137" t="s">
        <v>1</v>
      </c>
      <c r="N276" s="138" t="s">
        <v>46</v>
      </c>
      <c r="P276" s="139">
        <f>O276*H276</f>
        <v>0</v>
      </c>
      <c r="Q276" s="139">
        <v>2.9999999999999997E-4</v>
      </c>
      <c r="R276" s="139">
        <f>Q276*H276</f>
        <v>3.9395999999999994E-2</v>
      </c>
      <c r="S276" s="139">
        <v>0</v>
      </c>
      <c r="T276" s="140">
        <f>S276*H276</f>
        <v>0</v>
      </c>
      <c r="AR276" s="141" t="s">
        <v>222</v>
      </c>
      <c r="AT276" s="141" t="s">
        <v>137</v>
      </c>
      <c r="AU276" s="141" t="s">
        <v>88</v>
      </c>
      <c r="AY276" s="16" t="s">
        <v>134</v>
      </c>
      <c r="BE276" s="142">
        <f>IF(N276="základní",J276,0)</f>
        <v>0</v>
      </c>
      <c r="BF276" s="142">
        <f>IF(N276="snížená",J276,0)</f>
        <v>0</v>
      </c>
      <c r="BG276" s="142">
        <f>IF(N276="zákl. přenesená",J276,0)</f>
        <v>0</v>
      </c>
      <c r="BH276" s="142">
        <f>IF(N276="sníž. přenesená",J276,0)</f>
        <v>0</v>
      </c>
      <c r="BI276" s="142">
        <f>IF(N276="nulová",J276,0)</f>
        <v>0</v>
      </c>
      <c r="BJ276" s="16" t="s">
        <v>86</v>
      </c>
      <c r="BK276" s="142">
        <f>ROUND(I276*H276,2)</f>
        <v>0</v>
      </c>
      <c r="BL276" s="16" t="s">
        <v>222</v>
      </c>
      <c r="BM276" s="141" t="s">
        <v>358</v>
      </c>
    </row>
    <row r="277" spans="2:65" s="14" customFormat="1" ht="11.25">
      <c r="B277" s="158"/>
      <c r="D277" s="144" t="s">
        <v>143</v>
      </c>
      <c r="E277" s="159" t="s">
        <v>1</v>
      </c>
      <c r="F277" s="160" t="s">
        <v>359</v>
      </c>
      <c r="H277" s="159" t="s">
        <v>1</v>
      </c>
      <c r="I277" s="161"/>
      <c r="L277" s="158"/>
      <c r="M277" s="162"/>
      <c r="T277" s="163"/>
      <c r="AT277" s="159" t="s">
        <v>143</v>
      </c>
      <c r="AU277" s="159" t="s">
        <v>88</v>
      </c>
      <c r="AV277" s="14" t="s">
        <v>86</v>
      </c>
      <c r="AW277" s="14" t="s">
        <v>36</v>
      </c>
      <c r="AX277" s="14" t="s">
        <v>81</v>
      </c>
      <c r="AY277" s="159" t="s">
        <v>134</v>
      </c>
    </row>
    <row r="278" spans="2:65" s="12" customFormat="1" ht="11.25">
      <c r="B278" s="143"/>
      <c r="D278" s="144" t="s">
        <v>143</v>
      </c>
      <c r="E278" s="145" t="s">
        <v>1</v>
      </c>
      <c r="F278" s="146" t="s">
        <v>360</v>
      </c>
      <c r="H278" s="147">
        <v>15.85</v>
      </c>
      <c r="I278" s="148"/>
      <c r="L278" s="143"/>
      <c r="M278" s="149"/>
      <c r="T278" s="150"/>
      <c r="AT278" s="145" t="s">
        <v>143</v>
      </c>
      <c r="AU278" s="145" t="s">
        <v>88</v>
      </c>
      <c r="AV278" s="12" t="s">
        <v>88</v>
      </c>
      <c r="AW278" s="12" t="s">
        <v>36</v>
      </c>
      <c r="AX278" s="12" t="s">
        <v>81</v>
      </c>
      <c r="AY278" s="145" t="s">
        <v>134</v>
      </c>
    </row>
    <row r="279" spans="2:65" s="12" customFormat="1" ht="11.25">
      <c r="B279" s="143"/>
      <c r="D279" s="144" t="s">
        <v>143</v>
      </c>
      <c r="E279" s="145" t="s">
        <v>1</v>
      </c>
      <c r="F279" s="146" t="s">
        <v>361</v>
      </c>
      <c r="H279" s="147">
        <v>26.484999999999999</v>
      </c>
      <c r="I279" s="148"/>
      <c r="L279" s="143"/>
      <c r="M279" s="149"/>
      <c r="T279" s="150"/>
      <c r="AT279" s="145" t="s">
        <v>143</v>
      </c>
      <c r="AU279" s="145" t="s">
        <v>88</v>
      </c>
      <c r="AV279" s="12" t="s">
        <v>88</v>
      </c>
      <c r="AW279" s="12" t="s">
        <v>36</v>
      </c>
      <c r="AX279" s="12" t="s">
        <v>81</v>
      </c>
      <c r="AY279" s="145" t="s">
        <v>134</v>
      </c>
    </row>
    <row r="280" spans="2:65" s="12" customFormat="1" ht="11.25">
      <c r="B280" s="143"/>
      <c r="D280" s="144" t="s">
        <v>143</v>
      </c>
      <c r="E280" s="145" t="s">
        <v>1</v>
      </c>
      <c r="F280" s="146" t="s">
        <v>362</v>
      </c>
      <c r="H280" s="147">
        <v>53.82</v>
      </c>
      <c r="I280" s="148"/>
      <c r="L280" s="143"/>
      <c r="M280" s="149"/>
      <c r="T280" s="150"/>
      <c r="AT280" s="145" t="s">
        <v>143</v>
      </c>
      <c r="AU280" s="145" t="s">
        <v>88</v>
      </c>
      <c r="AV280" s="12" t="s">
        <v>88</v>
      </c>
      <c r="AW280" s="12" t="s">
        <v>36</v>
      </c>
      <c r="AX280" s="12" t="s">
        <v>81</v>
      </c>
      <c r="AY280" s="145" t="s">
        <v>134</v>
      </c>
    </row>
    <row r="281" spans="2:65" s="12" customFormat="1" ht="11.25">
      <c r="B281" s="143"/>
      <c r="D281" s="144" t="s">
        <v>143</v>
      </c>
      <c r="E281" s="145" t="s">
        <v>1</v>
      </c>
      <c r="F281" s="146" t="s">
        <v>363</v>
      </c>
      <c r="H281" s="147">
        <v>13.78</v>
      </c>
      <c r="I281" s="148"/>
      <c r="L281" s="143"/>
      <c r="M281" s="149"/>
      <c r="T281" s="150"/>
      <c r="AT281" s="145" t="s">
        <v>143</v>
      </c>
      <c r="AU281" s="145" t="s">
        <v>88</v>
      </c>
      <c r="AV281" s="12" t="s">
        <v>88</v>
      </c>
      <c r="AW281" s="12" t="s">
        <v>36</v>
      </c>
      <c r="AX281" s="12" t="s">
        <v>81</v>
      </c>
      <c r="AY281" s="145" t="s">
        <v>134</v>
      </c>
    </row>
    <row r="282" spans="2:65" s="12" customFormat="1" ht="11.25">
      <c r="B282" s="143"/>
      <c r="D282" s="144" t="s">
        <v>143</v>
      </c>
      <c r="E282" s="145" t="s">
        <v>1</v>
      </c>
      <c r="F282" s="146" t="s">
        <v>364</v>
      </c>
      <c r="H282" s="147">
        <v>11.46</v>
      </c>
      <c r="I282" s="148"/>
      <c r="L282" s="143"/>
      <c r="M282" s="149"/>
      <c r="T282" s="150"/>
      <c r="AT282" s="145" t="s">
        <v>143</v>
      </c>
      <c r="AU282" s="145" t="s">
        <v>88</v>
      </c>
      <c r="AV282" s="12" t="s">
        <v>88</v>
      </c>
      <c r="AW282" s="12" t="s">
        <v>36</v>
      </c>
      <c r="AX282" s="12" t="s">
        <v>81</v>
      </c>
      <c r="AY282" s="145" t="s">
        <v>134</v>
      </c>
    </row>
    <row r="283" spans="2:65" s="12" customFormat="1" ht="11.25">
      <c r="B283" s="143"/>
      <c r="D283" s="144" t="s">
        <v>143</v>
      </c>
      <c r="E283" s="145" t="s">
        <v>1</v>
      </c>
      <c r="F283" s="146" t="s">
        <v>365</v>
      </c>
      <c r="H283" s="147">
        <v>9.9250000000000007</v>
      </c>
      <c r="I283" s="148"/>
      <c r="L283" s="143"/>
      <c r="M283" s="149"/>
      <c r="T283" s="150"/>
      <c r="AT283" s="145" t="s">
        <v>143</v>
      </c>
      <c r="AU283" s="145" t="s">
        <v>88</v>
      </c>
      <c r="AV283" s="12" t="s">
        <v>88</v>
      </c>
      <c r="AW283" s="12" t="s">
        <v>36</v>
      </c>
      <c r="AX283" s="12" t="s">
        <v>81</v>
      </c>
      <c r="AY283" s="145" t="s">
        <v>134</v>
      </c>
    </row>
    <row r="284" spans="2:65" s="13" customFormat="1" ht="11.25">
      <c r="B284" s="151"/>
      <c r="D284" s="144" t="s">
        <v>143</v>
      </c>
      <c r="E284" s="152" t="s">
        <v>1</v>
      </c>
      <c r="F284" s="153" t="s">
        <v>152</v>
      </c>
      <c r="H284" s="154">
        <v>131.32000000000002</v>
      </c>
      <c r="I284" s="155"/>
      <c r="L284" s="151"/>
      <c r="M284" s="156"/>
      <c r="T284" s="157"/>
      <c r="AT284" s="152" t="s">
        <v>143</v>
      </c>
      <c r="AU284" s="152" t="s">
        <v>88</v>
      </c>
      <c r="AV284" s="13" t="s">
        <v>141</v>
      </c>
      <c r="AW284" s="13" t="s">
        <v>36</v>
      </c>
      <c r="AX284" s="13" t="s">
        <v>86</v>
      </c>
      <c r="AY284" s="152" t="s">
        <v>134</v>
      </c>
    </row>
    <row r="285" spans="2:65" s="1" customFormat="1" ht="37.9" customHeight="1">
      <c r="B285" s="128"/>
      <c r="C285" s="129" t="s">
        <v>366</v>
      </c>
      <c r="D285" s="129" t="s">
        <v>137</v>
      </c>
      <c r="E285" s="130" t="s">
        <v>367</v>
      </c>
      <c r="F285" s="131" t="s">
        <v>368</v>
      </c>
      <c r="G285" s="132" t="s">
        <v>357</v>
      </c>
      <c r="H285" s="133">
        <v>372.774</v>
      </c>
      <c r="I285" s="134"/>
      <c r="J285" s="135">
        <f>ROUND(I285*H285,2)</f>
        <v>0</v>
      </c>
      <c r="K285" s="136"/>
      <c r="L285" s="31"/>
      <c r="M285" s="137" t="s">
        <v>1</v>
      </c>
      <c r="N285" s="138" t="s">
        <v>46</v>
      </c>
      <c r="P285" s="139">
        <f>O285*H285</f>
        <v>0</v>
      </c>
      <c r="Q285" s="139">
        <v>5.9999999999999995E-4</v>
      </c>
      <c r="R285" s="139">
        <f>Q285*H285</f>
        <v>0.22366439999999999</v>
      </c>
      <c r="S285" s="139">
        <v>0</v>
      </c>
      <c r="T285" s="140">
        <f>S285*H285</f>
        <v>0</v>
      </c>
      <c r="AR285" s="141" t="s">
        <v>222</v>
      </c>
      <c r="AT285" s="141" t="s">
        <v>137</v>
      </c>
      <c r="AU285" s="141" t="s">
        <v>88</v>
      </c>
      <c r="AY285" s="16" t="s">
        <v>134</v>
      </c>
      <c r="BE285" s="142">
        <f>IF(N285="základní",J285,0)</f>
        <v>0</v>
      </c>
      <c r="BF285" s="142">
        <f>IF(N285="snížená",J285,0)</f>
        <v>0</v>
      </c>
      <c r="BG285" s="142">
        <f>IF(N285="zákl. přenesená",J285,0)</f>
        <v>0</v>
      </c>
      <c r="BH285" s="142">
        <f>IF(N285="sníž. přenesená",J285,0)</f>
        <v>0</v>
      </c>
      <c r="BI285" s="142">
        <f>IF(N285="nulová",J285,0)</f>
        <v>0</v>
      </c>
      <c r="BJ285" s="16" t="s">
        <v>86</v>
      </c>
      <c r="BK285" s="142">
        <f>ROUND(I285*H285,2)</f>
        <v>0</v>
      </c>
      <c r="BL285" s="16" t="s">
        <v>222</v>
      </c>
      <c r="BM285" s="141" t="s">
        <v>369</v>
      </c>
    </row>
    <row r="286" spans="2:65" s="14" customFormat="1" ht="11.25">
      <c r="B286" s="158"/>
      <c r="D286" s="144" t="s">
        <v>143</v>
      </c>
      <c r="E286" s="159" t="s">
        <v>1</v>
      </c>
      <c r="F286" s="160" t="s">
        <v>370</v>
      </c>
      <c r="H286" s="159" t="s">
        <v>1</v>
      </c>
      <c r="I286" s="161"/>
      <c r="L286" s="158"/>
      <c r="M286" s="162"/>
      <c r="T286" s="163"/>
      <c r="AT286" s="159" t="s">
        <v>143</v>
      </c>
      <c r="AU286" s="159" t="s">
        <v>88</v>
      </c>
      <c r="AV286" s="14" t="s">
        <v>86</v>
      </c>
      <c r="AW286" s="14" t="s">
        <v>36</v>
      </c>
      <c r="AX286" s="14" t="s">
        <v>81</v>
      </c>
      <c r="AY286" s="159" t="s">
        <v>134</v>
      </c>
    </row>
    <row r="287" spans="2:65" s="12" customFormat="1" ht="11.25">
      <c r="B287" s="143"/>
      <c r="D287" s="144" t="s">
        <v>143</v>
      </c>
      <c r="E287" s="145" t="s">
        <v>1</v>
      </c>
      <c r="F287" s="146" t="s">
        <v>360</v>
      </c>
      <c r="H287" s="147">
        <v>15.85</v>
      </c>
      <c r="I287" s="148"/>
      <c r="L287" s="143"/>
      <c r="M287" s="149"/>
      <c r="T287" s="150"/>
      <c r="AT287" s="145" t="s">
        <v>143</v>
      </c>
      <c r="AU287" s="145" t="s">
        <v>88</v>
      </c>
      <c r="AV287" s="12" t="s">
        <v>88</v>
      </c>
      <c r="AW287" s="12" t="s">
        <v>36</v>
      </c>
      <c r="AX287" s="12" t="s">
        <v>81</v>
      </c>
      <c r="AY287" s="145" t="s">
        <v>134</v>
      </c>
    </row>
    <row r="288" spans="2:65" s="12" customFormat="1" ht="11.25">
      <c r="B288" s="143"/>
      <c r="D288" s="144" t="s">
        <v>143</v>
      </c>
      <c r="E288" s="145" t="s">
        <v>1</v>
      </c>
      <c r="F288" s="146" t="s">
        <v>361</v>
      </c>
      <c r="H288" s="147">
        <v>26.484999999999999</v>
      </c>
      <c r="I288" s="148"/>
      <c r="L288" s="143"/>
      <c r="M288" s="149"/>
      <c r="T288" s="150"/>
      <c r="AT288" s="145" t="s">
        <v>143</v>
      </c>
      <c r="AU288" s="145" t="s">
        <v>88</v>
      </c>
      <c r="AV288" s="12" t="s">
        <v>88</v>
      </c>
      <c r="AW288" s="12" t="s">
        <v>36</v>
      </c>
      <c r="AX288" s="12" t="s">
        <v>81</v>
      </c>
      <c r="AY288" s="145" t="s">
        <v>134</v>
      </c>
    </row>
    <row r="289" spans="2:65" s="12" customFormat="1" ht="11.25">
      <c r="B289" s="143"/>
      <c r="D289" s="144" t="s">
        <v>143</v>
      </c>
      <c r="E289" s="145" t="s">
        <v>1</v>
      </c>
      <c r="F289" s="146" t="s">
        <v>362</v>
      </c>
      <c r="H289" s="147">
        <v>53.82</v>
      </c>
      <c r="I289" s="148"/>
      <c r="L289" s="143"/>
      <c r="M289" s="149"/>
      <c r="T289" s="150"/>
      <c r="AT289" s="145" t="s">
        <v>143</v>
      </c>
      <c r="AU289" s="145" t="s">
        <v>88</v>
      </c>
      <c r="AV289" s="12" t="s">
        <v>88</v>
      </c>
      <c r="AW289" s="12" t="s">
        <v>36</v>
      </c>
      <c r="AX289" s="12" t="s">
        <v>81</v>
      </c>
      <c r="AY289" s="145" t="s">
        <v>134</v>
      </c>
    </row>
    <row r="290" spans="2:65" s="12" customFormat="1" ht="11.25">
      <c r="B290" s="143"/>
      <c r="D290" s="144" t="s">
        <v>143</v>
      </c>
      <c r="E290" s="145" t="s">
        <v>1</v>
      </c>
      <c r="F290" s="146" t="s">
        <v>371</v>
      </c>
      <c r="H290" s="147">
        <v>55.12</v>
      </c>
      <c r="I290" s="148"/>
      <c r="L290" s="143"/>
      <c r="M290" s="149"/>
      <c r="T290" s="150"/>
      <c r="AT290" s="145" t="s">
        <v>143</v>
      </c>
      <c r="AU290" s="145" t="s">
        <v>88</v>
      </c>
      <c r="AV290" s="12" t="s">
        <v>88</v>
      </c>
      <c r="AW290" s="12" t="s">
        <v>36</v>
      </c>
      <c r="AX290" s="12" t="s">
        <v>81</v>
      </c>
      <c r="AY290" s="145" t="s">
        <v>134</v>
      </c>
    </row>
    <row r="291" spans="2:65" s="12" customFormat="1" ht="11.25">
      <c r="B291" s="143"/>
      <c r="D291" s="144" t="s">
        <v>143</v>
      </c>
      <c r="E291" s="145" t="s">
        <v>1</v>
      </c>
      <c r="F291" s="146" t="s">
        <v>372</v>
      </c>
      <c r="H291" s="147">
        <v>34.380000000000003</v>
      </c>
      <c r="I291" s="148"/>
      <c r="L291" s="143"/>
      <c r="M291" s="149"/>
      <c r="T291" s="150"/>
      <c r="AT291" s="145" t="s">
        <v>143</v>
      </c>
      <c r="AU291" s="145" t="s">
        <v>88</v>
      </c>
      <c r="AV291" s="12" t="s">
        <v>88</v>
      </c>
      <c r="AW291" s="12" t="s">
        <v>36</v>
      </c>
      <c r="AX291" s="12" t="s">
        <v>81</v>
      </c>
      <c r="AY291" s="145" t="s">
        <v>134</v>
      </c>
    </row>
    <row r="292" spans="2:65" s="12" customFormat="1" ht="11.25">
      <c r="B292" s="143"/>
      <c r="D292" s="144" t="s">
        <v>143</v>
      </c>
      <c r="E292" s="145" t="s">
        <v>1</v>
      </c>
      <c r="F292" s="146" t="s">
        <v>373</v>
      </c>
      <c r="H292" s="147">
        <v>22.92</v>
      </c>
      <c r="I292" s="148"/>
      <c r="L292" s="143"/>
      <c r="M292" s="149"/>
      <c r="T292" s="150"/>
      <c r="AT292" s="145" t="s">
        <v>143</v>
      </c>
      <c r="AU292" s="145" t="s">
        <v>88</v>
      </c>
      <c r="AV292" s="12" t="s">
        <v>88</v>
      </c>
      <c r="AW292" s="12" t="s">
        <v>36</v>
      </c>
      <c r="AX292" s="12" t="s">
        <v>81</v>
      </c>
      <c r="AY292" s="145" t="s">
        <v>134</v>
      </c>
    </row>
    <row r="293" spans="2:65" s="12" customFormat="1" ht="11.25">
      <c r="B293" s="143"/>
      <c r="D293" s="144" t="s">
        <v>143</v>
      </c>
      <c r="E293" s="145" t="s">
        <v>1</v>
      </c>
      <c r="F293" s="146" t="s">
        <v>365</v>
      </c>
      <c r="H293" s="147">
        <v>9.9250000000000007</v>
      </c>
      <c r="I293" s="148"/>
      <c r="L293" s="143"/>
      <c r="M293" s="149"/>
      <c r="T293" s="150"/>
      <c r="AT293" s="145" t="s">
        <v>143</v>
      </c>
      <c r="AU293" s="145" t="s">
        <v>88</v>
      </c>
      <c r="AV293" s="12" t="s">
        <v>88</v>
      </c>
      <c r="AW293" s="12" t="s">
        <v>36</v>
      </c>
      <c r="AX293" s="12" t="s">
        <v>81</v>
      </c>
      <c r="AY293" s="145" t="s">
        <v>134</v>
      </c>
    </row>
    <row r="294" spans="2:65" s="12" customFormat="1" ht="22.5">
      <c r="B294" s="143"/>
      <c r="D294" s="144" t="s">
        <v>143</v>
      </c>
      <c r="E294" s="145" t="s">
        <v>1</v>
      </c>
      <c r="F294" s="146" t="s">
        <v>374</v>
      </c>
      <c r="H294" s="147">
        <v>136.06399999999999</v>
      </c>
      <c r="I294" s="148"/>
      <c r="L294" s="143"/>
      <c r="M294" s="149"/>
      <c r="T294" s="150"/>
      <c r="AT294" s="145" t="s">
        <v>143</v>
      </c>
      <c r="AU294" s="145" t="s">
        <v>88</v>
      </c>
      <c r="AV294" s="12" t="s">
        <v>88</v>
      </c>
      <c r="AW294" s="12" t="s">
        <v>36</v>
      </c>
      <c r="AX294" s="12" t="s">
        <v>81</v>
      </c>
      <c r="AY294" s="145" t="s">
        <v>134</v>
      </c>
    </row>
    <row r="295" spans="2:65" s="12" customFormat="1" ht="22.5">
      <c r="B295" s="143"/>
      <c r="D295" s="144" t="s">
        <v>143</v>
      </c>
      <c r="E295" s="145" t="s">
        <v>1</v>
      </c>
      <c r="F295" s="146" t="s">
        <v>375</v>
      </c>
      <c r="H295" s="147">
        <v>13.11</v>
      </c>
      <c r="I295" s="148"/>
      <c r="L295" s="143"/>
      <c r="M295" s="149"/>
      <c r="T295" s="150"/>
      <c r="AT295" s="145" t="s">
        <v>143</v>
      </c>
      <c r="AU295" s="145" t="s">
        <v>88</v>
      </c>
      <c r="AV295" s="12" t="s">
        <v>88</v>
      </c>
      <c r="AW295" s="12" t="s">
        <v>36</v>
      </c>
      <c r="AX295" s="12" t="s">
        <v>81</v>
      </c>
      <c r="AY295" s="145" t="s">
        <v>134</v>
      </c>
    </row>
    <row r="296" spans="2:65" s="12" customFormat="1" ht="11.25">
      <c r="B296" s="143"/>
      <c r="D296" s="144" t="s">
        <v>143</v>
      </c>
      <c r="E296" s="145" t="s">
        <v>1</v>
      </c>
      <c r="F296" s="146" t="s">
        <v>376</v>
      </c>
      <c r="H296" s="147">
        <v>5.0999999999999996</v>
      </c>
      <c r="I296" s="148"/>
      <c r="L296" s="143"/>
      <c r="M296" s="149"/>
      <c r="T296" s="150"/>
      <c r="AT296" s="145" t="s">
        <v>143</v>
      </c>
      <c r="AU296" s="145" t="s">
        <v>88</v>
      </c>
      <c r="AV296" s="12" t="s">
        <v>88</v>
      </c>
      <c r="AW296" s="12" t="s">
        <v>36</v>
      </c>
      <c r="AX296" s="12" t="s">
        <v>81</v>
      </c>
      <c r="AY296" s="145" t="s">
        <v>134</v>
      </c>
    </row>
    <row r="297" spans="2:65" s="13" customFormat="1" ht="11.25">
      <c r="B297" s="151"/>
      <c r="D297" s="144" t="s">
        <v>143</v>
      </c>
      <c r="E297" s="152" t="s">
        <v>1</v>
      </c>
      <c r="F297" s="153" t="s">
        <v>152</v>
      </c>
      <c r="H297" s="154">
        <v>372.774</v>
      </c>
      <c r="I297" s="155"/>
      <c r="L297" s="151"/>
      <c r="M297" s="156"/>
      <c r="T297" s="157"/>
      <c r="AT297" s="152" t="s">
        <v>143</v>
      </c>
      <c r="AU297" s="152" t="s">
        <v>88</v>
      </c>
      <c r="AV297" s="13" t="s">
        <v>141</v>
      </c>
      <c r="AW297" s="13" t="s">
        <v>36</v>
      </c>
      <c r="AX297" s="13" t="s">
        <v>86</v>
      </c>
      <c r="AY297" s="152" t="s">
        <v>134</v>
      </c>
    </row>
    <row r="298" spans="2:65" s="1" customFormat="1" ht="37.9" customHeight="1">
      <c r="B298" s="128"/>
      <c r="C298" s="129" t="s">
        <v>377</v>
      </c>
      <c r="D298" s="129" t="s">
        <v>137</v>
      </c>
      <c r="E298" s="130" t="s">
        <v>378</v>
      </c>
      <c r="F298" s="131" t="s">
        <v>379</v>
      </c>
      <c r="G298" s="132" t="s">
        <v>357</v>
      </c>
      <c r="H298" s="133">
        <v>212.14</v>
      </c>
      <c r="I298" s="134"/>
      <c r="J298" s="135">
        <f>ROUND(I298*H298,2)</f>
        <v>0</v>
      </c>
      <c r="K298" s="136"/>
      <c r="L298" s="31"/>
      <c r="M298" s="137" t="s">
        <v>1</v>
      </c>
      <c r="N298" s="138" t="s">
        <v>46</v>
      </c>
      <c r="P298" s="139">
        <f>O298*H298</f>
        <v>0</v>
      </c>
      <c r="Q298" s="139">
        <v>5.9999999999999995E-4</v>
      </c>
      <c r="R298" s="139">
        <f>Q298*H298</f>
        <v>0.12728399999999998</v>
      </c>
      <c r="S298" s="139">
        <v>0</v>
      </c>
      <c r="T298" s="140">
        <f>S298*H298</f>
        <v>0</v>
      </c>
      <c r="AR298" s="141" t="s">
        <v>222</v>
      </c>
      <c r="AT298" s="141" t="s">
        <v>137</v>
      </c>
      <c r="AU298" s="141" t="s">
        <v>88</v>
      </c>
      <c r="AY298" s="16" t="s">
        <v>134</v>
      </c>
      <c r="BE298" s="142">
        <f>IF(N298="základní",J298,0)</f>
        <v>0</v>
      </c>
      <c r="BF298" s="142">
        <f>IF(N298="snížená",J298,0)</f>
        <v>0</v>
      </c>
      <c r="BG298" s="142">
        <f>IF(N298="zákl. přenesená",J298,0)</f>
        <v>0</v>
      </c>
      <c r="BH298" s="142">
        <f>IF(N298="sníž. přenesená",J298,0)</f>
        <v>0</v>
      </c>
      <c r="BI298" s="142">
        <f>IF(N298="nulová",J298,0)</f>
        <v>0</v>
      </c>
      <c r="BJ298" s="16" t="s">
        <v>86</v>
      </c>
      <c r="BK298" s="142">
        <f>ROUND(I298*H298,2)</f>
        <v>0</v>
      </c>
      <c r="BL298" s="16" t="s">
        <v>222</v>
      </c>
      <c r="BM298" s="141" t="s">
        <v>380</v>
      </c>
    </row>
    <row r="299" spans="2:65" s="14" customFormat="1" ht="11.25">
      <c r="B299" s="158"/>
      <c r="D299" s="144" t="s">
        <v>143</v>
      </c>
      <c r="E299" s="159" t="s">
        <v>1</v>
      </c>
      <c r="F299" s="160" t="s">
        <v>381</v>
      </c>
      <c r="H299" s="159" t="s">
        <v>1</v>
      </c>
      <c r="I299" s="161"/>
      <c r="L299" s="158"/>
      <c r="M299" s="162"/>
      <c r="T299" s="163"/>
      <c r="AT299" s="159" t="s">
        <v>143</v>
      </c>
      <c r="AU299" s="159" t="s">
        <v>88</v>
      </c>
      <c r="AV299" s="14" t="s">
        <v>86</v>
      </c>
      <c r="AW299" s="14" t="s">
        <v>36</v>
      </c>
      <c r="AX299" s="14" t="s">
        <v>81</v>
      </c>
      <c r="AY299" s="159" t="s">
        <v>134</v>
      </c>
    </row>
    <row r="300" spans="2:65" s="12" customFormat="1" ht="11.25">
      <c r="B300" s="143"/>
      <c r="D300" s="144" t="s">
        <v>143</v>
      </c>
      <c r="E300" s="145" t="s">
        <v>1</v>
      </c>
      <c r="F300" s="146" t="s">
        <v>360</v>
      </c>
      <c r="H300" s="147">
        <v>15.85</v>
      </c>
      <c r="I300" s="148"/>
      <c r="L300" s="143"/>
      <c r="M300" s="149"/>
      <c r="T300" s="150"/>
      <c r="AT300" s="145" t="s">
        <v>143</v>
      </c>
      <c r="AU300" s="145" t="s">
        <v>88</v>
      </c>
      <c r="AV300" s="12" t="s">
        <v>88</v>
      </c>
      <c r="AW300" s="12" t="s">
        <v>36</v>
      </c>
      <c r="AX300" s="12" t="s">
        <v>81</v>
      </c>
      <c r="AY300" s="145" t="s">
        <v>134</v>
      </c>
    </row>
    <row r="301" spans="2:65" s="12" customFormat="1" ht="11.25">
      <c r="B301" s="143"/>
      <c r="D301" s="144" t="s">
        <v>143</v>
      </c>
      <c r="E301" s="145" t="s">
        <v>1</v>
      </c>
      <c r="F301" s="146" t="s">
        <v>361</v>
      </c>
      <c r="H301" s="147">
        <v>26.484999999999999</v>
      </c>
      <c r="I301" s="148"/>
      <c r="L301" s="143"/>
      <c r="M301" s="149"/>
      <c r="T301" s="150"/>
      <c r="AT301" s="145" t="s">
        <v>143</v>
      </c>
      <c r="AU301" s="145" t="s">
        <v>88</v>
      </c>
      <c r="AV301" s="12" t="s">
        <v>88</v>
      </c>
      <c r="AW301" s="12" t="s">
        <v>36</v>
      </c>
      <c r="AX301" s="12" t="s">
        <v>81</v>
      </c>
      <c r="AY301" s="145" t="s">
        <v>134</v>
      </c>
    </row>
    <row r="302" spans="2:65" s="12" customFormat="1" ht="11.25">
      <c r="B302" s="143"/>
      <c r="D302" s="144" t="s">
        <v>143</v>
      </c>
      <c r="E302" s="145" t="s">
        <v>1</v>
      </c>
      <c r="F302" s="146" t="s">
        <v>362</v>
      </c>
      <c r="H302" s="147">
        <v>53.82</v>
      </c>
      <c r="I302" s="148"/>
      <c r="L302" s="143"/>
      <c r="M302" s="149"/>
      <c r="T302" s="150"/>
      <c r="AT302" s="145" t="s">
        <v>143</v>
      </c>
      <c r="AU302" s="145" t="s">
        <v>88</v>
      </c>
      <c r="AV302" s="12" t="s">
        <v>88</v>
      </c>
      <c r="AW302" s="12" t="s">
        <v>36</v>
      </c>
      <c r="AX302" s="12" t="s">
        <v>81</v>
      </c>
      <c r="AY302" s="145" t="s">
        <v>134</v>
      </c>
    </row>
    <row r="303" spans="2:65" s="12" customFormat="1" ht="11.25">
      <c r="B303" s="143"/>
      <c r="D303" s="144" t="s">
        <v>143</v>
      </c>
      <c r="E303" s="145" t="s">
        <v>1</v>
      </c>
      <c r="F303" s="146" t="s">
        <v>371</v>
      </c>
      <c r="H303" s="147">
        <v>55.12</v>
      </c>
      <c r="I303" s="148"/>
      <c r="L303" s="143"/>
      <c r="M303" s="149"/>
      <c r="T303" s="150"/>
      <c r="AT303" s="145" t="s">
        <v>143</v>
      </c>
      <c r="AU303" s="145" t="s">
        <v>88</v>
      </c>
      <c r="AV303" s="12" t="s">
        <v>88</v>
      </c>
      <c r="AW303" s="12" t="s">
        <v>36</v>
      </c>
      <c r="AX303" s="12" t="s">
        <v>81</v>
      </c>
      <c r="AY303" s="145" t="s">
        <v>134</v>
      </c>
    </row>
    <row r="304" spans="2:65" s="12" customFormat="1" ht="11.25">
      <c r="B304" s="143"/>
      <c r="D304" s="144" t="s">
        <v>143</v>
      </c>
      <c r="E304" s="145" t="s">
        <v>1</v>
      </c>
      <c r="F304" s="146" t="s">
        <v>382</v>
      </c>
      <c r="H304" s="147">
        <v>22.92</v>
      </c>
      <c r="I304" s="148"/>
      <c r="L304" s="143"/>
      <c r="M304" s="149"/>
      <c r="T304" s="150"/>
      <c r="AT304" s="145" t="s">
        <v>143</v>
      </c>
      <c r="AU304" s="145" t="s">
        <v>88</v>
      </c>
      <c r="AV304" s="12" t="s">
        <v>88</v>
      </c>
      <c r="AW304" s="12" t="s">
        <v>36</v>
      </c>
      <c r="AX304" s="12" t="s">
        <v>81</v>
      </c>
      <c r="AY304" s="145" t="s">
        <v>134</v>
      </c>
    </row>
    <row r="305" spans="2:65" s="12" customFormat="1" ht="11.25">
      <c r="B305" s="143"/>
      <c r="D305" s="144" t="s">
        <v>143</v>
      </c>
      <c r="E305" s="145" t="s">
        <v>1</v>
      </c>
      <c r="F305" s="146" t="s">
        <v>373</v>
      </c>
      <c r="H305" s="147">
        <v>22.92</v>
      </c>
      <c r="I305" s="148"/>
      <c r="L305" s="143"/>
      <c r="M305" s="149"/>
      <c r="T305" s="150"/>
      <c r="AT305" s="145" t="s">
        <v>143</v>
      </c>
      <c r="AU305" s="145" t="s">
        <v>88</v>
      </c>
      <c r="AV305" s="12" t="s">
        <v>88</v>
      </c>
      <c r="AW305" s="12" t="s">
        <v>36</v>
      </c>
      <c r="AX305" s="12" t="s">
        <v>81</v>
      </c>
      <c r="AY305" s="145" t="s">
        <v>134</v>
      </c>
    </row>
    <row r="306" spans="2:65" s="12" customFormat="1" ht="11.25">
      <c r="B306" s="143"/>
      <c r="D306" s="144" t="s">
        <v>143</v>
      </c>
      <c r="E306" s="145" t="s">
        <v>1</v>
      </c>
      <c r="F306" s="146" t="s">
        <v>365</v>
      </c>
      <c r="H306" s="147">
        <v>9.9250000000000007</v>
      </c>
      <c r="I306" s="148"/>
      <c r="L306" s="143"/>
      <c r="M306" s="149"/>
      <c r="T306" s="150"/>
      <c r="AT306" s="145" t="s">
        <v>143</v>
      </c>
      <c r="AU306" s="145" t="s">
        <v>88</v>
      </c>
      <c r="AV306" s="12" t="s">
        <v>88</v>
      </c>
      <c r="AW306" s="12" t="s">
        <v>36</v>
      </c>
      <c r="AX306" s="12" t="s">
        <v>81</v>
      </c>
      <c r="AY306" s="145" t="s">
        <v>134</v>
      </c>
    </row>
    <row r="307" spans="2:65" s="12" customFormat="1" ht="11.25">
      <c r="B307" s="143"/>
      <c r="D307" s="144" t="s">
        <v>143</v>
      </c>
      <c r="E307" s="145" t="s">
        <v>1</v>
      </c>
      <c r="F307" s="146" t="s">
        <v>376</v>
      </c>
      <c r="H307" s="147">
        <v>5.0999999999999996</v>
      </c>
      <c r="I307" s="148"/>
      <c r="L307" s="143"/>
      <c r="M307" s="149"/>
      <c r="T307" s="150"/>
      <c r="AT307" s="145" t="s">
        <v>143</v>
      </c>
      <c r="AU307" s="145" t="s">
        <v>88</v>
      </c>
      <c r="AV307" s="12" t="s">
        <v>88</v>
      </c>
      <c r="AW307" s="12" t="s">
        <v>36</v>
      </c>
      <c r="AX307" s="12" t="s">
        <v>81</v>
      </c>
      <c r="AY307" s="145" t="s">
        <v>134</v>
      </c>
    </row>
    <row r="308" spans="2:65" s="13" customFormat="1" ht="11.25">
      <c r="B308" s="151"/>
      <c r="D308" s="144" t="s">
        <v>143</v>
      </c>
      <c r="E308" s="152" t="s">
        <v>1</v>
      </c>
      <c r="F308" s="153" t="s">
        <v>152</v>
      </c>
      <c r="H308" s="154">
        <v>212.14000000000001</v>
      </c>
      <c r="I308" s="155"/>
      <c r="L308" s="151"/>
      <c r="M308" s="156"/>
      <c r="T308" s="157"/>
      <c r="AT308" s="152" t="s">
        <v>143</v>
      </c>
      <c r="AU308" s="152" t="s">
        <v>88</v>
      </c>
      <c r="AV308" s="13" t="s">
        <v>141</v>
      </c>
      <c r="AW308" s="13" t="s">
        <v>36</v>
      </c>
      <c r="AX308" s="13" t="s">
        <v>86</v>
      </c>
      <c r="AY308" s="152" t="s">
        <v>134</v>
      </c>
    </row>
    <row r="309" spans="2:65" s="1" customFormat="1" ht="37.9" customHeight="1">
      <c r="B309" s="128"/>
      <c r="C309" s="129" t="s">
        <v>383</v>
      </c>
      <c r="D309" s="129" t="s">
        <v>137</v>
      </c>
      <c r="E309" s="130" t="s">
        <v>384</v>
      </c>
      <c r="F309" s="131" t="s">
        <v>379</v>
      </c>
      <c r="G309" s="132" t="s">
        <v>357</v>
      </c>
      <c r="H309" s="133">
        <v>13.78</v>
      </c>
      <c r="I309" s="134"/>
      <c r="J309" s="135">
        <f>ROUND(I309*H309,2)</f>
        <v>0</v>
      </c>
      <c r="K309" s="136"/>
      <c r="L309" s="31"/>
      <c r="M309" s="137" t="s">
        <v>1</v>
      </c>
      <c r="N309" s="138" t="s">
        <v>46</v>
      </c>
      <c r="P309" s="139">
        <f>O309*H309</f>
        <v>0</v>
      </c>
      <c r="Q309" s="139">
        <v>5.9999999999999995E-4</v>
      </c>
      <c r="R309" s="139">
        <f>Q309*H309</f>
        <v>8.2679999999999993E-3</v>
      </c>
      <c r="S309" s="139">
        <v>0</v>
      </c>
      <c r="T309" s="140">
        <f>S309*H309</f>
        <v>0</v>
      </c>
      <c r="AR309" s="141" t="s">
        <v>222</v>
      </c>
      <c r="AT309" s="141" t="s">
        <v>137</v>
      </c>
      <c r="AU309" s="141" t="s">
        <v>88</v>
      </c>
      <c r="AY309" s="16" t="s">
        <v>134</v>
      </c>
      <c r="BE309" s="142">
        <f>IF(N309="základní",J309,0)</f>
        <v>0</v>
      </c>
      <c r="BF309" s="142">
        <f>IF(N309="snížená",J309,0)</f>
        <v>0</v>
      </c>
      <c r="BG309" s="142">
        <f>IF(N309="zákl. přenesená",J309,0)</f>
        <v>0</v>
      </c>
      <c r="BH309" s="142">
        <f>IF(N309="sníž. přenesená",J309,0)</f>
        <v>0</v>
      </c>
      <c r="BI309" s="142">
        <f>IF(N309="nulová",J309,0)</f>
        <v>0</v>
      </c>
      <c r="BJ309" s="16" t="s">
        <v>86</v>
      </c>
      <c r="BK309" s="142">
        <f>ROUND(I309*H309,2)</f>
        <v>0</v>
      </c>
      <c r="BL309" s="16" t="s">
        <v>222</v>
      </c>
      <c r="BM309" s="141" t="s">
        <v>385</v>
      </c>
    </row>
    <row r="310" spans="2:65" s="14" customFormat="1" ht="11.25">
      <c r="B310" s="158"/>
      <c r="D310" s="144" t="s">
        <v>143</v>
      </c>
      <c r="E310" s="159" t="s">
        <v>1</v>
      </c>
      <c r="F310" s="160" t="s">
        <v>386</v>
      </c>
      <c r="H310" s="159" t="s">
        <v>1</v>
      </c>
      <c r="I310" s="161"/>
      <c r="L310" s="158"/>
      <c r="M310" s="162"/>
      <c r="T310" s="163"/>
      <c r="AT310" s="159" t="s">
        <v>143</v>
      </c>
      <c r="AU310" s="159" t="s">
        <v>88</v>
      </c>
      <c r="AV310" s="14" t="s">
        <v>86</v>
      </c>
      <c r="AW310" s="14" t="s">
        <v>36</v>
      </c>
      <c r="AX310" s="14" t="s">
        <v>81</v>
      </c>
      <c r="AY310" s="159" t="s">
        <v>134</v>
      </c>
    </row>
    <row r="311" spans="2:65" s="12" customFormat="1" ht="11.25">
      <c r="B311" s="143"/>
      <c r="D311" s="144" t="s">
        <v>143</v>
      </c>
      <c r="E311" s="145" t="s">
        <v>1</v>
      </c>
      <c r="F311" s="146" t="s">
        <v>363</v>
      </c>
      <c r="H311" s="147">
        <v>13.78</v>
      </c>
      <c r="I311" s="148"/>
      <c r="L311" s="143"/>
      <c r="M311" s="149"/>
      <c r="T311" s="150"/>
      <c r="AT311" s="145" t="s">
        <v>143</v>
      </c>
      <c r="AU311" s="145" t="s">
        <v>88</v>
      </c>
      <c r="AV311" s="12" t="s">
        <v>88</v>
      </c>
      <c r="AW311" s="12" t="s">
        <v>36</v>
      </c>
      <c r="AX311" s="12" t="s">
        <v>86</v>
      </c>
      <c r="AY311" s="145" t="s">
        <v>134</v>
      </c>
    </row>
    <row r="312" spans="2:65" s="1" customFormat="1" ht="37.9" customHeight="1">
      <c r="B312" s="128"/>
      <c r="C312" s="129" t="s">
        <v>387</v>
      </c>
      <c r="D312" s="129" t="s">
        <v>137</v>
      </c>
      <c r="E312" s="130" t="s">
        <v>388</v>
      </c>
      <c r="F312" s="131" t="s">
        <v>389</v>
      </c>
      <c r="G312" s="132" t="s">
        <v>357</v>
      </c>
      <c r="H312" s="133">
        <v>160.63399999999999</v>
      </c>
      <c r="I312" s="134"/>
      <c r="J312" s="135">
        <f>ROUND(I312*H312,2)</f>
        <v>0</v>
      </c>
      <c r="K312" s="136"/>
      <c r="L312" s="31"/>
      <c r="M312" s="137" t="s">
        <v>1</v>
      </c>
      <c r="N312" s="138" t="s">
        <v>46</v>
      </c>
      <c r="P312" s="139">
        <f>O312*H312</f>
        <v>0</v>
      </c>
      <c r="Q312" s="139">
        <v>4.2999999999999999E-4</v>
      </c>
      <c r="R312" s="139">
        <f>Q312*H312</f>
        <v>6.9072619999999987E-2</v>
      </c>
      <c r="S312" s="139">
        <v>0</v>
      </c>
      <c r="T312" s="140">
        <f>S312*H312</f>
        <v>0</v>
      </c>
      <c r="AR312" s="141" t="s">
        <v>222</v>
      </c>
      <c r="AT312" s="141" t="s">
        <v>137</v>
      </c>
      <c r="AU312" s="141" t="s">
        <v>88</v>
      </c>
      <c r="AY312" s="16" t="s">
        <v>134</v>
      </c>
      <c r="BE312" s="142">
        <f>IF(N312="základní",J312,0)</f>
        <v>0</v>
      </c>
      <c r="BF312" s="142">
        <f>IF(N312="snížená",J312,0)</f>
        <v>0</v>
      </c>
      <c r="BG312" s="142">
        <f>IF(N312="zákl. přenesená",J312,0)</f>
        <v>0</v>
      </c>
      <c r="BH312" s="142">
        <f>IF(N312="sníž. přenesená",J312,0)</f>
        <v>0</v>
      </c>
      <c r="BI312" s="142">
        <f>IF(N312="nulová",J312,0)</f>
        <v>0</v>
      </c>
      <c r="BJ312" s="16" t="s">
        <v>86</v>
      </c>
      <c r="BK312" s="142">
        <f>ROUND(I312*H312,2)</f>
        <v>0</v>
      </c>
      <c r="BL312" s="16" t="s">
        <v>222</v>
      </c>
      <c r="BM312" s="141" t="s">
        <v>390</v>
      </c>
    </row>
    <row r="313" spans="2:65" s="14" customFormat="1" ht="11.25">
      <c r="B313" s="158"/>
      <c r="D313" s="144" t="s">
        <v>143</v>
      </c>
      <c r="E313" s="159" t="s">
        <v>1</v>
      </c>
      <c r="F313" s="160" t="s">
        <v>391</v>
      </c>
      <c r="H313" s="159" t="s">
        <v>1</v>
      </c>
      <c r="I313" s="161"/>
      <c r="L313" s="158"/>
      <c r="M313" s="162"/>
      <c r="T313" s="163"/>
      <c r="AT313" s="159" t="s">
        <v>143</v>
      </c>
      <c r="AU313" s="159" t="s">
        <v>88</v>
      </c>
      <c r="AV313" s="14" t="s">
        <v>86</v>
      </c>
      <c r="AW313" s="14" t="s">
        <v>36</v>
      </c>
      <c r="AX313" s="14" t="s">
        <v>81</v>
      </c>
      <c r="AY313" s="159" t="s">
        <v>134</v>
      </c>
    </row>
    <row r="314" spans="2:65" s="12" customFormat="1" ht="11.25">
      <c r="B314" s="143"/>
      <c r="D314" s="144" t="s">
        <v>143</v>
      </c>
      <c r="E314" s="145" t="s">
        <v>1</v>
      </c>
      <c r="F314" s="146" t="s">
        <v>392</v>
      </c>
      <c r="H314" s="147">
        <v>11.46</v>
      </c>
      <c r="I314" s="148"/>
      <c r="L314" s="143"/>
      <c r="M314" s="149"/>
      <c r="T314" s="150"/>
      <c r="AT314" s="145" t="s">
        <v>143</v>
      </c>
      <c r="AU314" s="145" t="s">
        <v>88</v>
      </c>
      <c r="AV314" s="12" t="s">
        <v>88</v>
      </c>
      <c r="AW314" s="12" t="s">
        <v>36</v>
      </c>
      <c r="AX314" s="12" t="s">
        <v>81</v>
      </c>
      <c r="AY314" s="145" t="s">
        <v>134</v>
      </c>
    </row>
    <row r="315" spans="2:65" s="12" customFormat="1" ht="22.5">
      <c r="B315" s="143"/>
      <c r="D315" s="144" t="s">
        <v>143</v>
      </c>
      <c r="E315" s="145" t="s">
        <v>1</v>
      </c>
      <c r="F315" s="146" t="s">
        <v>374</v>
      </c>
      <c r="H315" s="147">
        <v>136.06399999999999</v>
      </c>
      <c r="I315" s="148"/>
      <c r="L315" s="143"/>
      <c r="M315" s="149"/>
      <c r="T315" s="150"/>
      <c r="AT315" s="145" t="s">
        <v>143</v>
      </c>
      <c r="AU315" s="145" t="s">
        <v>88</v>
      </c>
      <c r="AV315" s="12" t="s">
        <v>88</v>
      </c>
      <c r="AW315" s="12" t="s">
        <v>36</v>
      </c>
      <c r="AX315" s="12" t="s">
        <v>81</v>
      </c>
      <c r="AY315" s="145" t="s">
        <v>134</v>
      </c>
    </row>
    <row r="316" spans="2:65" s="12" customFormat="1" ht="22.5">
      <c r="B316" s="143"/>
      <c r="D316" s="144" t="s">
        <v>143</v>
      </c>
      <c r="E316" s="145" t="s">
        <v>1</v>
      </c>
      <c r="F316" s="146" t="s">
        <v>375</v>
      </c>
      <c r="H316" s="147">
        <v>13.11</v>
      </c>
      <c r="I316" s="148"/>
      <c r="L316" s="143"/>
      <c r="M316" s="149"/>
      <c r="T316" s="150"/>
      <c r="AT316" s="145" t="s">
        <v>143</v>
      </c>
      <c r="AU316" s="145" t="s">
        <v>88</v>
      </c>
      <c r="AV316" s="12" t="s">
        <v>88</v>
      </c>
      <c r="AW316" s="12" t="s">
        <v>36</v>
      </c>
      <c r="AX316" s="12" t="s">
        <v>81</v>
      </c>
      <c r="AY316" s="145" t="s">
        <v>134</v>
      </c>
    </row>
    <row r="317" spans="2:65" s="13" customFormat="1" ht="11.25">
      <c r="B317" s="151"/>
      <c r="D317" s="144" t="s">
        <v>143</v>
      </c>
      <c r="E317" s="152" t="s">
        <v>1</v>
      </c>
      <c r="F317" s="153" t="s">
        <v>152</v>
      </c>
      <c r="H317" s="154">
        <v>160.63400000000001</v>
      </c>
      <c r="I317" s="155"/>
      <c r="L317" s="151"/>
      <c r="M317" s="156"/>
      <c r="T317" s="157"/>
      <c r="AT317" s="152" t="s">
        <v>143</v>
      </c>
      <c r="AU317" s="152" t="s">
        <v>88</v>
      </c>
      <c r="AV317" s="13" t="s">
        <v>141</v>
      </c>
      <c r="AW317" s="13" t="s">
        <v>36</v>
      </c>
      <c r="AX317" s="13" t="s">
        <v>86</v>
      </c>
      <c r="AY317" s="152" t="s">
        <v>134</v>
      </c>
    </row>
    <row r="318" spans="2:65" s="1" customFormat="1" ht="37.9" customHeight="1">
      <c r="B318" s="128"/>
      <c r="C318" s="129" t="s">
        <v>393</v>
      </c>
      <c r="D318" s="129" t="s">
        <v>137</v>
      </c>
      <c r="E318" s="130" t="s">
        <v>394</v>
      </c>
      <c r="F318" s="131" t="s">
        <v>395</v>
      </c>
      <c r="G318" s="132" t="s">
        <v>357</v>
      </c>
      <c r="H318" s="133">
        <v>23.035</v>
      </c>
      <c r="I318" s="134"/>
      <c r="J318" s="135">
        <f>ROUND(I318*H318,2)</f>
        <v>0</v>
      </c>
      <c r="K318" s="136"/>
      <c r="L318" s="31"/>
      <c r="M318" s="137" t="s">
        <v>1</v>
      </c>
      <c r="N318" s="138" t="s">
        <v>46</v>
      </c>
      <c r="P318" s="139">
        <f>O318*H318</f>
        <v>0</v>
      </c>
      <c r="Q318" s="139">
        <v>1.1999999999999999E-3</v>
      </c>
      <c r="R318" s="139">
        <f>Q318*H318</f>
        <v>2.7641999999999996E-2</v>
      </c>
      <c r="S318" s="139">
        <v>0</v>
      </c>
      <c r="T318" s="140">
        <f>S318*H318</f>
        <v>0</v>
      </c>
      <c r="AR318" s="141" t="s">
        <v>222</v>
      </c>
      <c r="AT318" s="141" t="s">
        <v>137</v>
      </c>
      <c r="AU318" s="141" t="s">
        <v>88</v>
      </c>
      <c r="AY318" s="16" t="s">
        <v>134</v>
      </c>
      <c r="BE318" s="142">
        <f>IF(N318="základní",J318,0)</f>
        <v>0</v>
      </c>
      <c r="BF318" s="142">
        <f>IF(N318="snížená",J318,0)</f>
        <v>0</v>
      </c>
      <c r="BG318" s="142">
        <f>IF(N318="zákl. přenesená",J318,0)</f>
        <v>0</v>
      </c>
      <c r="BH318" s="142">
        <f>IF(N318="sníž. přenesená",J318,0)</f>
        <v>0</v>
      </c>
      <c r="BI318" s="142">
        <f>IF(N318="nulová",J318,0)</f>
        <v>0</v>
      </c>
      <c r="BJ318" s="16" t="s">
        <v>86</v>
      </c>
      <c r="BK318" s="142">
        <f>ROUND(I318*H318,2)</f>
        <v>0</v>
      </c>
      <c r="BL318" s="16" t="s">
        <v>222</v>
      </c>
      <c r="BM318" s="141" t="s">
        <v>396</v>
      </c>
    </row>
    <row r="319" spans="2:65" s="12" customFormat="1" ht="11.25">
      <c r="B319" s="143"/>
      <c r="D319" s="144" t="s">
        <v>143</v>
      </c>
      <c r="E319" s="145" t="s">
        <v>1</v>
      </c>
      <c r="F319" s="146" t="s">
        <v>397</v>
      </c>
      <c r="H319" s="147">
        <v>23.035</v>
      </c>
      <c r="I319" s="148"/>
      <c r="L319" s="143"/>
      <c r="M319" s="149"/>
      <c r="T319" s="150"/>
      <c r="AT319" s="145" t="s">
        <v>143</v>
      </c>
      <c r="AU319" s="145" t="s">
        <v>88</v>
      </c>
      <c r="AV319" s="12" t="s">
        <v>88</v>
      </c>
      <c r="AW319" s="12" t="s">
        <v>36</v>
      </c>
      <c r="AX319" s="12" t="s">
        <v>86</v>
      </c>
      <c r="AY319" s="145" t="s">
        <v>134</v>
      </c>
    </row>
    <row r="320" spans="2:65" s="1" customFormat="1" ht="24.2" customHeight="1">
      <c r="B320" s="128"/>
      <c r="C320" s="129" t="s">
        <v>398</v>
      </c>
      <c r="D320" s="129" t="s">
        <v>137</v>
      </c>
      <c r="E320" s="130" t="s">
        <v>399</v>
      </c>
      <c r="F320" s="131" t="s">
        <v>400</v>
      </c>
      <c r="G320" s="132" t="s">
        <v>155</v>
      </c>
      <c r="H320" s="133">
        <v>207.851</v>
      </c>
      <c r="I320" s="134"/>
      <c r="J320" s="135">
        <f>ROUND(I320*H320,2)</f>
        <v>0</v>
      </c>
      <c r="K320" s="136"/>
      <c r="L320" s="31"/>
      <c r="M320" s="137" t="s">
        <v>1</v>
      </c>
      <c r="N320" s="138" t="s">
        <v>46</v>
      </c>
      <c r="P320" s="139">
        <f>O320*H320</f>
        <v>0</v>
      </c>
      <c r="Q320" s="139">
        <v>0</v>
      </c>
      <c r="R320" s="139">
        <f>Q320*H320</f>
        <v>0</v>
      </c>
      <c r="S320" s="139">
        <v>0</v>
      </c>
      <c r="T320" s="140">
        <f>S320*H320</f>
        <v>0</v>
      </c>
      <c r="AR320" s="141" t="s">
        <v>222</v>
      </c>
      <c r="AT320" s="141" t="s">
        <v>137</v>
      </c>
      <c r="AU320" s="141" t="s">
        <v>88</v>
      </c>
      <c r="AY320" s="16" t="s">
        <v>134</v>
      </c>
      <c r="BE320" s="142">
        <f>IF(N320="základní",J320,0)</f>
        <v>0</v>
      </c>
      <c r="BF320" s="142">
        <f>IF(N320="snížená",J320,0)</f>
        <v>0</v>
      </c>
      <c r="BG320" s="142">
        <f>IF(N320="zákl. přenesená",J320,0)</f>
        <v>0</v>
      </c>
      <c r="BH320" s="142">
        <f>IF(N320="sníž. přenesená",J320,0)</f>
        <v>0</v>
      </c>
      <c r="BI320" s="142">
        <f>IF(N320="nulová",J320,0)</f>
        <v>0</v>
      </c>
      <c r="BJ320" s="16" t="s">
        <v>86</v>
      </c>
      <c r="BK320" s="142">
        <f>ROUND(I320*H320,2)</f>
        <v>0</v>
      </c>
      <c r="BL320" s="16" t="s">
        <v>222</v>
      </c>
      <c r="BM320" s="141" t="s">
        <v>401</v>
      </c>
    </row>
    <row r="321" spans="2:65" s="12" customFormat="1" ht="11.25">
      <c r="B321" s="143"/>
      <c r="D321" s="144" t="s">
        <v>143</v>
      </c>
      <c r="E321" s="145" t="s">
        <v>1</v>
      </c>
      <c r="F321" s="146" t="s">
        <v>284</v>
      </c>
      <c r="H321" s="147">
        <v>54.08</v>
      </c>
      <c r="I321" s="148"/>
      <c r="L321" s="143"/>
      <c r="M321" s="149"/>
      <c r="T321" s="150"/>
      <c r="AT321" s="145" t="s">
        <v>143</v>
      </c>
      <c r="AU321" s="145" t="s">
        <v>88</v>
      </c>
      <c r="AV321" s="12" t="s">
        <v>88</v>
      </c>
      <c r="AW321" s="12" t="s">
        <v>36</v>
      </c>
      <c r="AX321" s="12" t="s">
        <v>81</v>
      </c>
      <c r="AY321" s="145" t="s">
        <v>134</v>
      </c>
    </row>
    <row r="322" spans="2:65" s="12" customFormat="1" ht="22.5">
      <c r="B322" s="143"/>
      <c r="D322" s="144" t="s">
        <v>143</v>
      </c>
      <c r="E322" s="145" t="s">
        <v>1</v>
      </c>
      <c r="F322" s="146" t="s">
        <v>285</v>
      </c>
      <c r="H322" s="147">
        <v>153.77099999999999</v>
      </c>
      <c r="I322" s="148"/>
      <c r="L322" s="143"/>
      <c r="M322" s="149"/>
      <c r="T322" s="150"/>
      <c r="AT322" s="145" t="s">
        <v>143</v>
      </c>
      <c r="AU322" s="145" t="s">
        <v>88</v>
      </c>
      <c r="AV322" s="12" t="s">
        <v>88</v>
      </c>
      <c r="AW322" s="12" t="s">
        <v>36</v>
      </c>
      <c r="AX322" s="12" t="s">
        <v>81</v>
      </c>
      <c r="AY322" s="145" t="s">
        <v>134</v>
      </c>
    </row>
    <row r="323" spans="2:65" s="13" customFormat="1" ht="11.25">
      <c r="B323" s="151"/>
      <c r="D323" s="144" t="s">
        <v>143</v>
      </c>
      <c r="E323" s="152" t="s">
        <v>1</v>
      </c>
      <c r="F323" s="153" t="s">
        <v>152</v>
      </c>
      <c r="H323" s="154">
        <v>207.851</v>
      </c>
      <c r="I323" s="155"/>
      <c r="L323" s="151"/>
      <c r="M323" s="156"/>
      <c r="T323" s="157"/>
      <c r="AT323" s="152" t="s">
        <v>143</v>
      </c>
      <c r="AU323" s="152" t="s">
        <v>88</v>
      </c>
      <c r="AV323" s="13" t="s">
        <v>141</v>
      </c>
      <c r="AW323" s="13" t="s">
        <v>36</v>
      </c>
      <c r="AX323" s="13" t="s">
        <v>86</v>
      </c>
      <c r="AY323" s="152" t="s">
        <v>134</v>
      </c>
    </row>
    <row r="324" spans="2:65" s="1" customFormat="1" ht="16.5" customHeight="1">
      <c r="B324" s="128"/>
      <c r="C324" s="164" t="s">
        <v>402</v>
      </c>
      <c r="D324" s="164" t="s">
        <v>251</v>
      </c>
      <c r="E324" s="165" t="s">
        <v>403</v>
      </c>
      <c r="F324" s="166" t="s">
        <v>404</v>
      </c>
      <c r="G324" s="167" t="s">
        <v>155</v>
      </c>
      <c r="H324" s="168">
        <v>62.462000000000003</v>
      </c>
      <c r="I324" s="169"/>
      <c r="J324" s="170">
        <f>ROUND(I324*H324,2)</f>
        <v>0</v>
      </c>
      <c r="K324" s="171"/>
      <c r="L324" s="172"/>
      <c r="M324" s="173" t="s">
        <v>1</v>
      </c>
      <c r="N324" s="174" t="s">
        <v>46</v>
      </c>
      <c r="P324" s="139">
        <f>O324*H324</f>
        <v>0</v>
      </c>
      <c r="Q324" s="139">
        <v>1.4999999999999999E-4</v>
      </c>
      <c r="R324" s="139">
        <f>Q324*H324</f>
        <v>9.3692999999999988E-3</v>
      </c>
      <c r="S324" s="139">
        <v>0</v>
      </c>
      <c r="T324" s="140">
        <f>S324*H324</f>
        <v>0</v>
      </c>
      <c r="AR324" s="141" t="s">
        <v>254</v>
      </c>
      <c r="AT324" s="141" t="s">
        <v>251</v>
      </c>
      <c r="AU324" s="141" t="s">
        <v>88</v>
      </c>
      <c r="AY324" s="16" t="s">
        <v>134</v>
      </c>
      <c r="BE324" s="142">
        <f>IF(N324="základní",J324,0)</f>
        <v>0</v>
      </c>
      <c r="BF324" s="142">
        <f>IF(N324="snížená",J324,0)</f>
        <v>0</v>
      </c>
      <c r="BG324" s="142">
        <f>IF(N324="zákl. přenesená",J324,0)</f>
        <v>0</v>
      </c>
      <c r="BH324" s="142">
        <f>IF(N324="sníž. přenesená",J324,0)</f>
        <v>0</v>
      </c>
      <c r="BI324" s="142">
        <f>IF(N324="nulová",J324,0)</f>
        <v>0</v>
      </c>
      <c r="BJ324" s="16" t="s">
        <v>86</v>
      </c>
      <c r="BK324" s="142">
        <f>ROUND(I324*H324,2)</f>
        <v>0</v>
      </c>
      <c r="BL324" s="16" t="s">
        <v>222</v>
      </c>
      <c r="BM324" s="141" t="s">
        <v>405</v>
      </c>
    </row>
    <row r="325" spans="2:65" s="12" customFormat="1" ht="11.25">
      <c r="B325" s="143"/>
      <c r="D325" s="144" t="s">
        <v>143</v>
      </c>
      <c r="E325" s="145" t="s">
        <v>1</v>
      </c>
      <c r="F325" s="146" t="s">
        <v>284</v>
      </c>
      <c r="H325" s="147">
        <v>54.08</v>
      </c>
      <c r="I325" s="148"/>
      <c r="L325" s="143"/>
      <c r="M325" s="149"/>
      <c r="T325" s="150"/>
      <c r="AT325" s="145" t="s">
        <v>143</v>
      </c>
      <c r="AU325" s="145" t="s">
        <v>88</v>
      </c>
      <c r="AV325" s="12" t="s">
        <v>88</v>
      </c>
      <c r="AW325" s="12" t="s">
        <v>36</v>
      </c>
      <c r="AX325" s="12" t="s">
        <v>86</v>
      </c>
      <c r="AY325" s="145" t="s">
        <v>134</v>
      </c>
    </row>
    <row r="326" spans="2:65" s="12" customFormat="1" ht="11.25">
      <c r="B326" s="143"/>
      <c r="D326" s="144" t="s">
        <v>143</v>
      </c>
      <c r="F326" s="146" t="s">
        <v>406</v>
      </c>
      <c r="H326" s="147">
        <v>62.462000000000003</v>
      </c>
      <c r="I326" s="148"/>
      <c r="L326" s="143"/>
      <c r="M326" s="149"/>
      <c r="T326" s="150"/>
      <c r="AT326" s="145" t="s">
        <v>143</v>
      </c>
      <c r="AU326" s="145" t="s">
        <v>88</v>
      </c>
      <c r="AV326" s="12" t="s">
        <v>88</v>
      </c>
      <c r="AW326" s="12" t="s">
        <v>3</v>
      </c>
      <c r="AX326" s="12" t="s">
        <v>86</v>
      </c>
      <c r="AY326" s="145" t="s">
        <v>134</v>
      </c>
    </row>
    <row r="327" spans="2:65" s="1" customFormat="1" ht="24.2" customHeight="1">
      <c r="B327" s="128"/>
      <c r="C327" s="164" t="s">
        <v>407</v>
      </c>
      <c r="D327" s="164" t="s">
        <v>251</v>
      </c>
      <c r="E327" s="165" t="s">
        <v>408</v>
      </c>
      <c r="F327" s="166" t="s">
        <v>409</v>
      </c>
      <c r="G327" s="167" t="s">
        <v>155</v>
      </c>
      <c r="H327" s="168">
        <v>177.60599999999999</v>
      </c>
      <c r="I327" s="169"/>
      <c r="J327" s="170">
        <f>ROUND(I327*H327,2)</f>
        <v>0</v>
      </c>
      <c r="K327" s="171"/>
      <c r="L327" s="172"/>
      <c r="M327" s="173" t="s">
        <v>1</v>
      </c>
      <c r="N327" s="174" t="s">
        <v>46</v>
      </c>
      <c r="P327" s="139">
        <f>O327*H327</f>
        <v>0</v>
      </c>
      <c r="Q327" s="139">
        <v>2.9999999999999997E-4</v>
      </c>
      <c r="R327" s="139">
        <f>Q327*H327</f>
        <v>5.328179999999999E-2</v>
      </c>
      <c r="S327" s="139">
        <v>0</v>
      </c>
      <c r="T327" s="140">
        <f>S327*H327</f>
        <v>0</v>
      </c>
      <c r="AR327" s="141" t="s">
        <v>254</v>
      </c>
      <c r="AT327" s="141" t="s">
        <v>251</v>
      </c>
      <c r="AU327" s="141" t="s">
        <v>88</v>
      </c>
      <c r="AY327" s="16" t="s">
        <v>134</v>
      </c>
      <c r="BE327" s="142">
        <f>IF(N327="základní",J327,0)</f>
        <v>0</v>
      </c>
      <c r="BF327" s="142">
        <f>IF(N327="snížená",J327,0)</f>
        <v>0</v>
      </c>
      <c r="BG327" s="142">
        <f>IF(N327="zákl. přenesená",J327,0)</f>
        <v>0</v>
      </c>
      <c r="BH327" s="142">
        <f>IF(N327="sníž. přenesená",J327,0)</f>
        <v>0</v>
      </c>
      <c r="BI327" s="142">
        <f>IF(N327="nulová",J327,0)</f>
        <v>0</v>
      </c>
      <c r="BJ327" s="16" t="s">
        <v>86</v>
      </c>
      <c r="BK327" s="142">
        <f>ROUND(I327*H327,2)</f>
        <v>0</v>
      </c>
      <c r="BL327" s="16" t="s">
        <v>222</v>
      </c>
      <c r="BM327" s="141" t="s">
        <v>410</v>
      </c>
    </row>
    <row r="328" spans="2:65" s="12" customFormat="1" ht="22.5">
      <c r="B328" s="143"/>
      <c r="D328" s="144" t="s">
        <v>143</v>
      </c>
      <c r="E328" s="145" t="s">
        <v>1</v>
      </c>
      <c r="F328" s="146" t="s">
        <v>285</v>
      </c>
      <c r="H328" s="147">
        <v>153.77099999999999</v>
      </c>
      <c r="I328" s="148"/>
      <c r="L328" s="143"/>
      <c r="M328" s="149"/>
      <c r="T328" s="150"/>
      <c r="AT328" s="145" t="s">
        <v>143</v>
      </c>
      <c r="AU328" s="145" t="s">
        <v>88</v>
      </c>
      <c r="AV328" s="12" t="s">
        <v>88</v>
      </c>
      <c r="AW328" s="12" t="s">
        <v>36</v>
      </c>
      <c r="AX328" s="12" t="s">
        <v>86</v>
      </c>
      <c r="AY328" s="145" t="s">
        <v>134</v>
      </c>
    </row>
    <row r="329" spans="2:65" s="12" customFormat="1" ht="11.25">
      <c r="B329" s="143"/>
      <c r="D329" s="144" t="s">
        <v>143</v>
      </c>
      <c r="F329" s="146" t="s">
        <v>411</v>
      </c>
      <c r="H329" s="147">
        <v>177.60599999999999</v>
      </c>
      <c r="I329" s="148"/>
      <c r="L329" s="143"/>
      <c r="M329" s="149"/>
      <c r="T329" s="150"/>
      <c r="AT329" s="145" t="s">
        <v>143</v>
      </c>
      <c r="AU329" s="145" t="s">
        <v>88</v>
      </c>
      <c r="AV329" s="12" t="s">
        <v>88</v>
      </c>
      <c r="AW329" s="12" t="s">
        <v>3</v>
      </c>
      <c r="AX329" s="12" t="s">
        <v>86</v>
      </c>
      <c r="AY329" s="145" t="s">
        <v>134</v>
      </c>
    </row>
    <row r="330" spans="2:65" s="1" customFormat="1" ht="24.2" customHeight="1">
      <c r="B330" s="128"/>
      <c r="C330" s="129" t="s">
        <v>412</v>
      </c>
      <c r="D330" s="129" t="s">
        <v>137</v>
      </c>
      <c r="E330" s="130" t="s">
        <v>413</v>
      </c>
      <c r="F330" s="131" t="s">
        <v>414</v>
      </c>
      <c r="G330" s="132" t="s">
        <v>155</v>
      </c>
      <c r="H330" s="133">
        <v>247.893</v>
      </c>
      <c r="I330" s="134"/>
      <c r="J330" s="135">
        <f>ROUND(I330*H330,2)</f>
        <v>0</v>
      </c>
      <c r="K330" s="136"/>
      <c r="L330" s="31"/>
      <c r="M330" s="137" t="s">
        <v>1</v>
      </c>
      <c r="N330" s="138" t="s">
        <v>46</v>
      </c>
      <c r="P330" s="139">
        <f>O330*H330</f>
        <v>0</v>
      </c>
      <c r="Q330" s="139">
        <v>1.9000000000000001E-4</v>
      </c>
      <c r="R330" s="139">
        <f>Q330*H330</f>
        <v>4.7099670000000003E-2</v>
      </c>
      <c r="S330" s="139">
        <v>0</v>
      </c>
      <c r="T330" s="140">
        <f>S330*H330</f>
        <v>0</v>
      </c>
      <c r="AR330" s="141" t="s">
        <v>222</v>
      </c>
      <c r="AT330" s="141" t="s">
        <v>137</v>
      </c>
      <c r="AU330" s="141" t="s">
        <v>88</v>
      </c>
      <c r="AY330" s="16" t="s">
        <v>134</v>
      </c>
      <c r="BE330" s="142">
        <f>IF(N330="základní",J330,0)</f>
        <v>0</v>
      </c>
      <c r="BF330" s="142">
        <f>IF(N330="snížená",J330,0)</f>
        <v>0</v>
      </c>
      <c r="BG330" s="142">
        <f>IF(N330="zákl. přenesená",J330,0)</f>
        <v>0</v>
      </c>
      <c r="BH330" s="142">
        <f>IF(N330="sníž. přenesená",J330,0)</f>
        <v>0</v>
      </c>
      <c r="BI330" s="142">
        <f>IF(N330="nulová",J330,0)</f>
        <v>0</v>
      </c>
      <c r="BJ330" s="16" t="s">
        <v>86</v>
      </c>
      <c r="BK330" s="142">
        <f>ROUND(I330*H330,2)</f>
        <v>0</v>
      </c>
      <c r="BL330" s="16" t="s">
        <v>222</v>
      </c>
      <c r="BM330" s="141" t="s">
        <v>415</v>
      </c>
    </row>
    <row r="331" spans="2:65" s="12" customFormat="1" ht="11.25">
      <c r="B331" s="143"/>
      <c r="D331" s="144" t="s">
        <v>143</v>
      </c>
      <c r="E331" s="145" t="s">
        <v>1</v>
      </c>
      <c r="F331" s="146" t="s">
        <v>416</v>
      </c>
      <c r="H331" s="147">
        <v>247.893</v>
      </c>
      <c r="I331" s="148"/>
      <c r="L331" s="143"/>
      <c r="M331" s="149"/>
      <c r="T331" s="150"/>
      <c r="AT331" s="145" t="s">
        <v>143</v>
      </c>
      <c r="AU331" s="145" t="s">
        <v>88</v>
      </c>
      <c r="AV331" s="12" t="s">
        <v>88</v>
      </c>
      <c r="AW331" s="12" t="s">
        <v>36</v>
      </c>
      <c r="AX331" s="12" t="s">
        <v>86</v>
      </c>
      <c r="AY331" s="145" t="s">
        <v>134</v>
      </c>
    </row>
    <row r="332" spans="2:65" s="1" customFormat="1" ht="24.2" customHeight="1">
      <c r="B332" s="128"/>
      <c r="C332" s="164" t="s">
        <v>417</v>
      </c>
      <c r="D332" s="164" t="s">
        <v>251</v>
      </c>
      <c r="E332" s="165" t="s">
        <v>287</v>
      </c>
      <c r="F332" s="166" t="s">
        <v>288</v>
      </c>
      <c r="G332" s="167" t="s">
        <v>155</v>
      </c>
      <c r="H332" s="168">
        <v>288.91899999999998</v>
      </c>
      <c r="I332" s="169"/>
      <c r="J332" s="170">
        <f>ROUND(I332*H332,2)</f>
        <v>0</v>
      </c>
      <c r="K332" s="171"/>
      <c r="L332" s="172"/>
      <c r="M332" s="173" t="s">
        <v>1</v>
      </c>
      <c r="N332" s="174" t="s">
        <v>46</v>
      </c>
      <c r="P332" s="139">
        <f>O332*H332</f>
        <v>0</v>
      </c>
      <c r="Q332" s="139">
        <v>1.9E-3</v>
      </c>
      <c r="R332" s="139">
        <f>Q332*H332</f>
        <v>0.54894609999999999</v>
      </c>
      <c r="S332" s="139">
        <v>0</v>
      </c>
      <c r="T332" s="140">
        <f>S332*H332</f>
        <v>0</v>
      </c>
      <c r="AR332" s="141" t="s">
        <v>254</v>
      </c>
      <c r="AT332" s="141" t="s">
        <v>251</v>
      </c>
      <c r="AU332" s="141" t="s">
        <v>88</v>
      </c>
      <c r="AY332" s="16" t="s">
        <v>134</v>
      </c>
      <c r="BE332" s="142">
        <f>IF(N332="základní",J332,0)</f>
        <v>0</v>
      </c>
      <c r="BF332" s="142">
        <f>IF(N332="snížená",J332,0)</f>
        <v>0</v>
      </c>
      <c r="BG332" s="142">
        <f>IF(N332="zákl. přenesená",J332,0)</f>
        <v>0</v>
      </c>
      <c r="BH332" s="142">
        <f>IF(N332="sníž. přenesená",J332,0)</f>
        <v>0</v>
      </c>
      <c r="BI332" s="142">
        <f>IF(N332="nulová",J332,0)</f>
        <v>0</v>
      </c>
      <c r="BJ332" s="16" t="s">
        <v>86</v>
      </c>
      <c r="BK332" s="142">
        <f>ROUND(I332*H332,2)</f>
        <v>0</v>
      </c>
      <c r="BL332" s="16" t="s">
        <v>222</v>
      </c>
      <c r="BM332" s="141" t="s">
        <v>418</v>
      </c>
    </row>
    <row r="333" spans="2:65" s="12" customFormat="1" ht="11.25">
      <c r="B333" s="143"/>
      <c r="D333" s="144" t="s">
        <v>143</v>
      </c>
      <c r="F333" s="146" t="s">
        <v>419</v>
      </c>
      <c r="H333" s="147">
        <v>288.91899999999998</v>
      </c>
      <c r="I333" s="148"/>
      <c r="L333" s="143"/>
      <c r="M333" s="149"/>
      <c r="T333" s="150"/>
      <c r="AT333" s="145" t="s">
        <v>143</v>
      </c>
      <c r="AU333" s="145" t="s">
        <v>88</v>
      </c>
      <c r="AV333" s="12" t="s">
        <v>88</v>
      </c>
      <c r="AW333" s="12" t="s">
        <v>3</v>
      </c>
      <c r="AX333" s="12" t="s">
        <v>86</v>
      </c>
      <c r="AY333" s="145" t="s">
        <v>134</v>
      </c>
    </row>
    <row r="334" spans="2:65" s="1" customFormat="1" ht="37.9" customHeight="1">
      <c r="B334" s="128"/>
      <c r="C334" s="129" t="s">
        <v>420</v>
      </c>
      <c r="D334" s="129" t="s">
        <v>137</v>
      </c>
      <c r="E334" s="130" t="s">
        <v>421</v>
      </c>
      <c r="F334" s="131" t="s">
        <v>422</v>
      </c>
      <c r="G334" s="132" t="s">
        <v>294</v>
      </c>
      <c r="H334" s="133">
        <v>1629.9549999999999</v>
      </c>
      <c r="I334" s="134"/>
      <c r="J334" s="135">
        <f>ROUND(I334*H334,2)</f>
        <v>0</v>
      </c>
      <c r="K334" s="136"/>
      <c r="L334" s="31"/>
      <c r="M334" s="137" t="s">
        <v>1</v>
      </c>
      <c r="N334" s="138" t="s">
        <v>46</v>
      </c>
      <c r="P334" s="139">
        <f>O334*H334</f>
        <v>0</v>
      </c>
      <c r="Q334" s="139">
        <v>0</v>
      </c>
      <c r="R334" s="139">
        <f>Q334*H334</f>
        <v>0</v>
      </c>
      <c r="S334" s="139">
        <v>0</v>
      </c>
      <c r="T334" s="140">
        <f>S334*H334</f>
        <v>0</v>
      </c>
      <c r="AR334" s="141" t="s">
        <v>222</v>
      </c>
      <c r="AT334" s="141" t="s">
        <v>137</v>
      </c>
      <c r="AU334" s="141" t="s">
        <v>88</v>
      </c>
      <c r="AY334" s="16" t="s">
        <v>134</v>
      </c>
      <c r="BE334" s="142">
        <f>IF(N334="základní",J334,0)</f>
        <v>0</v>
      </c>
      <c r="BF334" s="142">
        <f>IF(N334="snížená",J334,0)</f>
        <v>0</v>
      </c>
      <c r="BG334" s="142">
        <f>IF(N334="zákl. přenesená",J334,0)</f>
        <v>0</v>
      </c>
      <c r="BH334" s="142">
        <f>IF(N334="sníž. přenesená",J334,0)</f>
        <v>0</v>
      </c>
      <c r="BI334" s="142">
        <f>IF(N334="nulová",J334,0)</f>
        <v>0</v>
      </c>
      <c r="BJ334" s="16" t="s">
        <v>86</v>
      </c>
      <c r="BK334" s="142">
        <f>ROUND(I334*H334,2)</f>
        <v>0</v>
      </c>
      <c r="BL334" s="16" t="s">
        <v>222</v>
      </c>
      <c r="BM334" s="141" t="s">
        <v>423</v>
      </c>
    </row>
    <row r="335" spans="2:65" s="12" customFormat="1" ht="11.25">
      <c r="B335" s="143"/>
      <c r="D335" s="144" t="s">
        <v>143</v>
      </c>
      <c r="E335" s="145" t="s">
        <v>1</v>
      </c>
      <c r="F335" s="146" t="s">
        <v>424</v>
      </c>
      <c r="H335" s="147">
        <v>646.76400000000001</v>
      </c>
      <c r="I335" s="148"/>
      <c r="L335" s="143"/>
      <c r="M335" s="149"/>
      <c r="T335" s="150"/>
      <c r="AT335" s="145" t="s">
        <v>143</v>
      </c>
      <c r="AU335" s="145" t="s">
        <v>88</v>
      </c>
      <c r="AV335" s="12" t="s">
        <v>88</v>
      </c>
      <c r="AW335" s="12" t="s">
        <v>36</v>
      </c>
      <c r="AX335" s="12" t="s">
        <v>81</v>
      </c>
      <c r="AY335" s="145" t="s">
        <v>134</v>
      </c>
    </row>
    <row r="336" spans="2:65" s="12" customFormat="1" ht="11.25">
      <c r="B336" s="143"/>
      <c r="D336" s="144" t="s">
        <v>143</v>
      </c>
      <c r="E336" s="145" t="s">
        <v>1</v>
      </c>
      <c r="F336" s="146" t="s">
        <v>425</v>
      </c>
      <c r="H336" s="147">
        <v>174.33</v>
      </c>
      <c r="I336" s="148"/>
      <c r="L336" s="143"/>
      <c r="M336" s="149"/>
      <c r="T336" s="150"/>
      <c r="AT336" s="145" t="s">
        <v>143</v>
      </c>
      <c r="AU336" s="145" t="s">
        <v>88</v>
      </c>
      <c r="AV336" s="12" t="s">
        <v>88</v>
      </c>
      <c r="AW336" s="12" t="s">
        <v>36</v>
      </c>
      <c r="AX336" s="12" t="s">
        <v>81</v>
      </c>
      <c r="AY336" s="145" t="s">
        <v>134</v>
      </c>
    </row>
    <row r="337" spans="2:65" s="12" customFormat="1" ht="22.5">
      <c r="B337" s="143"/>
      <c r="D337" s="144" t="s">
        <v>143</v>
      </c>
      <c r="E337" s="145" t="s">
        <v>1</v>
      </c>
      <c r="F337" s="146" t="s">
        <v>426</v>
      </c>
      <c r="H337" s="147">
        <v>808.86099999999999</v>
      </c>
      <c r="I337" s="148"/>
      <c r="L337" s="143"/>
      <c r="M337" s="149"/>
      <c r="T337" s="150"/>
      <c r="AT337" s="145" t="s">
        <v>143</v>
      </c>
      <c r="AU337" s="145" t="s">
        <v>88</v>
      </c>
      <c r="AV337" s="12" t="s">
        <v>88</v>
      </c>
      <c r="AW337" s="12" t="s">
        <v>36</v>
      </c>
      <c r="AX337" s="12" t="s">
        <v>81</v>
      </c>
      <c r="AY337" s="145" t="s">
        <v>134</v>
      </c>
    </row>
    <row r="338" spans="2:65" s="13" customFormat="1" ht="11.25">
      <c r="B338" s="151"/>
      <c r="D338" s="144" t="s">
        <v>143</v>
      </c>
      <c r="E338" s="152" t="s">
        <v>1</v>
      </c>
      <c r="F338" s="153" t="s">
        <v>152</v>
      </c>
      <c r="H338" s="154">
        <v>1629.9549999999999</v>
      </c>
      <c r="I338" s="155"/>
      <c r="L338" s="151"/>
      <c r="M338" s="156"/>
      <c r="T338" s="157"/>
      <c r="AT338" s="152" t="s">
        <v>143</v>
      </c>
      <c r="AU338" s="152" t="s">
        <v>88</v>
      </c>
      <c r="AV338" s="13" t="s">
        <v>141</v>
      </c>
      <c r="AW338" s="13" t="s">
        <v>36</v>
      </c>
      <c r="AX338" s="13" t="s">
        <v>86</v>
      </c>
      <c r="AY338" s="152" t="s">
        <v>134</v>
      </c>
    </row>
    <row r="339" spans="2:65" s="1" customFormat="1" ht="16.5" customHeight="1">
      <c r="B339" s="128"/>
      <c r="C339" s="164" t="s">
        <v>427</v>
      </c>
      <c r="D339" s="164" t="s">
        <v>251</v>
      </c>
      <c r="E339" s="165" t="s">
        <v>321</v>
      </c>
      <c r="F339" s="166" t="s">
        <v>322</v>
      </c>
      <c r="G339" s="167" t="s">
        <v>294</v>
      </c>
      <c r="H339" s="168">
        <v>1711.453</v>
      </c>
      <c r="I339" s="169"/>
      <c r="J339" s="170">
        <f>ROUND(I339*H339,2)</f>
        <v>0</v>
      </c>
      <c r="K339" s="171"/>
      <c r="L339" s="172"/>
      <c r="M339" s="173" t="s">
        <v>1</v>
      </c>
      <c r="N339" s="174" t="s">
        <v>46</v>
      </c>
      <c r="P339" s="139">
        <f>O339*H339</f>
        <v>0</v>
      </c>
      <c r="Q339" s="139">
        <v>1.0000000000000001E-5</v>
      </c>
      <c r="R339" s="139">
        <f>Q339*H339</f>
        <v>1.7114530000000003E-2</v>
      </c>
      <c r="S339" s="139">
        <v>0</v>
      </c>
      <c r="T339" s="140">
        <f>S339*H339</f>
        <v>0</v>
      </c>
      <c r="AR339" s="141" t="s">
        <v>254</v>
      </c>
      <c r="AT339" s="141" t="s">
        <v>251</v>
      </c>
      <c r="AU339" s="141" t="s">
        <v>88</v>
      </c>
      <c r="AY339" s="16" t="s">
        <v>134</v>
      </c>
      <c r="BE339" s="142">
        <f>IF(N339="základní",J339,0)</f>
        <v>0</v>
      </c>
      <c r="BF339" s="142">
        <f>IF(N339="snížená",J339,0)</f>
        <v>0</v>
      </c>
      <c r="BG339" s="142">
        <f>IF(N339="zákl. přenesená",J339,0)</f>
        <v>0</v>
      </c>
      <c r="BH339" s="142">
        <f>IF(N339="sníž. přenesená",J339,0)</f>
        <v>0</v>
      </c>
      <c r="BI339" s="142">
        <f>IF(N339="nulová",J339,0)</f>
        <v>0</v>
      </c>
      <c r="BJ339" s="16" t="s">
        <v>86</v>
      </c>
      <c r="BK339" s="142">
        <f>ROUND(I339*H339,2)</f>
        <v>0</v>
      </c>
      <c r="BL339" s="16" t="s">
        <v>222</v>
      </c>
      <c r="BM339" s="141" t="s">
        <v>428</v>
      </c>
    </row>
    <row r="340" spans="2:65" s="12" customFormat="1" ht="11.25">
      <c r="B340" s="143"/>
      <c r="D340" s="144" t="s">
        <v>143</v>
      </c>
      <c r="F340" s="146" t="s">
        <v>429</v>
      </c>
      <c r="H340" s="147">
        <v>1711.453</v>
      </c>
      <c r="I340" s="148"/>
      <c r="L340" s="143"/>
      <c r="M340" s="149"/>
      <c r="T340" s="150"/>
      <c r="AT340" s="145" t="s">
        <v>143</v>
      </c>
      <c r="AU340" s="145" t="s">
        <v>88</v>
      </c>
      <c r="AV340" s="12" t="s">
        <v>88</v>
      </c>
      <c r="AW340" s="12" t="s">
        <v>3</v>
      </c>
      <c r="AX340" s="12" t="s">
        <v>86</v>
      </c>
      <c r="AY340" s="145" t="s">
        <v>134</v>
      </c>
    </row>
    <row r="341" spans="2:65" s="1" customFormat="1" ht="16.5" customHeight="1">
      <c r="B341" s="128"/>
      <c r="C341" s="164" t="s">
        <v>430</v>
      </c>
      <c r="D341" s="164" t="s">
        <v>251</v>
      </c>
      <c r="E341" s="165" t="s">
        <v>305</v>
      </c>
      <c r="F341" s="166" t="s">
        <v>306</v>
      </c>
      <c r="G341" s="167" t="s">
        <v>294</v>
      </c>
      <c r="H341" s="168">
        <v>1711.453</v>
      </c>
      <c r="I341" s="169"/>
      <c r="J341" s="170">
        <f>ROUND(I341*H341,2)</f>
        <v>0</v>
      </c>
      <c r="K341" s="171"/>
      <c r="L341" s="172"/>
      <c r="M341" s="173" t="s">
        <v>1</v>
      </c>
      <c r="N341" s="174" t="s">
        <v>46</v>
      </c>
      <c r="P341" s="139">
        <f>O341*H341</f>
        <v>0</v>
      </c>
      <c r="Q341" s="139">
        <v>1.0000000000000001E-5</v>
      </c>
      <c r="R341" s="139">
        <f>Q341*H341</f>
        <v>1.7114530000000003E-2</v>
      </c>
      <c r="S341" s="139">
        <v>0</v>
      </c>
      <c r="T341" s="140">
        <f>S341*H341</f>
        <v>0</v>
      </c>
      <c r="AR341" s="141" t="s">
        <v>254</v>
      </c>
      <c r="AT341" s="141" t="s">
        <v>251</v>
      </c>
      <c r="AU341" s="141" t="s">
        <v>88</v>
      </c>
      <c r="AY341" s="16" t="s">
        <v>134</v>
      </c>
      <c r="BE341" s="142">
        <f>IF(N341="základní",J341,0)</f>
        <v>0</v>
      </c>
      <c r="BF341" s="142">
        <f>IF(N341="snížená",J341,0)</f>
        <v>0</v>
      </c>
      <c r="BG341" s="142">
        <f>IF(N341="zákl. přenesená",J341,0)</f>
        <v>0</v>
      </c>
      <c r="BH341" s="142">
        <f>IF(N341="sníž. přenesená",J341,0)</f>
        <v>0</v>
      </c>
      <c r="BI341" s="142">
        <f>IF(N341="nulová",J341,0)</f>
        <v>0</v>
      </c>
      <c r="BJ341" s="16" t="s">
        <v>86</v>
      </c>
      <c r="BK341" s="142">
        <f>ROUND(I341*H341,2)</f>
        <v>0</v>
      </c>
      <c r="BL341" s="16" t="s">
        <v>222</v>
      </c>
      <c r="BM341" s="141" t="s">
        <v>431</v>
      </c>
    </row>
    <row r="342" spans="2:65" s="12" customFormat="1" ht="11.25">
      <c r="B342" s="143"/>
      <c r="D342" s="144" t="s">
        <v>143</v>
      </c>
      <c r="F342" s="146" t="s">
        <v>429</v>
      </c>
      <c r="H342" s="147">
        <v>1711.453</v>
      </c>
      <c r="I342" s="148"/>
      <c r="L342" s="143"/>
      <c r="M342" s="149"/>
      <c r="T342" s="150"/>
      <c r="AT342" s="145" t="s">
        <v>143</v>
      </c>
      <c r="AU342" s="145" t="s">
        <v>88</v>
      </c>
      <c r="AV342" s="12" t="s">
        <v>88</v>
      </c>
      <c r="AW342" s="12" t="s">
        <v>3</v>
      </c>
      <c r="AX342" s="12" t="s">
        <v>86</v>
      </c>
      <c r="AY342" s="145" t="s">
        <v>134</v>
      </c>
    </row>
    <row r="343" spans="2:65" s="1" customFormat="1" ht="33" customHeight="1">
      <c r="B343" s="128"/>
      <c r="C343" s="129" t="s">
        <v>432</v>
      </c>
      <c r="D343" s="129" t="s">
        <v>137</v>
      </c>
      <c r="E343" s="130" t="s">
        <v>433</v>
      </c>
      <c r="F343" s="131" t="s">
        <v>434</v>
      </c>
      <c r="G343" s="132" t="s">
        <v>294</v>
      </c>
      <c r="H343" s="133">
        <v>1629.9549999999999</v>
      </c>
      <c r="I343" s="134"/>
      <c r="J343" s="135">
        <f>ROUND(I343*H343,2)</f>
        <v>0</v>
      </c>
      <c r="K343" s="136"/>
      <c r="L343" s="31"/>
      <c r="M343" s="137" t="s">
        <v>1</v>
      </c>
      <c r="N343" s="138" t="s">
        <v>46</v>
      </c>
      <c r="P343" s="139">
        <f>O343*H343</f>
        <v>0</v>
      </c>
      <c r="Q343" s="139">
        <v>0</v>
      </c>
      <c r="R343" s="139">
        <f>Q343*H343</f>
        <v>0</v>
      </c>
      <c r="S343" s="139">
        <v>0</v>
      </c>
      <c r="T343" s="140">
        <f>S343*H343</f>
        <v>0</v>
      </c>
      <c r="AR343" s="141" t="s">
        <v>222</v>
      </c>
      <c r="AT343" s="141" t="s">
        <v>137</v>
      </c>
      <c r="AU343" s="141" t="s">
        <v>88</v>
      </c>
      <c r="AY343" s="16" t="s">
        <v>134</v>
      </c>
      <c r="BE343" s="142">
        <f>IF(N343="základní",J343,0)</f>
        <v>0</v>
      </c>
      <c r="BF343" s="142">
        <f>IF(N343="snížená",J343,0)</f>
        <v>0</v>
      </c>
      <c r="BG343" s="142">
        <f>IF(N343="zákl. přenesená",J343,0)</f>
        <v>0</v>
      </c>
      <c r="BH343" s="142">
        <f>IF(N343="sníž. přenesená",J343,0)</f>
        <v>0</v>
      </c>
      <c r="BI343" s="142">
        <f>IF(N343="nulová",J343,0)</f>
        <v>0</v>
      </c>
      <c r="BJ343" s="16" t="s">
        <v>86</v>
      </c>
      <c r="BK343" s="142">
        <f>ROUND(I343*H343,2)</f>
        <v>0</v>
      </c>
      <c r="BL343" s="16" t="s">
        <v>222</v>
      </c>
      <c r="BM343" s="141" t="s">
        <v>435</v>
      </c>
    </row>
    <row r="344" spans="2:65" s="12" customFormat="1" ht="11.25">
      <c r="B344" s="143"/>
      <c r="D344" s="144" t="s">
        <v>143</v>
      </c>
      <c r="E344" s="145" t="s">
        <v>1</v>
      </c>
      <c r="F344" s="146" t="s">
        <v>424</v>
      </c>
      <c r="H344" s="147">
        <v>646.76400000000001</v>
      </c>
      <c r="I344" s="148"/>
      <c r="L344" s="143"/>
      <c r="M344" s="149"/>
      <c r="T344" s="150"/>
      <c r="AT344" s="145" t="s">
        <v>143</v>
      </c>
      <c r="AU344" s="145" t="s">
        <v>88</v>
      </c>
      <c r="AV344" s="12" t="s">
        <v>88</v>
      </c>
      <c r="AW344" s="12" t="s">
        <v>36</v>
      </c>
      <c r="AX344" s="12" t="s">
        <v>81</v>
      </c>
      <c r="AY344" s="145" t="s">
        <v>134</v>
      </c>
    </row>
    <row r="345" spans="2:65" s="12" customFormat="1" ht="11.25">
      <c r="B345" s="143"/>
      <c r="D345" s="144" t="s">
        <v>143</v>
      </c>
      <c r="E345" s="145" t="s">
        <v>1</v>
      </c>
      <c r="F345" s="146" t="s">
        <v>425</v>
      </c>
      <c r="H345" s="147">
        <v>174.33</v>
      </c>
      <c r="I345" s="148"/>
      <c r="L345" s="143"/>
      <c r="M345" s="149"/>
      <c r="T345" s="150"/>
      <c r="AT345" s="145" t="s">
        <v>143</v>
      </c>
      <c r="AU345" s="145" t="s">
        <v>88</v>
      </c>
      <c r="AV345" s="12" t="s">
        <v>88</v>
      </c>
      <c r="AW345" s="12" t="s">
        <v>36</v>
      </c>
      <c r="AX345" s="12" t="s">
        <v>81</v>
      </c>
      <c r="AY345" s="145" t="s">
        <v>134</v>
      </c>
    </row>
    <row r="346" spans="2:65" s="12" customFormat="1" ht="22.5">
      <c r="B346" s="143"/>
      <c r="D346" s="144" t="s">
        <v>143</v>
      </c>
      <c r="E346" s="145" t="s">
        <v>1</v>
      </c>
      <c r="F346" s="146" t="s">
        <v>426</v>
      </c>
      <c r="H346" s="147">
        <v>808.86099999999999</v>
      </c>
      <c r="I346" s="148"/>
      <c r="L346" s="143"/>
      <c r="M346" s="149"/>
      <c r="T346" s="150"/>
      <c r="AT346" s="145" t="s">
        <v>143</v>
      </c>
      <c r="AU346" s="145" t="s">
        <v>88</v>
      </c>
      <c r="AV346" s="12" t="s">
        <v>88</v>
      </c>
      <c r="AW346" s="12" t="s">
        <v>36</v>
      </c>
      <c r="AX346" s="12" t="s">
        <v>81</v>
      </c>
      <c r="AY346" s="145" t="s">
        <v>134</v>
      </c>
    </row>
    <row r="347" spans="2:65" s="13" customFormat="1" ht="11.25">
      <c r="B347" s="151"/>
      <c r="D347" s="144" t="s">
        <v>143</v>
      </c>
      <c r="E347" s="152" t="s">
        <v>1</v>
      </c>
      <c r="F347" s="153" t="s">
        <v>152</v>
      </c>
      <c r="H347" s="154">
        <v>1629.9549999999999</v>
      </c>
      <c r="I347" s="155"/>
      <c r="L347" s="151"/>
      <c r="M347" s="156"/>
      <c r="T347" s="157"/>
      <c r="AT347" s="152" t="s">
        <v>143</v>
      </c>
      <c r="AU347" s="152" t="s">
        <v>88</v>
      </c>
      <c r="AV347" s="13" t="s">
        <v>141</v>
      </c>
      <c r="AW347" s="13" t="s">
        <v>36</v>
      </c>
      <c r="AX347" s="13" t="s">
        <v>86</v>
      </c>
      <c r="AY347" s="152" t="s">
        <v>134</v>
      </c>
    </row>
    <row r="348" spans="2:65" s="1" customFormat="1" ht="24.2" customHeight="1">
      <c r="B348" s="128"/>
      <c r="C348" s="164" t="s">
        <v>436</v>
      </c>
      <c r="D348" s="164" t="s">
        <v>251</v>
      </c>
      <c r="E348" s="165" t="s">
        <v>341</v>
      </c>
      <c r="F348" s="166" t="s">
        <v>342</v>
      </c>
      <c r="G348" s="167" t="s">
        <v>155</v>
      </c>
      <c r="H348" s="168">
        <v>16.3</v>
      </c>
      <c r="I348" s="169"/>
      <c r="J348" s="170">
        <f>ROUND(I348*H348,2)</f>
        <v>0</v>
      </c>
      <c r="K348" s="171"/>
      <c r="L348" s="172"/>
      <c r="M348" s="173" t="s">
        <v>1</v>
      </c>
      <c r="N348" s="174" t="s">
        <v>46</v>
      </c>
      <c r="P348" s="139">
        <f>O348*H348</f>
        <v>0</v>
      </c>
      <c r="Q348" s="139">
        <v>1.9E-3</v>
      </c>
      <c r="R348" s="139">
        <f>Q348*H348</f>
        <v>3.0970000000000001E-2</v>
      </c>
      <c r="S348" s="139">
        <v>0</v>
      </c>
      <c r="T348" s="140">
        <f>S348*H348</f>
        <v>0</v>
      </c>
      <c r="AR348" s="141" t="s">
        <v>254</v>
      </c>
      <c r="AT348" s="141" t="s">
        <v>251</v>
      </c>
      <c r="AU348" s="141" t="s">
        <v>88</v>
      </c>
      <c r="AY348" s="16" t="s">
        <v>134</v>
      </c>
      <c r="BE348" s="142">
        <f>IF(N348="základní",J348,0)</f>
        <v>0</v>
      </c>
      <c r="BF348" s="142">
        <f>IF(N348="snížená",J348,0)</f>
        <v>0</v>
      </c>
      <c r="BG348" s="142">
        <f>IF(N348="zákl. přenesená",J348,0)</f>
        <v>0</v>
      </c>
      <c r="BH348" s="142">
        <f>IF(N348="sníž. přenesená",J348,0)</f>
        <v>0</v>
      </c>
      <c r="BI348" s="142">
        <f>IF(N348="nulová",J348,0)</f>
        <v>0</v>
      </c>
      <c r="BJ348" s="16" t="s">
        <v>86</v>
      </c>
      <c r="BK348" s="142">
        <f>ROUND(I348*H348,2)</f>
        <v>0</v>
      </c>
      <c r="BL348" s="16" t="s">
        <v>222</v>
      </c>
      <c r="BM348" s="141" t="s">
        <v>437</v>
      </c>
    </row>
    <row r="349" spans="2:65" s="12" customFormat="1" ht="11.25">
      <c r="B349" s="143"/>
      <c r="D349" s="144" t="s">
        <v>143</v>
      </c>
      <c r="F349" s="146" t="s">
        <v>438</v>
      </c>
      <c r="H349" s="147">
        <v>16.3</v>
      </c>
      <c r="I349" s="148"/>
      <c r="L349" s="143"/>
      <c r="M349" s="149"/>
      <c r="T349" s="150"/>
      <c r="AT349" s="145" t="s">
        <v>143</v>
      </c>
      <c r="AU349" s="145" t="s">
        <v>88</v>
      </c>
      <c r="AV349" s="12" t="s">
        <v>88</v>
      </c>
      <c r="AW349" s="12" t="s">
        <v>3</v>
      </c>
      <c r="AX349" s="12" t="s">
        <v>86</v>
      </c>
      <c r="AY349" s="145" t="s">
        <v>134</v>
      </c>
    </row>
    <row r="350" spans="2:65" s="1" customFormat="1" ht="24.2" customHeight="1">
      <c r="B350" s="128"/>
      <c r="C350" s="129" t="s">
        <v>439</v>
      </c>
      <c r="D350" s="129" t="s">
        <v>137</v>
      </c>
      <c r="E350" s="130" t="s">
        <v>440</v>
      </c>
      <c r="F350" s="131" t="s">
        <v>441</v>
      </c>
      <c r="G350" s="132" t="s">
        <v>155</v>
      </c>
      <c r="H350" s="133">
        <v>247.893</v>
      </c>
      <c r="I350" s="134"/>
      <c r="J350" s="135">
        <f>ROUND(I350*H350,2)</f>
        <v>0</v>
      </c>
      <c r="K350" s="136"/>
      <c r="L350" s="31"/>
      <c r="M350" s="137" t="s">
        <v>1</v>
      </c>
      <c r="N350" s="138" t="s">
        <v>46</v>
      </c>
      <c r="P350" s="139">
        <f>O350*H350</f>
        <v>0</v>
      </c>
      <c r="Q350" s="139">
        <v>0</v>
      </c>
      <c r="R350" s="139">
        <f>Q350*H350</f>
        <v>0</v>
      </c>
      <c r="S350" s="139">
        <v>0</v>
      </c>
      <c r="T350" s="140">
        <f>S350*H350</f>
        <v>0</v>
      </c>
      <c r="AR350" s="141" t="s">
        <v>222</v>
      </c>
      <c r="AT350" s="141" t="s">
        <v>137</v>
      </c>
      <c r="AU350" s="141" t="s">
        <v>88</v>
      </c>
      <c r="AY350" s="16" t="s">
        <v>134</v>
      </c>
      <c r="BE350" s="142">
        <f>IF(N350="základní",J350,0)</f>
        <v>0</v>
      </c>
      <c r="BF350" s="142">
        <f>IF(N350="snížená",J350,0)</f>
        <v>0</v>
      </c>
      <c r="BG350" s="142">
        <f>IF(N350="zákl. přenesená",J350,0)</f>
        <v>0</v>
      </c>
      <c r="BH350" s="142">
        <f>IF(N350="sníž. přenesená",J350,0)</f>
        <v>0</v>
      </c>
      <c r="BI350" s="142">
        <f>IF(N350="nulová",J350,0)</f>
        <v>0</v>
      </c>
      <c r="BJ350" s="16" t="s">
        <v>86</v>
      </c>
      <c r="BK350" s="142">
        <f>ROUND(I350*H350,2)</f>
        <v>0</v>
      </c>
      <c r="BL350" s="16" t="s">
        <v>222</v>
      </c>
      <c r="BM350" s="141" t="s">
        <v>442</v>
      </c>
    </row>
    <row r="351" spans="2:65" s="12" customFormat="1" ht="11.25">
      <c r="B351" s="143"/>
      <c r="D351" s="144" t="s">
        <v>143</v>
      </c>
      <c r="E351" s="145" t="s">
        <v>1</v>
      </c>
      <c r="F351" s="146" t="s">
        <v>416</v>
      </c>
      <c r="H351" s="147">
        <v>247.893</v>
      </c>
      <c r="I351" s="148"/>
      <c r="L351" s="143"/>
      <c r="M351" s="149"/>
      <c r="T351" s="150"/>
      <c r="AT351" s="145" t="s">
        <v>143</v>
      </c>
      <c r="AU351" s="145" t="s">
        <v>88</v>
      </c>
      <c r="AV351" s="12" t="s">
        <v>88</v>
      </c>
      <c r="AW351" s="12" t="s">
        <v>36</v>
      </c>
      <c r="AX351" s="12" t="s">
        <v>86</v>
      </c>
      <c r="AY351" s="145" t="s">
        <v>134</v>
      </c>
    </row>
    <row r="352" spans="2:65" s="1" customFormat="1" ht="16.5" customHeight="1">
      <c r="B352" s="128"/>
      <c r="C352" s="164" t="s">
        <v>443</v>
      </c>
      <c r="D352" s="164" t="s">
        <v>251</v>
      </c>
      <c r="E352" s="165" t="s">
        <v>403</v>
      </c>
      <c r="F352" s="166" t="s">
        <v>404</v>
      </c>
      <c r="G352" s="167" t="s">
        <v>155</v>
      </c>
      <c r="H352" s="168">
        <v>286.31599999999997</v>
      </c>
      <c r="I352" s="169"/>
      <c r="J352" s="170">
        <f>ROUND(I352*H352,2)</f>
        <v>0</v>
      </c>
      <c r="K352" s="171"/>
      <c r="L352" s="172"/>
      <c r="M352" s="173" t="s">
        <v>1</v>
      </c>
      <c r="N352" s="174" t="s">
        <v>46</v>
      </c>
      <c r="P352" s="139">
        <f>O352*H352</f>
        <v>0</v>
      </c>
      <c r="Q352" s="139">
        <v>1.4999999999999999E-4</v>
      </c>
      <c r="R352" s="139">
        <f>Q352*H352</f>
        <v>4.294739999999999E-2</v>
      </c>
      <c r="S352" s="139">
        <v>0</v>
      </c>
      <c r="T352" s="140">
        <f>S352*H352</f>
        <v>0</v>
      </c>
      <c r="AR352" s="141" t="s">
        <v>254</v>
      </c>
      <c r="AT352" s="141" t="s">
        <v>251</v>
      </c>
      <c r="AU352" s="141" t="s">
        <v>88</v>
      </c>
      <c r="AY352" s="16" t="s">
        <v>134</v>
      </c>
      <c r="BE352" s="142">
        <f>IF(N352="základní",J352,0)</f>
        <v>0</v>
      </c>
      <c r="BF352" s="142">
        <f>IF(N352="snížená",J352,0)</f>
        <v>0</v>
      </c>
      <c r="BG352" s="142">
        <f>IF(N352="zákl. přenesená",J352,0)</f>
        <v>0</v>
      </c>
      <c r="BH352" s="142">
        <f>IF(N352="sníž. přenesená",J352,0)</f>
        <v>0</v>
      </c>
      <c r="BI352" s="142">
        <f>IF(N352="nulová",J352,0)</f>
        <v>0</v>
      </c>
      <c r="BJ352" s="16" t="s">
        <v>86</v>
      </c>
      <c r="BK352" s="142">
        <f>ROUND(I352*H352,2)</f>
        <v>0</v>
      </c>
      <c r="BL352" s="16" t="s">
        <v>222</v>
      </c>
      <c r="BM352" s="141" t="s">
        <v>444</v>
      </c>
    </row>
    <row r="353" spans="2:65" s="12" customFormat="1" ht="11.25">
      <c r="B353" s="143"/>
      <c r="D353" s="144" t="s">
        <v>143</v>
      </c>
      <c r="F353" s="146" t="s">
        <v>445</v>
      </c>
      <c r="H353" s="147">
        <v>286.31599999999997</v>
      </c>
      <c r="I353" s="148"/>
      <c r="L353" s="143"/>
      <c r="M353" s="149"/>
      <c r="T353" s="150"/>
      <c r="AT353" s="145" t="s">
        <v>143</v>
      </c>
      <c r="AU353" s="145" t="s">
        <v>88</v>
      </c>
      <c r="AV353" s="12" t="s">
        <v>88</v>
      </c>
      <c r="AW353" s="12" t="s">
        <v>3</v>
      </c>
      <c r="AX353" s="12" t="s">
        <v>86</v>
      </c>
      <c r="AY353" s="145" t="s">
        <v>134</v>
      </c>
    </row>
    <row r="354" spans="2:65" s="1" customFormat="1" ht="16.5" customHeight="1">
      <c r="B354" s="128"/>
      <c r="C354" s="129" t="s">
        <v>446</v>
      </c>
      <c r="D354" s="129" t="s">
        <v>137</v>
      </c>
      <c r="E354" s="130" t="s">
        <v>447</v>
      </c>
      <c r="F354" s="131" t="s">
        <v>448</v>
      </c>
      <c r="G354" s="132" t="s">
        <v>294</v>
      </c>
      <c r="H354" s="133">
        <v>4</v>
      </c>
      <c r="I354" s="134"/>
      <c r="J354" s="135">
        <f>ROUND(I354*H354,2)</f>
        <v>0</v>
      </c>
      <c r="K354" s="136"/>
      <c r="L354" s="31"/>
      <c r="M354" s="137" t="s">
        <v>1</v>
      </c>
      <c r="N354" s="138" t="s">
        <v>46</v>
      </c>
      <c r="P354" s="139">
        <f>O354*H354</f>
        <v>0</v>
      </c>
      <c r="Q354" s="139">
        <v>1E-4</v>
      </c>
      <c r="R354" s="139">
        <f>Q354*H354</f>
        <v>4.0000000000000002E-4</v>
      </c>
      <c r="S354" s="139">
        <v>0</v>
      </c>
      <c r="T354" s="140">
        <f>S354*H354</f>
        <v>0</v>
      </c>
      <c r="AR354" s="141" t="s">
        <v>222</v>
      </c>
      <c r="AT354" s="141" t="s">
        <v>137</v>
      </c>
      <c r="AU354" s="141" t="s">
        <v>88</v>
      </c>
      <c r="AY354" s="16" t="s">
        <v>134</v>
      </c>
      <c r="BE354" s="142">
        <f>IF(N354="základní",J354,0)</f>
        <v>0</v>
      </c>
      <c r="BF354" s="142">
        <f>IF(N354="snížená",J354,0)</f>
        <v>0</v>
      </c>
      <c r="BG354" s="142">
        <f>IF(N354="zákl. přenesená",J354,0)</f>
        <v>0</v>
      </c>
      <c r="BH354" s="142">
        <f>IF(N354="sníž. přenesená",J354,0)</f>
        <v>0</v>
      </c>
      <c r="BI354" s="142">
        <f>IF(N354="nulová",J354,0)</f>
        <v>0</v>
      </c>
      <c r="BJ354" s="16" t="s">
        <v>86</v>
      </c>
      <c r="BK354" s="142">
        <f>ROUND(I354*H354,2)</f>
        <v>0</v>
      </c>
      <c r="BL354" s="16" t="s">
        <v>222</v>
      </c>
      <c r="BM354" s="141" t="s">
        <v>449</v>
      </c>
    </row>
    <row r="355" spans="2:65" s="12" customFormat="1" ht="11.25">
      <c r="B355" s="143"/>
      <c r="D355" s="144" t="s">
        <v>143</v>
      </c>
      <c r="E355" s="145" t="s">
        <v>1</v>
      </c>
      <c r="F355" s="146" t="s">
        <v>450</v>
      </c>
      <c r="H355" s="147">
        <v>1</v>
      </c>
      <c r="I355" s="148"/>
      <c r="L355" s="143"/>
      <c r="M355" s="149"/>
      <c r="T355" s="150"/>
      <c r="AT355" s="145" t="s">
        <v>143</v>
      </c>
      <c r="AU355" s="145" t="s">
        <v>88</v>
      </c>
      <c r="AV355" s="12" t="s">
        <v>88</v>
      </c>
      <c r="AW355" s="12" t="s">
        <v>36</v>
      </c>
      <c r="AX355" s="12" t="s">
        <v>81</v>
      </c>
      <c r="AY355" s="145" t="s">
        <v>134</v>
      </c>
    </row>
    <row r="356" spans="2:65" s="12" customFormat="1" ht="11.25">
      <c r="B356" s="143"/>
      <c r="D356" s="144" t="s">
        <v>143</v>
      </c>
      <c r="E356" s="145" t="s">
        <v>1</v>
      </c>
      <c r="F356" s="146" t="s">
        <v>451</v>
      </c>
      <c r="H356" s="147">
        <v>1</v>
      </c>
      <c r="I356" s="148"/>
      <c r="L356" s="143"/>
      <c r="M356" s="149"/>
      <c r="T356" s="150"/>
      <c r="AT356" s="145" t="s">
        <v>143</v>
      </c>
      <c r="AU356" s="145" t="s">
        <v>88</v>
      </c>
      <c r="AV356" s="12" t="s">
        <v>88</v>
      </c>
      <c r="AW356" s="12" t="s">
        <v>36</v>
      </c>
      <c r="AX356" s="12" t="s">
        <v>81</v>
      </c>
      <c r="AY356" s="145" t="s">
        <v>134</v>
      </c>
    </row>
    <row r="357" spans="2:65" s="12" customFormat="1" ht="11.25">
      <c r="B357" s="143"/>
      <c r="D357" s="144" t="s">
        <v>143</v>
      </c>
      <c r="E357" s="145" t="s">
        <v>1</v>
      </c>
      <c r="F357" s="146" t="s">
        <v>452</v>
      </c>
      <c r="H357" s="147">
        <v>1</v>
      </c>
      <c r="I357" s="148"/>
      <c r="L357" s="143"/>
      <c r="M357" s="149"/>
      <c r="T357" s="150"/>
      <c r="AT357" s="145" t="s">
        <v>143</v>
      </c>
      <c r="AU357" s="145" t="s">
        <v>88</v>
      </c>
      <c r="AV357" s="12" t="s">
        <v>88</v>
      </c>
      <c r="AW357" s="12" t="s">
        <v>36</v>
      </c>
      <c r="AX357" s="12" t="s">
        <v>81</v>
      </c>
      <c r="AY357" s="145" t="s">
        <v>134</v>
      </c>
    </row>
    <row r="358" spans="2:65" s="12" customFormat="1" ht="11.25">
      <c r="B358" s="143"/>
      <c r="D358" s="144" t="s">
        <v>143</v>
      </c>
      <c r="E358" s="145" t="s">
        <v>1</v>
      </c>
      <c r="F358" s="146" t="s">
        <v>453</v>
      </c>
      <c r="H358" s="147">
        <v>1</v>
      </c>
      <c r="I358" s="148"/>
      <c r="L358" s="143"/>
      <c r="M358" s="149"/>
      <c r="T358" s="150"/>
      <c r="AT358" s="145" t="s">
        <v>143</v>
      </c>
      <c r="AU358" s="145" t="s">
        <v>88</v>
      </c>
      <c r="AV358" s="12" t="s">
        <v>88</v>
      </c>
      <c r="AW358" s="12" t="s">
        <v>36</v>
      </c>
      <c r="AX358" s="12" t="s">
        <v>81</v>
      </c>
      <c r="AY358" s="145" t="s">
        <v>134</v>
      </c>
    </row>
    <row r="359" spans="2:65" s="13" customFormat="1" ht="11.25">
      <c r="B359" s="151"/>
      <c r="D359" s="144" t="s">
        <v>143</v>
      </c>
      <c r="E359" s="152" t="s">
        <v>1</v>
      </c>
      <c r="F359" s="153" t="s">
        <v>152</v>
      </c>
      <c r="H359" s="154">
        <v>4</v>
      </c>
      <c r="I359" s="155"/>
      <c r="L359" s="151"/>
      <c r="M359" s="156"/>
      <c r="T359" s="157"/>
      <c r="AT359" s="152" t="s">
        <v>143</v>
      </c>
      <c r="AU359" s="152" t="s">
        <v>88</v>
      </c>
      <c r="AV359" s="13" t="s">
        <v>141</v>
      </c>
      <c r="AW359" s="13" t="s">
        <v>36</v>
      </c>
      <c r="AX359" s="13" t="s">
        <v>86</v>
      </c>
      <c r="AY359" s="152" t="s">
        <v>134</v>
      </c>
    </row>
    <row r="360" spans="2:65" s="1" customFormat="1" ht="24.2" customHeight="1">
      <c r="B360" s="128"/>
      <c r="C360" s="164" t="s">
        <v>454</v>
      </c>
      <c r="D360" s="164" t="s">
        <v>251</v>
      </c>
      <c r="E360" s="165" t="s">
        <v>455</v>
      </c>
      <c r="F360" s="166" t="s">
        <v>456</v>
      </c>
      <c r="G360" s="167" t="s">
        <v>294</v>
      </c>
      <c r="H360" s="168">
        <v>4</v>
      </c>
      <c r="I360" s="169"/>
      <c r="J360" s="170">
        <f>ROUND(I360*H360,2)</f>
        <v>0</v>
      </c>
      <c r="K360" s="171"/>
      <c r="L360" s="172"/>
      <c r="M360" s="173" t="s">
        <v>1</v>
      </c>
      <c r="N360" s="174" t="s">
        <v>46</v>
      </c>
      <c r="P360" s="139">
        <f>O360*H360</f>
        <v>0</v>
      </c>
      <c r="Q360" s="139">
        <v>8.0000000000000004E-4</v>
      </c>
      <c r="R360" s="139">
        <f>Q360*H360</f>
        <v>3.2000000000000002E-3</v>
      </c>
      <c r="S360" s="139">
        <v>0</v>
      </c>
      <c r="T360" s="140">
        <f>S360*H360</f>
        <v>0</v>
      </c>
      <c r="AR360" s="141" t="s">
        <v>254</v>
      </c>
      <c r="AT360" s="141" t="s">
        <v>251</v>
      </c>
      <c r="AU360" s="141" t="s">
        <v>88</v>
      </c>
      <c r="AY360" s="16" t="s">
        <v>134</v>
      </c>
      <c r="BE360" s="142">
        <f>IF(N360="základní",J360,0)</f>
        <v>0</v>
      </c>
      <c r="BF360" s="142">
        <f>IF(N360="snížená",J360,0)</f>
        <v>0</v>
      </c>
      <c r="BG360" s="142">
        <f>IF(N360="zákl. přenesená",J360,0)</f>
        <v>0</v>
      </c>
      <c r="BH360" s="142">
        <f>IF(N360="sníž. přenesená",J360,0)</f>
        <v>0</v>
      </c>
      <c r="BI360" s="142">
        <f>IF(N360="nulová",J360,0)</f>
        <v>0</v>
      </c>
      <c r="BJ360" s="16" t="s">
        <v>86</v>
      </c>
      <c r="BK360" s="142">
        <f>ROUND(I360*H360,2)</f>
        <v>0</v>
      </c>
      <c r="BL360" s="16" t="s">
        <v>222</v>
      </c>
      <c r="BM360" s="141" t="s">
        <v>457</v>
      </c>
    </row>
    <row r="361" spans="2:65" s="1" customFormat="1" ht="21.75" customHeight="1">
      <c r="B361" s="128"/>
      <c r="C361" s="129" t="s">
        <v>458</v>
      </c>
      <c r="D361" s="129" t="s">
        <v>137</v>
      </c>
      <c r="E361" s="130" t="s">
        <v>459</v>
      </c>
      <c r="F361" s="131" t="s">
        <v>460</v>
      </c>
      <c r="G361" s="132" t="s">
        <v>294</v>
      </c>
      <c r="H361" s="133">
        <v>2</v>
      </c>
      <c r="I361" s="134"/>
      <c r="J361" s="135">
        <f>ROUND(I361*H361,2)</f>
        <v>0</v>
      </c>
      <c r="K361" s="136"/>
      <c r="L361" s="31"/>
      <c r="M361" s="137" t="s">
        <v>1</v>
      </c>
      <c r="N361" s="138" t="s">
        <v>46</v>
      </c>
      <c r="P361" s="139">
        <f>O361*H361</f>
        <v>0</v>
      </c>
      <c r="Q361" s="139">
        <v>5.0000000000000002E-5</v>
      </c>
      <c r="R361" s="139">
        <f>Q361*H361</f>
        <v>1E-4</v>
      </c>
      <c r="S361" s="139">
        <v>0</v>
      </c>
      <c r="T361" s="140">
        <f>S361*H361</f>
        <v>0</v>
      </c>
      <c r="AR361" s="141" t="s">
        <v>222</v>
      </c>
      <c r="AT361" s="141" t="s">
        <v>137</v>
      </c>
      <c r="AU361" s="141" t="s">
        <v>88</v>
      </c>
      <c r="AY361" s="16" t="s">
        <v>134</v>
      </c>
      <c r="BE361" s="142">
        <f>IF(N361="základní",J361,0)</f>
        <v>0</v>
      </c>
      <c r="BF361" s="142">
        <f>IF(N361="snížená",J361,0)</f>
        <v>0</v>
      </c>
      <c r="BG361" s="142">
        <f>IF(N361="zákl. přenesená",J361,0)</f>
        <v>0</v>
      </c>
      <c r="BH361" s="142">
        <f>IF(N361="sníž. přenesená",J361,0)</f>
        <v>0</v>
      </c>
      <c r="BI361" s="142">
        <f>IF(N361="nulová",J361,0)</f>
        <v>0</v>
      </c>
      <c r="BJ361" s="16" t="s">
        <v>86</v>
      </c>
      <c r="BK361" s="142">
        <f>ROUND(I361*H361,2)</f>
        <v>0</v>
      </c>
      <c r="BL361" s="16" t="s">
        <v>222</v>
      </c>
      <c r="BM361" s="141" t="s">
        <v>461</v>
      </c>
    </row>
    <row r="362" spans="2:65" s="12" customFormat="1" ht="11.25">
      <c r="B362" s="143"/>
      <c r="D362" s="144" t="s">
        <v>143</v>
      </c>
      <c r="E362" s="145" t="s">
        <v>1</v>
      </c>
      <c r="F362" s="146" t="s">
        <v>450</v>
      </c>
      <c r="H362" s="147">
        <v>1</v>
      </c>
      <c r="I362" s="148"/>
      <c r="L362" s="143"/>
      <c r="M362" s="149"/>
      <c r="T362" s="150"/>
      <c r="AT362" s="145" t="s">
        <v>143</v>
      </c>
      <c r="AU362" s="145" t="s">
        <v>88</v>
      </c>
      <c r="AV362" s="12" t="s">
        <v>88</v>
      </c>
      <c r="AW362" s="12" t="s">
        <v>36</v>
      </c>
      <c r="AX362" s="12" t="s">
        <v>81</v>
      </c>
      <c r="AY362" s="145" t="s">
        <v>134</v>
      </c>
    </row>
    <row r="363" spans="2:65" s="12" customFormat="1" ht="11.25">
      <c r="B363" s="143"/>
      <c r="D363" s="144" t="s">
        <v>143</v>
      </c>
      <c r="E363" s="145" t="s">
        <v>1</v>
      </c>
      <c r="F363" s="146" t="s">
        <v>453</v>
      </c>
      <c r="H363" s="147">
        <v>1</v>
      </c>
      <c r="I363" s="148"/>
      <c r="L363" s="143"/>
      <c r="M363" s="149"/>
      <c r="T363" s="150"/>
      <c r="AT363" s="145" t="s">
        <v>143</v>
      </c>
      <c r="AU363" s="145" t="s">
        <v>88</v>
      </c>
      <c r="AV363" s="12" t="s">
        <v>88</v>
      </c>
      <c r="AW363" s="12" t="s">
        <v>36</v>
      </c>
      <c r="AX363" s="12" t="s">
        <v>81</v>
      </c>
      <c r="AY363" s="145" t="s">
        <v>134</v>
      </c>
    </row>
    <row r="364" spans="2:65" s="13" customFormat="1" ht="11.25">
      <c r="B364" s="151"/>
      <c r="D364" s="144" t="s">
        <v>143</v>
      </c>
      <c r="E364" s="152" t="s">
        <v>1</v>
      </c>
      <c r="F364" s="153" t="s">
        <v>152</v>
      </c>
      <c r="H364" s="154">
        <v>2</v>
      </c>
      <c r="I364" s="155"/>
      <c r="L364" s="151"/>
      <c r="M364" s="156"/>
      <c r="T364" s="157"/>
      <c r="AT364" s="152" t="s">
        <v>143</v>
      </c>
      <c r="AU364" s="152" t="s">
        <v>88</v>
      </c>
      <c r="AV364" s="13" t="s">
        <v>141</v>
      </c>
      <c r="AW364" s="13" t="s">
        <v>36</v>
      </c>
      <c r="AX364" s="13" t="s">
        <v>86</v>
      </c>
      <c r="AY364" s="152" t="s">
        <v>134</v>
      </c>
    </row>
    <row r="365" spans="2:65" s="1" customFormat="1" ht="33" customHeight="1">
      <c r="B365" s="128"/>
      <c r="C365" s="164" t="s">
        <v>462</v>
      </c>
      <c r="D365" s="164" t="s">
        <v>251</v>
      </c>
      <c r="E365" s="165" t="s">
        <v>463</v>
      </c>
      <c r="F365" s="166" t="s">
        <v>464</v>
      </c>
      <c r="G365" s="167" t="s">
        <v>294</v>
      </c>
      <c r="H365" s="168">
        <v>2</v>
      </c>
      <c r="I365" s="169"/>
      <c r="J365" s="170">
        <f>ROUND(I365*H365,2)</f>
        <v>0</v>
      </c>
      <c r="K365" s="171"/>
      <c r="L365" s="172"/>
      <c r="M365" s="173" t="s">
        <v>1</v>
      </c>
      <c r="N365" s="174" t="s">
        <v>46</v>
      </c>
      <c r="P365" s="139">
        <f>O365*H365</f>
        <v>0</v>
      </c>
      <c r="Q365" s="139">
        <v>1.64E-3</v>
      </c>
      <c r="R365" s="139">
        <f>Q365*H365</f>
        <v>3.2799999999999999E-3</v>
      </c>
      <c r="S365" s="139">
        <v>0</v>
      </c>
      <c r="T365" s="140">
        <f>S365*H365</f>
        <v>0</v>
      </c>
      <c r="AR365" s="141" t="s">
        <v>254</v>
      </c>
      <c r="AT365" s="141" t="s">
        <v>251</v>
      </c>
      <c r="AU365" s="141" t="s">
        <v>88</v>
      </c>
      <c r="AY365" s="16" t="s">
        <v>134</v>
      </c>
      <c r="BE365" s="142">
        <f>IF(N365="základní",J365,0)</f>
        <v>0</v>
      </c>
      <c r="BF365" s="142">
        <f>IF(N365="snížená",J365,0)</f>
        <v>0</v>
      </c>
      <c r="BG365" s="142">
        <f>IF(N365="zákl. přenesená",J365,0)</f>
        <v>0</v>
      </c>
      <c r="BH365" s="142">
        <f>IF(N365="sníž. přenesená",J365,0)</f>
        <v>0</v>
      </c>
      <c r="BI365" s="142">
        <f>IF(N365="nulová",J365,0)</f>
        <v>0</v>
      </c>
      <c r="BJ365" s="16" t="s">
        <v>86</v>
      </c>
      <c r="BK365" s="142">
        <f>ROUND(I365*H365,2)</f>
        <v>0</v>
      </c>
      <c r="BL365" s="16" t="s">
        <v>222</v>
      </c>
      <c r="BM365" s="141" t="s">
        <v>465</v>
      </c>
    </row>
    <row r="366" spans="2:65" s="1" customFormat="1" ht="16.5" customHeight="1">
      <c r="B366" s="128"/>
      <c r="C366" s="129" t="s">
        <v>466</v>
      </c>
      <c r="D366" s="129" t="s">
        <v>137</v>
      </c>
      <c r="E366" s="130" t="s">
        <v>467</v>
      </c>
      <c r="F366" s="131" t="s">
        <v>468</v>
      </c>
      <c r="G366" s="132" t="s">
        <v>155</v>
      </c>
      <c r="H366" s="133">
        <v>638.58100000000002</v>
      </c>
      <c r="I366" s="134"/>
      <c r="J366" s="135">
        <f>ROUND(I366*H366,2)</f>
        <v>0</v>
      </c>
      <c r="K366" s="136"/>
      <c r="L366" s="31"/>
      <c r="M366" s="137" t="s">
        <v>1</v>
      </c>
      <c r="N366" s="138" t="s">
        <v>46</v>
      </c>
      <c r="P366" s="139">
        <f>O366*H366</f>
        <v>0</v>
      </c>
      <c r="Q366" s="139">
        <v>0</v>
      </c>
      <c r="R366" s="139">
        <f>Q366*H366</f>
        <v>0</v>
      </c>
      <c r="S366" s="139">
        <v>0</v>
      </c>
      <c r="T366" s="140">
        <f>S366*H366</f>
        <v>0</v>
      </c>
      <c r="AR366" s="141" t="s">
        <v>222</v>
      </c>
      <c r="AT366" s="141" t="s">
        <v>137</v>
      </c>
      <c r="AU366" s="141" t="s">
        <v>88</v>
      </c>
      <c r="AY366" s="16" t="s">
        <v>134</v>
      </c>
      <c r="BE366" s="142">
        <f>IF(N366="základní",J366,0)</f>
        <v>0</v>
      </c>
      <c r="BF366" s="142">
        <f>IF(N366="snížená",J366,0)</f>
        <v>0</v>
      </c>
      <c r="BG366" s="142">
        <f>IF(N366="zákl. přenesená",J366,0)</f>
        <v>0</v>
      </c>
      <c r="BH366" s="142">
        <f>IF(N366="sníž. přenesená",J366,0)</f>
        <v>0</v>
      </c>
      <c r="BI366" s="142">
        <f>IF(N366="nulová",J366,0)</f>
        <v>0</v>
      </c>
      <c r="BJ366" s="16" t="s">
        <v>86</v>
      </c>
      <c r="BK366" s="142">
        <f>ROUND(I366*H366,2)</f>
        <v>0</v>
      </c>
      <c r="BL366" s="16" t="s">
        <v>222</v>
      </c>
      <c r="BM366" s="141" t="s">
        <v>469</v>
      </c>
    </row>
    <row r="367" spans="2:65" s="12" customFormat="1" ht="11.25">
      <c r="B367" s="143"/>
      <c r="D367" s="144" t="s">
        <v>143</v>
      </c>
      <c r="E367" s="145" t="s">
        <v>1</v>
      </c>
      <c r="F367" s="146" t="s">
        <v>470</v>
      </c>
      <c r="H367" s="147">
        <v>238.21899999999999</v>
      </c>
      <c r="I367" s="148"/>
      <c r="L367" s="143"/>
      <c r="M367" s="149"/>
      <c r="T367" s="150"/>
      <c r="AT367" s="145" t="s">
        <v>143</v>
      </c>
      <c r="AU367" s="145" t="s">
        <v>88</v>
      </c>
      <c r="AV367" s="12" t="s">
        <v>88</v>
      </c>
      <c r="AW367" s="12" t="s">
        <v>36</v>
      </c>
      <c r="AX367" s="12" t="s">
        <v>81</v>
      </c>
      <c r="AY367" s="145" t="s">
        <v>134</v>
      </c>
    </row>
    <row r="368" spans="2:65" s="12" customFormat="1" ht="11.25">
      <c r="B368" s="143"/>
      <c r="D368" s="144" t="s">
        <v>143</v>
      </c>
      <c r="E368" s="145" t="s">
        <v>1</v>
      </c>
      <c r="F368" s="146" t="s">
        <v>471</v>
      </c>
      <c r="H368" s="147">
        <v>218.41300000000001</v>
      </c>
      <c r="I368" s="148"/>
      <c r="L368" s="143"/>
      <c r="M368" s="149"/>
      <c r="T368" s="150"/>
      <c r="AT368" s="145" t="s">
        <v>143</v>
      </c>
      <c r="AU368" s="145" t="s">
        <v>88</v>
      </c>
      <c r="AV368" s="12" t="s">
        <v>88</v>
      </c>
      <c r="AW368" s="12" t="s">
        <v>36</v>
      </c>
      <c r="AX368" s="12" t="s">
        <v>81</v>
      </c>
      <c r="AY368" s="145" t="s">
        <v>134</v>
      </c>
    </row>
    <row r="369" spans="2:65" s="12" customFormat="1" ht="11.25">
      <c r="B369" s="143"/>
      <c r="D369" s="144" t="s">
        <v>143</v>
      </c>
      <c r="E369" s="145" t="s">
        <v>1</v>
      </c>
      <c r="F369" s="146" t="s">
        <v>472</v>
      </c>
      <c r="H369" s="147">
        <v>48.3</v>
      </c>
      <c r="I369" s="148"/>
      <c r="L369" s="143"/>
      <c r="M369" s="149"/>
      <c r="T369" s="150"/>
      <c r="AT369" s="145" t="s">
        <v>143</v>
      </c>
      <c r="AU369" s="145" t="s">
        <v>88</v>
      </c>
      <c r="AV369" s="12" t="s">
        <v>88</v>
      </c>
      <c r="AW369" s="12" t="s">
        <v>36</v>
      </c>
      <c r="AX369" s="12" t="s">
        <v>81</v>
      </c>
      <c r="AY369" s="145" t="s">
        <v>134</v>
      </c>
    </row>
    <row r="370" spans="2:65" s="12" customFormat="1" ht="11.25">
      <c r="B370" s="143"/>
      <c r="D370" s="144" t="s">
        <v>143</v>
      </c>
      <c r="E370" s="145" t="s">
        <v>1</v>
      </c>
      <c r="F370" s="146" t="s">
        <v>473</v>
      </c>
      <c r="H370" s="147">
        <v>133.649</v>
      </c>
      <c r="I370" s="148"/>
      <c r="L370" s="143"/>
      <c r="M370" s="149"/>
      <c r="T370" s="150"/>
      <c r="AT370" s="145" t="s">
        <v>143</v>
      </c>
      <c r="AU370" s="145" t="s">
        <v>88</v>
      </c>
      <c r="AV370" s="12" t="s">
        <v>88</v>
      </c>
      <c r="AW370" s="12" t="s">
        <v>36</v>
      </c>
      <c r="AX370" s="12" t="s">
        <v>81</v>
      </c>
      <c r="AY370" s="145" t="s">
        <v>134</v>
      </c>
    </row>
    <row r="371" spans="2:65" s="13" customFormat="1" ht="11.25">
      <c r="B371" s="151"/>
      <c r="D371" s="144" t="s">
        <v>143</v>
      </c>
      <c r="E371" s="152" t="s">
        <v>1</v>
      </c>
      <c r="F371" s="153" t="s">
        <v>152</v>
      </c>
      <c r="H371" s="154">
        <v>638.58100000000002</v>
      </c>
      <c r="I371" s="155"/>
      <c r="L371" s="151"/>
      <c r="M371" s="156"/>
      <c r="T371" s="157"/>
      <c r="AT371" s="152" t="s">
        <v>143</v>
      </c>
      <c r="AU371" s="152" t="s">
        <v>88</v>
      </c>
      <c r="AV371" s="13" t="s">
        <v>141</v>
      </c>
      <c r="AW371" s="13" t="s">
        <v>36</v>
      </c>
      <c r="AX371" s="13" t="s">
        <v>86</v>
      </c>
      <c r="AY371" s="152" t="s">
        <v>134</v>
      </c>
    </row>
    <row r="372" spans="2:65" s="1" customFormat="1" ht="24.2" customHeight="1">
      <c r="B372" s="128"/>
      <c r="C372" s="129" t="s">
        <v>474</v>
      </c>
      <c r="D372" s="129" t="s">
        <v>137</v>
      </c>
      <c r="E372" s="130" t="s">
        <v>475</v>
      </c>
      <c r="F372" s="131" t="s">
        <v>476</v>
      </c>
      <c r="G372" s="132" t="s">
        <v>174</v>
      </c>
      <c r="H372" s="133">
        <v>1</v>
      </c>
      <c r="I372" s="134"/>
      <c r="J372" s="135">
        <f>ROUND(I372*H372,2)</f>
        <v>0</v>
      </c>
      <c r="K372" s="136"/>
      <c r="L372" s="31"/>
      <c r="M372" s="137" t="s">
        <v>1</v>
      </c>
      <c r="N372" s="138" t="s">
        <v>46</v>
      </c>
      <c r="P372" s="139">
        <f>O372*H372</f>
        <v>0</v>
      </c>
      <c r="Q372" s="139">
        <v>0</v>
      </c>
      <c r="R372" s="139">
        <f>Q372*H372</f>
        <v>0</v>
      </c>
      <c r="S372" s="139">
        <v>0</v>
      </c>
      <c r="T372" s="140">
        <f>S372*H372</f>
        <v>0</v>
      </c>
      <c r="AR372" s="141" t="s">
        <v>222</v>
      </c>
      <c r="AT372" s="141" t="s">
        <v>137</v>
      </c>
      <c r="AU372" s="141" t="s">
        <v>88</v>
      </c>
      <c r="AY372" s="16" t="s">
        <v>134</v>
      </c>
      <c r="BE372" s="142">
        <f>IF(N372="základní",J372,0)</f>
        <v>0</v>
      </c>
      <c r="BF372" s="142">
        <f>IF(N372="snížená",J372,0)</f>
        <v>0</v>
      </c>
      <c r="BG372" s="142">
        <f>IF(N372="zákl. přenesená",J372,0)</f>
        <v>0</v>
      </c>
      <c r="BH372" s="142">
        <f>IF(N372="sníž. přenesená",J372,0)</f>
        <v>0</v>
      </c>
      <c r="BI372" s="142">
        <f>IF(N372="nulová",J372,0)</f>
        <v>0</v>
      </c>
      <c r="BJ372" s="16" t="s">
        <v>86</v>
      </c>
      <c r="BK372" s="142">
        <f>ROUND(I372*H372,2)</f>
        <v>0</v>
      </c>
      <c r="BL372" s="16" t="s">
        <v>222</v>
      </c>
      <c r="BM372" s="141" t="s">
        <v>477</v>
      </c>
    </row>
    <row r="373" spans="2:65" s="1" customFormat="1" ht="24.2" customHeight="1">
      <c r="B373" s="128"/>
      <c r="C373" s="129" t="s">
        <v>478</v>
      </c>
      <c r="D373" s="129" t="s">
        <v>137</v>
      </c>
      <c r="E373" s="130" t="s">
        <v>479</v>
      </c>
      <c r="F373" s="131" t="s">
        <v>480</v>
      </c>
      <c r="G373" s="132" t="s">
        <v>481</v>
      </c>
      <c r="H373" s="175"/>
      <c r="I373" s="134"/>
      <c r="J373" s="135">
        <f>ROUND(I373*H373,2)</f>
        <v>0</v>
      </c>
      <c r="K373" s="136"/>
      <c r="L373" s="31"/>
      <c r="M373" s="137" t="s">
        <v>1</v>
      </c>
      <c r="N373" s="138" t="s">
        <v>46</v>
      </c>
      <c r="P373" s="139">
        <f>O373*H373</f>
        <v>0</v>
      </c>
      <c r="Q373" s="139">
        <v>0</v>
      </c>
      <c r="R373" s="139">
        <f>Q373*H373</f>
        <v>0</v>
      </c>
      <c r="S373" s="139">
        <v>0</v>
      </c>
      <c r="T373" s="140">
        <f>S373*H373</f>
        <v>0</v>
      </c>
      <c r="AR373" s="141" t="s">
        <v>222</v>
      </c>
      <c r="AT373" s="141" t="s">
        <v>137</v>
      </c>
      <c r="AU373" s="141" t="s">
        <v>88</v>
      </c>
      <c r="AY373" s="16" t="s">
        <v>134</v>
      </c>
      <c r="BE373" s="142">
        <f>IF(N373="základní",J373,0)</f>
        <v>0</v>
      </c>
      <c r="BF373" s="142">
        <f>IF(N373="snížená",J373,0)</f>
        <v>0</v>
      </c>
      <c r="BG373" s="142">
        <f>IF(N373="zákl. přenesená",J373,0)</f>
        <v>0</v>
      </c>
      <c r="BH373" s="142">
        <f>IF(N373="sníž. přenesená",J373,0)</f>
        <v>0</v>
      </c>
      <c r="BI373" s="142">
        <f>IF(N373="nulová",J373,0)</f>
        <v>0</v>
      </c>
      <c r="BJ373" s="16" t="s">
        <v>86</v>
      </c>
      <c r="BK373" s="142">
        <f>ROUND(I373*H373,2)</f>
        <v>0</v>
      </c>
      <c r="BL373" s="16" t="s">
        <v>222</v>
      </c>
      <c r="BM373" s="141" t="s">
        <v>482</v>
      </c>
    </row>
    <row r="374" spans="2:65" s="11" customFormat="1" ht="22.9" customHeight="1">
      <c r="B374" s="117"/>
      <c r="D374" s="118" t="s">
        <v>80</v>
      </c>
      <c r="E374" s="126" t="s">
        <v>483</v>
      </c>
      <c r="F374" s="126" t="s">
        <v>484</v>
      </c>
      <c r="I374" s="120"/>
      <c r="J374" s="127">
        <f>BK374</f>
        <v>0</v>
      </c>
      <c r="L374" s="117"/>
      <c r="M374" s="121"/>
      <c r="P374" s="122">
        <f>SUM(P375:P393)</f>
        <v>0</v>
      </c>
      <c r="R374" s="122">
        <f>SUM(R375:R393)</f>
        <v>11.295204199999999</v>
      </c>
      <c r="T374" s="123">
        <f>SUM(T375:T393)</f>
        <v>4.5048890000000004</v>
      </c>
      <c r="AR374" s="118" t="s">
        <v>88</v>
      </c>
      <c r="AT374" s="124" t="s">
        <v>80</v>
      </c>
      <c r="AU374" s="124" t="s">
        <v>86</v>
      </c>
      <c r="AY374" s="118" t="s">
        <v>134</v>
      </c>
      <c r="BK374" s="125">
        <f>SUM(BK375:BK393)</f>
        <v>0</v>
      </c>
    </row>
    <row r="375" spans="2:65" s="1" customFormat="1" ht="33" customHeight="1">
      <c r="B375" s="128"/>
      <c r="C375" s="129" t="s">
        <v>485</v>
      </c>
      <c r="D375" s="129" t="s">
        <v>137</v>
      </c>
      <c r="E375" s="130" t="s">
        <v>486</v>
      </c>
      <c r="F375" s="131" t="s">
        <v>487</v>
      </c>
      <c r="G375" s="132" t="s">
        <v>155</v>
      </c>
      <c r="H375" s="133">
        <v>310.68200000000002</v>
      </c>
      <c r="I375" s="134"/>
      <c r="J375" s="135">
        <f>ROUND(I375*H375,2)</f>
        <v>0</v>
      </c>
      <c r="K375" s="136"/>
      <c r="L375" s="31"/>
      <c r="M375" s="137" t="s">
        <v>1</v>
      </c>
      <c r="N375" s="138" t="s">
        <v>46</v>
      </c>
      <c r="P375" s="139">
        <f>O375*H375</f>
        <v>0</v>
      </c>
      <c r="Q375" s="139">
        <v>0</v>
      </c>
      <c r="R375" s="139">
        <f>Q375*H375</f>
        <v>0</v>
      </c>
      <c r="S375" s="139">
        <v>1.4500000000000001E-2</v>
      </c>
      <c r="T375" s="140">
        <f>S375*H375</f>
        <v>4.5048890000000004</v>
      </c>
      <c r="AR375" s="141" t="s">
        <v>222</v>
      </c>
      <c r="AT375" s="141" t="s">
        <v>137</v>
      </c>
      <c r="AU375" s="141" t="s">
        <v>88</v>
      </c>
      <c r="AY375" s="16" t="s">
        <v>134</v>
      </c>
      <c r="BE375" s="142">
        <f>IF(N375="základní",J375,0)</f>
        <v>0</v>
      </c>
      <c r="BF375" s="142">
        <f>IF(N375="snížená",J375,0)</f>
        <v>0</v>
      </c>
      <c r="BG375" s="142">
        <f>IF(N375="zákl. přenesená",J375,0)</f>
        <v>0</v>
      </c>
      <c r="BH375" s="142">
        <f>IF(N375="sníž. přenesená",J375,0)</f>
        <v>0</v>
      </c>
      <c r="BI375" s="142">
        <f>IF(N375="nulová",J375,0)</f>
        <v>0</v>
      </c>
      <c r="BJ375" s="16" t="s">
        <v>86</v>
      </c>
      <c r="BK375" s="142">
        <f>ROUND(I375*H375,2)</f>
        <v>0</v>
      </c>
      <c r="BL375" s="16" t="s">
        <v>222</v>
      </c>
      <c r="BM375" s="141" t="s">
        <v>488</v>
      </c>
    </row>
    <row r="376" spans="2:65" s="12" customFormat="1" ht="11.25">
      <c r="B376" s="143"/>
      <c r="D376" s="144" t="s">
        <v>143</v>
      </c>
      <c r="E376" s="145" t="s">
        <v>1</v>
      </c>
      <c r="F376" s="146" t="s">
        <v>471</v>
      </c>
      <c r="H376" s="147">
        <v>218.41300000000001</v>
      </c>
      <c r="I376" s="148"/>
      <c r="L376" s="143"/>
      <c r="M376" s="149"/>
      <c r="T376" s="150"/>
      <c r="AT376" s="145" t="s">
        <v>143</v>
      </c>
      <c r="AU376" s="145" t="s">
        <v>88</v>
      </c>
      <c r="AV376" s="12" t="s">
        <v>88</v>
      </c>
      <c r="AW376" s="12" t="s">
        <v>36</v>
      </c>
      <c r="AX376" s="12" t="s">
        <v>81</v>
      </c>
      <c r="AY376" s="145" t="s">
        <v>134</v>
      </c>
    </row>
    <row r="377" spans="2:65" s="12" customFormat="1" ht="11.25">
      <c r="B377" s="143"/>
      <c r="D377" s="144" t="s">
        <v>143</v>
      </c>
      <c r="E377" s="145" t="s">
        <v>1</v>
      </c>
      <c r="F377" s="146" t="s">
        <v>489</v>
      </c>
      <c r="H377" s="147">
        <v>24.795999999999999</v>
      </c>
      <c r="I377" s="148"/>
      <c r="L377" s="143"/>
      <c r="M377" s="149"/>
      <c r="T377" s="150"/>
      <c r="AT377" s="145" t="s">
        <v>143</v>
      </c>
      <c r="AU377" s="145" t="s">
        <v>88</v>
      </c>
      <c r="AV377" s="12" t="s">
        <v>88</v>
      </c>
      <c r="AW377" s="12" t="s">
        <v>36</v>
      </c>
      <c r="AX377" s="12" t="s">
        <v>81</v>
      </c>
      <c r="AY377" s="145" t="s">
        <v>134</v>
      </c>
    </row>
    <row r="378" spans="2:65" s="12" customFormat="1" ht="11.25">
      <c r="B378" s="143"/>
      <c r="D378" s="144" t="s">
        <v>143</v>
      </c>
      <c r="E378" s="145" t="s">
        <v>1</v>
      </c>
      <c r="F378" s="146" t="s">
        <v>490</v>
      </c>
      <c r="H378" s="147">
        <v>67.472999999999999</v>
      </c>
      <c r="I378" s="148"/>
      <c r="L378" s="143"/>
      <c r="M378" s="149"/>
      <c r="T378" s="150"/>
      <c r="AT378" s="145" t="s">
        <v>143</v>
      </c>
      <c r="AU378" s="145" t="s">
        <v>88</v>
      </c>
      <c r="AV378" s="12" t="s">
        <v>88</v>
      </c>
      <c r="AW378" s="12" t="s">
        <v>36</v>
      </c>
      <c r="AX378" s="12" t="s">
        <v>81</v>
      </c>
      <c r="AY378" s="145" t="s">
        <v>134</v>
      </c>
    </row>
    <row r="379" spans="2:65" s="13" customFormat="1" ht="11.25">
      <c r="B379" s="151"/>
      <c r="D379" s="144" t="s">
        <v>143</v>
      </c>
      <c r="E379" s="152" t="s">
        <v>1</v>
      </c>
      <c r="F379" s="153" t="s">
        <v>152</v>
      </c>
      <c r="H379" s="154">
        <v>310.68200000000002</v>
      </c>
      <c r="I379" s="155"/>
      <c r="L379" s="151"/>
      <c r="M379" s="156"/>
      <c r="T379" s="157"/>
      <c r="AT379" s="152" t="s">
        <v>143</v>
      </c>
      <c r="AU379" s="152" t="s">
        <v>88</v>
      </c>
      <c r="AV379" s="13" t="s">
        <v>141</v>
      </c>
      <c r="AW379" s="13" t="s">
        <v>36</v>
      </c>
      <c r="AX379" s="13" t="s">
        <v>86</v>
      </c>
      <c r="AY379" s="152" t="s">
        <v>134</v>
      </c>
    </row>
    <row r="380" spans="2:65" s="1" customFormat="1" ht="24.2" customHeight="1">
      <c r="B380" s="128"/>
      <c r="C380" s="129" t="s">
        <v>491</v>
      </c>
      <c r="D380" s="129" t="s">
        <v>137</v>
      </c>
      <c r="E380" s="130" t="s">
        <v>492</v>
      </c>
      <c r="F380" s="131" t="s">
        <v>493</v>
      </c>
      <c r="G380" s="132" t="s">
        <v>155</v>
      </c>
      <c r="H380" s="133">
        <v>310.68200000000002</v>
      </c>
      <c r="I380" s="134"/>
      <c r="J380" s="135">
        <f>ROUND(I380*H380,2)</f>
        <v>0</v>
      </c>
      <c r="K380" s="136"/>
      <c r="L380" s="31"/>
      <c r="M380" s="137" t="s">
        <v>1</v>
      </c>
      <c r="N380" s="138" t="s">
        <v>46</v>
      </c>
      <c r="P380" s="139">
        <f>O380*H380</f>
        <v>0</v>
      </c>
      <c r="Q380" s="139">
        <v>0</v>
      </c>
      <c r="R380" s="139">
        <f>Q380*H380</f>
        <v>0</v>
      </c>
      <c r="S380" s="139">
        <v>0</v>
      </c>
      <c r="T380" s="140">
        <f>S380*H380</f>
        <v>0</v>
      </c>
      <c r="AR380" s="141" t="s">
        <v>222</v>
      </c>
      <c r="AT380" s="141" t="s">
        <v>137</v>
      </c>
      <c r="AU380" s="141" t="s">
        <v>88</v>
      </c>
      <c r="AY380" s="16" t="s">
        <v>134</v>
      </c>
      <c r="BE380" s="142">
        <f>IF(N380="základní",J380,0)</f>
        <v>0</v>
      </c>
      <c r="BF380" s="142">
        <f>IF(N380="snížená",J380,0)</f>
        <v>0</v>
      </c>
      <c r="BG380" s="142">
        <f>IF(N380="zákl. přenesená",J380,0)</f>
        <v>0</v>
      </c>
      <c r="BH380" s="142">
        <f>IF(N380="sníž. přenesená",J380,0)</f>
        <v>0</v>
      </c>
      <c r="BI380" s="142">
        <f>IF(N380="nulová",J380,0)</f>
        <v>0</v>
      </c>
      <c r="BJ380" s="16" t="s">
        <v>86</v>
      </c>
      <c r="BK380" s="142">
        <f>ROUND(I380*H380,2)</f>
        <v>0</v>
      </c>
      <c r="BL380" s="16" t="s">
        <v>222</v>
      </c>
      <c r="BM380" s="141" t="s">
        <v>494</v>
      </c>
    </row>
    <row r="381" spans="2:65" s="12" customFormat="1" ht="11.25">
      <c r="B381" s="143"/>
      <c r="D381" s="144" t="s">
        <v>143</v>
      </c>
      <c r="E381" s="145" t="s">
        <v>1</v>
      </c>
      <c r="F381" s="146" t="s">
        <v>471</v>
      </c>
      <c r="H381" s="147">
        <v>218.41300000000001</v>
      </c>
      <c r="I381" s="148"/>
      <c r="L381" s="143"/>
      <c r="M381" s="149"/>
      <c r="T381" s="150"/>
      <c r="AT381" s="145" t="s">
        <v>143</v>
      </c>
      <c r="AU381" s="145" t="s">
        <v>88</v>
      </c>
      <c r="AV381" s="12" t="s">
        <v>88</v>
      </c>
      <c r="AW381" s="12" t="s">
        <v>36</v>
      </c>
      <c r="AX381" s="12" t="s">
        <v>81</v>
      </c>
      <c r="AY381" s="145" t="s">
        <v>134</v>
      </c>
    </row>
    <row r="382" spans="2:65" s="12" customFormat="1" ht="11.25">
      <c r="B382" s="143"/>
      <c r="D382" s="144" t="s">
        <v>143</v>
      </c>
      <c r="E382" s="145" t="s">
        <v>1</v>
      </c>
      <c r="F382" s="146" t="s">
        <v>489</v>
      </c>
      <c r="H382" s="147">
        <v>24.795999999999999</v>
      </c>
      <c r="I382" s="148"/>
      <c r="L382" s="143"/>
      <c r="M382" s="149"/>
      <c r="T382" s="150"/>
      <c r="AT382" s="145" t="s">
        <v>143</v>
      </c>
      <c r="AU382" s="145" t="s">
        <v>88</v>
      </c>
      <c r="AV382" s="12" t="s">
        <v>88</v>
      </c>
      <c r="AW382" s="12" t="s">
        <v>36</v>
      </c>
      <c r="AX382" s="12" t="s">
        <v>81</v>
      </c>
      <c r="AY382" s="145" t="s">
        <v>134</v>
      </c>
    </row>
    <row r="383" spans="2:65" s="12" customFormat="1" ht="11.25">
      <c r="B383" s="143"/>
      <c r="D383" s="144" t="s">
        <v>143</v>
      </c>
      <c r="E383" s="145" t="s">
        <v>1</v>
      </c>
      <c r="F383" s="146" t="s">
        <v>490</v>
      </c>
      <c r="H383" s="147">
        <v>67.472999999999999</v>
      </c>
      <c r="I383" s="148"/>
      <c r="L383" s="143"/>
      <c r="M383" s="149"/>
      <c r="T383" s="150"/>
      <c r="AT383" s="145" t="s">
        <v>143</v>
      </c>
      <c r="AU383" s="145" t="s">
        <v>88</v>
      </c>
      <c r="AV383" s="12" t="s">
        <v>88</v>
      </c>
      <c r="AW383" s="12" t="s">
        <v>36</v>
      </c>
      <c r="AX383" s="12" t="s">
        <v>81</v>
      </c>
      <c r="AY383" s="145" t="s">
        <v>134</v>
      </c>
    </row>
    <row r="384" spans="2:65" s="13" customFormat="1" ht="11.25">
      <c r="B384" s="151"/>
      <c r="D384" s="144" t="s">
        <v>143</v>
      </c>
      <c r="E384" s="152" t="s">
        <v>1</v>
      </c>
      <c r="F384" s="153" t="s">
        <v>152</v>
      </c>
      <c r="H384" s="154">
        <v>310.68200000000002</v>
      </c>
      <c r="I384" s="155"/>
      <c r="L384" s="151"/>
      <c r="M384" s="156"/>
      <c r="T384" s="157"/>
      <c r="AT384" s="152" t="s">
        <v>143</v>
      </c>
      <c r="AU384" s="152" t="s">
        <v>88</v>
      </c>
      <c r="AV384" s="13" t="s">
        <v>141</v>
      </c>
      <c r="AW384" s="13" t="s">
        <v>36</v>
      </c>
      <c r="AX384" s="13" t="s">
        <v>86</v>
      </c>
      <c r="AY384" s="152" t="s">
        <v>134</v>
      </c>
    </row>
    <row r="385" spans="2:65" s="1" customFormat="1" ht="16.5" customHeight="1">
      <c r="B385" s="128"/>
      <c r="C385" s="164" t="s">
        <v>495</v>
      </c>
      <c r="D385" s="164" t="s">
        <v>251</v>
      </c>
      <c r="E385" s="165" t="s">
        <v>496</v>
      </c>
      <c r="F385" s="166" t="s">
        <v>497</v>
      </c>
      <c r="G385" s="167" t="s">
        <v>155</v>
      </c>
      <c r="H385" s="168">
        <v>326.21600000000001</v>
      </c>
      <c r="I385" s="169"/>
      <c r="J385" s="170">
        <f>ROUND(I385*H385,2)</f>
        <v>0</v>
      </c>
      <c r="K385" s="171"/>
      <c r="L385" s="172"/>
      <c r="M385" s="173" t="s">
        <v>1</v>
      </c>
      <c r="N385" s="174" t="s">
        <v>46</v>
      </c>
      <c r="P385" s="139">
        <f>O385*H385</f>
        <v>0</v>
      </c>
      <c r="Q385" s="139">
        <v>1.0699999999999999E-2</v>
      </c>
      <c r="R385" s="139">
        <f>Q385*H385</f>
        <v>3.4905111999999998</v>
      </c>
      <c r="S385" s="139">
        <v>0</v>
      </c>
      <c r="T385" s="140">
        <f>S385*H385</f>
        <v>0</v>
      </c>
      <c r="AR385" s="141" t="s">
        <v>254</v>
      </c>
      <c r="AT385" s="141" t="s">
        <v>251</v>
      </c>
      <c r="AU385" s="141" t="s">
        <v>88</v>
      </c>
      <c r="AY385" s="16" t="s">
        <v>134</v>
      </c>
      <c r="BE385" s="142">
        <f>IF(N385="základní",J385,0)</f>
        <v>0</v>
      </c>
      <c r="BF385" s="142">
        <f>IF(N385="snížená",J385,0)</f>
        <v>0</v>
      </c>
      <c r="BG385" s="142">
        <f>IF(N385="zákl. přenesená",J385,0)</f>
        <v>0</v>
      </c>
      <c r="BH385" s="142">
        <f>IF(N385="sníž. přenesená",J385,0)</f>
        <v>0</v>
      </c>
      <c r="BI385" s="142">
        <f>IF(N385="nulová",J385,0)</f>
        <v>0</v>
      </c>
      <c r="BJ385" s="16" t="s">
        <v>86</v>
      </c>
      <c r="BK385" s="142">
        <f>ROUND(I385*H385,2)</f>
        <v>0</v>
      </c>
      <c r="BL385" s="16" t="s">
        <v>222</v>
      </c>
      <c r="BM385" s="141" t="s">
        <v>498</v>
      </c>
    </row>
    <row r="386" spans="2:65" s="12" customFormat="1" ht="11.25">
      <c r="B386" s="143"/>
      <c r="D386" s="144" t="s">
        <v>143</v>
      </c>
      <c r="F386" s="146" t="s">
        <v>499</v>
      </c>
      <c r="H386" s="147">
        <v>326.21600000000001</v>
      </c>
      <c r="I386" s="148"/>
      <c r="L386" s="143"/>
      <c r="M386" s="149"/>
      <c r="T386" s="150"/>
      <c r="AT386" s="145" t="s">
        <v>143</v>
      </c>
      <c r="AU386" s="145" t="s">
        <v>88</v>
      </c>
      <c r="AV386" s="12" t="s">
        <v>88</v>
      </c>
      <c r="AW386" s="12" t="s">
        <v>3</v>
      </c>
      <c r="AX386" s="12" t="s">
        <v>86</v>
      </c>
      <c r="AY386" s="145" t="s">
        <v>134</v>
      </c>
    </row>
    <row r="387" spans="2:65" s="1" customFormat="1" ht="24.2" customHeight="1">
      <c r="B387" s="128"/>
      <c r="C387" s="129" t="s">
        <v>500</v>
      </c>
      <c r="D387" s="129" t="s">
        <v>137</v>
      </c>
      <c r="E387" s="130" t="s">
        <v>501</v>
      </c>
      <c r="F387" s="131" t="s">
        <v>502</v>
      </c>
      <c r="G387" s="132" t="s">
        <v>155</v>
      </c>
      <c r="H387" s="133">
        <v>285.88600000000002</v>
      </c>
      <c r="I387" s="134"/>
      <c r="J387" s="135">
        <f>ROUND(I387*H387,2)</f>
        <v>0</v>
      </c>
      <c r="K387" s="136"/>
      <c r="L387" s="31"/>
      <c r="M387" s="137" t="s">
        <v>1</v>
      </c>
      <c r="N387" s="138" t="s">
        <v>46</v>
      </c>
      <c r="P387" s="139">
        <f>O387*H387</f>
        <v>0</v>
      </c>
      <c r="Q387" s="139">
        <v>0</v>
      </c>
      <c r="R387" s="139">
        <f>Q387*H387</f>
        <v>0</v>
      </c>
      <c r="S387" s="139">
        <v>0</v>
      </c>
      <c r="T387" s="140">
        <f>S387*H387</f>
        <v>0</v>
      </c>
      <c r="AR387" s="141" t="s">
        <v>222</v>
      </c>
      <c r="AT387" s="141" t="s">
        <v>137</v>
      </c>
      <c r="AU387" s="141" t="s">
        <v>88</v>
      </c>
      <c r="AY387" s="16" t="s">
        <v>134</v>
      </c>
      <c r="BE387" s="142">
        <f>IF(N387="základní",J387,0)</f>
        <v>0</v>
      </c>
      <c r="BF387" s="142">
        <f>IF(N387="snížená",J387,0)</f>
        <v>0</v>
      </c>
      <c r="BG387" s="142">
        <f>IF(N387="zákl. přenesená",J387,0)</f>
        <v>0</v>
      </c>
      <c r="BH387" s="142">
        <f>IF(N387="sníž. přenesená",J387,0)</f>
        <v>0</v>
      </c>
      <c r="BI387" s="142">
        <f>IF(N387="nulová",J387,0)</f>
        <v>0</v>
      </c>
      <c r="BJ387" s="16" t="s">
        <v>86</v>
      </c>
      <c r="BK387" s="142">
        <f>ROUND(I387*H387,2)</f>
        <v>0</v>
      </c>
      <c r="BL387" s="16" t="s">
        <v>222</v>
      </c>
      <c r="BM387" s="141" t="s">
        <v>503</v>
      </c>
    </row>
    <row r="388" spans="2:65" s="12" customFormat="1" ht="11.25">
      <c r="B388" s="143"/>
      <c r="D388" s="144" t="s">
        <v>143</v>
      </c>
      <c r="E388" s="145" t="s">
        <v>1</v>
      </c>
      <c r="F388" s="146" t="s">
        <v>471</v>
      </c>
      <c r="H388" s="147">
        <v>218.41300000000001</v>
      </c>
      <c r="I388" s="148"/>
      <c r="L388" s="143"/>
      <c r="M388" s="149"/>
      <c r="T388" s="150"/>
      <c r="AT388" s="145" t="s">
        <v>143</v>
      </c>
      <c r="AU388" s="145" t="s">
        <v>88</v>
      </c>
      <c r="AV388" s="12" t="s">
        <v>88</v>
      </c>
      <c r="AW388" s="12" t="s">
        <v>36</v>
      </c>
      <c r="AX388" s="12" t="s">
        <v>81</v>
      </c>
      <c r="AY388" s="145" t="s">
        <v>134</v>
      </c>
    </row>
    <row r="389" spans="2:65" s="12" customFormat="1" ht="11.25">
      <c r="B389" s="143"/>
      <c r="D389" s="144" t="s">
        <v>143</v>
      </c>
      <c r="E389" s="145" t="s">
        <v>1</v>
      </c>
      <c r="F389" s="146" t="s">
        <v>490</v>
      </c>
      <c r="H389" s="147">
        <v>67.472999999999999</v>
      </c>
      <c r="I389" s="148"/>
      <c r="L389" s="143"/>
      <c r="M389" s="149"/>
      <c r="T389" s="150"/>
      <c r="AT389" s="145" t="s">
        <v>143</v>
      </c>
      <c r="AU389" s="145" t="s">
        <v>88</v>
      </c>
      <c r="AV389" s="12" t="s">
        <v>88</v>
      </c>
      <c r="AW389" s="12" t="s">
        <v>36</v>
      </c>
      <c r="AX389" s="12" t="s">
        <v>81</v>
      </c>
      <c r="AY389" s="145" t="s">
        <v>134</v>
      </c>
    </row>
    <row r="390" spans="2:65" s="13" customFormat="1" ht="11.25">
      <c r="B390" s="151"/>
      <c r="D390" s="144" t="s">
        <v>143</v>
      </c>
      <c r="E390" s="152" t="s">
        <v>1</v>
      </c>
      <c r="F390" s="153" t="s">
        <v>152</v>
      </c>
      <c r="H390" s="154">
        <v>285.88600000000002</v>
      </c>
      <c r="I390" s="155"/>
      <c r="L390" s="151"/>
      <c r="M390" s="156"/>
      <c r="T390" s="157"/>
      <c r="AT390" s="152" t="s">
        <v>143</v>
      </c>
      <c r="AU390" s="152" t="s">
        <v>88</v>
      </c>
      <c r="AV390" s="13" t="s">
        <v>141</v>
      </c>
      <c r="AW390" s="13" t="s">
        <v>36</v>
      </c>
      <c r="AX390" s="13" t="s">
        <v>86</v>
      </c>
      <c r="AY390" s="152" t="s">
        <v>134</v>
      </c>
    </row>
    <row r="391" spans="2:65" s="1" customFormat="1" ht="24.2" customHeight="1">
      <c r="B391" s="128"/>
      <c r="C391" s="164" t="s">
        <v>504</v>
      </c>
      <c r="D391" s="164" t="s">
        <v>251</v>
      </c>
      <c r="E391" s="165" t="s">
        <v>505</v>
      </c>
      <c r="F391" s="166" t="s">
        <v>506</v>
      </c>
      <c r="G391" s="167" t="s">
        <v>155</v>
      </c>
      <c r="H391" s="168">
        <v>600.36099999999999</v>
      </c>
      <c r="I391" s="169"/>
      <c r="J391" s="170">
        <f>ROUND(I391*H391,2)</f>
        <v>0</v>
      </c>
      <c r="K391" s="171"/>
      <c r="L391" s="172"/>
      <c r="M391" s="173" t="s">
        <v>1</v>
      </c>
      <c r="N391" s="174" t="s">
        <v>46</v>
      </c>
      <c r="P391" s="139">
        <f>O391*H391</f>
        <v>0</v>
      </c>
      <c r="Q391" s="139">
        <v>1.2999999999999999E-2</v>
      </c>
      <c r="R391" s="139">
        <f>Q391*H391</f>
        <v>7.8046929999999994</v>
      </c>
      <c r="S391" s="139">
        <v>0</v>
      </c>
      <c r="T391" s="140">
        <f>S391*H391</f>
        <v>0</v>
      </c>
      <c r="AR391" s="141" t="s">
        <v>254</v>
      </c>
      <c r="AT391" s="141" t="s">
        <v>251</v>
      </c>
      <c r="AU391" s="141" t="s">
        <v>88</v>
      </c>
      <c r="AY391" s="16" t="s">
        <v>134</v>
      </c>
      <c r="BE391" s="142">
        <f>IF(N391="základní",J391,0)</f>
        <v>0</v>
      </c>
      <c r="BF391" s="142">
        <f>IF(N391="snížená",J391,0)</f>
        <v>0</v>
      </c>
      <c r="BG391" s="142">
        <f>IF(N391="zákl. přenesená",J391,0)</f>
        <v>0</v>
      </c>
      <c r="BH391" s="142">
        <f>IF(N391="sníž. přenesená",J391,0)</f>
        <v>0</v>
      </c>
      <c r="BI391" s="142">
        <f>IF(N391="nulová",J391,0)</f>
        <v>0</v>
      </c>
      <c r="BJ391" s="16" t="s">
        <v>86</v>
      </c>
      <c r="BK391" s="142">
        <f>ROUND(I391*H391,2)</f>
        <v>0</v>
      </c>
      <c r="BL391" s="16" t="s">
        <v>222</v>
      </c>
      <c r="BM391" s="141" t="s">
        <v>507</v>
      </c>
    </row>
    <row r="392" spans="2:65" s="12" customFormat="1" ht="11.25">
      <c r="B392" s="143"/>
      <c r="D392" s="144" t="s">
        <v>143</v>
      </c>
      <c r="F392" s="146" t="s">
        <v>508</v>
      </c>
      <c r="H392" s="147">
        <v>600.36099999999999</v>
      </c>
      <c r="I392" s="148"/>
      <c r="L392" s="143"/>
      <c r="M392" s="149"/>
      <c r="T392" s="150"/>
      <c r="AT392" s="145" t="s">
        <v>143</v>
      </c>
      <c r="AU392" s="145" t="s">
        <v>88</v>
      </c>
      <c r="AV392" s="12" t="s">
        <v>88</v>
      </c>
      <c r="AW392" s="12" t="s">
        <v>3</v>
      </c>
      <c r="AX392" s="12" t="s">
        <v>86</v>
      </c>
      <c r="AY392" s="145" t="s">
        <v>134</v>
      </c>
    </row>
    <row r="393" spans="2:65" s="1" customFormat="1" ht="24.2" customHeight="1">
      <c r="B393" s="128"/>
      <c r="C393" s="129" t="s">
        <v>509</v>
      </c>
      <c r="D393" s="129" t="s">
        <v>137</v>
      </c>
      <c r="E393" s="130" t="s">
        <v>510</v>
      </c>
      <c r="F393" s="131" t="s">
        <v>511</v>
      </c>
      <c r="G393" s="132" t="s">
        <v>481</v>
      </c>
      <c r="H393" s="175"/>
      <c r="I393" s="134"/>
      <c r="J393" s="135">
        <f>ROUND(I393*H393,2)</f>
        <v>0</v>
      </c>
      <c r="K393" s="136"/>
      <c r="L393" s="31"/>
      <c r="M393" s="137" t="s">
        <v>1</v>
      </c>
      <c r="N393" s="138" t="s">
        <v>46</v>
      </c>
      <c r="P393" s="139">
        <f>O393*H393</f>
        <v>0</v>
      </c>
      <c r="Q393" s="139">
        <v>0</v>
      </c>
      <c r="R393" s="139">
        <f>Q393*H393</f>
        <v>0</v>
      </c>
      <c r="S393" s="139">
        <v>0</v>
      </c>
      <c r="T393" s="140">
        <f>S393*H393</f>
        <v>0</v>
      </c>
      <c r="AR393" s="141" t="s">
        <v>222</v>
      </c>
      <c r="AT393" s="141" t="s">
        <v>137</v>
      </c>
      <c r="AU393" s="141" t="s">
        <v>88</v>
      </c>
      <c r="AY393" s="16" t="s">
        <v>134</v>
      </c>
      <c r="BE393" s="142">
        <f>IF(N393="základní",J393,0)</f>
        <v>0</v>
      </c>
      <c r="BF393" s="142">
        <f>IF(N393="snížená",J393,0)</f>
        <v>0</v>
      </c>
      <c r="BG393" s="142">
        <f>IF(N393="zákl. přenesená",J393,0)</f>
        <v>0</v>
      </c>
      <c r="BH393" s="142">
        <f>IF(N393="sníž. přenesená",J393,0)</f>
        <v>0</v>
      </c>
      <c r="BI393" s="142">
        <f>IF(N393="nulová",J393,0)</f>
        <v>0</v>
      </c>
      <c r="BJ393" s="16" t="s">
        <v>86</v>
      </c>
      <c r="BK393" s="142">
        <f>ROUND(I393*H393,2)</f>
        <v>0</v>
      </c>
      <c r="BL393" s="16" t="s">
        <v>222</v>
      </c>
      <c r="BM393" s="141" t="s">
        <v>512</v>
      </c>
    </row>
    <row r="394" spans="2:65" s="11" customFormat="1" ht="22.9" customHeight="1">
      <c r="B394" s="117"/>
      <c r="D394" s="118" t="s">
        <v>80</v>
      </c>
      <c r="E394" s="126" t="s">
        <v>513</v>
      </c>
      <c r="F394" s="126" t="s">
        <v>514</v>
      </c>
      <c r="I394" s="120"/>
      <c r="J394" s="127">
        <f>BK394</f>
        <v>0</v>
      </c>
      <c r="L394" s="117"/>
      <c r="M394" s="121"/>
      <c r="P394" s="122">
        <f>SUM(P395:P399)</f>
        <v>0</v>
      </c>
      <c r="R394" s="122">
        <f>SUM(R395:R399)</f>
        <v>1.67E-3</v>
      </c>
      <c r="T394" s="123">
        <f>SUM(T395:T399)</f>
        <v>1.7049999999999999E-2</v>
      </c>
      <c r="AR394" s="118" t="s">
        <v>88</v>
      </c>
      <c r="AT394" s="124" t="s">
        <v>80</v>
      </c>
      <c r="AU394" s="124" t="s">
        <v>86</v>
      </c>
      <c r="AY394" s="118" t="s">
        <v>134</v>
      </c>
      <c r="BK394" s="125">
        <f>SUM(BK395:BK399)</f>
        <v>0</v>
      </c>
    </row>
    <row r="395" spans="2:65" s="1" customFormat="1" ht="16.5" customHeight="1">
      <c r="B395" s="128"/>
      <c r="C395" s="129" t="s">
        <v>515</v>
      </c>
      <c r="D395" s="129" t="s">
        <v>137</v>
      </c>
      <c r="E395" s="130" t="s">
        <v>516</v>
      </c>
      <c r="F395" s="131" t="s">
        <v>517</v>
      </c>
      <c r="G395" s="132" t="s">
        <v>294</v>
      </c>
      <c r="H395" s="133">
        <v>1</v>
      </c>
      <c r="I395" s="134"/>
      <c r="J395" s="135">
        <f>ROUND(I395*H395,2)</f>
        <v>0</v>
      </c>
      <c r="K395" s="136"/>
      <c r="L395" s="31"/>
      <c r="M395" s="137" t="s">
        <v>1</v>
      </c>
      <c r="N395" s="138" t="s">
        <v>46</v>
      </c>
      <c r="P395" s="139">
        <f>O395*H395</f>
        <v>0</v>
      </c>
      <c r="Q395" s="139">
        <v>0</v>
      </c>
      <c r="R395" s="139">
        <f>Q395*H395</f>
        <v>0</v>
      </c>
      <c r="S395" s="139">
        <v>1.7049999999999999E-2</v>
      </c>
      <c r="T395" s="140">
        <f>S395*H395</f>
        <v>1.7049999999999999E-2</v>
      </c>
      <c r="AR395" s="141" t="s">
        <v>222</v>
      </c>
      <c r="AT395" s="141" t="s">
        <v>137</v>
      </c>
      <c r="AU395" s="141" t="s">
        <v>88</v>
      </c>
      <c r="AY395" s="16" t="s">
        <v>134</v>
      </c>
      <c r="BE395" s="142">
        <f>IF(N395="základní",J395,0)</f>
        <v>0</v>
      </c>
      <c r="BF395" s="142">
        <f>IF(N395="snížená",J395,0)</f>
        <v>0</v>
      </c>
      <c r="BG395" s="142">
        <f>IF(N395="zákl. přenesená",J395,0)</f>
        <v>0</v>
      </c>
      <c r="BH395" s="142">
        <f>IF(N395="sníž. přenesená",J395,0)</f>
        <v>0</v>
      </c>
      <c r="BI395" s="142">
        <f>IF(N395="nulová",J395,0)</f>
        <v>0</v>
      </c>
      <c r="BJ395" s="16" t="s">
        <v>86</v>
      </c>
      <c r="BK395" s="142">
        <f>ROUND(I395*H395,2)</f>
        <v>0</v>
      </c>
      <c r="BL395" s="16" t="s">
        <v>222</v>
      </c>
      <c r="BM395" s="141" t="s">
        <v>518</v>
      </c>
    </row>
    <row r="396" spans="2:65" s="12" customFormat="1" ht="11.25">
      <c r="B396" s="143"/>
      <c r="D396" s="144" t="s">
        <v>143</v>
      </c>
      <c r="E396" s="145" t="s">
        <v>1</v>
      </c>
      <c r="F396" s="146" t="s">
        <v>451</v>
      </c>
      <c r="H396" s="147">
        <v>1</v>
      </c>
      <c r="I396" s="148"/>
      <c r="L396" s="143"/>
      <c r="M396" s="149"/>
      <c r="T396" s="150"/>
      <c r="AT396" s="145" t="s">
        <v>143</v>
      </c>
      <c r="AU396" s="145" t="s">
        <v>88</v>
      </c>
      <c r="AV396" s="12" t="s">
        <v>88</v>
      </c>
      <c r="AW396" s="12" t="s">
        <v>36</v>
      </c>
      <c r="AX396" s="12" t="s">
        <v>86</v>
      </c>
      <c r="AY396" s="145" t="s">
        <v>134</v>
      </c>
    </row>
    <row r="397" spans="2:65" s="1" customFormat="1" ht="24.2" customHeight="1">
      <c r="B397" s="128"/>
      <c r="C397" s="129" t="s">
        <v>519</v>
      </c>
      <c r="D397" s="129" t="s">
        <v>137</v>
      </c>
      <c r="E397" s="130" t="s">
        <v>520</v>
      </c>
      <c r="F397" s="131" t="s">
        <v>521</v>
      </c>
      <c r="G397" s="132" t="s">
        <v>294</v>
      </c>
      <c r="H397" s="133">
        <v>1</v>
      </c>
      <c r="I397" s="134"/>
      <c r="J397" s="135">
        <f>ROUND(I397*H397,2)</f>
        <v>0</v>
      </c>
      <c r="K397" s="136"/>
      <c r="L397" s="31"/>
      <c r="M397" s="137" t="s">
        <v>1</v>
      </c>
      <c r="N397" s="138" t="s">
        <v>46</v>
      </c>
      <c r="P397" s="139">
        <f>O397*H397</f>
        <v>0</v>
      </c>
      <c r="Q397" s="139">
        <v>1.67E-3</v>
      </c>
      <c r="R397" s="139">
        <f>Q397*H397</f>
        <v>1.67E-3</v>
      </c>
      <c r="S397" s="139">
        <v>0</v>
      </c>
      <c r="T397" s="140">
        <f>S397*H397</f>
        <v>0</v>
      </c>
      <c r="AR397" s="141" t="s">
        <v>222</v>
      </c>
      <c r="AT397" s="141" t="s">
        <v>137</v>
      </c>
      <c r="AU397" s="141" t="s">
        <v>88</v>
      </c>
      <c r="AY397" s="16" t="s">
        <v>134</v>
      </c>
      <c r="BE397" s="142">
        <f>IF(N397="základní",J397,0)</f>
        <v>0</v>
      </c>
      <c r="BF397" s="142">
        <f>IF(N397="snížená",J397,0)</f>
        <v>0</v>
      </c>
      <c r="BG397" s="142">
        <f>IF(N397="zákl. přenesená",J397,0)</f>
        <v>0</v>
      </c>
      <c r="BH397" s="142">
        <f>IF(N397="sníž. přenesená",J397,0)</f>
        <v>0</v>
      </c>
      <c r="BI397" s="142">
        <f>IF(N397="nulová",J397,0)</f>
        <v>0</v>
      </c>
      <c r="BJ397" s="16" t="s">
        <v>86</v>
      </c>
      <c r="BK397" s="142">
        <f>ROUND(I397*H397,2)</f>
        <v>0</v>
      </c>
      <c r="BL397" s="16" t="s">
        <v>222</v>
      </c>
      <c r="BM397" s="141" t="s">
        <v>522</v>
      </c>
    </row>
    <row r="398" spans="2:65" s="12" customFormat="1" ht="11.25">
      <c r="B398" s="143"/>
      <c r="D398" s="144" t="s">
        <v>143</v>
      </c>
      <c r="E398" s="145" t="s">
        <v>1</v>
      </c>
      <c r="F398" s="146" t="s">
        <v>451</v>
      </c>
      <c r="H398" s="147">
        <v>1</v>
      </c>
      <c r="I398" s="148"/>
      <c r="L398" s="143"/>
      <c r="M398" s="149"/>
      <c r="T398" s="150"/>
      <c r="AT398" s="145" t="s">
        <v>143</v>
      </c>
      <c r="AU398" s="145" t="s">
        <v>88</v>
      </c>
      <c r="AV398" s="12" t="s">
        <v>88</v>
      </c>
      <c r="AW398" s="12" t="s">
        <v>36</v>
      </c>
      <c r="AX398" s="12" t="s">
        <v>86</v>
      </c>
      <c r="AY398" s="145" t="s">
        <v>134</v>
      </c>
    </row>
    <row r="399" spans="2:65" s="1" customFormat="1" ht="24.2" customHeight="1">
      <c r="B399" s="128"/>
      <c r="C399" s="129" t="s">
        <v>523</v>
      </c>
      <c r="D399" s="129" t="s">
        <v>137</v>
      </c>
      <c r="E399" s="130" t="s">
        <v>524</v>
      </c>
      <c r="F399" s="131" t="s">
        <v>525</v>
      </c>
      <c r="G399" s="132" t="s">
        <v>481</v>
      </c>
      <c r="H399" s="175"/>
      <c r="I399" s="134"/>
      <c r="J399" s="135">
        <f>ROUND(I399*H399,2)</f>
        <v>0</v>
      </c>
      <c r="K399" s="136"/>
      <c r="L399" s="31"/>
      <c r="M399" s="137" t="s">
        <v>1</v>
      </c>
      <c r="N399" s="138" t="s">
        <v>46</v>
      </c>
      <c r="P399" s="139">
        <f>O399*H399</f>
        <v>0</v>
      </c>
      <c r="Q399" s="139">
        <v>0</v>
      </c>
      <c r="R399" s="139">
        <f>Q399*H399</f>
        <v>0</v>
      </c>
      <c r="S399" s="139">
        <v>0</v>
      </c>
      <c r="T399" s="140">
        <f>S399*H399</f>
        <v>0</v>
      </c>
      <c r="AR399" s="141" t="s">
        <v>222</v>
      </c>
      <c r="AT399" s="141" t="s">
        <v>137</v>
      </c>
      <c r="AU399" s="141" t="s">
        <v>88</v>
      </c>
      <c r="AY399" s="16" t="s">
        <v>134</v>
      </c>
      <c r="BE399" s="142">
        <f>IF(N399="základní",J399,0)</f>
        <v>0</v>
      </c>
      <c r="BF399" s="142">
        <f>IF(N399="snížená",J399,0)</f>
        <v>0</v>
      </c>
      <c r="BG399" s="142">
        <f>IF(N399="zákl. přenesená",J399,0)</f>
        <v>0</v>
      </c>
      <c r="BH399" s="142">
        <f>IF(N399="sníž. přenesená",J399,0)</f>
        <v>0</v>
      </c>
      <c r="BI399" s="142">
        <f>IF(N399="nulová",J399,0)</f>
        <v>0</v>
      </c>
      <c r="BJ399" s="16" t="s">
        <v>86</v>
      </c>
      <c r="BK399" s="142">
        <f>ROUND(I399*H399,2)</f>
        <v>0</v>
      </c>
      <c r="BL399" s="16" t="s">
        <v>222</v>
      </c>
      <c r="BM399" s="141" t="s">
        <v>526</v>
      </c>
    </row>
    <row r="400" spans="2:65" s="11" customFormat="1" ht="22.9" customHeight="1">
      <c r="B400" s="117"/>
      <c r="D400" s="118" t="s">
        <v>80</v>
      </c>
      <c r="E400" s="126" t="s">
        <v>527</v>
      </c>
      <c r="F400" s="126" t="s">
        <v>528</v>
      </c>
      <c r="I400" s="120"/>
      <c r="J400" s="127">
        <f>BK400</f>
        <v>0</v>
      </c>
      <c r="L400" s="117"/>
      <c r="M400" s="121"/>
      <c r="P400" s="122">
        <f>P401</f>
        <v>0</v>
      </c>
      <c r="R400" s="122">
        <f>R401</f>
        <v>0</v>
      </c>
      <c r="T400" s="123">
        <f>T401</f>
        <v>0</v>
      </c>
      <c r="AR400" s="118" t="s">
        <v>88</v>
      </c>
      <c r="AT400" s="124" t="s">
        <v>80</v>
      </c>
      <c r="AU400" s="124" t="s">
        <v>86</v>
      </c>
      <c r="AY400" s="118" t="s">
        <v>134</v>
      </c>
      <c r="BK400" s="125">
        <f>BK401</f>
        <v>0</v>
      </c>
    </row>
    <row r="401" spans="2:65" s="1" customFormat="1" ht="24.2" customHeight="1">
      <c r="B401" s="128"/>
      <c r="C401" s="129" t="s">
        <v>529</v>
      </c>
      <c r="D401" s="129" t="s">
        <v>137</v>
      </c>
      <c r="E401" s="130" t="s">
        <v>530</v>
      </c>
      <c r="F401" s="131" t="s">
        <v>531</v>
      </c>
      <c r="G401" s="132" t="s">
        <v>174</v>
      </c>
      <c r="H401" s="133">
        <v>1</v>
      </c>
      <c r="I401" s="134"/>
      <c r="J401" s="135">
        <f>ROUND(I401*H401,2)</f>
        <v>0</v>
      </c>
      <c r="K401" s="136"/>
      <c r="L401" s="31"/>
      <c r="M401" s="137" t="s">
        <v>1</v>
      </c>
      <c r="N401" s="138" t="s">
        <v>46</v>
      </c>
      <c r="P401" s="139">
        <f>O401*H401</f>
        <v>0</v>
      </c>
      <c r="Q401" s="139">
        <v>0</v>
      </c>
      <c r="R401" s="139">
        <f>Q401*H401</f>
        <v>0</v>
      </c>
      <c r="S401" s="139">
        <v>0</v>
      </c>
      <c r="T401" s="140">
        <f>S401*H401</f>
        <v>0</v>
      </c>
      <c r="AR401" s="141" t="s">
        <v>222</v>
      </c>
      <c r="AT401" s="141" t="s">
        <v>137</v>
      </c>
      <c r="AU401" s="141" t="s">
        <v>88</v>
      </c>
      <c r="AY401" s="16" t="s">
        <v>134</v>
      </c>
      <c r="BE401" s="142">
        <f>IF(N401="základní",J401,0)</f>
        <v>0</v>
      </c>
      <c r="BF401" s="142">
        <f>IF(N401="snížená",J401,0)</f>
        <v>0</v>
      </c>
      <c r="BG401" s="142">
        <f>IF(N401="zákl. přenesená",J401,0)</f>
        <v>0</v>
      </c>
      <c r="BH401" s="142">
        <f>IF(N401="sníž. přenesená",J401,0)</f>
        <v>0</v>
      </c>
      <c r="BI401" s="142">
        <f>IF(N401="nulová",J401,0)</f>
        <v>0</v>
      </c>
      <c r="BJ401" s="16" t="s">
        <v>86</v>
      </c>
      <c r="BK401" s="142">
        <f>ROUND(I401*H401,2)</f>
        <v>0</v>
      </c>
      <c r="BL401" s="16" t="s">
        <v>222</v>
      </c>
      <c r="BM401" s="141" t="s">
        <v>532</v>
      </c>
    </row>
    <row r="402" spans="2:65" s="11" customFormat="1" ht="22.9" customHeight="1">
      <c r="B402" s="117"/>
      <c r="D402" s="118" t="s">
        <v>80</v>
      </c>
      <c r="E402" s="126" t="s">
        <v>533</v>
      </c>
      <c r="F402" s="126" t="s">
        <v>534</v>
      </c>
      <c r="I402" s="120"/>
      <c r="J402" s="127">
        <f>BK402</f>
        <v>0</v>
      </c>
      <c r="L402" s="117"/>
      <c r="M402" s="121"/>
      <c r="P402" s="122">
        <f>SUM(P403:P404)</f>
        <v>0</v>
      </c>
      <c r="R402" s="122">
        <f>SUM(R403:R404)</f>
        <v>0</v>
      </c>
      <c r="T402" s="123">
        <f>SUM(T403:T404)</f>
        <v>0</v>
      </c>
      <c r="AR402" s="118" t="s">
        <v>88</v>
      </c>
      <c r="AT402" s="124" t="s">
        <v>80</v>
      </c>
      <c r="AU402" s="124" t="s">
        <v>86</v>
      </c>
      <c r="AY402" s="118" t="s">
        <v>134</v>
      </c>
      <c r="BK402" s="125">
        <f>SUM(BK403:BK404)</f>
        <v>0</v>
      </c>
    </row>
    <row r="403" spans="2:65" s="1" customFormat="1" ht="21.75" customHeight="1">
      <c r="B403" s="128"/>
      <c r="C403" s="129" t="s">
        <v>535</v>
      </c>
      <c r="D403" s="129" t="s">
        <v>137</v>
      </c>
      <c r="E403" s="130" t="s">
        <v>536</v>
      </c>
      <c r="F403" s="131" t="s">
        <v>537</v>
      </c>
      <c r="G403" s="132" t="s">
        <v>174</v>
      </c>
      <c r="H403" s="133">
        <v>1</v>
      </c>
      <c r="I403" s="134"/>
      <c r="J403" s="135">
        <f>ROUND(I403*H403,2)</f>
        <v>0</v>
      </c>
      <c r="K403" s="136"/>
      <c r="L403" s="31"/>
      <c r="M403" s="137" t="s">
        <v>1</v>
      </c>
      <c r="N403" s="138" t="s">
        <v>46</v>
      </c>
      <c r="P403" s="139">
        <f>O403*H403</f>
        <v>0</v>
      </c>
      <c r="Q403" s="139">
        <v>0</v>
      </c>
      <c r="R403" s="139">
        <f>Q403*H403</f>
        <v>0</v>
      </c>
      <c r="S403" s="139">
        <v>0</v>
      </c>
      <c r="T403" s="140">
        <f>S403*H403</f>
        <v>0</v>
      </c>
      <c r="AR403" s="141" t="s">
        <v>222</v>
      </c>
      <c r="AT403" s="141" t="s">
        <v>137</v>
      </c>
      <c r="AU403" s="141" t="s">
        <v>88</v>
      </c>
      <c r="AY403" s="16" t="s">
        <v>134</v>
      </c>
      <c r="BE403" s="142">
        <f>IF(N403="základní",J403,0)</f>
        <v>0</v>
      </c>
      <c r="BF403" s="142">
        <f>IF(N403="snížená",J403,0)</f>
        <v>0</v>
      </c>
      <c r="BG403" s="142">
        <f>IF(N403="zákl. přenesená",J403,0)</f>
        <v>0</v>
      </c>
      <c r="BH403" s="142">
        <f>IF(N403="sníž. přenesená",J403,0)</f>
        <v>0</v>
      </c>
      <c r="BI403" s="142">
        <f>IF(N403="nulová",J403,0)</f>
        <v>0</v>
      </c>
      <c r="BJ403" s="16" t="s">
        <v>86</v>
      </c>
      <c r="BK403" s="142">
        <f>ROUND(I403*H403,2)</f>
        <v>0</v>
      </c>
      <c r="BL403" s="16" t="s">
        <v>222</v>
      </c>
      <c r="BM403" s="141" t="s">
        <v>538</v>
      </c>
    </row>
    <row r="404" spans="2:65" s="1" customFormat="1" ht="24.2" customHeight="1">
      <c r="B404" s="128"/>
      <c r="C404" s="129" t="s">
        <v>539</v>
      </c>
      <c r="D404" s="129" t="s">
        <v>137</v>
      </c>
      <c r="E404" s="130" t="s">
        <v>540</v>
      </c>
      <c r="F404" s="131" t="s">
        <v>541</v>
      </c>
      <c r="G404" s="132" t="s">
        <v>481</v>
      </c>
      <c r="H404" s="175"/>
      <c r="I404" s="134"/>
      <c r="J404" s="135">
        <f>ROUND(I404*H404,2)</f>
        <v>0</v>
      </c>
      <c r="K404" s="136"/>
      <c r="L404" s="31"/>
      <c r="M404" s="137" t="s">
        <v>1</v>
      </c>
      <c r="N404" s="138" t="s">
        <v>46</v>
      </c>
      <c r="P404" s="139">
        <f>O404*H404</f>
        <v>0</v>
      </c>
      <c r="Q404" s="139">
        <v>0</v>
      </c>
      <c r="R404" s="139">
        <f>Q404*H404</f>
        <v>0</v>
      </c>
      <c r="S404" s="139">
        <v>0</v>
      </c>
      <c r="T404" s="140">
        <f>S404*H404</f>
        <v>0</v>
      </c>
      <c r="AR404" s="141" t="s">
        <v>222</v>
      </c>
      <c r="AT404" s="141" t="s">
        <v>137</v>
      </c>
      <c r="AU404" s="141" t="s">
        <v>88</v>
      </c>
      <c r="AY404" s="16" t="s">
        <v>134</v>
      </c>
      <c r="BE404" s="142">
        <f>IF(N404="základní",J404,0)</f>
        <v>0</v>
      </c>
      <c r="BF404" s="142">
        <f>IF(N404="snížená",J404,0)</f>
        <v>0</v>
      </c>
      <c r="BG404" s="142">
        <f>IF(N404="zákl. přenesená",J404,0)</f>
        <v>0</v>
      </c>
      <c r="BH404" s="142">
        <f>IF(N404="sníž. přenesená",J404,0)</f>
        <v>0</v>
      </c>
      <c r="BI404" s="142">
        <f>IF(N404="nulová",J404,0)</f>
        <v>0</v>
      </c>
      <c r="BJ404" s="16" t="s">
        <v>86</v>
      </c>
      <c r="BK404" s="142">
        <f>ROUND(I404*H404,2)</f>
        <v>0</v>
      </c>
      <c r="BL404" s="16" t="s">
        <v>222</v>
      </c>
      <c r="BM404" s="141" t="s">
        <v>542</v>
      </c>
    </row>
    <row r="405" spans="2:65" s="11" customFormat="1" ht="22.9" customHeight="1">
      <c r="B405" s="117"/>
      <c r="D405" s="118" t="s">
        <v>80</v>
      </c>
      <c r="E405" s="126" t="s">
        <v>543</v>
      </c>
      <c r="F405" s="126" t="s">
        <v>544</v>
      </c>
      <c r="I405" s="120"/>
      <c r="J405" s="127">
        <f>BK405</f>
        <v>0</v>
      </c>
      <c r="L405" s="117"/>
      <c r="M405" s="121"/>
      <c r="P405" s="122">
        <f>SUM(P406:P417)</f>
        <v>0</v>
      </c>
      <c r="R405" s="122">
        <f>SUM(R406:R417)</f>
        <v>0.59982468</v>
      </c>
      <c r="T405" s="123">
        <f>SUM(T406:T417)</f>
        <v>0</v>
      </c>
      <c r="AR405" s="118" t="s">
        <v>88</v>
      </c>
      <c r="AT405" s="124" t="s">
        <v>80</v>
      </c>
      <c r="AU405" s="124" t="s">
        <v>86</v>
      </c>
      <c r="AY405" s="118" t="s">
        <v>134</v>
      </c>
      <c r="BK405" s="125">
        <f>SUM(BK406:BK417)</f>
        <v>0</v>
      </c>
    </row>
    <row r="406" spans="2:65" s="1" customFormat="1" ht="33" customHeight="1">
      <c r="B406" s="128"/>
      <c r="C406" s="129" t="s">
        <v>545</v>
      </c>
      <c r="D406" s="129" t="s">
        <v>137</v>
      </c>
      <c r="E406" s="130" t="s">
        <v>546</v>
      </c>
      <c r="F406" s="131" t="s">
        <v>547</v>
      </c>
      <c r="G406" s="132" t="s">
        <v>155</v>
      </c>
      <c r="H406" s="133">
        <v>18.408000000000001</v>
      </c>
      <c r="I406" s="134"/>
      <c r="J406" s="135">
        <f>ROUND(I406*H406,2)</f>
        <v>0</v>
      </c>
      <c r="K406" s="136"/>
      <c r="L406" s="31"/>
      <c r="M406" s="137" t="s">
        <v>1</v>
      </c>
      <c r="N406" s="138" t="s">
        <v>46</v>
      </c>
      <c r="P406" s="139">
        <f>O406*H406</f>
        <v>0</v>
      </c>
      <c r="Q406" s="139">
        <v>1.396E-2</v>
      </c>
      <c r="R406" s="139">
        <f>Q406*H406</f>
        <v>0.25697568000000004</v>
      </c>
      <c r="S406" s="139">
        <v>0</v>
      </c>
      <c r="T406" s="140">
        <f>S406*H406</f>
        <v>0</v>
      </c>
      <c r="AR406" s="141" t="s">
        <v>222</v>
      </c>
      <c r="AT406" s="141" t="s">
        <v>137</v>
      </c>
      <c r="AU406" s="141" t="s">
        <v>88</v>
      </c>
      <c r="AY406" s="16" t="s">
        <v>134</v>
      </c>
      <c r="BE406" s="142">
        <f>IF(N406="základní",J406,0)</f>
        <v>0</v>
      </c>
      <c r="BF406" s="142">
        <f>IF(N406="snížená",J406,0)</f>
        <v>0</v>
      </c>
      <c r="BG406" s="142">
        <f>IF(N406="zákl. přenesená",J406,0)</f>
        <v>0</v>
      </c>
      <c r="BH406" s="142">
        <f>IF(N406="sníž. přenesená",J406,0)</f>
        <v>0</v>
      </c>
      <c r="BI406" s="142">
        <f>IF(N406="nulová",J406,0)</f>
        <v>0</v>
      </c>
      <c r="BJ406" s="16" t="s">
        <v>86</v>
      </c>
      <c r="BK406" s="142">
        <f>ROUND(I406*H406,2)</f>
        <v>0</v>
      </c>
      <c r="BL406" s="16" t="s">
        <v>222</v>
      </c>
      <c r="BM406" s="141" t="s">
        <v>548</v>
      </c>
    </row>
    <row r="407" spans="2:65" s="12" customFormat="1" ht="11.25">
      <c r="B407" s="143"/>
      <c r="D407" s="144" t="s">
        <v>143</v>
      </c>
      <c r="E407" s="145" t="s">
        <v>1</v>
      </c>
      <c r="F407" s="146" t="s">
        <v>549</v>
      </c>
      <c r="H407" s="147">
        <v>5.157</v>
      </c>
      <c r="I407" s="148"/>
      <c r="L407" s="143"/>
      <c r="M407" s="149"/>
      <c r="T407" s="150"/>
      <c r="AT407" s="145" t="s">
        <v>143</v>
      </c>
      <c r="AU407" s="145" t="s">
        <v>88</v>
      </c>
      <c r="AV407" s="12" t="s">
        <v>88</v>
      </c>
      <c r="AW407" s="12" t="s">
        <v>36</v>
      </c>
      <c r="AX407" s="12" t="s">
        <v>81</v>
      </c>
      <c r="AY407" s="145" t="s">
        <v>134</v>
      </c>
    </row>
    <row r="408" spans="2:65" s="12" customFormat="1" ht="11.25">
      <c r="B408" s="143"/>
      <c r="D408" s="144" t="s">
        <v>143</v>
      </c>
      <c r="E408" s="145" t="s">
        <v>1</v>
      </c>
      <c r="F408" s="146" t="s">
        <v>550</v>
      </c>
      <c r="H408" s="147">
        <v>6.3029999999999999</v>
      </c>
      <c r="I408" s="148"/>
      <c r="L408" s="143"/>
      <c r="M408" s="149"/>
      <c r="T408" s="150"/>
      <c r="AT408" s="145" t="s">
        <v>143</v>
      </c>
      <c r="AU408" s="145" t="s">
        <v>88</v>
      </c>
      <c r="AV408" s="12" t="s">
        <v>88</v>
      </c>
      <c r="AW408" s="12" t="s">
        <v>36</v>
      </c>
      <c r="AX408" s="12" t="s">
        <v>81</v>
      </c>
      <c r="AY408" s="145" t="s">
        <v>134</v>
      </c>
    </row>
    <row r="409" spans="2:65" s="12" customFormat="1" ht="11.25">
      <c r="B409" s="143"/>
      <c r="D409" s="144" t="s">
        <v>143</v>
      </c>
      <c r="E409" s="145" t="s">
        <v>1</v>
      </c>
      <c r="F409" s="146" t="s">
        <v>551</v>
      </c>
      <c r="H409" s="147">
        <v>6.9480000000000004</v>
      </c>
      <c r="I409" s="148"/>
      <c r="L409" s="143"/>
      <c r="M409" s="149"/>
      <c r="T409" s="150"/>
      <c r="AT409" s="145" t="s">
        <v>143</v>
      </c>
      <c r="AU409" s="145" t="s">
        <v>88</v>
      </c>
      <c r="AV409" s="12" t="s">
        <v>88</v>
      </c>
      <c r="AW409" s="12" t="s">
        <v>36</v>
      </c>
      <c r="AX409" s="12" t="s">
        <v>81</v>
      </c>
      <c r="AY409" s="145" t="s">
        <v>134</v>
      </c>
    </row>
    <row r="410" spans="2:65" s="13" customFormat="1" ht="11.25">
      <c r="B410" s="151"/>
      <c r="D410" s="144" t="s">
        <v>143</v>
      </c>
      <c r="E410" s="152" t="s">
        <v>1</v>
      </c>
      <c r="F410" s="153" t="s">
        <v>152</v>
      </c>
      <c r="H410" s="154">
        <v>18.408000000000001</v>
      </c>
      <c r="I410" s="155"/>
      <c r="L410" s="151"/>
      <c r="M410" s="156"/>
      <c r="T410" s="157"/>
      <c r="AT410" s="152" t="s">
        <v>143</v>
      </c>
      <c r="AU410" s="152" t="s">
        <v>88</v>
      </c>
      <c r="AV410" s="13" t="s">
        <v>141</v>
      </c>
      <c r="AW410" s="13" t="s">
        <v>36</v>
      </c>
      <c r="AX410" s="13" t="s">
        <v>86</v>
      </c>
      <c r="AY410" s="152" t="s">
        <v>134</v>
      </c>
    </row>
    <row r="411" spans="2:65" s="1" customFormat="1" ht="21.75" customHeight="1">
      <c r="B411" s="128"/>
      <c r="C411" s="164" t="s">
        <v>552</v>
      </c>
      <c r="D411" s="164" t="s">
        <v>251</v>
      </c>
      <c r="E411" s="165" t="s">
        <v>553</v>
      </c>
      <c r="F411" s="166" t="s">
        <v>554</v>
      </c>
      <c r="G411" s="167" t="s">
        <v>155</v>
      </c>
      <c r="H411" s="168">
        <v>23.01</v>
      </c>
      <c r="I411" s="169"/>
      <c r="J411" s="170">
        <f>ROUND(I411*H411,2)</f>
        <v>0</v>
      </c>
      <c r="K411" s="171"/>
      <c r="L411" s="172"/>
      <c r="M411" s="173" t="s">
        <v>1</v>
      </c>
      <c r="N411" s="174" t="s">
        <v>46</v>
      </c>
      <c r="P411" s="139">
        <f>O411*H411</f>
        <v>0</v>
      </c>
      <c r="Q411" s="139">
        <v>1.49E-2</v>
      </c>
      <c r="R411" s="139">
        <f>Q411*H411</f>
        <v>0.34284900000000001</v>
      </c>
      <c r="S411" s="139">
        <v>0</v>
      </c>
      <c r="T411" s="140">
        <f>S411*H411</f>
        <v>0</v>
      </c>
      <c r="AR411" s="141" t="s">
        <v>254</v>
      </c>
      <c r="AT411" s="141" t="s">
        <v>251</v>
      </c>
      <c r="AU411" s="141" t="s">
        <v>88</v>
      </c>
      <c r="AY411" s="16" t="s">
        <v>134</v>
      </c>
      <c r="BE411" s="142">
        <f>IF(N411="základní",J411,0)</f>
        <v>0</v>
      </c>
      <c r="BF411" s="142">
        <f>IF(N411="snížená",J411,0)</f>
        <v>0</v>
      </c>
      <c r="BG411" s="142">
        <f>IF(N411="zákl. přenesená",J411,0)</f>
        <v>0</v>
      </c>
      <c r="BH411" s="142">
        <f>IF(N411="sníž. přenesená",J411,0)</f>
        <v>0</v>
      </c>
      <c r="BI411" s="142">
        <f>IF(N411="nulová",J411,0)</f>
        <v>0</v>
      </c>
      <c r="BJ411" s="16" t="s">
        <v>86</v>
      </c>
      <c r="BK411" s="142">
        <f>ROUND(I411*H411,2)</f>
        <v>0</v>
      </c>
      <c r="BL411" s="16" t="s">
        <v>222</v>
      </c>
      <c r="BM411" s="141" t="s">
        <v>555</v>
      </c>
    </row>
    <row r="412" spans="2:65" s="12" customFormat="1" ht="11.25">
      <c r="B412" s="143"/>
      <c r="D412" s="144" t="s">
        <v>143</v>
      </c>
      <c r="F412" s="146" t="s">
        <v>556</v>
      </c>
      <c r="H412" s="147">
        <v>23.01</v>
      </c>
      <c r="I412" s="148"/>
      <c r="L412" s="143"/>
      <c r="M412" s="149"/>
      <c r="T412" s="150"/>
      <c r="AT412" s="145" t="s">
        <v>143</v>
      </c>
      <c r="AU412" s="145" t="s">
        <v>88</v>
      </c>
      <c r="AV412" s="12" t="s">
        <v>88</v>
      </c>
      <c r="AW412" s="12" t="s">
        <v>3</v>
      </c>
      <c r="AX412" s="12" t="s">
        <v>86</v>
      </c>
      <c r="AY412" s="145" t="s">
        <v>134</v>
      </c>
    </row>
    <row r="413" spans="2:65" s="1" customFormat="1" ht="24.2" customHeight="1">
      <c r="B413" s="128"/>
      <c r="C413" s="129" t="s">
        <v>557</v>
      </c>
      <c r="D413" s="129" t="s">
        <v>137</v>
      </c>
      <c r="E413" s="130" t="s">
        <v>558</v>
      </c>
      <c r="F413" s="131" t="s">
        <v>559</v>
      </c>
      <c r="G413" s="132" t="s">
        <v>155</v>
      </c>
      <c r="H413" s="133">
        <v>92.269000000000005</v>
      </c>
      <c r="I413" s="134"/>
      <c r="J413" s="135">
        <f>ROUND(I413*H413,2)</f>
        <v>0</v>
      </c>
      <c r="K413" s="136"/>
      <c r="L413" s="31"/>
      <c r="M413" s="137" t="s">
        <v>1</v>
      </c>
      <c r="N413" s="138" t="s">
        <v>46</v>
      </c>
      <c r="P413" s="139">
        <f>O413*H413</f>
        <v>0</v>
      </c>
      <c r="Q413" s="139">
        <v>0</v>
      </c>
      <c r="R413" s="139">
        <f>Q413*H413</f>
        <v>0</v>
      </c>
      <c r="S413" s="139">
        <v>0</v>
      </c>
      <c r="T413" s="140">
        <f>S413*H413</f>
        <v>0</v>
      </c>
      <c r="AR413" s="141" t="s">
        <v>222</v>
      </c>
      <c r="AT413" s="141" t="s">
        <v>137</v>
      </c>
      <c r="AU413" s="141" t="s">
        <v>88</v>
      </c>
      <c r="AY413" s="16" t="s">
        <v>134</v>
      </c>
      <c r="BE413" s="142">
        <f>IF(N413="základní",J413,0)</f>
        <v>0</v>
      </c>
      <c r="BF413" s="142">
        <f>IF(N413="snížená",J413,0)</f>
        <v>0</v>
      </c>
      <c r="BG413" s="142">
        <f>IF(N413="zákl. přenesená",J413,0)</f>
        <v>0</v>
      </c>
      <c r="BH413" s="142">
        <f>IF(N413="sníž. přenesená",J413,0)</f>
        <v>0</v>
      </c>
      <c r="BI413" s="142">
        <f>IF(N413="nulová",J413,0)</f>
        <v>0</v>
      </c>
      <c r="BJ413" s="16" t="s">
        <v>86</v>
      </c>
      <c r="BK413" s="142">
        <f>ROUND(I413*H413,2)</f>
        <v>0</v>
      </c>
      <c r="BL413" s="16" t="s">
        <v>222</v>
      </c>
      <c r="BM413" s="141" t="s">
        <v>560</v>
      </c>
    </row>
    <row r="414" spans="2:65" s="12" customFormat="1" ht="11.25">
      <c r="B414" s="143"/>
      <c r="D414" s="144" t="s">
        <v>143</v>
      </c>
      <c r="E414" s="145" t="s">
        <v>1</v>
      </c>
      <c r="F414" s="146" t="s">
        <v>489</v>
      </c>
      <c r="H414" s="147">
        <v>24.795999999999999</v>
      </c>
      <c r="I414" s="148"/>
      <c r="L414" s="143"/>
      <c r="M414" s="149"/>
      <c r="T414" s="150"/>
      <c r="AT414" s="145" t="s">
        <v>143</v>
      </c>
      <c r="AU414" s="145" t="s">
        <v>88</v>
      </c>
      <c r="AV414" s="12" t="s">
        <v>88</v>
      </c>
      <c r="AW414" s="12" t="s">
        <v>36</v>
      </c>
      <c r="AX414" s="12" t="s">
        <v>81</v>
      </c>
      <c r="AY414" s="145" t="s">
        <v>134</v>
      </c>
    </row>
    <row r="415" spans="2:65" s="12" customFormat="1" ht="11.25">
      <c r="B415" s="143"/>
      <c r="D415" s="144" t="s">
        <v>143</v>
      </c>
      <c r="E415" s="145" t="s">
        <v>1</v>
      </c>
      <c r="F415" s="146" t="s">
        <v>490</v>
      </c>
      <c r="H415" s="147">
        <v>67.472999999999999</v>
      </c>
      <c r="I415" s="148"/>
      <c r="L415" s="143"/>
      <c r="M415" s="149"/>
      <c r="T415" s="150"/>
      <c r="AT415" s="145" t="s">
        <v>143</v>
      </c>
      <c r="AU415" s="145" t="s">
        <v>88</v>
      </c>
      <c r="AV415" s="12" t="s">
        <v>88</v>
      </c>
      <c r="AW415" s="12" t="s">
        <v>36</v>
      </c>
      <c r="AX415" s="12" t="s">
        <v>81</v>
      </c>
      <c r="AY415" s="145" t="s">
        <v>134</v>
      </c>
    </row>
    <row r="416" spans="2:65" s="13" customFormat="1" ht="11.25">
      <c r="B416" s="151"/>
      <c r="D416" s="144" t="s">
        <v>143</v>
      </c>
      <c r="E416" s="152" t="s">
        <v>1</v>
      </c>
      <c r="F416" s="153" t="s">
        <v>152</v>
      </c>
      <c r="H416" s="154">
        <v>92.269000000000005</v>
      </c>
      <c r="I416" s="155"/>
      <c r="L416" s="151"/>
      <c r="M416" s="156"/>
      <c r="T416" s="157"/>
      <c r="AT416" s="152" t="s">
        <v>143</v>
      </c>
      <c r="AU416" s="152" t="s">
        <v>88</v>
      </c>
      <c r="AV416" s="13" t="s">
        <v>141</v>
      </c>
      <c r="AW416" s="13" t="s">
        <v>36</v>
      </c>
      <c r="AX416" s="13" t="s">
        <v>86</v>
      </c>
      <c r="AY416" s="152" t="s">
        <v>134</v>
      </c>
    </row>
    <row r="417" spans="2:65" s="1" customFormat="1" ht="24.2" customHeight="1">
      <c r="B417" s="128"/>
      <c r="C417" s="129" t="s">
        <v>561</v>
      </c>
      <c r="D417" s="129" t="s">
        <v>137</v>
      </c>
      <c r="E417" s="130" t="s">
        <v>562</v>
      </c>
      <c r="F417" s="131" t="s">
        <v>563</v>
      </c>
      <c r="G417" s="132" t="s">
        <v>481</v>
      </c>
      <c r="H417" s="175"/>
      <c r="I417" s="134"/>
      <c r="J417" s="135">
        <f>ROUND(I417*H417,2)</f>
        <v>0</v>
      </c>
      <c r="K417" s="136"/>
      <c r="L417" s="31"/>
      <c r="M417" s="137" t="s">
        <v>1</v>
      </c>
      <c r="N417" s="138" t="s">
        <v>46</v>
      </c>
      <c r="P417" s="139">
        <f>O417*H417</f>
        <v>0</v>
      </c>
      <c r="Q417" s="139">
        <v>0</v>
      </c>
      <c r="R417" s="139">
        <f>Q417*H417</f>
        <v>0</v>
      </c>
      <c r="S417" s="139">
        <v>0</v>
      </c>
      <c r="T417" s="140">
        <f>S417*H417</f>
        <v>0</v>
      </c>
      <c r="AR417" s="141" t="s">
        <v>222</v>
      </c>
      <c r="AT417" s="141" t="s">
        <v>137</v>
      </c>
      <c r="AU417" s="141" t="s">
        <v>88</v>
      </c>
      <c r="AY417" s="16" t="s">
        <v>134</v>
      </c>
      <c r="BE417" s="142">
        <f>IF(N417="základní",J417,0)</f>
        <v>0</v>
      </c>
      <c r="BF417" s="142">
        <f>IF(N417="snížená",J417,0)</f>
        <v>0</v>
      </c>
      <c r="BG417" s="142">
        <f>IF(N417="zákl. přenesená",J417,0)</f>
        <v>0</v>
      </c>
      <c r="BH417" s="142">
        <f>IF(N417="sníž. přenesená",J417,0)</f>
        <v>0</v>
      </c>
      <c r="BI417" s="142">
        <f>IF(N417="nulová",J417,0)</f>
        <v>0</v>
      </c>
      <c r="BJ417" s="16" t="s">
        <v>86</v>
      </c>
      <c r="BK417" s="142">
        <f>ROUND(I417*H417,2)</f>
        <v>0</v>
      </c>
      <c r="BL417" s="16" t="s">
        <v>222</v>
      </c>
      <c r="BM417" s="141" t="s">
        <v>564</v>
      </c>
    </row>
    <row r="418" spans="2:65" s="11" customFormat="1" ht="22.9" customHeight="1">
      <c r="B418" s="117"/>
      <c r="D418" s="118" t="s">
        <v>80</v>
      </c>
      <c r="E418" s="126" t="s">
        <v>565</v>
      </c>
      <c r="F418" s="126" t="s">
        <v>566</v>
      </c>
      <c r="I418" s="120"/>
      <c r="J418" s="127">
        <f>BK418</f>
        <v>0</v>
      </c>
      <c r="L418" s="117"/>
      <c r="M418" s="121"/>
      <c r="P418" s="122">
        <f>SUM(P419:P480)</f>
        <v>0</v>
      </c>
      <c r="R418" s="122">
        <f>SUM(R419:R480)</f>
        <v>0.82705198999999985</v>
      </c>
      <c r="T418" s="123">
        <f>SUM(T419:T480)</f>
        <v>0.58259675</v>
      </c>
      <c r="AR418" s="118" t="s">
        <v>88</v>
      </c>
      <c r="AT418" s="124" t="s">
        <v>80</v>
      </c>
      <c r="AU418" s="124" t="s">
        <v>86</v>
      </c>
      <c r="AY418" s="118" t="s">
        <v>134</v>
      </c>
      <c r="BK418" s="125">
        <f>SUM(BK419:BK480)</f>
        <v>0</v>
      </c>
    </row>
    <row r="419" spans="2:65" s="1" customFormat="1" ht="24.2" customHeight="1">
      <c r="B419" s="128"/>
      <c r="C419" s="129" t="s">
        <v>567</v>
      </c>
      <c r="D419" s="129" t="s">
        <v>137</v>
      </c>
      <c r="E419" s="130" t="s">
        <v>568</v>
      </c>
      <c r="F419" s="131" t="s">
        <v>569</v>
      </c>
      <c r="G419" s="132" t="s">
        <v>357</v>
      </c>
      <c r="H419" s="133">
        <v>136.44999999999999</v>
      </c>
      <c r="I419" s="134"/>
      <c r="J419" s="135">
        <f>ROUND(I419*H419,2)</f>
        <v>0</v>
      </c>
      <c r="K419" s="136"/>
      <c r="L419" s="31"/>
      <c r="M419" s="137" t="s">
        <v>1</v>
      </c>
      <c r="N419" s="138" t="s">
        <v>46</v>
      </c>
      <c r="P419" s="139">
        <f>O419*H419</f>
        <v>0</v>
      </c>
      <c r="Q419" s="139">
        <v>0</v>
      </c>
      <c r="R419" s="139">
        <f>Q419*H419</f>
        <v>0</v>
      </c>
      <c r="S419" s="139">
        <v>1.91E-3</v>
      </c>
      <c r="T419" s="140">
        <f>S419*H419</f>
        <v>0.2606195</v>
      </c>
      <c r="AR419" s="141" t="s">
        <v>222</v>
      </c>
      <c r="AT419" s="141" t="s">
        <v>137</v>
      </c>
      <c r="AU419" s="141" t="s">
        <v>88</v>
      </c>
      <c r="AY419" s="16" t="s">
        <v>134</v>
      </c>
      <c r="BE419" s="142">
        <f>IF(N419="základní",J419,0)</f>
        <v>0</v>
      </c>
      <c r="BF419" s="142">
        <f>IF(N419="snížená",J419,0)</f>
        <v>0</v>
      </c>
      <c r="BG419" s="142">
        <f>IF(N419="zákl. přenesená",J419,0)</f>
        <v>0</v>
      </c>
      <c r="BH419" s="142">
        <f>IF(N419="sníž. přenesená",J419,0)</f>
        <v>0</v>
      </c>
      <c r="BI419" s="142">
        <f>IF(N419="nulová",J419,0)</f>
        <v>0</v>
      </c>
      <c r="BJ419" s="16" t="s">
        <v>86</v>
      </c>
      <c r="BK419" s="142">
        <f>ROUND(I419*H419,2)</f>
        <v>0</v>
      </c>
      <c r="BL419" s="16" t="s">
        <v>222</v>
      </c>
      <c r="BM419" s="141" t="s">
        <v>570</v>
      </c>
    </row>
    <row r="420" spans="2:65" s="12" customFormat="1" ht="11.25">
      <c r="B420" s="143"/>
      <c r="D420" s="144" t="s">
        <v>143</v>
      </c>
      <c r="E420" s="145" t="s">
        <v>1</v>
      </c>
      <c r="F420" s="146" t="s">
        <v>571</v>
      </c>
      <c r="H420" s="147">
        <v>43.81</v>
      </c>
      <c r="I420" s="148"/>
      <c r="L420" s="143"/>
      <c r="M420" s="149"/>
      <c r="T420" s="150"/>
      <c r="AT420" s="145" t="s">
        <v>143</v>
      </c>
      <c r="AU420" s="145" t="s">
        <v>88</v>
      </c>
      <c r="AV420" s="12" t="s">
        <v>88</v>
      </c>
      <c r="AW420" s="12" t="s">
        <v>36</v>
      </c>
      <c r="AX420" s="12" t="s">
        <v>81</v>
      </c>
      <c r="AY420" s="145" t="s">
        <v>134</v>
      </c>
    </row>
    <row r="421" spans="2:65" s="12" customFormat="1" ht="11.25">
      <c r="B421" s="143"/>
      <c r="D421" s="144" t="s">
        <v>143</v>
      </c>
      <c r="E421" s="145" t="s">
        <v>1</v>
      </c>
      <c r="F421" s="146" t="s">
        <v>572</v>
      </c>
      <c r="H421" s="147">
        <v>5.25</v>
      </c>
      <c r="I421" s="148"/>
      <c r="L421" s="143"/>
      <c r="M421" s="149"/>
      <c r="T421" s="150"/>
      <c r="AT421" s="145" t="s">
        <v>143</v>
      </c>
      <c r="AU421" s="145" t="s">
        <v>88</v>
      </c>
      <c r="AV421" s="12" t="s">
        <v>88</v>
      </c>
      <c r="AW421" s="12" t="s">
        <v>36</v>
      </c>
      <c r="AX421" s="12" t="s">
        <v>81</v>
      </c>
      <c r="AY421" s="145" t="s">
        <v>134</v>
      </c>
    </row>
    <row r="422" spans="2:65" s="12" customFormat="1" ht="11.25">
      <c r="B422" s="143"/>
      <c r="D422" s="144" t="s">
        <v>143</v>
      </c>
      <c r="E422" s="145" t="s">
        <v>1</v>
      </c>
      <c r="F422" s="146" t="s">
        <v>573</v>
      </c>
      <c r="H422" s="147">
        <v>49.23</v>
      </c>
      <c r="I422" s="148"/>
      <c r="L422" s="143"/>
      <c r="M422" s="149"/>
      <c r="T422" s="150"/>
      <c r="AT422" s="145" t="s">
        <v>143</v>
      </c>
      <c r="AU422" s="145" t="s">
        <v>88</v>
      </c>
      <c r="AV422" s="12" t="s">
        <v>88</v>
      </c>
      <c r="AW422" s="12" t="s">
        <v>36</v>
      </c>
      <c r="AX422" s="12" t="s">
        <v>81</v>
      </c>
      <c r="AY422" s="145" t="s">
        <v>134</v>
      </c>
    </row>
    <row r="423" spans="2:65" s="12" customFormat="1" ht="11.25">
      <c r="B423" s="143"/>
      <c r="D423" s="144" t="s">
        <v>143</v>
      </c>
      <c r="E423" s="145" t="s">
        <v>1</v>
      </c>
      <c r="F423" s="146" t="s">
        <v>574</v>
      </c>
      <c r="H423" s="147">
        <v>10.574999999999999</v>
      </c>
      <c r="I423" s="148"/>
      <c r="L423" s="143"/>
      <c r="M423" s="149"/>
      <c r="T423" s="150"/>
      <c r="AT423" s="145" t="s">
        <v>143</v>
      </c>
      <c r="AU423" s="145" t="s">
        <v>88</v>
      </c>
      <c r="AV423" s="12" t="s">
        <v>88</v>
      </c>
      <c r="AW423" s="12" t="s">
        <v>36</v>
      </c>
      <c r="AX423" s="12" t="s">
        <v>81</v>
      </c>
      <c r="AY423" s="145" t="s">
        <v>134</v>
      </c>
    </row>
    <row r="424" spans="2:65" s="12" customFormat="1" ht="11.25">
      <c r="B424" s="143"/>
      <c r="D424" s="144" t="s">
        <v>143</v>
      </c>
      <c r="E424" s="145" t="s">
        <v>1</v>
      </c>
      <c r="F424" s="146" t="s">
        <v>575</v>
      </c>
      <c r="H424" s="147">
        <v>27.585000000000001</v>
      </c>
      <c r="I424" s="148"/>
      <c r="L424" s="143"/>
      <c r="M424" s="149"/>
      <c r="T424" s="150"/>
      <c r="AT424" s="145" t="s">
        <v>143</v>
      </c>
      <c r="AU424" s="145" t="s">
        <v>88</v>
      </c>
      <c r="AV424" s="12" t="s">
        <v>88</v>
      </c>
      <c r="AW424" s="12" t="s">
        <v>36</v>
      </c>
      <c r="AX424" s="12" t="s">
        <v>81</v>
      </c>
      <c r="AY424" s="145" t="s">
        <v>134</v>
      </c>
    </row>
    <row r="425" spans="2:65" s="13" customFormat="1" ht="11.25">
      <c r="B425" s="151"/>
      <c r="D425" s="144" t="s">
        <v>143</v>
      </c>
      <c r="E425" s="152" t="s">
        <v>1</v>
      </c>
      <c r="F425" s="153" t="s">
        <v>152</v>
      </c>
      <c r="H425" s="154">
        <v>136.44999999999999</v>
      </c>
      <c r="I425" s="155"/>
      <c r="L425" s="151"/>
      <c r="M425" s="156"/>
      <c r="T425" s="157"/>
      <c r="AT425" s="152" t="s">
        <v>143</v>
      </c>
      <c r="AU425" s="152" t="s">
        <v>88</v>
      </c>
      <c r="AV425" s="13" t="s">
        <v>141</v>
      </c>
      <c r="AW425" s="13" t="s">
        <v>36</v>
      </c>
      <c r="AX425" s="13" t="s">
        <v>86</v>
      </c>
      <c r="AY425" s="152" t="s">
        <v>134</v>
      </c>
    </row>
    <row r="426" spans="2:65" s="1" customFormat="1" ht="16.5" customHeight="1">
      <c r="B426" s="128"/>
      <c r="C426" s="129" t="s">
        <v>576</v>
      </c>
      <c r="D426" s="129" t="s">
        <v>137</v>
      </c>
      <c r="E426" s="130" t="s">
        <v>577</v>
      </c>
      <c r="F426" s="131" t="s">
        <v>578</v>
      </c>
      <c r="G426" s="132" t="s">
        <v>357</v>
      </c>
      <c r="H426" s="133">
        <v>183.98699999999999</v>
      </c>
      <c r="I426" s="134"/>
      <c r="J426" s="135">
        <f>ROUND(I426*H426,2)</f>
        <v>0</v>
      </c>
      <c r="K426" s="136"/>
      <c r="L426" s="31"/>
      <c r="M426" s="137" t="s">
        <v>1</v>
      </c>
      <c r="N426" s="138" t="s">
        <v>46</v>
      </c>
      <c r="P426" s="139">
        <f>O426*H426</f>
        <v>0</v>
      </c>
      <c r="Q426" s="139">
        <v>0</v>
      </c>
      <c r="R426" s="139">
        <f>Q426*H426</f>
        <v>0</v>
      </c>
      <c r="S426" s="139">
        <v>1.75E-3</v>
      </c>
      <c r="T426" s="140">
        <f>S426*H426</f>
        <v>0.32197724999999999</v>
      </c>
      <c r="AR426" s="141" t="s">
        <v>222</v>
      </c>
      <c r="AT426" s="141" t="s">
        <v>137</v>
      </c>
      <c r="AU426" s="141" t="s">
        <v>88</v>
      </c>
      <c r="AY426" s="16" t="s">
        <v>134</v>
      </c>
      <c r="BE426" s="142">
        <f>IF(N426="základní",J426,0)</f>
        <v>0</v>
      </c>
      <c r="BF426" s="142">
        <f>IF(N426="snížená",J426,0)</f>
        <v>0</v>
      </c>
      <c r="BG426" s="142">
        <f>IF(N426="zákl. přenesená",J426,0)</f>
        <v>0</v>
      </c>
      <c r="BH426" s="142">
        <f>IF(N426="sníž. přenesená",J426,0)</f>
        <v>0</v>
      </c>
      <c r="BI426" s="142">
        <f>IF(N426="nulová",J426,0)</f>
        <v>0</v>
      </c>
      <c r="BJ426" s="16" t="s">
        <v>86</v>
      </c>
      <c r="BK426" s="142">
        <f>ROUND(I426*H426,2)</f>
        <v>0</v>
      </c>
      <c r="BL426" s="16" t="s">
        <v>222</v>
      </c>
      <c r="BM426" s="141" t="s">
        <v>579</v>
      </c>
    </row>
    <row r="427" spans="2:65" s="12" customFormat="1" ht="11.25">
      <c r="B427" s="143"/>
      <c r="D427" s="144" t="s">
        <v>143</v>
      </c>
      <c r="E427" s="145" t="s">
        <v>1</v>
      </c>
      <c r="F427" s="146" t="s">
        <v>580</v>
      </c>
      <c r="H427" s="147">
        <v>76.194000000000003</v>
      </c>
      <c r="I427" s="148"/>
      <c r="L427" s="143"/>
      <c r="M427" s="149"/>
      <c r="T427" s="150"/>
      <c r="AT427" s="145" t="s">
        <v>143</v>
      </c>
      <c r="AU427" s="145" t="s">
        <v>88</v>
      </c>
      <c r="AV427" s="12" t="s">
        <v>88</v>
      </c>
      <c r="AW427" s="12" t="s">
        <v>36</v>
      </c>
      <c r="AX427" s="12" t="s">
        <v>81</v>
      </c>
      <c r="AY427" s="145" t="s">
        <v>134</v>
      </c>
    </row>
    <row r="428" spans="2:65" s="12" customFormat="1" ht="11.25">
      <c r="B428" s="143"/>
      <c r="D428" s="144" t="s">
        <v>143</v>
      </c>
      <c r="E428" s="145" t="s">
        <v>1</v>
      </c>
      <c r="F428" s="146" t="s">
        <v>581</v>
      </c>
      <c r="H428" s="147">
        <v>15.85</v>
      </c>
      <c r="I428" s="148"/>
      <c r="L428" s="143"/>
      <c r="M428" s="149"/>
      <c r="T428" s="150"/>
      <c r="AT428" s="145" t="s">
        <v>143</v>
      </c>
      <c r="AU428" s="145" t="s">
        <v>88</v>
      </c>
      <c r="AV428" s="12" t="s">
        <v>88</v>
      </c>
      <c r="AW428" s="12" t="s">
        <v>36</v>
      </c>
      <c r="AX428" s="12" t="s">
        <v>81</v>
      </c>
      <c r="AY428" s="145" t="s">
        <v>134</v>
      </c>
    </row>
    <row r="429" spans="2:65" s="12" customFormat="1" ht="11.25">
      <c r="B429" s="143"/>
      <c r="D429" s="144" t="s">
        <v>143</v>
      </c>
      <c r="E429" s="145" t="s">
        <v>1</v>
      </c>
      <c r="F429" s="146" t="s">
        <v>582</v>
      </c>
      <c r="H429" s="147">
        <v>19.7</v>
      </c>
      <c r="I429" s="148"/>
      <c r="L429" s="143"/>
      <c r="M429" s="149"/>
      <c r="T429" s="150"/>
      <c r="AT429" s="145" t="s">
        <v>143</v>
      </c>
      <c r="AU429" s="145" t="s">
        <v>88</v>
      </c>
      <c r="AV429" s="12" t="s">
        <v>88</v>
      </c>
      <c r="AW429" s="12" t="s">
        <v>36</v>
      </c>
      <c r="AX429" s="12" t="s">
        <v>81</v>
      </c>
      <c r="AY429" s="145" t="s">
        <v>134</v>
      </c>
    </row>
    <row r="430" spans="2:65" s="12" customFormat="1" ht="11.25">
      <c r="B430" s="143"/>
      <c r="D430" s="144" t="s">
        <v>143</v>
      </c>
      <c r="E430" s="145" t="s">
        <v>1</v>
      </c>
      <c r="F430" s="146" t="s">
        <v>583</v>
      </c>
      <c r="H430" s="147">
        <v>34.378</v>
      </c>
      <c r="I430" s="148"/>
      <c r="L430" s="143"/>
      <c r="M430" s="149"/>
      <c r="T430" s="150"/>
      <c r="AT430" s="145" t="s">
        <v>143</v>
      </c>
      <c r="AU430" s="145" t="s">
        <v>88</v>
      </c>
      <c r="AV430" s="12" t="s">
        <v>88</v>
      </c>
      <c r="AW430" s="12" t="s">
        <v>36</v>
      </c>
      <c r="AX430" s="12" t="s">
        <v>81</v>
      </c>
      <c r="AY430" s="145" t="s">
        <v>134</v>
      </c>
    </row>
    <row r="431" spans="2:65" s="12" customFormat="1" ht="11.25">
      <c r="B431" s="143"/>
      <c r="D431" s="144" t="s">
        <v>143</v>
      </c>
      <c r="E431" s="145" t="s">
        <v>1</v>
      </c>
      <c r="F431" s="146" t="s">
        <v>584</v>
      </c>
      <c r="H431" s="147">
        <v>11.38</v>
      </c>
      <c r="I431" s="148"/>
      <c r="L431" s="143"/>
      <c r="M431" s="149"/>
      <c r="T431" s="150"/>
      <c r="AT431" s="145" t="s">
        <v>143</v>
      </c>
      <c r="AU431" s="145" t="s">
        <v>88</v>
      </c>
      <c r="AV431" s="12" t="s">
        <v>88</v>
      </c>
      <c r="AW431" s="12" t="s">
        <v>36</v>
      </c>
      <c r="AX431" s="12" t="s">
        <v>81</v>
      </c>
      <c r="AY431" s="145" t="s">
        <v>134</v>
      </c>
    </row>
    <row r="432" spans="2:65" s="12" customFormat="1" ht="11.25">
      <c r="B432" s="143"/>
      <c r="D432" s="144" t="s">
        <v>143</v>
      </c>
      <c r="E432" s="145" t="s">
        <v>1</v>
      </c>
      <c r="F432" s="146" t="s">
        <v>585</v>
      </c>
      <c r="H432" s="147">
        <v>26.484999999999999</v>
      </c>
      <c r="I432" s="148"/>
      <c r="L432" s="143"/>
      <c r="M432" s="149"/>
      <c r="T432" s="150"/>
      <c r="AT432" s="145" t="s">
        <v>143</v>
      </c>
      <c r="AU432" s="145" t="s">
        <v>88</v>
      </c>
      <c r="AV432" s="12" t="s">
        <v>88</v>
      </c>
      <c r="AW432" s="12" t="s">
        <v>36</v>
      </c>
      <c r="AX432" s="12" t="s">
        <v>81</v>
      </c>
      <c r="AY432" s="145" t="s">
        <v>134</v>
      </c>
    </row>
    <row r="433" spans="2:65" s="13" customFormat="1" ht="11.25">
      <c r="B433" s="151"/>
      <c r="D433" s="144" t="s">
        <v>143</v>
      </c>
      <c r="E433" s="152" t="s">
        <v>1</v>
      </c>
      <c r="F433" s="153" t="s">
        <v>152</v>
      </c>
      <c r="H433" s="154">
        <v>183.98700000000002</v>
      </c>
      <c r="I433" s="155"/>
      <c r="L433" s="151"/>
      <c r="M433" s="156"/>
      <c r="T433" s="157"/>
      <c r="AT433" s="152" t="s">
        <v>143</v>
      </c>
      <c r="AU433" s="152" t="s">
        <v>88</v>
      </c>
      <c r="AV433" s="13" t="s">
        <v>141</v>
      </c>
      <c r="AW433" s="13" t="s">
        <v>36</v>
      </c>
      <c r="AX433" s="13" t="s">
        <v>86</v>
      </c>
      <c r="AY433" s="152" t="s">
        <v>134</v>
      </c>
    </row>
    <row r="434" spans="2:65" s="1" customFormat="1" ht="33" customHeight="1">
      <c r="B434" s="128"/>
      <c r="C434" s="129" t="s">
        <v>586</v>
      </c>
      <c r="D434" s="129" t="s">
        <v>137</v>
      </c>
      <c r="E434" s="130" t="s">
        <v>587</v>
      </c>
      <c r="F434" s="131" t="s">
        <v>588</v>
      </c>
      <c r="G434" s="132" t="s">
        <v>357</v>
      </c>
      <c r="H434" s="133">
        <v>142.78</v>
      </c>
      <c r="I434" s="134"/>
      <c r="J434" s="135">
        <f>ROUND(I434*H434,2)</f>
        <v>0</v>
      </c>
      <c r="K434" s="136"/>
      <c r="L434" s="31"/>
      <c r="M434" s="137" t="s">
        <v>1</v>
      </c>
      <c r="N434" s="138" t="s">
        <v>46</v>
      </c>
      <c r="P434" s="139">
        <f>O434*H434</f>
        <v>0</v>
      </c>
      <c r="Q434" s="139">
        <v>1.41E-3</v>
      </c>
      <c r="R434" s="139">
        <f>Q434*H434</f>
        <v>0.20131979999999999</v>
      </c>
      <c r="S434" s="139">
        <v>0</v>
      </c>
      <c r="T434" s="140">
        <f>S434*H434</f>
        <v>0</v>
      </c>
      <c r="AR434" s="141" t="s">
        <v>222</v>
      </c>
      <c r="AT434" s="141" t="s">
        <v>137</v>
      </c>
      <c r="AU434" s="141" t="s">
        <v>88</v>
      </c>
      <c r="AY434" s="16" t="s">
        <v>134</v>
      </c>
      <c r="BE434" s="142">
        <f>IF(N434="základní",J434,0)</f>
        <v>0</v>
      </c>
      <c r="BF434" s="142">
        <f>IF(N434="snížená",J434,0)</f>
        <v>0</v>
      </c>
      <c r="BG434" s="142">
        <f>IF(N434="zákl. přenesená",J434,0)</f>
        <v>0</v>
      </c>
      <c r="BH434" s="142">
        <f>IF(N434="sníž. přenesená",J434,0)</f>
        <v>0</v>
      </c>
      <c r="BI434" s="142">
        <f>IF(N434="nulová",J434,0)</f>
        <v>0</v>
      </c>
      <c r="BJ434" s="16" t="s">
        <v>86</v>
      </c>
      <c r="BK434" s="142">
        <f>ROUND(I434*H434,2)</f>
        <v>0</v>
      </c>
      <c r="BL434" s="16" t="s">
        <v>222</v>
      </c>
      <c r="BM434" s="141" t="s">
        <v>589</v>
      </c>
    </row>
    <row r="435" spans="2:65" s="14" customFormat="1" ht="11.25">
      <c r="B435" s="158"/>
      <c r="D435" s="144" t="s">
        <v>143</v>
      </c>
      <c r="E435" s="159" t="s">
        <v>1</v>
      </c>
      <c r="F435" s="160" t="s">
        <v>590</v>
      </c>
      <c r="H435" s="159" t="s">
        <v>1</v>
      </c>
      <c r="I435" s="161"/>
      <c r="L435" s="158"/>
      <c r="M435" s="162"/>
      <c r="T435" s="163"/>
      <c r="AT435" s="159" t="s">
        <v>143</v>
      </c>
      <c r="AU435" s="159" t="s">
        <v>88</v>
      </c>
      <c r="AV435" s="14" t="s">
        <v>86</v>
      </c>
      <c r="AW435" s="14" t="s">
        <v>36</v>
      </c>
      <c r="AX435" s="14" t="s">
        <v>81</v>
      </c>
      <c r="AY435" s="159" t="s">
        <v>134</v>
      </c>
    </row>
    <row r="436" spans="2:65" s="12" customFormat="1" ht="11.25">
      <c r="B436" s="143"/>
      <c r="D436" s="144" t="s">
        <v>143</v>
      </c>
      <c r="E436" s="145" t="s">
        <v>1</v>
      </c>
      <c r="F436" s="146" t="s">
        <v>360</v>
      </c>
      <c r="H436" s="147">
        <v>15.85</v>
      </c>
      <c r="I436" s="148"/>
      <c r="L436" s="143"/>
      <c r="M436" s="149"/>
      <c r="T436" s="150"/>
      <c r="AT436" s="145" t="s">
        <v>143</v>
      </c>
      <c r="AU436" s="145" t="s">
        <v>88</v>
      </c>
      <c r="AV436" s="12" t="s">
        <v>88</v>
      </c>
      <c r="AW436" s="12" t="s">
        <v>36</v>
      </c>
      <c r="AX436" s="12" t="s">
        <v>81</v>
      </c>
      <c r="AY436" s="145" t="s">
        <v>134</v>
      </c>
    </row>
    <row r="437" spans="2:65" s="12" customFormat="1" ht="11.25">
      <c r="B437" s="143"/>
      <c r="D437" s="144" t="s">
        <v>143</v>
      </c>
      <c r="E437" s="145" t="s">
        <v>1</v>
      </c>
      <c r="F437" s="146" t="s">
        <v>361</v>
      </c>
      <c r="H437" s="147">
        <v>26.484999999999999</v>
      </c>
      <c r="I437" s="148"/>
      <c r="L437" s="143"/>
      <c r="M437" s="149"/>
      <c r="T437" s="150"/>
      <c r="AT437" s="145" t="s">
        <v>143</v>
      </c>
      <c r="AU437" s="145" t="s">
        <v>88</v>
      </c>
      <c r="AV437" s="12" t="s">
        <v>88</v>
      </c>
      <c r="AW437" s="12" t="s">
        <v>36</v>
      </c>
      <c r="AX437" s="12" t="s">
        <v>81</v>
      </c>
      <c r="AY437" s="145" t="s">
        <v>134</v>
      </c>
    </row>
    <row r="438" spans="2:65" s="12" customFormat="1" ht="11.25">
      <c r="B438" s="143"/>
      <c r="D438" s="144" t="s">
        <v>143</v>
      </c>
      <c r="E438" s="145" t="s">
        <v>1</v>
      </c>
      <c r="F438" s="146" t="s">
        <v>362</v>
      </c>
      <c r="H438" s="147">
        <v>53.82</v>
      </c>
      <c r="I438" s="148"/>
      <c r="L438" s="143"/>
      <c r="M438" s="149"/>
      <c r="T438" s="150"/>
      <c r="AT438" s="145" t="s">
        <v>143</v>
      </c>
      <c r="AU438" s="145" t="s">
        <v>88</v>
      </c>
      <c r="AV438" s="12" t="s">
        <v>88</v>
      </c>
      <c r="AW438" s="12" t="s">
        <v>36</v>
      </c>
      <c r="AX438" s="12" t="s">
        <v>81</v>
      </c>
      <c r="AY438" s="145" t="s">
        <v>134</v>
      </c>
    </row>
    <row r="439" spans="2:65" s="12" customFormat="1" ht="11.25">
      <c r="B439" s="143"/>
      <c r="D439" s="144" t="s">
        <v>143</v>
      </c>
      <c r="E439" s="145" t="s">
        <v>1</v>
      </c>
      <c r="F439" s="146" t="s">
        <v>363</v>
      </c>
      <c r="H439" s="147">
        <v>13.78</v>
      </c>
      <c r="I439" s="148"/>
      <c r="L439" s="143"/>
      <c r="M439" s="149"/>
      <c r="T439" s="150"/>
      <c r="AT439" s="145" t="s">
        <v>143</v>
      </c>
      <c r="AU439" s="145" t="s">
        <v>88</v>
      </c>
      <c r="AV439" s="12" t="s">
        <v>88</v>
      </c>
      <c r="AW439" s="12" t="s">
        <v>36</v>
      </c>
      <c r="AX439" s="12" t="s">
        <v>81</v>
      </c>
      <c r="AY439" s="145" t="s">
        <v>134</v>
      </c>
    </row>
    <row r="440" spans="2:65" s="14" customFormat="1" ht="11.25">
      <c r="B440" s="158"/>
      <c r="D440" s="144" t="s">
        <v>143</v>
      </c>
      <c r="E440" s="159" t="s">
        <v>1</v>
      </c>
      <c r="F440" s="160" t="s">
        <v>591</v>
      </c>
      <c r="H440" s="159" t="s">
        <v>1</v>
      </c>
      <c r="I440" s="161"/>
      <c r="L440" s="158"/>
      <c r="M440" s="162"/>
      <c r="T440" s="163"/>
      <c r="AT440" s="159" t="s">
        <v>143</v>
      </c>
      <c r="AU440" s="159" t="s">
        <v>88</v>
      </c>
      <c r="AV440" s="14" t="s">
        <v>86</v>
      </c>
      <c r="AW440" s="14" t="s">
        <v>36</v>
      </c>
      <c r="AX440" s="14" t="s">
        <v>81</v>
      </c>
      <c r="AY440" s="159" t="s">
        <v>134</v>
      </c>
    </row>
    <row r="441" spans="2:65" s="12" customFormat="1" ht="11.25">
      <c r="B441" s="143"/>
      <c r="D441" s="144" t="s">
        <v>143</v>
      </c>
      <c r="E441" s="145" t="s">
        <v>1</v>
      </c>
      <c r="F441" s="146" t="s">
        <v>392</v>
      </c>
      <c r="H441" s="147">
        <v>11.46</v>
      </c>
      <c r="I441" s="148"/>
      <c r="L441" s="143"/>
      <c r="M441" s="149"/>
      <c r="T441" s="150"/>
      <c r="AT441" s="145" t="s">
        <v>143</v>
      </c>
      <c r="AU441" s="145" t="s">
        <v>88</v>
      </c>
      <c r="AV441" s="12" t="s">
        <v>88</v>
      </c>
      <c r="AW441" s="12" t="s">
        <v>36</v>
      </c>
      <c r="AX441" s="12" t="s">
        <v>81</v>
      </c>
      <c r="AY441" s="145" t="s">
        <v>134</v>
      </c>
    </row>
    <row r="442" spans="2:65" s="14" customFormat="1" ht="11.25">
      <c r="B442" s="158"/>
      <c r="D442" s="144" t="s">
        <v>143</v>
      </c>
      <c r="E442" s="159" t="s">
        <v>1</v>
      </c>
      <c r="F442" s="160" t="s">
        <v>592</v>
      </c>
      <c r="H442" s="159" t="s">
        <v>1</v>
      </c>
      <c r="I442" s="161"/>
      <c r="L442" s="158"/>
      <c r="M442" s="162"/>
      <c r="T442" s="163"/>
      <c r="AT442" s="159" t="s">
        <v>143</v>
      </c>
      <c r="AU442" s="159" t="s">
        <v>88</v>
      </c>
      <c r="AV442" s="14" t="s">
        <v>86</v>
      </c>
      <c r="AW442" s="14" t="s">
        <v>36</v>
      </c>
      <c r="AX442" s="14" t="s">
        <v>81</v>
      </c>
      <c r="AY442" s="159" t="s">
        <v>134</v>
      </c>
    </row>
    <row r="443" spans="2:65" s="12" customFormat="1" ht="11.25">
      <c r="B443" s="143"/>
      <c r="D443" s="144" t="s">
        <v>143</v>
      </c>
      <c r="E443" s="145" t="s">
        <v>1</v>
      </c>
      <c r="F443" s="146" t="s">
        <v>364</v>
      </c>
      <c r="H443" s="147">
        <v>11.46</v>
      </c>
      <c r="I443" s="148"/>
      <c r="L443" s="143"/>
      <c r="M443" s="149"/>
      <c r="T443" s="150"/>
      <c r="AT443" s="145" t="s">
        <v>143</v>
      </c>
      <c r="AU443" s="145" t="s">
        <v>88</v>
      </c>
      <c r="AV443" s="12" t="s">
        <v>88</v>
      </c>
      <c r="AW443" s="12" t="s">
        <v>36</v>
      </c>
      <c r="AX443" s="12" t="s">
        <v>81</v>
      </c>
      <c r="AY443" s="145" t="s">
        <v>134</v>
      </c>
    </row>
    <row r="444" spans="2:65" s="14" customFormat="1" ht="11.25">
      <c r="B444" s="158"/>
      <c r="D444" s="144" t="s">
        <v>143</v>
      </c>
      <c r="E444" s="159" t="s">
        <v>1</v>
      </c>
      <c r="F444" s="160" t="s">
        <v>593</v>
      </c>
      <c r="H444" s="159" t="s">
        <v>1</v>
      </c>
      <c r="I444" s="161"/>
      <c r="L444" s="158"/>
      <c r="M444" s="162"/>
      <c r="T444" s="163"/>
      <c r="AT444" s="159" t="s">
        <v>143</v>
      </c>
      <c r="AU444" s="159" t="s">
        <v>88</v>
      </c>
      <c r="AV444" s="14" t="s">
        <v>86</v>
      </c>
      <c r="AW444" s="14" t="s">
        <v>36</v>
      </c>
      <c r="AX444" s="14" t="s">
        <v>81</v>
      </c>
      <c r="AY444" s="159" t="s">
        <v>134</v>
      </c>
    </row>
    <row r="445" spans="2:65" s="12" customFormat="1" ht="11.25">
      <c r="B445" s="143"/>
      <c r="D445" s="144" t="s">
        <v>143</v>
      </c>
      <c r="E445" s="145" t="s">
        <v>1</v>
      </c>
      <c r="F445" s="146" t="s">
        <v>365</v>
      </c>
      <c r="H445" s="147">
        <v>9.9250000000000007</v>
      </c>
      <c r="I445" s="148"/>
      <c r="L445" s="143"/>
      <c r="M445" s="149"/>
      <c r="T445" s="150"/>
      <c r="AT445" s="145" t="s">
        <v>143</v>
      </c>
      <c r="AU445" s="145" t="s">
        <v>88</v>
      </c>
      <c r="AV445" s="12" t="s">
        <v>88</v>
      </c>
      <c r="AW445" s="12" t="s">
        <v>36</v>
      </c>
      <c r="AX445" s="12" t="s">
        <v>81</v>
      </c>
      <c r="AY445" s="145" t="s">
        <v>134</v>
      </c>
    </row>
    <row r="446" spans="2:65" s="13" customFormat="1" ht="11.25">
      <c r="B446" s="151"/>
      <c r="D446" s="144" t="s">
        <v>143</v>
      </c>
      <c r="E446" s="152" t="s">
        <v>1</v>
      </c>
      <c r="F446" s="153" t="s">
        <v>152</v>
      </c>
      <c r="H446" s="154">
        <v>142.78000000000003</v>
      </c>
      <c r="I446" s="155"/>
      <c r="L446" s="151"/>
      <c r="M446" s="156"/>
      <c r="T446" s="157"/>
      <c r="AT446" s="152" t="s">
        <v>143</v>
      </c>
      <c r="AU446" s="152" t="s">
        <v>88</v>
      </c>
      <c r="AV446" s="13" t="s">
        <v>141</v>
      </c>
      <c r="AW446" s="13" t="s">
        <v>36</v>
      </c>
      <c r="AX446" s="13" t="s">
        <v>86</v>
      </c>
      <c r="AY446" s="152" t="s">
        <v>134</v>
      </c>
    </row>
    <row r="447" spans="2:65" s="1" customFormat="1" ht="33" customHeight="1">
      <c r="B447" s="128"/>
      <c r="C447" s="129" t="s">
        <v>594</v>
      </c>
      <c r="D447" s="129" t="s">
        <v>137</v>
      </c>
      <c r="E447" s="130" t="s">
        <v>595</v>
      </c>
      <c r="F447" s="131" t="s">
        <v>596</v>
      </c>
      <c r="G447" s="132" t="s">
        <v>357</v>
      </c>
      <c r="H447" s="133">
        <v>109.935</v>
      </c>
      <c r="I447" s="134"/>
      <c r="J447" s="135">
        <f>ROUND(I447*H447,2)</f>
        <v>0</v>
      </c>
      <c r="K447" s="136"/>
      <c r="L447" s="31"/>
      <c r="M447" s="137" t="s">
        <v>1</v>
      </c>
      <c r="N447" s="138" t="s">
        <v>46</v>
      </c>
      <c r="P447" s="139">
        <f>O447*H447</f>
        <v>0</v>
      </c>
      <c r="Q447" s="139">
        <v>2.4199999999999998E-3</v>
      </c>
      <c r="R447" s="139">
        <f>Q447*H447</f>
        <v>0.26604269999999997</v>
      </c>
      <c r="S447" s="139">
        <v>0</v>
      </c>
      <c r="T447" s="140">
        <f>S447*H447</f>
        <v>0</v>
      </c>
      <c r="AR447" s="141" t="s">
        <v>222</v>
      </c>
      <c r="AT447" s="141" t="s">
        <v>137</v>
      </c>
      <c r="AU447" s="141" t="s">
        <v>88</v>
      </c>
      <c r="AY447" s="16" t="s">
        <v>134</v>
      </c>
      <c r="BE447" s="142">
        <f>IF(N447="základní",J447,0)</f>
        <v>0</v>
      </c>
      <c r="BF447" s="142">
        <f>IF(N447="snížená",J447,0)</f>
        <v>0</v>
      </c>
      <c r="BG447" s="142">
        <f>IF(N447="zákl. přenesená",J447,0)</f>
        <v>0</v>
      </c>
      <c r="BH447" s="142">
        <f>IF(N447="sníž. přenesená",J447,0)</f>
        <v>0</v>
      </c>
      <c r="BI447" s="142">
        <f>IF(N447="nulová",J447,0)</f>
        <v>0</v>
      </c>
      <c r="BJ447" s="16" t="s">
        <v>86</v>
      </c>
      <c r="BK447" s="142">
        <f>ROUND(I447*H447,2)</f>
        <v>0</v>
      </c>
      <c r="BL447" s="16" t="s">
        <v>222</v>
      </c>
      <c r="BM447" s="141" t="s">
        <v>597</v>
      </c>
    </row>
    <row r="448" spans="2:65" s="14" customFormat="1" ht="11.25">
      <c r="B448" s="158"/>
      <c r="D448" s="144" t="s">
        <v>143</v>
      </c>
      <c r="E448" s="159" t="s">
        <v>1</v>
      </c>
      <c r="F448" s="160" t="s">
        <v>590</v>
      </c>
      <c r="H448" s="159" t="s">
        <v>1</v>
      </c>
      <c r="I448" s="161"/>
      <c r="L448" s="158"/>
      <c r="M448" s="162"/>
      <c r="T448" s="163"/>
      <c r="AT448" s="159" t="s">
        <v>143</v>
      </c>
      <c r="AU448" s="159" t="s">
        <v>88</v>
      </c>
      <c r="AV448" s="14" t="s">
        <v>86</v>
      </c>
      <c r="AW448" s="14" t="s">
        <v>36</v>
      </c>
      <c r="AX448" s="14" t="s">
        <v>81</v>
      </c>
      <c r="AY448" s="159" t="s">
        <v>134</v>
      </c>
    </row>
    <row r="449" spans="2:65" s="12" customFormat="1" ht="11.25">
      <c r="B449" s="143"/>
      <c r="D449" s="144" t="s">
        <v>143</v>
      </c>
      <c r="E449" s="145" t="s">
        <v>1</v>
      </c>
      <c r="F449" s="146" t="s">
        <v>360</v>
      </c>
      <c r="H449" s="147">
        <v>15.85</v>
      </c>
      <c r="I449" s="148"/>
      <c r="L449" s="143"/>
      <c r="M449" s="149"/>
      <c r="T449" s="150"/>
      <c r="AT449" s="145" t="s">
        <v>143</v>
      </c>
      <c r="AU449" s="145" t="s">
        <v>88</v>
      </c>
      <c r="AV449" s="12" t="s">
        <v>88</v>
      </c>
      <c r="AW449" s="12" t="s">
        <v>36</v>
      </c>
      <c r="AX449" s="12" t="s">
        <v>81</v>
      </c>
      <c r="AY449" s="145" t="s">
        <v>134</v>
      </c>
    </row>
    <row r="450" spans="2:65" s="12" customFormat="1" ht="11.25">
      <c r="B450" s="143"/>
      <c r="D450" s="144" t="s">
        <v>143</v>
      </c>
      <c r="E450" s="145" t="s">
        <v>1</v>
      </c>
      <c r="F450" s="146" t="s">
        <v>361</v>
      </c>
      <c r="H450" s="147">
        <v>26.484999999999999</v>
      </c>
      <c r="I450" s="148"/>
      <c r="L450" s="143"/>
      <c r="M450" s="149"/>
      <c r="T450" s="150"/>
      <c r="AT450" s="145" t="s">
        <v>143</v>
      </c>
      <c r="AU450" s="145" t="s">
        <v>88</v>
      </c>
      <c r="AV450" s="12" t="s">
        <v>88</v>
      </c>
      <c r="AW450" s="12" t="s">
        <v>36</v>
      </c>
      <c r="AX450" s="12" t="s">
        <v>81</v>
      </c>
      <c r="AY450" s="145" t="s">
        <v>134</v>
      </c>
    </row>
    <row r="451" spans="2:65" s="12" customFormat="1" ht="11.25">
      <c r="B451" s="143"/>
      <c r="D451" s="144" t="s">
        <v>143</v>
      </c>
      <c r="E451" s="145" t="s">
        <v>1</v>
      </c>
      <c r="F451" s="146" t="s">
        <v>362</v>
      </c>
      <c r="H451" s="147">
        <v>53.82</v>
      </c>
      <c r="I451" s="148"/>
      <c r="L451" s="143"/>
      <c r="M451" s="149"/>
      <c r="T451" s="150"/>
      <c r="AT451" s="145" t="s">
        <v>143</v>
      </c>
      <c r="AU451" s="145" t="s">
        <v>88</v>
      </c>
      <c r="AV451" s="12" t="s">
        <v>88</v>
      </c>
      <c r="AW451" s="12" t="s">
        <v>36</v>
      </c>
      <c r="AX451" s="12" t="s">
        <v>81</v>
      </c>
      <c r="AY451" s="145" t="s">
        <v>134</v>
      </c>
    </row>
    <row r="452" spans="2:65" s="12" customFormat="1" ht="11.25">
      <c r="B452" s="143"/>
      <c r="D452" s="144" t="s">
        <v>143</v>
      </c>
      <c r="E452" s="145" t="s">
        <v>1</v>
      </c>
      <c r="F452" s="146" t="s">
        <v>363</v>
      </c>
      <c r="H452" s="147">
        <v>13.78</v>
      </c>
      <c r="I452" s="148"/>
      <c r="L452" s="143"/>
      <c r="M452" s="149"/>
      <c r="T452" s="150"/>
      <c r="AT452" s="145" t="s">
        <v>143</v>
      </c>
      <c r="AU452" s="145" t="s">
        <v>88</v>
      </c>
      <c r="AV452" s="12" t="s">
        <v>88</v>
      </c>
      <c r="AW452" s="12" t="s">
        <v>36</v>
      </c>
      <c r="AX452" s="12" t="s">
        <v>81</v>
      </c>
      <c r="AY452" s="145" t="s">
        <v>134</v>
      </c>
    </row>
    <row r="453" spans="2:65" s="13" customFormat="1" ht="11.25">
      <c r="B453" s="151"/>
      <c r="D453" s="144" t="s">
        <v>143</v>
      </c>
      <c r="E453" s="152" t="s">
        <v>1</v>
      </c>
      <c r="F453" s="153" t="s">
        <v>152</v>
      </c>
      <c r="H453" s="154">
        <v>109.935</v>
      </c>
      <c r="I453" s="155"/>
      <c r="L453" s="151"/>
      <c r="M453" s="156"/>
      <c r="T453" s="157"/>
      <c r="AT453" s="152" t="s">
        <v>143</v>
      </c>
      <c r="AU453" s="152" t="s">
        <v>88</v>
      </c>
      <c r="AV453" s="13" t="s">
        <v>141</v>
      </c>
      <c r="AW453" s="13" t="s">
        <v>36</v>
      </c>
      <c r="AX453" s="13" t="s">
        <v>86</v>
      </c>
      <c r="AY453" s="152" t="s">
        <v>134</v>
      </c>
    </row>
    <row r="454" spans="2:65" s="1" customFormat="1" ht="33" customHeight="1">
      <c r="B454" s="128"/>
      <c r="C454" s="129" t="s">
        <v>598</v>
      </c>
      <c r="D454" s="129" t="s">
        <v>137</v>
      </c>
      <c r="E454" s="130" t="s">
        <v>599</v>
      </c>
      <c r="F454" s="131" t="s">
        <v>600</v>
      </c>
      <c r="G454" s="132" t="s">
        <v>357</v>
      </c>
      <c r="H454" s="133">
        <v>11.46</v>
      </c>
      <c r="I454" s="134"/>
      <c r="J454" s="135">
        <f>ROUND(I454*H454,2)</f>
        <v>0</v>
      </c>
      <c r="K454" s="136"/>
      <c r="L454" s="31"/>
      <c r="M454" s="137" t="s">
        <v>1</v>
      </c>
      <c r="N454" s="138" t="s">
        <v>46</v>
      </c>
      <c r="P454" s="139">
        <f>O454*H454</f>
        <v>0</v>
      </c>
      <c r="Q454" s="139">
        <v>4.0099999999999997E-3</v>
      </c>
      <c r="R454" s="139">
        <f>Q454*H454</f>
        <v>4.5954599999999998E-2</v>
      </c>
      <c r="S454" s="139">
        <v>0</v>
      </c>
      <c r="T454" s="140">
        <f>S454*H454</f>
        <v>0</v>
      </c>
      <c r="AR454" s="141" t="s">
        <v>222</v>
      </c>
      <c r="AT454" s="141" t="s">
        <v>137</v>
      </c>
      <c r="AU454" s="141" t="s">
        <v>88</v>
      </c>
      <c r="AY454" s="16" t="s">
        <v>134</v>
      </c>
      <c r="BE454" s="142">
        <f>IF(N454="základní",J454,0)</f>
        <v>0</v>
      </c>
      <c r="BF454" s="142">
        <f>IF(N454="snížená",J454,0)</f>
        <v>0</v>
      </c>
      <c r="BG454" s="142">
        <f>IF(N454="zákl. přenesená",J454,0)</f>
        <v>0</v>
      </c>
      <c r="BH454" s="142">
        <f>IF(N454="sníž. přenesená",J454,0)</f>
        <v>0</v>
      </c>
      <c r="BI454" s="142">
        <f>IF(N454="nulová",J454,0)</f>
        <v>0</v>
      </c>
      <c r="BJ454" s="16" t="s">
        <v>86</v>
      </c>
      <c r="BK454" s="142">
        <f>ROUND(I454*H454,2)</f>
        <v>0</v>
      </c>
      <c r="BL454" s="16" t="s">
        <v>222</v>
      </c>
      <c r="BM454" s="141" t="s">
        <v>601</v>
      </c>
    </row>
    <row r="455" spans="2:65" s="14" customFormat="1" ht="11.25">
      <c r="B455" s="158"/>
      <c r="D455" s="144" t="s">
        <v>143</v>
      </c>
      <c r="E455" s="159" t="s">
        <v>1</v>
      </c>
      <c r="F455" s="160" t="s">
        <v>591</v>
      </c>
      <c r="H455" s="159" t="s">
        <v>1</v>
      </c>
      <c r="I455" s="161"/>
      <c r="L455" s="158"/>
      <c r="M455" s="162"/>
      <c r="T455" s="163"/>
      <c r="AT455" s="159" t="s">
        <v>143</v>
      </c>
      <c r="AU455" s="159" t="s">
        <v>88</v>
      </c>
      <c r="AV455" s="14" t="s">
        <v>86</v>
      </c>
      <c r="AW455" s="14" t="s">
        <v>36</v>
      </c>
      <c r="AX455" s="14" t="s">
        <v>81</v>
      </c>
      <c r="AY455" s="159" t="s">
        <v>134</v>
      </c>
    </row>
    <row r="456" spans="2:65" s="12" customFormat="1" ht="11.25">
      <c r="B456" s="143"/>
      <c r="D456" s="144" t="s">
        <v>143</v>
      </c>
      <c r="E456" s="145" t="s">
        <v>1</v>
      </c>
      <c r="F456" s="146" t="s">
        <v>392</v>
      </c>
      <c r="H456" s="147">
        <v>11.46</v>
      </c>
      <c r="I456" s="148"/>
      <c r="L456" s="143"/>
      <c r="M456" s="149"/>
      <c r="T456" s="150"/>
      <c r="AT456" s="145" t="s">
        <v>143</v>
      </c>
      <c r="AU456" s="145" t="s">
        <v>88</v>
      </c>
      <c r="AV456" s="12" t="s">
        <v>88</v>
      </c>
      <c r="AW456" s="12" t="s">
        <v>36</v>
      </c>
      <c r="AX456" s="12" t="s">
        <v>86</v>
      </c>
      <c r="AY456" s="145" t="s">
        <v>134</v>
      </c>
    </row>
    <row r="457" spans="2:65" s="1" customFormat="1" ht="33" customHeight="1">
      <c r="B457" s="128"/>
      <c r="C457" s="129" t="s">
        <v>602</v>
      </c>
      <c r="D457" s="129" t="s">
        <v>137</v>
      </c>
      <c r="E457" s="130" t="s">
        <v>603</v>
      </c>
      <c r="F457" s="131" t="s">
        <v>604</v>
      </c>
      <c r="G457" s="132" t="s">
        <v>357</v>
      </c>
      <c r="H457" s="133">
        <v>11.46</v>
      </c>
      <c r="I457" s="134"/>
      <c r="J457" s="135">
        <f>ROUND(I457*H457,2)</f>
        <v>0</v>
      </c>
      <c r="K457" s="136"/>
      <c r="L457" s="31"/>
      <c r="M457" s="137" t="s">
        <v>1</v>
      </c>
      <c r="N457" s="138" t="s">
        <v>46</v>
      </c>
      <c r="P457" s="139">
        <f>O457*H457</f>
        <v>0</v>
      </c>
      <c r="Q457" s="139">
        <v>4.4799999999999996E-3</v>
      </c>
      <c r="R457" s="139">
        <f>Q457*H457</f>
        <v>5.1340799999999999E-2</v>
      </c>
      <c r="S457" s="139">
        <v>0</v>
      </c>
      <c r="T457" s="140">
        <f>S457*H457</f>
        <v>0</v>
      </c>
      <c r="AR457" s="141" t="s">
        <v>222</v>
      </c>
      <c r="AT457" s="141" t="s">
        <v>137</v>
      </c>
      <c r="AU457" s="141" t="s">
        <v>88</v>
      </c>
      <c r="AY457" s="16" t="s">
        <v>134</v>
      </c>
      <c r="BE457" s="142">
        <f>IF(N457="základní",J457,0)</f>
        <v>0</v>
      </c>
      <c r="BF457" s="142">
        <f>IF(N457="snížená",J457,0)</f>
        <v>0</v>
      </c>
      <c r="BG457" s="142">
        <f>IF(N457="zákl. přenesená",J457,0)</f>
        <v>0</v>
      </c>
      <c r="BH457" s="142">
        <f>IF(N457="sníž. přenesená",J457,0)</f>
        <v>0</v>
      </c>
      <c r="BI457" s="142">
        <f>IF(N457="nulová",J457,0)</f>
        <v>0</v>
      </c>
      <c r="BJ457" s="16" t="s">
        <v>86</v>
      </c>
      <c r="BK457" s="142">
        <f>ROUND(I457*H457,2)</f>
        <v>0</v>
      </c>
      <c r="BL457" s="16" t="s">
        <v>222</v>
      </c>
      <c r="BM457" s="141" t="s">
        <v>605</v>
      </c>
    </row>
    <row r="458" spans="2:65" s="14" customFormat="1" ht="11.25">
      <c r="B458" s="158"/>
      <c r="D458" s="144" t="s">
        <v>143</v>
      </c>
      <c r="E458" s="159" t="s">
        <v>1</v>
      </c>
      <c r="F458" s="160" t="s">
        <v>592</v>
      </c>
      <c r="H458" s="159" t="s">
        <v>1</v>
      </c>
      <c r="I458" s="161"/>
      <c r="L458" s="158"/>
      <c r="M458" s="162"/>
      <c r="T458" s="163"/>
      <c r="AT458" s="159" t="s">
        <v>143</v>
      </c>
      <c r="AU458" s="159" t="s">
        <v>88</v>
      </c>
      <c r="AV458" s="14" t="s">
        <v>86</v>
      </c>
      <c r="AW458" s="14" t="s">
        <v>36</v>
      </c>
      <c r="AX458" s="14" t="s">
        <v>81</v>
      </c>
      <c r="AY458" s="159" t="s">
        <v>134</v>
      </c>
    </row>
    <row r="459" spans="2:65" s="12" customFormat="1" ht="11.25">
      <c r="B459" s="143"/>
      <c r="D459" s="144" t="s">
        <v>143</v>
      </c>
      <c r="E459" s="145" t="s">
        <v>1</v>
      </c>
      <c r="F459" s="146" t="s">
        <v>364</v>
      </c>
      <c r="H459" s="147">
        <v>11.46</v>
      </c>
      <c r="I459" s="148"/>
      <c r="L459" s="143"/>
      <c r="M459" s="149"/>
      <c r="T459" s="150"/>
      <c r="AT459" s="145" t="s">
        <v>143</v>
      </c>
      <c r="AU459" s="145" t="s">
        <v>88</v>
      </c>
      <c r="AV459" s="12" t="s">
        <v>88</v>
      </c>
      <c r="AW459" s="12" t="s">
        <v>36</v>
      </c>
      <c r="AX459" s="12" t="s">
        <v>86</v>
      </c>
      <c r="AY459" s="145" t="s">
        <v>134</v>
      </c>
    </row>
    <row r="460" spans="2:65" s="1" customFormat="1" ht="33" customHeight="1">
      <c r="B460" s="128"/>
      <c r="C460" s="129" t="s">
        <v>606</v>
      </c>
      <c r="D460" s="129" t="s">
        <v>137</v>
      </c>
      <c r="E460" s="130" t="s">
        <v>607</v>
      </c>
      <c r="F460" s="131" t="s">
        <v>608</v>
      </c>
      <c r="G460" s="132" t="s">
        <v>155</v>
      </c>
      <c r="H460" s="133">
        <v>8.3870000000000005</v>
      </c>
      <c r="I460" s="134"/>
      <c r="J460" s="135">
        <f>ROUND(I460*H460,2)</f>
        <v>0</v>
      </c>
      <c r="K460" s="136"/>
      <c r="L460" s="31"/>
      <c r="M460" s="137" t="s">
        <v>1</v>
      </c>
      <c r="N460" s="138" t="s">
        <v>46</v>
      </c>
      <c r="P460" s="139">
        <f>O460*H460</f>
        <v>0</v>
      </c>
      <c r="Q460" s="139">
        <v>5.3699999999999998E-3</v>
      </c>
      <c r="R460" s="139">
        <f>Q460*H460</f>
        <v>4.5038189999999999E-2</v>
      </c>
      <c r="S460" s="139">
        <v>0</v>
      </c>
      <c r="T460" s="140">
        <f>S460*H460</f>
        <v>0</v>
      </c>
      <c r="AR460" s="141" t="s">
        <v>222</v>
      </c>
      <c r="AT460" s="141" t="s">
        <v>137</v>
      </c>
      <c r="AU460" s="141" t="s">
        <v>88</v>
      </c>
      <c r="AY460" s="16" t="s">
        <v>134</v>
      </c>
      <c r="BE460" s="142">
        <f>IF(N460="základní",J460,0)</f>
        <v>0</v>
      </c>
      <c r="BF460" s="142">
        <f>IF(N460="snížená",J460,0)</f>
        <v>0</v>
      </c>
      <c r="BG460" s="142">
        <f>IF(N460="zákl. přenesená",J460,0)</f>
        <v>0</v>
      </c>
      <c r="BH460" s="142">
        <f>IF(N460="sníž. přenesená",J460,0)</f>
        <v>0</v>
      </c>
      <c r="BI460" s="142">
        <f>IF(N460="nulová",J460,0)</f>
        <v>0</v>
      </c>
      <c r="BJ460" s="16" t="s">
        <v>86</v>
      </c>
      <c r="BK460" s="142">
        <f>ROUND(I460*H460,2)</f>
        <v>0</v>
      </c>
      <c r="BL460" s="16" t="s">
        <v>222</v>
      </c>
      <c r="BM460" s="141" t="s">
        <v>609</v>
      </c>
    </row>
    <row r="461" spans="2:65" s="14" customFormat="1" ht="11.25">
      <c r="B461" s="158"/>
      <c r="D461" s="144" t="s">
        <v>143</v>
      </c>
      <c r="E461" s="159" t="s">
        <v>1</v>
      </c>
      <c r="F461" s="160" t="s">
        <v>593</v>
      </c>
      <c r="H461" s="159" t="s">
        <v>1</v>
      </c>
      <c r="I461" s="161"/>
      <c r="L461" s="158"/>
      <c r="M461" s="162"/>
      <c r="T461" s="163"/>
      <c r="AT461" s="159" t="s">
        <v>143</v>
      </c>
      <c r="AU461" s="159" t="s">
        <v>88</v>
      </c>
      <c r="AV461" s="14" t="s">
        <v>86</v>
      </c>
      <c r="AW461" s="14" t="s">
        <v>36</v>
      </c>
      <c r="AX461" s="14" t="s">
        <v>81</v>
      </c>
      <c r="AY461" s="159" t="s">
        <v>134</v>
      </c>
    </row>
    <row r="462" spans="2:65" s="12" customFormat="1" ht="11.25">
      <c r="B462" s="143"/>
      <c r="D462" s="144" t="s">
        <v>143</v>
      </c>
      <c r="E462" s="145" t="s">
        <v>1</v>
      </c>
      <c r="F462" s="146" t="s">
        <v>610</v>
      </c>
      <c r="H462" s="147">
        <v>8.3870000000000005</v>
      </c>
      <c r="I462" s="148"/>
      <c r="L462" s="143"/>
      <c r="M462" s="149"/>
      <c r="T462" s="150"/>
      <c r="AT462" s="145" t="s">
        <v>143</v>
      </c>
      <c r="AU462" s="145" t="s">
        <v>88</v>
      </c>
      <c r="AV462" s="12" t="s">
        <v>88</v>
      </c>
      <c r="AW462" s="12" t="s">
        <v>36</v>
      </c>
      <c r="AX462" s="12" t="s">
        <v>86</v>
      </c>
      <c r="AY462" s="145" t="s">
        <v>134</v>
      </c>
    </row>
    <row r="463" spans="2:65" s="1" customFormat="1" ht="16.5" customHeight="1">
      <c r="B463" s="128"/>
      <c r="C463" s="129" t="s">
        <v>611</v>
      </c>
      <c r="D463" s="129" t="s">
        <v>137</v>
      </c>
      <c r="E463" s="130" t="s">
        <v>612</v>
      </c>
      <c r="F463" s="131" t="s">
        <v>613</v>
      </c>
      <c r="G463" s="132" t="s">
        <v>357</v>
      </c>
      <c r="H463" s="133">
        <v>160.63399999999999</v>
      </c>
      <c r="I463" s="134"/>
      <c r="J463" s="135">
        <f>ROUND(I463*H463,2)</f>
        <v>0</v>
      </c>
      <c r="K463" s="136"/>
      <c r="L463" s="31"/>
      <c r="M463" s="137" t="s">
        <v>1</v>
      </c>
      <c r="N463" s="138" t="s">
        <v>46</v>
      </c>
      <c r="P463" s="139">
        <f>O463*H463</f>
        <v>0</v>
      </c>
      <c r="Q463" s="139">
        <v>1.3500000000000001E-3</v>
      </c>
      <c r="R463" s="139">
        <f>Q463*H463</f>
        <v>0.21685589999999999</v>
      </c>
      <c r="S463" s="139">
        <v>0</v>
      </c>
      <c r="T463" s="140">
        <f>S463*H463</f>
        <v>0</v>
      </c>
      <c r="AR463" s="141" t="s">
        <v>222</v>
      </c>
      <c r="AT463" s="141" t="s">
        <v>137</v>
      </c>
      <c r="AU463" s="141" t="s">
        <v>88</v>
      </c>
      <c r="AY463" s="16" t="s">
        <v>134</v>
      </c>
      <c r="BE463" s="142">
        <f>IF(N463="základní",J463,0)</f>
        <v>0</v>
      </c>
      <c r="BF463" s="142">
        <f>IF(N463="snížená",J463,0)</f>
        <v>0</v>
      </c>
      <c r="BG463" s="142">
        <f>IF(N463="zákl. přenesená",J463,0)</f>
        <v>0</v>
      </c>
      <c r="BH463" s="142">
        <f>IF(N463="sníž. přenesená",J463,0)</f>
        <v>0</v>
      </c>
      <c r="BI463" s="142">
        <f>IF(N463="nulová",J463,0)</f>
        <v>0</v>
      </c>
      <c r="BJ463" s="16" t="s">
        <v>86</v>
      </c>
      <c r="BK463" s="142">
        <f>ROUND(I463*H463,2)</f>
        <v>0</v>
      </c>
      <c r="BL463" s="16" t="s">
        <v>222</v>
      </c>
      <c r="BM463" s="141" t="s">
        <v>614</v>
      </c>
    </row>
    <row r="464" spans="2:65" s="14" customFormat="1" ht="11.25">
      <c r="B464" s="158"/>
      <c r="D464" s="144" t="s">
        <v>143</v>
      </c>
      <c r="E464" s="159" t="s">
        <v>1</v>
      </c>
      <c r="F464" s="160" t="s">
        <v>615</v>
      </c>
      <c r="H464" s="159" t="s">
        <v>1</v>
      </c>
      <c r="I464" s="161"/>
      <c r="L464" s="158"/>
      <c r="M464" s="162"/>
      <c r="T464" s="163"/>
      <c r="AT464" s="159" t="s">
        <v>143</v>
      </c>
      <c r="AU464" s="159" t="s">
        <v>88</v>
      </c>
      <c r="AV464" s="14" t="s">
        <v>86</v>
      </c>
      <c r="AW464" s="14" t="s">
        <v>36</v>
      </c>
      <c r="AX464" s="14" t="s">
        <v>81</v>
      </c>
      <c r="AY464" s="159" t="s">
        <v>134</v>
      </c>
    </row>
    <row r="465" spans="2:65" s="12" customFormat="1" ht="11.25">
      <c r="B465" s="143"/>
      <c r="D465" s="144" t="s">
        <v>143</v>
      </c>
      <c r="E465" s="145" t="s">
        <v>1</v>
      </c>
      <c r="F465" s="146" t="s">
        <v>392</v>
      </c>
      <c r="H465" s="147">
        <v>11.46</v>
      </c>
      <c r="I465" s="148"/>
      <c r="L465" s="143"/>
      <c r="M465" s="149"/>
      <c r="T465" s="150"/>
      <c r="AT465" s="145" t="s">
        <v>143</v>
      </c>
      <c r="AU465" s="145" t="s">
        <v>88</v>
      </c>
      <c r="AV465" s="12" t="s">
        <v>88</v>
      </c>
      <c r="AW465" s="12" t="s">
        <v>36</v>
      </c>
      <c r="AX465" s="12" t="s">
        <v>81</v>
      </c>
      <c r="AY465" s="145" t="s">
        <v>134</v>
      </c>
    </row>
    <row r="466" spans="2:65" s="12" customFormat="1" ht="22.5">
      <c r="B466" s="143"/>
      <c r="D466" s="144" t="s">
        <v>143</v>
      </c>
      <c r="E466" s="145" t="s">
        <v>1</v>
      </c>
      <c r="F466" s="146" t="s">
        <v>374</v>
      </c>
      <c r="H466" s="147">
        <v>136.06399999999999</v>
      </c>
      <c r="I466" s="148"/>
      <c r="L466" s="143"/>
      <c r="M466" s="149"/>
      <c r="T466" s="150"/>
      <c r="AT466" s="145" t="s">
        <v>143</v>
      </c>
      <c r="AU466" s="145" t="s">
        <v>88</v>
      </c>
      <c r="AV466" s="12" t="s">
        <v>88</v>
      </c>
      <c r="AW466" s="12" t="s">
        <v>36</v>
      </c>
      <c r="AX466" s="12" t="s">
        <v>81</v>
      </c>
      <c r="AY466" s="145" t="s">
        <v>134</v>
      </c>
    </row>
    <row r="467" spans="2:65" s="12" customFormat="1" ht="22.5">
      <c r="B467" s="143"/>
      <c r="D467" s="144" t="s">
        <v>143</v>
      </c>
      <c r="E467" s="145" t="s">
        <v>1</v>
      </c>
      <c r="F467" s="146" t="s">
        <v>375</v>
      </c>
      <c r="H467" s="147">
        <v>13.11</v>
      </c>
      <c r="I467" s="148"/>
      <c r="L467" s="143"/>
      <c r="M467" s="149"/>
      <c r="T467" s="150"/>
      <c r="AT467" s="145" t="s">
        <v>143</v>
      </c>
      <c r="AU467" s="145" t="s">
        <v>88</v>
      </c>
      <c r="AV467" s="12" t="s">
        <v>88</v>
      </c>
      <c r="AW467" s="12" t="s">
        <v>36</v>
      </c>
      <c r="AX467" s="12" t="s">
        <v>81</v>
      </c>
      <c r="AY467" s="145" t="s">
        <v>134</v>
      </c>
    </row>
    <row r="468" spans="2:65" s="13" customFormat="1" ht="11.25">
      <c r="B468" s="151"/>
      <c r="D468" s="144" t="s">
        <v>143</v>
      </c>
      <c r="E468" s="152" t="s">
        <v>1</v>
      </c>
      <c r="F468" s="153" t="s">
        <v>152</v>
      </c>
      <c r="H468" s="154">
        <v>160.63400000000001</v>
      </c>
      <c r="I468" s="155"/>
      <c r="L468" s="151"/>
      <c r="M468" s="156"/>
      <c r="T468" s="157"/>
      <c r="AT468" s="152" t="s">
        <v>143</v>
      </c>
      <c r="AU468" s="152" t="s">
        <v>88</v>
      </c>
      <c r="AV468" s="13" t="s">
        <v>141</v>
      </c>
      <c r="AW468" s="13" t="s">
        <v>36</v>
      </c>
      <c r="AX468" s="13" t="s">
        <v>86</v>
      </c>
      <c r="AY468" s="152" t="s">
        <v>134</v>
      </c>
    </row>
    <row r="469" spans="2:65" s="1" customFormat="1" ht="24.2" customHeight="1">
      <c r="B469" s="128"/>
      <c r="C469" s="129" t="s">
        <v>616</v>
      </c>
      <c r="D469" s="129" t="s">
        <v>137</v>
      </c>
      <c r="E469" s="130" t="s">
        <v>617</v>
      </c>
      <c r="F469" s="131" t="s">
        <v>618</v>
      </c>
      <c r="G469" s="132" t="s">
        <v>294</v>
      </c>
      <c r="H469" s="133">
        <v>2</v>
      </c>
      <c r="I469" s="134"/>
      <c r="J469" s="135">
        <f>ROUND(I469*H469,2)</f>
        <v>0</v>
      </c>
      <c r="K469" s="136"/>
      <c r="L469" s="31"/>
      <c r="M469" s="137" t="s">
        <v>1</v>
      </c>
      <c r="N469" s="138" t="s">
        <v>46</v>
      </c>
      <c r="P469" s="139">
        <f>O469*H469</f>
        <v>0</v>
      </c>
      <c r="Q469" s="139">
        <v>2.5000000000000001E-4</v>
      </c>
      <c r="R469" s="139">
        <f>Q469*H469</f>
        <v>5.0000000000000001E-4</v>
      </c>
      <c r="S469" s="139">
        <v>0</v>
      </c>
      <c r="T469" s="140">
        <f>S469*H469</f>
        <v>0</v>
      </c>
      <c r="AR469" s="141" t="s">
        <v>222</v>
      </c>
      <c r="AT469" s="141" t="s">
        <v>137</v>
      </c>
      <c r="AU469" s="141" t="s">
        <v>88</v>
      </c>
      <c r="AY469" s="16" t="s">
        <v>134</v>
      </c>
      <c r="BE469" s="142">
        <f>IF(N469="základní",J469,0)</f>
        <v>0</v>
      </c>
      <c r="BF469" s="142">
        <f>IF(N469="snížená",J469,0)</f>
        <v>0</v>
      </c>
      <c r="BG469" s="142">
        <f>IF(N469="zákl. přenesená",J469,0)</f>
        <v>0</v>
      </c>
      <c r="BH469" s="142">
        <f>IF(N469="sníž. přenesená",J469,0)</f>
        <v>0</v>
      </c>
      <c r="BI469" s="142">
        <f>IF(N469="nulová",J469,0)</f>
        <v>0</v>
      </c>
      <c r="BJ469" s="16" t="s">
        <v>86</v>
      </c>
      <c r="BK469" s="142">
        <f>ROUND(I469*H469,2)</f>
        <v>0</v>
      </c>
      <c r="BL469" s="16" t="s">
        <v>222</v>
      </c>
      <c r="BM469" s="141" t="s">
        <v>619</v>
      </c>
    </row>
    <row r="470" spans="2:65" s="12" customFormat="1" ht="11.25">
      <c r="B470" s="143"/>
      <c r="D470" s="144" t="s">
        <v>143</v>
      </c>
      <c r="E470" s="145" t="s">
        <v>1</v>
      </c>
      <c r="F470" s="146" t="s">
        <v>620</v>
      </c>
      <c r="H470" s="147">
        <v>1</v>
      </c>
      <c r="I470" s="148"/>
      <c r="L470" s="143"/>
      <c r="M470" s="149"/>
      <c r="T470" s="150"/>
      <c r="AT470" s="145" t="s">
        <v>143</v>
      </c>
      <c r="AU470" s="145" t="s">
        <v>88</v>
      </c>
      <c r="AV470" s="12" t="s">
        <v>88</v>
      </c>
      <c r="AW470" s="12" t="s">
        <v>36</v>
      </c>
      <c r="AX470" s="12" t="s">
        <v>81</v>
      </c>
      <c r="AY470" s="145" t="s">
        <v>134</v>
      </c>
    </row>
    <row r="471" spans="2:65" s="12" customFormat="1" ht="11.25">
      <c r="B471" s="143"/>
      <c r="D471" s="144" t="s">
        <v>143</v>
      </c>
      <c r="E471" s="145" t="s">
        <v>1</v>
      </c>
      <c r="F471" s="146" t="s">
        <v>621</v>
      </c>
      <c r="H471" s="147">
        <v>1</v>
      </c>
      <c r="I471" s="148"/>
      <c r="L471" s="143"/>
      <c r="M471" s="149"/>
      <c r="T471" s="150"/>
      <c r="AT471" s="145" t="s">
        <v>143</v>
      </c>
      <c r="AU471" s="145" t="s">
        <v>88</v>
      </c>
      <c r="AV471" s="12" t="s">
        <v>88</v>
      </c>
      <c r="AW471" s="12" t="s">
        <v>36</v>
      </c>
      <c r="AX471" s="12" t="s">
        <v>81</v>
      </c>
      <c r="AY471" s="145" t="s">
        <v>134</v>
      </c>
    </row>
    <row r="472" spans="2:65" s="13" customFormat="1" ht="11.25">
      <c r="B472" s="151"/>
      <c r="D472" s="144" t="s">
        <v>143</v>
      </c>
      <c r="E472" s="152" t="s">
        <v>1</v>
      </c>
      <c r="F472" s="153" t="s">
        <v>152</v>
      </c>
      <c r="H472" s="154">
        <v>2</v>
      </c>
      <c r="I472" s="155"/>
      <c r="L472" s="151"/>
      <c r="M472" s="156"/>
      <c r="T472" s="157"/>
      <c r="AT472" s="152" t="s">
        <v>143</v>
      </c>
      <c r="AU472" s="152" t="s">
        <v>88</v>
      </c>
      <c r="AV472" s="13" t="s">
        <v>141</v>
      </c>
      <c r="AW472" s="13" t="s">
        <v>36</v>
      </c>
      <c r="AX472" s="13" t="s">
        <v>86</v>
      </c>
      <c r="AY472" s="152" t="s">
        <v>134</v>
      </c>
    </row>
    <row r="473" spans="2:65" s="1" customFormat="1" ht="16.5" customHeight="1">
      <c r="B473" s="128"/>
      <c r="C473" s="129" t="s">
        <v>622</v>
      </c>
      <c r="D473" s="129" t="s">
        <v>137</v>
      </c>
      <c r="E473" s="130" t="s">
        <v>623</v>
      </c>
      <c r="F473" s="131" t="s">
        <v>624</v>
      </c>
      <c r="G473" s="132" t="s">
        <v>174</v>
      </c>
      <c r="H473" s="133">
        <v>1</v>
      </c>
      <c r="I473" s="134"/>
      <c r="J473" s="135">
        <f>ROUND(I473*H473,2)</f>
        <v>0</v>
      </c>
      <c r="K473" s="136"/>
      <c r="L473" s="31"/>
      <c r="M473" s="137" t="s">
        <v>1</v>
      </c>
      <c r="N473" s="138" t="s">
        <v>46</v>
      </c>
      <c r="P473" s="139">
        <f>O473*H473</f>
        <v>0</v>
      </c>
      <c r="Q473" s="139">
        <v>0</v>
      </c>
      <c r="R473" s="139">
        <f>Q473*H473</f>
        <v>0</v>
      </c>
      <c r="S473" s="139">
        <v>0</v>
      </c>
      <c r="T473" s="140">
        <f>S473*H473</f>
        <v>0</v>
      </c>
      <c r="AR473" s="141" t="s">
        <v>222</v>
      </c>
      <c r="AT473" s="141" t="s">
        <v>137</v>
      </c>
      <c r="AU473" s="141" t="s">
        <v>88</v>
      </c>
      <c r="AY473" s="16" t="s">
        <v>134</v>
      </c>
      <c r="BE473" s="142">
        <f>IF(N473="základní",J473,0)</f>
        <v>0</v>
      </c>
      <c r="BF473" s="142">
        <f>IF(N473="snížená",J473,0)</f>
        <v>0</v>
      </c>
      <c r="BG473" s="142">
        <f>IF(N473="zákl. přenesená",J473,0)</f>
        <v>0</v>
      </c>
      <c r="BH473" s="142">
        <f>IF(N473="sníž. přenesená",J473,0)</f>
        <v>0</v>
      </c>
      <c r="BI473" s="142">
        <f>IF(N473="nulová",J473,0)</f>
        <v>0</v>
      </c>
      <c r="BJ473" s="16" t="s">
        <v>86</v>
      </c>
      <c r="BK473" s="142">
        <f>ROUND(I473*H473,2)</f>
        <v>0</v>
      </c>
      <c r="BL473" s="16" t="s">
        <v>222</v>
      </c>
      <c r="BM473" s="141" t="s">
        <v>625</v>
      </c>
    </row>
    <row r="474" spans="2:65" s="1" customFormat="1" ht="16.5" customHeight="1">
      <c r="B474" s="128"/>
      <c r="C474" s="129" t="s">
        <v>626</v>
      </c>
      <c r="D474" s="129" t="s">
        <v>137</v>
      </c>
      <c r="E474" s="130" t="s">
        <v>627</v>
      </c>
      <c r="F474" s="131" t="s">
        <v>628</v>
      </c>
      <c r="G474" s="132" t="s">
        <v>174</v>
      </c>
      <c r="H474" s="133">
        <v>2</v>
      </c>
      <c r="I474" s="134"/>
      <c r="J474" s="135">
        <f>ROUND(I474*H474,2)</f>
        <v>0</v>
      </c>
      <c r="K474" s="136"/>
      <c r="L474" s="31"/>
      <c r="M474" s="137" t="s">
        <v>1</v>
      </c>
      <c r="N474" s="138" t="s">
        <v>46</v>
      </c>
      <c r="P474" s="139">
        <f>O474*H474</f>
        <v>0</v>
      </c>
      <c r="Q474" s="139">
        <v>0</v>
      </c>
      <c r="R474" s="139">
        <f>Q474*H474</f>
        <v>0</v>
      </c>
      <c r="S474" s="139">
        <v>0</v>
      </c>
      <c r="T474" s="140">
        <f>S474*H474</f>
        <v>0</v>
      </c>
      <c r="AR474" s="141" t="s">
        <v>222</v>
      </c>
      <c r="AT474" s="141" t="s">
        <v>137</v>
      </c>
      <c r="AU474" s="141" t="s">
        <v>88</v>
      </c>
      <c r="AY474" s="16" t="s">
        <v>134</v>
      </c>
      <c r="BE474" s="142">
        <f>IF(N474="základní",J474,0)</f>
        <v>0</v>
      </c>
      <c r="BF474" s="142">
        <f>IF(N474="snížená",J474,0)</f>
        <v>0</v>
      </c>
      <c r="BG474" s="142">
        <f>IF(N474="zákl. přenesená",J474,0)</f>
        <v>0</v>
      </c>
      <c r="BH474" s="142">
        <f>IF(N474="sníž. přenesená",J474,0)</f>
        <v>0</v>
      </c>
      <c r="BI474" s="142">
        <f>IF(N474="nulová",J474,0)</f>
        <v>0</v>
      </c>
      <c r="BJ474" s="16" t="s">
        <v>86</v>
      </c>
      <c r="BK474" s="142">
        <f>ROUND(I474*H474,2)</f>
        <v>0</v>
      </c>
      <c r="BL474" s="16" t="s">
        <v>222</v>
      </c>
      <c r="BM474" s="141" t="s">
        <v>629</v>
      </c>
    </row>
    <row r="475" spans="2:65" s="12" customFormat="1" ht="11.25">
      <c r="B475" s="143"/>
      <c r="D475" s="144" t="s">
        <v>143</v>
      </c>
      <c r="E475" s="145" t="s">
        <v>1</v>
      </c>
      <c r="F475" s="146" t="s">
        <v>450</v>
      </c>
      <c r="H475" s="147">
        <v>1</v>
      </c>
      <c r="I475" s="148"/>
      <c r="L475" s="143"/>
      <c r="M475" s="149"/>
      <c r="T475" s="150"/>
      <c r="AT475" s="145" t="s">
        <v>143</v>
      </c>
      <c r="AU475" s="145" t="s">
        <v>88</v>
      </c>
      <c r="AV475" s="12" t="s">
        <v>88</v>
      </c>
      <c r="AW475" s="12" t="s">
        <v>36</v>
      </c>
      <c r="AX475" s="12" t="s">
        <v>81</v>
      </c>
      <c r="AY475" s="145" t="s">
        <v>134</v>
      </c>
    </row>
    <row r="476" spans="2:65" s="12" customFormat="1" ht="11.25">
      <c r="B476" s="143"/>
      <c r="D476" s="144" t="s">
        <v>143</v>
      </c>
      <c r="E476" s="145" t="s">
        <v>1</v>
      </c>
      <c r="F476" s="146" t="s">
        <v>453</v>
      </c>
      <c r="H476" s="147">
        <v>1</v>
      </c>
      <c r="I476" s="148"/>
      <c r="L476" s="143"/>
      <c r="M476" s="149"/>
      <c r="T476" s="150"/>
      <c r="AT476" s="145" t="s">
        <v>143</v>
      </c>
      <c r="AU476" s="145" t="s">
        <v>88</v>
      </c>
      <c r="AV476" s="12" t="s">
        <v>88</v>
      </c>
      <c r="AW476" s="12" t="s">
        <v>36</v>
      </c>
      <c r="AX476" s="12" t="s">
        <v>81</v>
      </c>
      <c r="AY476" s="145" t="s">
        <v>134</v>
      </c>
    </row>
    <row r="477" spans="2:65" s="13" customFormat="1" ht="11.25">
      <c r="B477" s="151"/>
      <c r="D477" s="144" t="s">
        <v>143</v>
      </c>
      <c r="E477" s="152" t="s">
        <v>1</v>
      </c>
      <c r="F477" s="153" t="s">
        <v>152</v>
      </c>
      <c r="H477" s="154">
        <v>2</v>
      </c>
      <c r="I477" s="155"/>
      <c r="L477" s="151"/>
      <c r="M477" s="156"/>
      <c r="T477" s="157"/>
      <c r="AT477" s="152" t="s">
        <v>143</v>
      </c>
      <c r="AU477" s="152" t="s">
        <v>88</v>
      </c>
      <c r="AV477" s="13" t="s">
        <v>141</v>
      </c>
      <c r="AW477" s="13" t="s">
        <v>36</v>
      </c>
      <c r="AX477" s="13" t="s">
        <v>86</v>
      </c>
      <c r="AY477" s="152" t="s">
        <v>134</v>
      </c>
    </row>
    <row r="478" spans="2:65" s="1" customFormat="1" ht="16.5" customHeight="1">
      <c r="B478" s="128"/>
      <c r="C478" s="129" t="s">
        <v>630</v>
      </c>
      <c r="D478" s="129" t="s">
        <v>137</v>
      </c>
      <c r="E478" s="130" t="s">
        <v>631</v>
      </c>
      <c r="F478" s="131" t="s">
        <v>632</v>
      </c>
      <c r="G478" s="132" t="s">
        <v>174</v>
      </c>
      <c r="H478" s="133">
        <v>2</v>
      </c>
      <c r="I478" s="134"/>
      <c r="J478" s="135">
        <f>ROUND(I478*H478,2)</f>
        <v>0</v>
      </c>
      <c r="K478" s="136"/>
      <c r="L478" s="31"/>
      <c r="M478" s="137" t="s">
        <v>1</v>
      </c>
      <c r="N478" s="138" t="s">
        <v>46</v>
      </c>
      <c r="P478" s="139">
        <f>O478*H478</f>
        <v>0</v>
      </c>
      <c r="Q478" s="139">
        <v>0</v>
      </c>
      <c r="R478" s="139">
        <f>Q478*H478</f>
        <v>0</v>
      </c>
      <c r="S478" s="139">
        <v>0</v>
      </c>
      <c r="T478" s="140">
        <f>S478*H478</f>
        <v>0</v>
      </c>
      <c r="AR478" s="141" t="s">
        <v>222</v>
      </c>
      <c r="AT478" s="141" t="s">
        <v>137</v>
      </c>
      <c r="AU478" s="141" t="s">
        <v>88</v>
      </c>
      <c r="AY478" s="16" t="s">
        <v>134</v>
      </c>
      <c r="BE478" s="142">
        <f>IF(N478="základní",J478,0)</f>
        <v>0</v>
      </c>
      <c r="BF478" s="142">
        <f>IF(N478="snížená",J478,0)</f>
        <v>0</v>
      </c>
      <c r="BG478" s="142">
        <f>IF(N478="zákl. přenesená",J478,0)</f>
        <v>0</v>
      </c>
      <c r="BH478" s="142">
        <f>IF(N478="sníž. přenesená",J478,0)</f>
        <v>0</v>
      </c>
      <c r="BI478" s="142">
        <f>IF(N478="nulová",J478,0)</f>
        <v>0</v>
      </c>
      <c r="BJ478" s="16" t="s">
        <v>86</v>
      </c>
      <c r="BK478" s="142">
        <f>ROUND(I478*H478,2)</f>
        <v>0</v>
      </c>
      <c r="BL478" s="16" t="s">
        <v>222</v>
      </c>
      <c r="BM478" s="141" t="s">
        <v>633</v>
      </c>
    </row>
    <row r="479" spans="2:65" s="12" customFormat="1" ht="11.25">
      <c r="B479" s="143"/>
      <c r="D479" s="144" t="s">
        <v>143</v>
      </c>
      <c r="E479" s="145" t="s">
        <v>1</v>
      </c>
      <c r="F479" s="146" t="s">
        <v>634</v>
      </c>
      <c r="H479" s="147">
        <v>2</v>
      </c>
      <c r="I479" s="148"/>
      <c r="L479" s="143"/>
      <c r="M479" s="149"/>
      <c r="T479" s="150"/>
      <c r="AT479" s="145" t="s">
        <v>143</v>
      </c>
      <c r="AU479" s="145" t="s">
        <v>88</v>
      </c>
      <c r="AV479" s="12" t="s">
        <v>88</v>
      </c>
      <c r="AW479" s="12" t="s">
        <v>36</v>
      </c>
      <c r="AX479" s="12" t="s">
        <v>86</v>
      </c>
      <c r="AY479" s="145" t="s">
        <v>134</v>
      </c>
    </row>
    <row r="480" spans="2:65" s="1" customFormat="1" ht="24.2" customHeight="1">
      <c r="B480" s="128"/>
      <c r="C480" s="129" t="s">
        <v>635</v>
      </c>
      <c r="D480" s="129" t="s">
        <v>137</v>
      </c>
      <c r="E480" s="130" t="s">
        <v>636</v>
      </c>
      <c r="F480" s="131" t="s">
        <v>637</v>
      </c>
      <c r="G480" s="132" t="s">
        <v>481</v>
      </c>
      <c r="H480" s="175"/>
      <c r="I480" s="134"/>
      <c r="J480" s="135">
        <f>ROUND(I480*H480,2)</f>
        <v>0</v>
      </c>
      <c r="K480" s="136"/>
      <c r="L480" s="31"/>
      <c r="M480" s="137" t="s">
        <v>1</v>
      </c>
      <c r="N480" s="138" t="s">
        <v>46</v>
      </c>
      <c r="P480" s="139">
        <f>O480*H480</f>
        <v>0</v>
      </c>
      <c r="Q480" s="139">
        <v>0</v>
      </c>
      <c r="R480" s="139">
        <f>Q480*H480</f>
        <v>0</v>
      </c>
      <c r="S480" s="139">
        <v>0</v>
      </c>
      <c r="T480" s="140">
        <f>S480*H480</f>
        <v>0</v>
      </c>
      <c r="AR480" s="141" t="s">
        <v>222</v>
      </c>
      <c r="AT480" s="141" t="s">
        <v>137</v>
      </c>
      <c r="AU480" s="141" t="s">
        <v>88</v>
      </c>
      <c r="AY480" s="16" t="s">
        <v>134</v>
      </c>
      <c r="BE480" s="142">
        <f>IF(N480="základní",J480,0)</f>
        <v>0</v>
      </c>
      <c r="BF480" s="142">
        <f>IF(N480="snížená",J480,0)</f>
        <v>0</v>
      </c>
      <c r="BG480" s="142">
        <f>IF(N480="zákl. přenesená",J480,0)</f>
        <v>0</v>
      </c>
      <c r="BH480" s="142">
        <f>IF(N480="sníž. přenesená",J480,0)</f>
        <v>0</v>
      </c>
      <c r="BI480" s="142">
        <f>IF(N480="nulová",J480,0)</f>
        <v>0</v>
      </c>
      <c r="BJ480" s="16" t="s">
        <v>86</v>
      </c>
      <c r="BK480" s="142">
        <f>ROUND(I480*H480,2)</f>
        <v>0</v>
      </c>
      <c r="BL480" s="16" t="s">
        <v>222</v>
      </c>
      <c r="BM480" s="141" t="s">
        <v>638</v>
      </c>
    </row>
    <row r="481" spans="2:65" s="11" customFormat="1" ht="22.9" customHeight="1">
      <c r="B481" s="117"/>
      <c r="D481" s="118" t="s">
        <v>80</v>
      </c>
      <c r="E481" s="126" t="s">
        <v>639</v>
      </c>
      <c r="F481" s="126" t="s">
        <v>640</v>
      </c>
      <c r="I481" s="120"/>
      <c r="J481" s="127">
        <f>BK481</f>
        <v>0</v>
      </c>
      <c r="L481" s="117"/>
      <c r="M481" s="121"/>
      <c r="P481" s="122">
        <f>SUM(P482:P486)</f>
        <v>0</v>
      </c>
      <c r="R481" s="122">
        <f>SUM(R482:R486)</f>
        <v>0</v>
      </c>
      <c r="T481" s="123">
        <f>SUM(T482:T486)</f>
        <v>0</v>
      </c>
      <c r="AR481" s="118" t="s">
        <v>88</v>
      </c>
      <c r="AT481" s="124" t="s">
        <v>80</v>
      </c>
      <c r="AU481" s="124" t="s">
        <v>86</v>
      </c>
      <c r="AY481" s="118" t="s">
        <v>134</v>
      </c>
      <c r="BK481" s="125">
        <f>SUM(BK482:BK486)</f>
        <v>0</v>
      </c>
    </row>
    <row r="482" spans="2:65" s="1" customFormat="1" ht="16.5" customHeight="1">
      <c r="B482" s="128"/>
      <c r="C482" s="129" t="s">
        <v>641</v>
      </c>
      <c r="D482" s="129" t="s">
        <v>137</v>
      </c>
      <c r="E482" s="130" t="s">
        <v>642</v>
      </c>
      <c r="F482" s="131" t="s">
        <v>643</v>
      </c>
      <c r="G482" s="132" t="s">
        <v>174</v>
      </c>
      <c r="H482" s="133">
        <v>1</v>
      </c>
      <c r="I482" s="134"/>
      <c r="J482" s="135">
        <f>ROUND(I482*H482,2)</f>
        <v>0</v>
      </c>
      <c r="K482" s="136"/>
      <c r="L482" s="31"/>
      <c r="M482" s="137" t="s">
        <v>1</v>
      </c>
      <c r="N482" s="138" t="s">
        <v>46</v>
      </c>
      <c r="P482" s="139">
        <f>O482*H482</f>
        <v>0</v>
      </c>
      <c r="Q482" s="139">
        <v>0</v>
      </c>
      <c r="R482" s="139">
        <f>Q482*H482</f>
        <v>0</v>
      </c>
      <c r="S482" s="139">
        <v>0</v>
      </c>
      <c r="T482" s="140">
        <f>S482*H482</f>
        <v>0</v>
      </c>
      <c r="AR482" s="141" t="s">
        <v>222</v>
      </c>
      <c r="AT482" s="141" t="s">
        <v>137</v>
      </c>
      <c r="AU482" s="141" t="s">
        <v>88</v>
      </c>
      <c r="AY482" s="16" t="s">
        <v>134</v>
      </c>
      <c r="BE482" s="142">
        <f>IF(N482="základní",J482,0)</f>
        <v>0</v>
      </c>
      <c r="BF482" s="142">
        <f>IF(N482="snížená",J482,0)</f>
        <v>0</v>
      </c>
      <c r="BG482" s="142">
        <f>IF(N482="zákl. přenesená",J482,0)</f>
        <v>0</v>
      </c>
      <c r="BH482" s="142">
        <f>IF(N482="sníž. přenesená",J482,0)</f>
        <v>0</v>
      </c>
      <c r="BI482" s="142">
        <f>IF(N482="nulová",J482,0)</f>
        <v>0</v>
      </c>
      <c r="BJ482" s="16" t="s">
        <v>86</v>
      </c>
      <c r="BK482" s="142">
        <f>ROUND(I482*H482,2)</f>
        <v>0</v>
      </c>
      <c r="BL482" s="16" t="s">
        <v>222</v>
      </c>
      <c r="BM482" s="141" t="s">
        <v>644</v>
      </c>
    </row>
    <row r="483" spans="2:65" s="1" customFormat="1" ht="37.9" customHeight="1">
      <c r="B483" s="128"/>
      <c r="C483" s="129" t="s">
        <v>645</v>
      </c>
      <c r="D483" s="129" t="s">
        <v>137</v>
      </c>
      <c r="E483" s="130" t="s">
        <v>646</v>
      </c>
      <c r="F483" s="131" t="s">
        <v>647</v>
      </c>
      <c r="G483" s="132" t="s">
        <v>174</v>
      </c>
      <c r="H483" s="133">
        <v>1</v>
      </c>
      <c r="I483" s="134"/>
      <c r="J483" s="135">
        <f>ROUND(I483*H483,2)</f>
        <v>0</v>
      </c>
      <c r="K483" s="136"/>
      <c r="L483" s="31"/>
      <c r="M483" s="137" t="s">
        <v>1</v>
      </c>
      <c r="N483" s="138" t="s">
        <v>46</v>
      </c>
      <c r="P483" s="139">
        <f>O483*H483</f>
        <v>0</v>
      </c>
      <c r="Q483" s="139">
        <v>0</v>
      </c>
      <c r="R483" s="139">
        <f>Q483*H483</f>
        <v>0</v>
      </c>
      <c r="S483" s="139">
        <v>0</v>
      </c>
      <c r="T483" s="140">
        <f>S483*H483</f>
        <v>0</v>
      </c>
      <c r="AR483" s="141" t="s">
        <v>222</v>
      </c>
      <c r="AT483" s="141" t="s">
        <v>137</v>
      </c>
      <c r="AU483" s="141" t="s">
        <v>88</v>
      </c>
      <c r="AY483" s="16" t="s">
        <v>134</v>
      </c>
      <c r="BE483" s="142">
        <f>IF(N483="základní",J483,0)</f>
        <v>0</v>
      </c>
      <c r="BF483" s="142">
        <f>IF(N483="snížená",J483,0)</f>
        <v>0</v>
      </c>
      <c r="BG483" s="142">
        <f>IF(N483="zákl. přenesená",J483,0)</f>
        <v>0</v>
      </c>
      <c r="BH483" s="142">
        <f>IF(N483="sníž. přenesená",J483,0)</f>
        <v>0</v>
      </c>
      <c r="BI483" s="142">
        <f>IF(N483="nulová",J483,0)</f>
        <v>0</v>
      </c>
      <c r="BJ483" s="16" t="s">
        <v>86</v>
      </c>
      <c r="BK483" s="142">
        <f>ROUND(I483*H483,2)</f>
        <v>0</v>
      </c>
      <c r="BL483" s="16" t="s">
        <v>222</v>
      </c>
      <c r="BM483" s="141" t="s">
        <v>648</v>
      </c>
    </row>
    <row r="484" spans="2:65" s="1" customFormat="1" ht="16.5" customHeight="1">
      <c r="B484" s="128"/>
      <c r="C484" s="129" t="s">
        <v>649</v>
      </c>
      <c r="D484" s="129" t="s">
        <v>137</v>
      </c>
      <c r="E484" s="130" t="s">
        <v>650</v>
      </c>
      <c r="F484" s="131" t="s">
        <v>651</v>
      </c>
      <c r="G484" s="132" t="s">
        <v>174</v>
      </c>
      <c r="H484" s="133">
        <v>1</v>
      </c>
      <c r="I484" s="134"/>
      <c r="J484" s="135">
        <f>ROUND(I484*H484,2)</f>
        <v>0</v>
      </c>
      <c r="K484" s="136"/>
      <c r="L484" s="31"/>
      <c r="M484" s="137" t="s">
        <v>1</v>
      </c>
      <c r="N484" s="138" t="s">
        <v>46</v>
      </c>
      <c r="P484" s="139">
        <f>O484*H484</f>
        <v>0</v>
      </c>
      <c r="Q484" s="139">
        <v>0</v>
      </c>
      <c r="R484" s="139">
        <f>Q484*H484</f>
        <v>0</v>
      </c>
      <c r="S484" s="139">
        <v>0</v>
      </c>
      <c r="T484" s="140">
        <f>S484*H484</f>
        <v>0</v>
      </c>
      <c r="AR484" s="141" t="s">
        <v>222</v>
      </c>
      <c r="AT484" s="141" t="s">
        <v>137</v>
      </c>
      <c r="AU484" s="141" t="s">
        <v>88</v>
      </c>
      <c r="AY484" s="16" t="s">
        <v>134</v>
      </c>
      <c r="BE484" s="142">
        <f>IF(N484="základní",J484,0)</f>
        <v>0</v>
      </c>
      <c r="BF484" s="142">
        <f>IF(N484="snížená",J484,0)</f>
        <v>0</v>
      </c>
      <c r="BG484" s="142">
        <f>IF(N484="zákl. přenesená",J484,0)</f>
        <v>0</v>
      </c>
      <c r="BH484" s="142">
        <f>IF(N484="sníž. přenesená",J484,0)</f>
        <v>0</v>
      </c>
      <c r="BI484" s="142">
        <f>IF(N484="nulová",J484,0)</f>
        <v>0</v>
      </c>
      <c r="BJ484" s="16" t="s">
        <v>86</v>
      </c>
      <c r="BK484" s="142">
        <f>ROUND(I484*H484,2)</f>
        <v>0</v>
      </c>
      <c r="BL484" s="16" t="s">
        <v>222</v>
      </c>
      <c r="BM484" s="141" t="s">
        <v>652</v>
      </c>
    </row>
    <row r="485" spans="2:65" s="12" customFormat="1" ht="11.25">
      <c r="B485" s="143"/>
      <c r="D485" s="144" t="s">
        <v>143</v>
      </c>
      <c r="E485" s="145" t="s">
        <v>1</v>
      </c>
      <c r="F485" s="146" t="s">
        <v>653</v>
      </c>
      <c r="H485" s="147">
        <v>1</v>
      </c>
      <c r="I485" s="148"/>
      <c r="L485" s="143"/>
      <c r="M485" s="149"/>
      <c r="T485" s="150"/>
      <c r="AT485" s="145" t="s">
        <v>143</v>
      </c>
      <c r="AU485" s="145" t="s">
        <v>88</v>
      </c>
      <c r="AV485" s="12" t="s">
        <v>88</v>
      </c>
      <c r="AW485" s="12" t="s">
        <v>36</v>
      </c>
      <c r="AX485" s="12" t="s">
        <v>86</v>
      </c>
      <c r="AY485" s="145" t="s">
        <v>134</v>
      </c>
    </row>
    <row r="486" spans="2:65" s="1" customFormat="1" ht="24.2" customHeight="1">
      <c r="B486" s="128"/>
      <c r="C486" s="129" t="s">
        <v>654</v>
      </c>
      <c r="D486" s="129" t="s">
        <v>137</v>
      </c>
      <c r="E486" s="130" t="s">
        <v>655</v>
      </c>
      <c r="F486" s="131" t="s">
        <v>656</v>
      </c>
      <c r="G486" s="132" t="s">
        <v>481</v>
      </c>
      <c r="H486" s="175"/>
      <c r="I486" s="134"/>
      <c r="J486" s="135">
        <f>ROUND(I486*H486,2)</f>
        <v>0</v>
      </c>
      <c r="K486" s="136"/>
      <c r="L486" s="31"/>
      <c r="M486" s="137" t="s">
        <v>1</v>
      </c>
      <c r="N486" s="138" t="s">
        <v>46</v>
      </c>
      <c r="P486" s="139">
        <f>O486*H486</f>
        <v>0</v>
      </c>
      <c r="Q486" s="139">
        <v>0</v>
      </c>
      <c r="R486" s="139">
        <f>Q486*H486</f>
        <v>0</v>
      </c>
      <c r="S486" s="139">
        <v>0</v>
      </c>
      <c r="T486" s="140">
        <f>S486*H486</f>
        <v>0</v>
      </c>
      <c r="AR486" s="141" t="s">
        <v>222</v>
      </c>
      <c r="AT486" s="141" t="s">
        <v>137</v>
      </c>
      <c r="AU486" s="141" t="s">
        <v>88</v>
      </c>
      <c r="AY486" s="16" t="s">
        <v>134</v>
      </c>
      <c r="BE486" s="142">
        <f>IF(N486="základní",J486,0)</f>
        <v>0</v>
      </c>
      <c r="BF486" s="142">
        <f>IF(N486="snížená",J486,0)</f>
        <v>0</v>
      </c>
      <c r="BG486" s="142">
        <f>IF(N486="zákl. přenesená",J486,0)</f>
        <v>0</v>
      </c>
      <c r="BH486" s="142">
        <f>IF(N486="sníž. přenesená",J486,0)</f>
        <v>0</v>
      </c>
      <c r="BI486" s="142">
        <f>IF(N486="nulová",J486,0)</f>
        <v>0</v>
      </c>
      <c r="BJ486" s="16" t="s">
        <v>86</v>
      </c>
      <c r="BK486" s="142">
        <f>ROUND(I486*H486,2)</f>
        <v>0</v>
      </c>
      <c r="BL486" s="16" t="s">
        <v>222</v>
      </c>
      <c r="BM486" s="141" t="s">
        <v>657</v>
      </c>
    </row>
    <row r="487" spans="2:65" s="11" customFormat="1" ht="22.9" customHeight="1">
      <c r="B487" s="117"/>
      <c r="D487" s="118" t="s">
        <v>80</v>
      </c>
      <c r="E487" s="126" t="s">
        <v>658</v>
      </c>
      <c r="F487" s="126" t="s">
        <v>659</v>
      </c>
      <c r="I487" s="120"/>
      <c r="J487" s="127">
        <f>BK487</f>
        <v>0</v>
      </c>
      <c r="L487" s="117"/>
      <c r="M487" s="121"/>
      <c r="P487" s="122">
        <f>SUM(P488:P504)</f>
        <v>0</v>
      </c>
      <c r="R487" s="122">
        <f>SUM(R488:R504)</f>
        <v>3.4195320000000001E-2</v>
      </c>
      <c r="T487" s="123">
        <f>SUM(T488:T504)</f>
        <v>0</v>
      </c>
      <c r="AR487" s="118" t="s">
        <v>88</v>
      </c>
      <c r="AT487" s="124" t="s">
        <v>80</v>
      </c>
      <c r="AU487" s="124" t="s">
        <v>86</v>
      </c>
      <c r="AY487" s="118" t="s">
        <v>134</v>
      </c>
      <c r="BK487" s="125">
        <f>SUM(BK488:BK504)</f>
        <v>0</v>
      </c>
    </row>
    <row r="488" spans="2:65" s="1" customFormat="1" ht="24.2" customHeight="1">
      <c r="B488" s="128"/>
      <c r="C488" s="129" t="s">
        <v>660</v>
      </c>
      <c r="D488" s="129" t="s">
        <v>137</v>
      </c>
      <c r="E488" s="130" t="s">
        <v>661</v>
      </c>
      <c r="F488" s="131" t="s">
        <v>662</v>
      </c>
      <c r="G488" s="132" t="s">
        <v>155</v>
      </c>
      <c r="H488" s="133">
        <v>39.762</v>
      </c>
      <c r="I488" s="134"/>
      <c r="J488" s="135">
        <f>ROUND(I488*H488,2)</f>
        <v>0</v>
      </c>
      <c r="K488" s="136"/>
      <c r="L488" s="31"/>
      <c r="M488" s="137" t="s">
        <v>1</v>
      </c>
      <c r="N488" s="138" t="s">
        <v>46</v>
      </c>
      <c r="P488" s="139">
        <f>O488*H488</f>
        <v>0</v>
      </c>
      <c r="Q488" s="139">
        <v>1.3999999999999999E-4</v>
      </c>
      <c r="R488" s="139">
        <f>Q488*H488</f>
        <v>5.5666799999999992E-3</v>
      </c>
      <c r="S488" s="139">
        <v>0</v>
      </c>
      <c r="T488" s="140">
        <f>S488*H488</f>
        <v>0</v>
      </c>
      <c r="AR488" s="141" t="s">
        <v>222</v>
      </c>
      <c r="AT488" s="141" t="s">
        <v>137</v>
      </c>
      <c r="AU488" s="141" t="s">
        <v>88</v>
      </c>
      <c r="AY488" s="16" t="s">
        <v>134</v>
      </c>
      <c r="BE488" s="142">
        <f>IF(N488="základní",J488,0)</f>
        <v>0</v>
      </c>
      <c r="BF488" s="142">
        <f>IF(N488="snížená",J488,0)</f>
        <v>0</v>
      </c>
      <c r="BG488" s="142">
        <f>IF(N488="zákl. přenesená",J488,0)</f>
        <v>0</v>
      </c>
      <c r="BH488" s="142">
        <f>IF(N488="sníž. přenesená",J488,0)</f>
        <v>0</v>
      </c>
      <c r="BI488" s="142">
        <f>IF(N488="nulová",J488,0)</f>
        <v>0</v>
      </c>
      <c r="BJ488" s="16" t="s">
        <v>86</v>
      </c>
      <c r="BK488" s="142">
        <f>ROUND(I488*H488,2)</f>
        <v>0</v>
      </c>
      <c r="BL488" s="16" t="s">
        <v>222</v>
      </c>
      <c r="BM488" s="141" t="s">
        <v>663</v>
      </c>
    </row>
    <row r="489" spans="2:65" s="12" customFormat="1" ht="11.25">
      <c r="B489" s="143"/>
      <c r="D489" s="144" t="s">
        <v>143</v>
      </c>
      <c r="E489" s="145" t="s">
        <v>1</v>
      </c>
      <c r="F489" s="146" t="s">
        <v>181</v>
      </c>
      <c r="H489" s="147">
        <v>6.82</v>
      </c>
      <c r="I489" s="148"/>
      <c r="L489" s="143"/>
      <c r="M489" s="149"/>
      <c r="T489" s="150"/>
      <c r="AT489" s="145" t="s">
        <v>143</v>
      </c>
      <c r="AU489" s="145" t="s">
        <v>88</v>
      </c>
      <c r="AV489" s="12" t="s">
        <v>88</v>
      </c>
      <c r="AW489" s="12" t="s">
        <v>36</v>
      </c>
      <c r="AX489" s="12" t="s">
        <v>81</v>
      </c>
      <c r="AY489" s="145" t="s">
        <v>134</v>
      </c>
    </row>
    <row r="490" spans="2:65" s="12" customFormat="1" ht="11.25">
      <c r="B490" s="143"/>
      <c r="D490" s="144" t="s">
        <v>143</v>
      </c>
      <c r="E490" s="145" t="s">
        <v>1</v>
      </c>
      <c r="F490" s="146" t="s">
        <v>182</v>
      </c>
      <c r="H490" s="147">
        <v>10.754</v>
      </c>
      <c r="I490" s="148"/>
      <c r="L490" s="143"/>
      <c r="M490" s="149"/>
      <c r="T490" s="150"/>
      <c r="AT490" s="145" t="s">
        <v>143</v>
      </c>
      <c r="AU490" s="145" t="s">
        <v>88</v>
      </c>
      <c r="AV490" s="12" t="s">
        <v>88</v>
      </c>
      <c r="AW490" s="12" t="s">
        <v>36</v>
      </c>
      <c r="AX490" s="12" t="s">
        <v>81</v>
      </c>
      <c r="AY490" s="145" t="s">
        <v>134</v>
      </c>
    </row>
    <row r="491" spans="2:65" s="12" customFormat="1" ht="22.5">
      <c r="B491" s="143"/>
      <c r="D491" s="144" t="s">
        <v>143</v>
      </c>
      <c r="E491" s="145" t="s">
        <v>1</v>
      </c>
      <c r="F491" s="146" t="s">
        <v>183</v>
      </c>
      <c r="H491" s="147">
        <v>11.004</v>
      </c>
      <c r="I491" s="148"/>
      <c r="L491" s="143"/>
      <c r="M491" s="149"/>
      <c r="T491" s="150"/>
      <c r="AT491" s="145" t="s">
        <v>143</v>
      </c>
      <c r="AU491" s="145" t="s">
        <v>88</v>
      </c>
      <c r="AV491" s="12" t="s">
        <v>88</v>
      </c>
      <c r="AW491" s="12" t="s">
        <v>36</v>
      </c>
      <c r="AX491" s="12" t="s">
        <v>81</v>
      </c>
      <c r="AY491" s="145" t="s">
        <v>134</v>
      </c>
    </row>
    <row r="492" spans="2:65" s="12" customFormat="1" ht="11.25">
      <c r="B492" s="143"/>
      <c r="D492" s="144" t="s">
        <v>143</v>
      </c>
      <c r="E492" s="145" t="s">
        <v>1</v>
      </c>
      <c r="F492" s="146" t="s">
        <v>184</v>
      </c>
      <c r="H492" s="147">
        <v>11.183999999999999</v>
      </c>
      <c r="I492" s="148"/>
      <c r="L492" s="143"/>
      <c r="M492" s="149"/>
      <c r="T492" s="150"/>
      <c r="AT492" s="145" t="s">
        <v>143</v>
      </c>
      <c r="AU492" s="145" t="s">
        <v>88</v>
      </c>
      <c r="AV492" s="12" t="s">
        <v>88</v>
      </c>
      <c r="AW492" s="12" t="s">
        <v>36</v>
      </c>
      <c r="AX492" s="12" t="s">
        <v>81</v>
      </c>
      <c r="AY492" s="145" t="s">
        <v>134</v>
      </c>
    </row>
    <row r="493" spans="2:65" s="13" customFormat="1" ht="11.25">
      <c r="B493" s="151"/>
      <c r="D493" s="144" t="s">
        <v>143</v>
      </c>
      <c r="E493" s="152" t="s">
        <v>1</v>
      </c>
      <c r="F493" s="153" t="s">
        <v>152</v>
      </c>
      <c r="H493" s="154">
        <v>39.761999999999993</v>
      </c>
      <c r="I493" s="155"/>
      <c r="L493" s="151"/>
      <c r="M493" s="156"/>
      <c r="T493" s="157"/>
      <c r="AT493" s="152" t="s">
        <v>143</v>
      </c>
      <c r="AU493" s="152" t="s">
        <v>88</v>
      </c>
      <c r="AV493" s="13" t="s">
        <v>141</v>
      </c>
      <c r="AW493" s="13" t="s">
        <v>36</v>
      </c>
      <c r="AX493" s="13" t="s">
        <v>86</v>
      </c>
      <c r="AY493" s="152" t="s">
        <v>134</v>
      </c>
    </row>
    <row r="494" spans="2:65" s="1" customFormat="1" ht="24.2" customHeight="1">
      <c r="B494" s="128"/>
      <c r="C494" s="129" t="s">
        <v>664</v>
      </c>
      <c r="D494" s="129" t="s">
        <v>137</v>
      </c>
      <c r="E494" s="130" t="s">
        <v>665</v>
      </c>
      <c r="F494" s="131" t="s">
        <v>666</v>
      </c>
      <c r="G494" s="132" t="s">
        <v>155</v>
      </c>
      <c r="H494" s="133">
        <v>39.762</v>
      </c>
      <c r="I494" s="134"/>
      <c r="J494" s="135">
        <f>ROUND(I494*H494,2)</f>
        <v>0</v>
      </c>
      <c r="K494" s="136"/>
      <c r="L494" s="31"/>
      <c r="M494" s="137" t="s">
        <v>1</v>
      </c>
      <c r="N494" s="138" t="s">
        <v>46</v>
      </c>
      <c r="P494" s="139">
        <f>O494*H494</f>
        <v>0</v>
      </c>
      <c r="Q494" s="139">
        <v>7.2000000000000005E-4</v>
      </c>
      <c r="R494" s="139">
        <f>Q494*H494</f>
        <v>2.8628640000000004E-2</v>
      </c>
      <c r="S494" s="139">
        <v>0</v>
      </c>
      <c r="T494" s="140">
        <f>S494*H494</f>
        <v>0</v>
      </c>
      <c r="AR494" s="141" t="s">
        <v>222</v>
      </c>
      <c r="AT494" s="141" t="s">
        <v>137</v>
      </c>
      <c r="AU494" s="141" t="s">
        <v>88</v>
      </c>
      <c r="AY494" s="16" t="s">
        <v>134</v>
      </c>
      <c r="BE494" s="142">
        <f>IF(N494="základní",J494,0)</f>
        <v>0</v>
      </c>
      <c r="BF494" s="142">
        <f>IF(N494="snížená",J494,0)</f>
        <v>0</v>
      </c>
      <c r="BG494" s="142">
        <f>IF(N494="zákl. přenesená",J494,0)</f>
        <v>0</v>
      </c>
      <c r="BH494" s="142">
        <f>IF(N494="sníž. přenesená",J494,0)</f>
        <v>0</v>
      </c>
      <c r="BI494" s="142">
        <f>IF(N494="nulová",J494,0)</f>
        <v>0</v>
      </c>
      <c r="BJ494" s="16" t="s">
        <v>86</v>
      </c>
      <c r="BK494" s="142">
        <f>ROUND(I494*H494,2)</f>
        <v>0</v>
      </c>
      <c r="BL494" s="16" t="s">
        <v>222</v>
      </c>
      <c r="BM494" s="141" t="s">
        <v>667</v>
      </c>
    </row>
    <row r="495" spans="2:65" s="12" customFormat="1" ht="11.25">
      <c r="B495" s="143"/>
      <c r="D495" s="144" t="s">
        <v>143</v>
      </c>
      <c r="E495" s="145" t="s">
        <v>1</v>
      </c>
      <c r="F495" s="146" t="s">
        <v>181</v>
      </c>
      <c r="H495" s="147">
        <v>6.82</v>
      </c>
      <c r="I495" s="148"/>
      <c r="L495" s="143"/>
      <c r="M495" s="149"/>
      <c r="T495" s="150"/>
      <c r="AT495" s="145" t="s">
        <v>143</v>
      </c>
      <c r="AU495" s="145" t="s">
        <v>88</v>
      </c>
      <c r="AV495" s="12" t="s">
        <v>88</v>
      </c>
      <c r="AW495" s="12" t="s">
        <v>36</v>
      </c>
      <c r="AX495" s="12" t="s">
        <v>81</v>
      </c>
      <c r="AY495" s="145" t="s">
        <v>134</v>
      </c>
    </row>
    <row r="496" spans="2:65" s="12" customFormat="1" ht="11.25">
      <c r="B496" s="143"/>
      <c r="D496" s="144" t="s">
        <v>143</v>
      </c>
      <c r="E496" s="145" t="s">
        <v>1</v>
      </c>
      <c r="F496" s="146" t="s">
        <v>182</v>
      </c>
      <c r="H496" s="147">
        <v>10.754</v>
      </c>
      <c r="I496" s="148"/>
      <c r="L496" s="143"/>
      <c r="M496" s="149"/>
      <c r="T496" s="150"/>
      <c r="AT496" s="145" t="s">
        <v>143</v>
      </c>
      <c r="AU496" s="145" t="s">
        <v>88</v>
      </c>
      <c r="AV496" s="12" t="s">
        <v>88</v>
      </c>
      <c r="AW496" s="12" t="s">
        <v>36</v>
      </c>
      <c r="AX496" s="12" t="s">
        <v>81</v>
      </c>
      <c r="AY496" s="145" t="s">
        <v>134</v>
      </c>
    </row>
    <row r="497" spans="2:65" s="12" customFormat="1" ht="22.5">
      <c r="B497" s="143"/>
      <c r="D497" s="144" t="s">
        <v>143</v>
      </c>
      <c r="E497" s="145" t="s">
        <v>1</v>
      </c>
      <c r="F497" s="146" t="s">
        <v>183</v>
      </c>
      <c r="H497" s="147">
        <v>11.004</v>
      </c>
      <c r="I497" s="148"/>
      <c r="L497" s="143"/>
      <c r="M497" s="149"/>
      <c r="T497" s="150"/>
      <c r="AT497" s="145" t="s">
        <v>143</v>
      </c>
      <c r="AU497" s="145" t="s">
        <v>88</v>
      </c>
      <c r="AV497" s="12" t="s">
        <v>88</v>
      </c>
      <c r="AW497" s="12" t="s">
        <v>36</v>
      </c>
      <c r="AX497" s="12" t="s">
        <v>81</v>
      </c>
      <c r="AY497" s="145" t="s">
        <v>134</v>
      </c>
    </row>
    <row r="498" spans="2:65" s="12" customFormat="1" ht="11.25">
      <c r="B498" s="143"/>
      <c r="D498" s="144" t="s">
        <v>143</v>
      </c>
      <c r="E498" s="145" t="s">
        <v>1</v>
      </c>
      <c r="F498" s="146" t="s">
        <v>184</v>
      </c>
      <c r="H498" s="147">
        <v>11.183999999999999</v>
      </c>
      <c r="I498" s="148"/>
      <c r="L498" s="143"/>
      <c r="M498" s="149"/>
      <c r="T498" s="150"/>
      <c r="AT498" s="145" t="s">
        <v>143</v>
      </c>
      <c r="AU498" s="145" t="s">
        <v>88</v>
      </c>
      <c r="AV498" s="12" t="s">
        <v>88</v>
      </c>
      <c r="AW498" s="12" t="s">
        <v>36</v>
      </c>
      <c r="AX498" s="12" t="s">
        <v>81</v>
      </c>
      <c r="AY498" s="145" t="s">
        <v>134</v>
      </c>
    </row>
    <row r="499" spans="2:65" s="13" customFormat="1" ht="11.25">
      <c r="B499" s="151"/>
      <c r="D499" s="144" t="s">
        <v>143</v>
      </c>
      <c r="E499" s="152" t="s">
        <v>1</v>
      </c>
      <c r="F499" s="153" t="s">
        <v>152</v>
      </c>
      <c r="H499" s="154">
        <v>39.761999999999993</v>
      </c>
      <c r="I499" s="155"/>
      <c r="L499" s="151"/>
      <c r="M499" s="156"/>
      <c r="T499" s="157"/>
      <c r="AT499" s="152" t="s">
        <v>143</v>
      </c>
      <c r="AU499" s="152" t="s">
        <v>88</v>
      </c>
      <c r="AV499" s="13" t="s">
        <v>141</v>
      </c>
      <c r="AW499" s="13" t="s">
        <v>36</v>
      </c>
      <c r="AX499" s="13" t="s">
        <v>86</v>
      </c>
      <c r="AY499" s="152" t="s">
        <v>134</v>
      </c>
    </row>
    <row r="500" spans="2:65" s="1" customFormat="1" ht="16.5" customHeight="1">
      <c r="B500" s="128"/>
      <c r="C500" s="129" t="s">
        <v>668</v>
      </c>
      <c r="D500" s="129" t="s">
        <v>137</v>
      </c>
      <c r="E500" s="130" t="s">
        <v>669</v>
      </c>
      <c r="F500" s="131" t="s">
        <v>670</v>
      </c>
      <c r="G500" s="132" t="s">
        <v>357</v>
      </c>
      <c r="H500" s="133">
        <v>8.5</v>
      </c>
      <c r="I500" s="134"/>
      <c r="J500" s="135">
        <f>ROUND(I500*H500,2)</f>
        <v>0</v>
      </c>
      <c r="K500" s="136"/>
      <c r="L500" s="31"/>
      <c r="M500" s="137" t="s">
        <v>1</v>
      </c>
      <c r="N500" s="138" t="s">
        <v>46</v>
      </c>
      <c r="P500" s="139">
        <f>O500*H500</f>
        <v>0</v>
      </c>
      <c r="Q500" s="139">
        <v>0</v>
      </c>
      <c r="R500" s="139">
        <f>Q500*H500</f>
        <v>0</v>
      </c>
      <c r="S500" s="139">
        <v>0</v>
      </c>
      <c r="T500" s="140">
        <f>S500*H500</f>
        <v>0</v>
      </c>
      <c r="AR500" s="141" t="s">
        <v>222</v>
      </c>
      <c r="AT500" s="141" t="s">
        <v>137</v>
      </c>
      <c r="AU500" s="141" t="s">
        <v>88</v>
      </c>
      <c r="AY500" s="16" t="s">
        <v>134</v>
      </c>
      <c r="BE500" s="142">
        <f>IF(N500="základní",J500,0)</f>
        <v>0</v>
      </c>
      <c r="BF500" s="142">
        <f>IF(N500="snížená",J500,0)</f>
        <v>0</v>
      </c>
      <c r="BG500" s="142">
        <f>IF(N500="zákl. přenesená",J500,0)</f>
        <v>0</v>
      </c>
      <c r="BH500" s="142">
        <f>IF(N500="sníž. přenesená",J500,0)</f>
        <v>0</v>
      </c>
      <c r="BI500" s="142">
        <f>IF(N500="nulová",J500,0)</f>
        <v>0</v>
      </c>
      <c r="BJ500" s="16" t="s">
        <v>86</v>
      </c>
      <c r="BK500" s="142">
        <f>ROUND(I500*H500,2)</f>
        <v>0</v>
      </c>
      <c r="BL500" s="16" t="s">
        <v>222</v>
      </c>
      <c r="BM500" s="141" t="s">
        <v>671</v>
      </c>
    </row>
    <row r="501" spans="2:65" s="12" customFormat="1" ht="11.25">
      <c r="B501" s="143"/>
      <c r="D501" s="144" t="s">
        <v>143</v>
      </c>
      <c r="E501" s="145" t="s">
        <v>1</v>
      </c>
      <c r="F501" s="146" t="s">
        <v>672</v>
      </c>
      <c r="H501" s="147">
        <v>8.5</v>
      </c>
      <c r="I501" s="148"/>
      <c r="L501" s="143"/>
      <c r="M501" s="149"/>
      <c r="T501" s="150"/>
      <c r="AT501" s="145" t="s">
        <v>143</v>
      </c>
      <c r="AU501" s="145" t="s">
        <v>88</v>
      </c>
      <c r="AV501" s="12" t="s">
        <v>88</v>
      </c>
      <c r="AW501" s="12" t="s">
        <v>36</v>
      </c>
      <c r="AX501" s="12" t="s">
        <v>86</v>
      </c>
      <c r="AY501" s="145" t="s">
        <v>134</v>
      </c>
    </row>
    <row r="502" spans="2:65" s="1" customFormat="1" ht="16.5" customHeight="1">
      <c r="B502" s="128"/>
      <c r="C502" s="129" t="s">
        <v>673</v>
      </c>
      <c r="D502" s="129" t="s">
        <v>137</v>
      </c>
      <c r="E502" s="130" t="s">
        <v>674</v>
      </c>
      <c r="F502" s="131" t="s">
        <v>675</v>
      </c>
      <c r="G502" s="132" t="s">
        <v>174</v>
      </c>
      <c r="H502" s="133">
        <v>1</v>
      </c>
      <c r="I502" s="134"/>
      <c r="J502" s="135">
        <f>ROUND(I502*H502,2)</f>
        <v>0</v>
      </c>
      <c r="K502" s="136"/>
      <c r="L502" s="31"/>
      <c r="M502" s="137" t="s">
        <v>1</v>
      </c>
      <c r="N502" s="138" t="s">
        <v>46</v>
      </c>
      <c r="P502" s="139">
        <f>O502*H502</f>
        <v>0</v>
      </c>
      <c r="Q502" s="139">
        <v>0</v>
      </c>
      <c r="R502" s="139">
        <f>Q502*H502</f>
        <v>0</v>
      </c>
      <c r="S502" s="139">
        <v>0</v>
      </c>
      <c r="T502" s="140">
        <f>S502*H502</f>
        <v>0</v>
      </c>
      <c r="AR502" s="141" t="s">
        <v>222</v>
      </c>
      <c r="AT502" s="141" t="s">
        <v>137</v>
      </c>
      <c r="AU502" s="141" t="s">
        <v>88</v>
      </c>
      <c r="AY502" s="16" t="s">
        <v>134</v>
      </c>
      <c r="BE502" s="142">
        <f>IF(N502="základní",J502,0)</f>
        <v>0</v>
      </c>
      <c r="BF502" s="142">
        <f>IF(N502="snížená",J502,0)</f>
        <v>0</v>
      </c>
      <c r="BG502" s="142">
        <f>IF(N502="zákl. přenesená",J502,0)</f>
        <v>0</v>
      </c>
      <c r="BH502" s="142">
        <f>IF(N502="sníž. přenesená",J502,0)</f>
        <v>0</v>
      </c>
      <c r="BI502" s="142">
        <f>IF(N502="nulová",J502,0)</f>
        <v>0</v>
      </c>
      <c r="BJ502" s="16" t="s">
        <v>86</v>
      </c>
      <c r="BK502" s="142">
        <f>ROUND(I502*H502,2)</f>
        <v>0</v>
      </c>
      <c r="BL502" s="16" t="s">
        <v>222</v>
      </c>
      <c r="BM502" s="141" t="s">
        <v>676</v>
      </c>
    </row>
    <row r="503" spans="2:65" s="12" customFormat="1" ht="11.25">
      <c r="B503" s="143"/>
      <c r="D503" s="144" t="s">
        <v>143</v>
      </c>
      <c r="E503" s="145" t="s">
        <v>1</v>
      </c>
      <c r="F503" s="146" t="s">
        <v>653</v>
      </c>
      <c r="H503" s="147">
        <v>1</v>
      </c>
      <c r="I503" s="148"/>
      <c r="L503" s="143"/>
      <c r="M503" s="149"/>
      <c r="T503" s="150"/>
      <c r="AT503" s="145" t="s">
        <v>143</v>
      </c>
      <c r="AU503" s="145" t="s">
        <v>88</v>
      </c>
      <c r="AV503" s="12" t="s">
        <v>88</v>
      </c>
      <c r="AW503" s="12" t="s">
        <v>36</v>
      </c>
      <c r="AX503" s="12" t="s">
        <v>86</v>
      </c>
      <c r="AY503" s="145" t="s">
        <v>134</v>
      </c>
    </row>
    <row r="504" spans="2:65" s="1" customFormat="1" ht="16.5" customHeight="1">
      <c r="B504" s="128"/>
      <c r="C504" s="129" t="s">
        <v>677</v>
      </c>
      <c r="D504" s="129" t="s">
        <v>137</v>
      </c>
      <c r="E504" s="130" t="s">
        <v>678</v>
      </c>
      <c r="F504" s="131" t="s">
        <v>679</v>
      </c>
      <c r="G504" s="132" t="s">
        <v>174</v>
      </c>
      <c r="H504" s="133">
        <v>1</v>
      </c>
      <c r="I504" s="134"/>
      <c r="J504" s="135">
        <f>ROUND(I504*H504,2)</f>
        <v>0</v>
      </c>
      <c r="K504" s="136"/>
      <c r="L504" s="31"/>
      <c r="M504" s="137" t="s">
        <v>1</v>
      </c>
      <c r="N504" s="138" t="s">
        <v>46</v>
      </c>
      <c r="P504" s="139">
        <f>O504*H504</f>
        <v>0</v>
      </c>
      <c r="Q504" s="139">
        <v>0</v>
      </c>
      <c r="R504" s="139">
        <f>Q504*H504</f>
        <v>0</v>
      </c>
      <c r="S504" s="139">
        <v>0</v>
      </c>
      <c r="T504" s="140">
        <f>S504*H504</f>
        <v>0</v>
      </c>
      <c r="AR504" s="141" t="s">
        <v>222</v>
      </c>
      <c r="AT504" s="141" t="s">
        <v>137</v>
      </c>
      <c r="AU504" s="141" t="s">
        <v>88</v>
      </c>
      <c r="AY504" s="16" t="s">
        <v>134</v>
      </c>
      <c r="BE504" s="142">
        <f>IF(N504="základní",J504,0)</f>
        <v>0</v>
      </c>
      <c r="BF504" s="142">
        <f>IF(N504="snížená",J504,0)</f>
        <v>0</v>
      </c>
      <c r="BG504" s="142">
        <f>IF(N504="zákl. přenesená",J504,0)</f>
        <v>0</v>
      </c>
      <c r="BH504" s="142">
        <f>IF(N504="sníž. přenesená",J504,0)</f>
        <v>0</v>
      </c>
      <c r="BI504" s="142">
        <f>IF(N504="nulová",J504,0)</f>
        <v>0</v>
      </c>
      <c r="BJ504" s="16" t="s">
        <v>86</v>
      </c>
      <c r="BK504" s="142">
        <f>ROUND(I504*H504,2)</f>
        <v>0</v>
      </c>
      <c r="BL504" s="16" t="s">
        <v>222</v>
      </c>
      <c r="BM504" s="141" t="s">
        <v>680</v>
      </c>
    </row>
    <row r="505" spans="2:65" s="11" customFormat="1" ht="25.9" customHeight="1">
      <c r="B505" s="117"/>
      <c r="D505" s="118" t="s">
        <v>80</v>
      </c>
      <c r="E505" s="119" t="s">
        <v>681</v>
      </c>
      <c r="F505" s="119" t="s">
        <v>682</v>
      </c>
      <c r="I505" s="120"/>
      <c r="J505" s="107">
        <f>BK505</f>
        <v>0</v>
      </c>
      <c r="L505" s="117"/>
      <c r="M505" s="121"/>
      <c r="P505" s="122">
        <f>P506+P509+P511+P513+P516</f>
        <v>0</v>
      </c>
      <c r="R505" s="122">
        <f>R506+R509+R511+R513+R516</f>
        <v>0</v>
      </c>
      <c r="T505" s="123">
        <f>T506+T509+T511+T513+T516</f>
        <v>0</v>
      </c>
      <c r="AR505" s="118" t="s">
        <v>164</v>
      </c>
      <c r="AT505" s="124" t="s">
        <v>80</v>
      </c>
      <c r="AU505" s="124" t="s">
        <v>81</v>
      </c>
      <c r="AY505" s="118" t="s">
        <v>134</v>
      </c>
      <c r="BK505" s="125">
        <f>BK506+BK509+BK511+BK513+BK516</f>
        <v>0</v>
      </c>
    </row>
    <row r="506" spans="2:65" s="11" customFormat="1" ht="22.9" customHeight="1">
      <c r="B506" s="117"/>
      <c r="D506" s="118" t="s">
        <v>80</v>
      </c>
      <c r="E506" s="126" t="s">
        <v>683</v>
      </c>
      <c r="F506" s="126" t="s">
        <v>684</v>
      </c>
      <c r="I506" s="120"/>
      <c r="J506" s="127">
        <f>BK506</f>
        <v>0</v>
      </c>
      <c r="L506" s="117"/>
      <c r="M506" s="121"/>
      <c r="P506" s="122">
        <f>SUM(P507:P508)</f>
        <v>0</v>
      </c>
      <c r="R506" s="122">
        <f>SUM(R507:R508)</f>
        <v>0</v>
      </c>
      <c r="T506" s="123">
        <f>SUM(T507:T508)</f>
        <v>0</v>
      </c>
      <c r="AR506" s="118" t="s">
        <v>164</v>
      </c>
      <c r="AT506" s="124" t="s">
        <v>80</v>
      </c>
      <c r="AU506" s="124" t="s">
        <v>86</v>
      </c>
      <c r="AY506" s="118" t="s">
        <v>134</v>
      </c>
      <c r="BK506" s="125">
        <f>SUM(BK507:BK508)</f>
        <v>0</v>
      </c>
    </row>
    <row r="507" spans="2:65" s="1" customFormat="1" ht="16.5" customHeight="1">
      <c r="B507" s="128"/>
      <c r="C507" s="129" t="s">
        <v>685</v>
      </c>
      <c r="D507" s="129" t="s">
        <v>137</v>
      </c>
      <c r="E507" s="130" t="s">
        <v>686</v>
      </c>
      <c r="F507" s="131" t="s">
        <v>687</v>
      </c>
      <c r="G507" s="132" t="s">
        <v>174</v>
      </c>
      <c r="H507" s="133">
        <v>1</v>
      </c>
      <c r="I507" s="134"/>
      <c r="J507" s="135">
        <f>ROUND(I507*H507,2)</f>
        <v>0</v>
      </c>
      <c r="K507" s="136"/>
      <c r="L507" s="31"/>
      <c r="M507" s="137" t="s">
        <v>1</v>
      </c>
      <c r="N507" s="138" t="s">
        <v>46</v>
      </c>
      <c r="P507" s="139">
        <f>O507*H507</f>
        <v>0</v>
      </c>
      <c r="Q507" s="139">
        <v>0</v>
      </c>
      <c r="R507" s="139">
        <f>Q507*H507</f>
        <v>0</v>
      </c>
      <c r="S507" s="139">
        <v>0</v>
      </c>
      <c r="T507" s="140">
        <f>S507*H507</f>
        <v>0</v>
      </c>
      <c r="AR507" s="141" t="s">
        <v>688</v>
      </c>
      <c r="AT507" s="141" t="s">
        <v>137</v>
      </c>
      <c r="AU507" s="141" t="s">
        <v>88</v>
      </c>
      <c r="AY507" s="16" t="s">
        <v>134</v>
      </c>
      <c r="BE507" s="142">
        <f>IF(N507="základní",J507,0)</f>
        <v>0</v>
      </c>
      <c r="BF507" s="142">
        <f>IF(N507="snížená",J507,0)</f>
        <v>0</v>
      </c>
      <c r="BG507" s="142">
        <f>IF(N507="zákl. přenesená",J507,0)</f>
        <v>0</v>
      </c>
      <c r="BH507" s="142">
        <f>IF(N507="sníž. přenesená",J507,0)</f>
        <v>0</v>
      </c>
      <c r="BI507" s="142">
        <f>IF(N507="nulová",J507,0)</f>
        <v>0</v>
      </c>
      <c r="BJ507" s="16" t="s">
        <v>86</v>
      </c>
      <c r="BK507" s="142">
        <f>ROUND(I507*H507,2)</f>
        <v>0</v>
      </c>
      <c r="BL507" s="16" t="s">
        <v>688</v>
      </c>
      <c r="BM507" s="141" t="s">
        <v>689</v>
      </c>
    </row>
    <row r="508" spans="2:65" s="1" customFormat="1" ht="16.5" customHeight="1">
      <c r="B508" s="128"/>
      <c r="C508" s="129" t="s">
        <v>690</v>
      </c>
      <c r="D508" s="129" t="s">
        <v>137</v>
      </c>
      <c r="E508" s="130" t="s">
        <v>691</v>
      </c>
      <c r="F508" s="131" t="s">
        <v>692</v>
      </c>
      <c r="G508" s="132" t="s">
        <v>174</v>
      </c>
      <c r="H508" s="133">
        <v>1</v>
      </c>
      <c r="I508" s="134"/>
      <c r="J508" s="135">
        <f>ROUND(I508*H508,2)</f>
        <v>0</v>
      </c>
      <c r="K508" s="136"/>
      <c r="L508" s="31"/>
      <c r="M508" s="137" t="s">
        <v>1</v>
      </c>
      <c r="N508" s="138" t="s">
        <v>46</v>
      </c>
      <c r="P508" s="139">
        <f>O508*H508</f>
        <v>0</v>
      </c>
      <c r="Q508" s="139">
        <v>0</v>
      </c>
      <c r="R508" s="139">
        <f>Q508*H508</f>
        <v>0</v>
      </c>
      <c r="S508" s="139">
        <v>0</v>
      </c>
      <c r="T508" s="140">
        <f>S508*H508</f>
        <v>0</v>
      </c>
      <c r="AR508" s="141" t="s">
        <v>688</v>
      </c>
      <c r="AT508" s="141" t="s">
        <v>137</v>
      </c>
      <c r="AU508" s="141" t="s">
        <v>88</v>
      </c>
      <c r="AY508" s="16" t="s">
        <v>134</v>
      </c>
      <c r="BE508" s="142">
        <f>IF(N508="základní",J508,0)</f>
        <v>0</v>
      </c>
      <c r="BF508" s="142">
        <f>IF(N508="snížená",J508,0)</f>
        <v>0</v>
      </c>
      <c r="BG508" s="142">
        <f>IF(N508="zákl. přenesená",J508,0)</f>
        <v>0</v>
      </c>
      <c r="BH508" s="142">
        <f>IF(N508="sníž. přenesená",J508,0)</f>
        <v>0</v>
      </c>
      <c r="BI508" s="142">
        <f>IF(N508="nulová",J508,0)</f>
        <v>0</v>
      </c>
      <c r="BJ508" s="16" t="s">
        <v>86</v>
      </c>
      <c r="BK508" s="142">
        <f>ROUND(I508*H508,2)</f>
        <v>0</v>
      </c>
      <c r="BL508" s="16" t="s">
        <v>688</v>
      </c>
      <c r="BM508" s="141" t="s">
        <v>693</v>
      </c>
    </row>
    <row r="509" spans="2:65" s="11" customFormat="1" ht="22.9" customHeight="1">
      <c r="B509" s="117"/>
      <c r="D509" s="118" t="s">
        <v>80</v>
      </c>
      <c r="E509" s="126" t="s">
        <v>694</v>
      </c>
      <c r="F509" s="126" t="s">
        <v>695</v>
      </c>
      <c r="I509" s="120"/>
      <c r="J509" s="127">
        <f>BK509</f>
        <v>0</v>
      </c>
      <c r="L509" s="117"/>
      <c r="M509" s="121"/>
      <c r="P509" s="122">
        <f>P510</f>
        <v>0</v>
      </c>
      <c r="R509" s="122">
        <f>R510</f>
        <v>0</v>
      </c>
      <c r="T509" s="123">
        <f>T510</f>
        <v>0</v>
      </c>
      <c r="AR509" s="118" t="s">
        <v>164</v>
      </c>
      <c r="AT509" s="124" t="s">
        <v>80</v>
      </c>
      <c r="AU509" s="124" t="s">
        <v>86</v>
      </c>
      <c r="AY509" s="118" t="s">
        <v>134</v>
      </c>
      <c r="BK509" s="125">
        <f>BK510</f>
        <v>0</v>
      </c>
    </row>
    <row r="510" spans="2:65" s="1" customFormat="1" ht="16.5" customHeight="1">
      <c r="B510" s="128"/>
      <c r="C510" s="129" t="s">
        <v>696</v>
      </c>
      <c r="D510" s="129" t="s">
        <v>137</v>
      </c>
      <c r="E510" s="130" t="s">
        <v>697</v>
      </c>
      <c r="F510" s="131" t="s">
        <v>695</v>
      </c>
      <c r="G510" s="132" t="s">
        <v>481</v>
      </c>
      <c r="H510" s="175"/>
      <c r="I510" s="134"/>
      <c r="J510" s="135">
        <f>ROUND(I510*H510,2)</f>
        <v>0</v>
      </c>
      <c r="K510" s="136"/>
      <c r="L510" s="31"/>
      <c r="M510" s="137" t="s">
        <v>1</v>
      </c>
      <c r="N510" s="138" t="s">
        <v>46</v>
      </c>
      <c r="P510" s="139">
        <f>O510*H510</f>
        <v>0</v>
      </c>
      <c r="Q510" s="139">
        <v>0</v>
      </c>
      <c r="R510" s="139">
        <f>Q510*H510</f>
        <v>0</v>
      </c>
      <c r="S510" s="139">
        <v>0</v>
      </c>
      <c r="T510" s="140">
        <f>S510*H510</f>
        <v>0</v>
      </c>
      <c r="AR510" s="141" t="s">
        <v>688</v>
      </c>
      <c r="AT510" s="141" t="s">
        <v>137</v>
      </c>
      <c r="AU510" s="141" t="s">
        <v>88</v>
      </c>
      <c r="AY510" s="16" t="s">
        <v>134</v>
      </c>
      <c r="BE510" s="142">
        <f>IF(N510="základní",J510,0)</f>
        <v>0</v>
      </c>
      <c r="BF510" s="142">
        <f>IF(N510="snížená",J510,0)</f>
        <v>0</v>
      </c>
      <c r="BG510" s="142">
        <f>IF(N510="zákl. přenesená",J510,0)</f>
        <v>0</v>
      </c>
      <c r="BH510" s="142">
        <f>IF(N510="sníž. přenesená",J510,0)</f>
        <v>0</v>
      </c>
      <c r="BI510" s="142">
        <f>IF(N510="nulová",J510,0)</f>
        <v>0</v>
      </c>
      <c r="BJ510" s="16" t="s">
        <v>86</v>
      </c>
      <c r="BK510" s="142">
        <f>ROUND(I510*H510,2)</f>
        <v>0</v>
      </c>
      <c r="BL510" s="16" t="s">
        <v>688</v>
      </c>
      <c r="BM510" s="141" t="s">
        <v>698</v>
      </c>
    </row>
    <row r="511" spans="2:65" s="11" customFormat="1" ht="22.9" customHeight="1">
      <c r="B511" s="117"/>
      <c r="D511" s="118" t="s">
        <v>80</v>
      </c>
      <c r="E511" s="126" t="s">
        <v>699</v>
      </c>
      <c r="F511" s="126" t="s">
        <v>700</v>
      </c>
      <c r="I511" s="120"/>
      <c r="J511" s="127">
        <f>BK511</f>
        <v>0</v>
      </c>
      <c r="L511" s="117"/>
      <c r="M511" s="121"/>
      <c r="P511" s="122">
        <f>P512</f>
        <v>0</v>
      </c>
      <c r="R511" s="122">
        <f>R512</f>
        <v>0</v>
      </c>
      <c r="T511" s="123">
        <f>T512</f>
        <v>0</v>
      </c>
      <c r="AR511" s="118" t="s">
        <v>164</v>
      </c>
      <c r="AT511" s="124" t="s">
        <v>80</v>
      </c>
      <c r="AU511" s="124" t="s">
        <v>86</v>
      </c>
      <c r="AY511" s="118" t="s">
        <v>134</v>
      </c>
      <c r="BK511" s="125">
        <f>BK512</f>
        <v>0</v>
      </c>
    </row>
    <row r="512" spans="2:65" s="1" customFormat="1" ht="16.5" customHeight="1">
      <c r="B512" s="128"/>
      <c r="C512" s="129" t="s">
        <v>701</v>
      </c>
      <c r="D512" s="129" t="s">
        <v>137</v>
      </c>
      <c r="E512" s="130" t="s">
        <v>702</v>
      </c>
      <c r="F512" s="131" t="s">
        <v>703</v>
      </c>
      <c r="G512" s="132" t="s">
        <v>481</v>
      </c>
      <c r="H512" s="175"/>
      <c r="I512" s="134"/>
      <c r="J512" s="135">
        <f>ROUND(I512*H512,2)</f>
        <v>0</v>
      </c>
      <c r="K512" s="136"/>
      <c r="L512" s="31"/>
      <c r="M512" s="137" t="s">
        <v>1</v>
      </c>
      <c r="N512" s="138" t="s">
        <v>46</v>
      </c>
      <c r="P512" s="139">
        <f>O512*H512</f>
        <v>0</v>
      </c>
      <c r="Q512" s="139">
        <v>0</v>
      </c>
      <c r="R512" s="139">
        <f>Q512*H512</f>
        <v>0</v>
      </c>
      <c r="S512" s="139">
        <v>0</v>
      </c>
      <c r="T512" s="140">
        <f>S512*H512</f>
        <v>0</v>
      </c>
      <c r="AR512" s="141" t="s">
        <v>688</v>
      </c>
      <c r="AT512" s="141" t="s">
        <v>137</v>
      </c>
      <c r="AU512" s="141" t="s">
        <v>88</v>
      </c>
      <c r="AY512" s="16" t="s">
        <v>134</v>
      </c>
      <c r="BE512" s="142">
        <f>IF(N512="základní",J512,0)</f>
        <v>0</v>
      </c>
      <c r="BF512" s="142">
        <f>IF(N512="snížená",J512,0)</f>
        <v>0</v>
      </c>
      <c r="BG512" s="142">
        <f>IF(N512="zákl. přenesená",J512,0)</f>
        <v>0</v>
      </c>
      <c r="BH512" s="142">
        <f>IF(N512="sníž. přenesená",J512,0)</f>
        <v>0</v>
      </c>
      <c r="BI512" s="142">
        <f>IF(N512="nulová",J512,0)</f>
        <v>0</v>
      </c>
      <c r="BJ512" s="16" t="s">
        <v>86</v>
      </c>
      <c r="BK512" s="142">
        <f>ROUND(I512*H512,2)</f>
        <v>0</v>
      </c>
      <c r="BL512" s="16" t="s">
        <v>688</v>
      </c>
      <c r="BM512" s="141" t="s">
        <v>704</v>
      </c>
    </row>
    <row r="513" spans="2:65" s="11" customFormat="1" ht="22.9" customHeight="1">
      <c r="B513" s="117"/>
      <c r="D513" s="118" t="s">
        <v>80</v>
      </c>
      <c r="E513" s="126" t="s">
        <v>705</v>
      </c>
      <c r="F513" s="126" t="s">
        <v>706</v>
      </c>
      <c r="I513" s="120"/>
      <c r="J513" s="127">
        <f>BK513</f>
        <v>0</v>
      </c>
      <c r="L513" s="117"/>
      <c r="M513" s="121"/>
      <c r="P513" s="122">
        <f>SUM(P514:P515)</f>
        <v>0</v>
      </c>
      <c r="R513" s="122">
        <f>SUM(R514:R515)</f>
        <v>0</v>
      </c>
      <c r="T513" s="123">
        <f>SUM(T514:T515)</f>
        <v>0</v>
      </c>
      <c r="AR513" s="118" t="s">
        <v>164</v>
      </c>
      <c r="AT513" s="124" t="s">
        <v>80</v>
      </c>
      <c r="AU513" s="124" t="s">
        <v>86</v>
      </c>
      <c r="AY513" s="118" t="s">
        <v>134</v>
      </c>
      <c r="BK513" s="125">
        <f>SUM(BK514:BK515)</f>
        <v>0</v>
      </c>
    </row>
    <row r="514" spans="2:65" s="1" customFormat="1" ht="16.5" customHeight="1">
      <c r="B514" s="128"/>
      <c r="C514" s="129" t="s">
        <v>707</v>
      </c>
      <c r="D514" s="129" t="s">
        <v>137</v>
      </c>
      <c r="E514" s="130" t="s">
        <v>708</v>
      </c>
      <c r="F514" s="131" t="s">
        <v>709</v>
      </c>
      <c r="G514" s="132" t="s">
        <v>481</v>
      </c>
      <c r="H514" s="175"/>
      <c r="I514" s="134"/>
      <c r="J514" s="135">
        <f>ROUND(I514*H514,2)</f>
        <v>0</v>
      </c>
      <c r="K514" s="136"/>
      <c r="L514" s="31"/>
      <c r="M514" s="137" t="s">
        <v>1</v>
      </c>
      <c r="N514" s="138" t="s">
        <v>46</v>
      </c>
      <c r="P514" s="139">
        <f>O514*H514</f>
        <v>0</v>
      </c>
      <c r="Q514" s="139">
        <v>0</v>
      </c>
      <c r="R514" s="139">
        <f>Q514*H514</f>
        <v>0</v>
      </c>
      <c r="S514" s="139">
        <v>0</v>
      </c>
      <c r="T514" s="140">
        <f>S514*H514</f>
        <v>0</v>
      </c>
      <c r="AR514" s="141" t="s">
        <v>688</v>
      </c>
      <c r="AT514" s="141" t="s">
        <v>137</v>
      </c>
      <c r="AU514" s="141" t="s">
        <v>88</v>
      </c>
      <c r="AY514" s="16" t="s">
        <v>134</v>
      </c>
      <c r="BE514" s="142">
        <f>IF(N514="základní",J514,0)</f>
        <v>0</v>
      </c>
      <c r="BF514" s="142">
        <f>IF(N514="snížená",J514,0)</f>
        <v>0</v>
      </c>
      <c r="BG514" s="142">
        <f>IF(N514="zákl. přenesená",J514,0)</f>
        <v>0</v>
      </c>
      <c r="BH514" s="142">
        <f>IF(N514="sníž. přenesená",J514,0)</f>
        <v>0</v>
      </c>
      <c r="BI514" s="142">
        <f>IF(N514="nulová",J514,0)</f>
        <v>0</v>
      </c>
      <c r="BJ514" s="16" t="s">
        <v>86</v>
      </c>
      <c r="BK514" s="142">
        <f>ROUND(I514*H514,2)</f>
        <v>0</v>
      </c>
      <c r="BL514" s="16" t="s">
        <v>688</v>
      </c>
      <c r="BM514" s="141" t="s">
        <v>710</v>
      </c>
    </row>
    <row r="515" spans="2:65" s="1" customFormat="1" ht="16.5" customHeight="1">
      <c r="B515" s="128"/>
      <c r="C515" s="129" t="s">
        <v>711</v>
      </c>
      <c r="D515" s="129" t="s">
        <v>137</v>
      </c>
      <c r="E515" s="130" t="s">
        <v>712</v>
      </c>
      <c r="F515" s="131" t="s">
        <v>713</v>
      </c>
      <c r="G515" s="132" t="s">
        <v>481</v>
      </c>
      <c r="H515" s="175"/>
      <c r="I515" s="134"/>
      <c r="J515" s="135">
        <f>ROUND(I515*H515,2)</f>
        <v>0</v>
      </c>
      <c r="K515" s="136"/>
      <c r="L515" s="31"/>
      <c r="M515" s="137" t="s">
        <v>1</v>
      </c>
      <c r="N515" s="138" t="s">
        <v>46</v>
      </c>
      <c r="P515" s="139">
        <f>O515*H515</f>
        <v>0</v>
      </c>
      <c r="Q515" s="139">
        <v>0</v>
      </c>
      <c r="R515" s="139">
        <f>Q515*H515</f>
        <v>0</v>
      </c>
      <c r="S515" s="139">
        <v>0</v>
      </c>
      <c r="T515" s="140">
        <f>S515*H515</f>
        <v>0</v>
      </c>
      <c r="AR515" s="141" t="s">
        <v>688</v>
      </c>
      <c r="AT515" s="141" t="s">
        <v>137</v>
      </c>
      <c r="AU515" s="141" t="s">
        <v>88</v>
      </c>
      <c r="AY515" s="16" t="s">
        <v>134</v>
      </c>
      <c r="BE515" s="142">
        <f>IF(N515="základní",J515,0)</f>
        <v>0</v>
      </c>
      <c r="BF515" s="142">
        <f>IF(N515="snížená",J515,0)</f>
        <v>0</v>
      </c>
      <c r="BG515" s="142">
        <f>IF(N515="zákl. přenesená",J515,0)</f>
        <v>0</v>
      </c>
      <c r="BH515" s="142">
        <f>IF(N515="sníž. přenesená",J515,0)</f>
        <v>0</v>
      </c>
      <c r="BI515" s="142">
        <f>IF(N515="nulová",J515,0)</f>
        <v>0</v>
      </c>
      <c r="BJ515" s="16" t="s">
        <v>86</v>
      </c>
      <c r="BK515" s="142">
        <f>ROUND(I515*H515,2)</f>
        <v>0</v>
      </c>
      <c r="BL515" s="16" t="s">
        <v>688</v>
      </c>
      <c r="BM515" s="141" t="s">
        <v>714</v>
      </c>
    </row>
    <row r="516" spans="2:65" s="11" customFormat="1" ht="22.9" customHeight="1">
      <c r="B516" s="117"/>
      <c r="D516" s="118" t="s">
        <v>80</v>
      </c>
      <c r="E516" s="126" t="s">
        <v>715</v>
      </c>
      <c r="F516" s="126" t="s">
        <v>716</v>
      </c>
      <c r="I516" s="120"/>
      <c r="J516" s="127">
        <f>BK516</f>
        <v>0</v>
      </c>
      <c r="L516" s="117"/>
      <c r="M516" s="121"/>
      <c r="P516" s="122">
        <f>P517</f>
        <v>0</v>
      </c>
      <c r="R516" s="122">
        <f>R517</f>
        <v>0</v>
      </c>
      <c r="T516" s="123">
        <f>T517</f>
        <v>0</v>
      </c>
      <c r="AR516" s="118" t="s">
        <v>164</v>
      </c>
      <c r="AT516" s="124" t="s">
        <v>80</v>
      </c>
      <c r="AU516" s="124" t="s">
        <v>86</v>
      </c>
      <c r="AY516" s="118" t="s">
        <v>134</v>
      </c>
      <c r="BK516" s="125">
        <f>BK517</f>
        <v>0</v>
      </c>
    </row>
    <row r="517" spans="2:65" s="1" customFormat="1" ht="16.5" customHeight="1">
      <c r="B517" s="128"/>
      <c r="C517" s="129" t="s">
        <v>717</v>
      </c>
      <c r="D517" s="129" t="s">
        <v>137</v>
      </c>
      <c r="E517" s="130" t="s">
        <v>718</v>
      </c>
      <c r="F517" s="131" t="s">
        <v>719</v>
      </c>
      <c r="G517" s="132" t="s">
        <v>481</v>
      </c>
      <c r="H517" s="175"/>
      <c r="I517" s="134"/>
      <c r="J517" s="135">
        <f>ROUND(I517*H517,2)</f>
        <v>0</v>
      </c>
      <c r="K517" s="136"/>
      <c r="L517" s="31"/>
      <c r="M517" s="137" t="s">
        <v>1</v>
      </c>
      <c r="N517" s="138" t="s">
        <v>46</v>
      </c>
      <c r="P517" s="139">
        <f>O517*H517</f>
        <v>0</v>
      </c>
      <c r="Q517" s="139">
        <v>0</v>
      </c>
      <c r="R517" s="139">
        <f>Q517*H517</f>
        <v>0</v>
      </c>
      <c r="S517" s="139">
        <v>0</v>
      </c>
      <c r="T517" s="140">
        <f>S517*H517</f>
        <v>0</v>
      </c>
      <c r="AR517" s="141" t="s">
        <v>688</v>
      </c>
      <c r="AT517" s="141" t="s">
        <v>137</v>
      </c>
      <c r="AU517" s="141" t="s">
        <v>88</v>
      </c>
      <c r="AY517" s="16" t="s">
        <v>134</v>
      </c>
      <c r="BE517" s="142">
        <f>IF(N517="základní",J517,0)</f>
        <v>0</v>
      </c>
      <c r="BF517" s="142">
        <f>IF(N517="snížená",J517,0)</f>
        <v>0</v>
      </c>
      <c r="BG517" s="142">
        <f>IF(N517="zákl. přenesená",J517,0)</f>
        <v>0</v>
      </c>
      <c r="BH517" s="142">
        <f>IF(N517="sníž. přenesená",J517,0)</f>
        <v>0</v>
      </c>
      <c r="BI517" s="142">
        <f>IF(N517="nulová",J517,0)</f>
        <v>0</v>
      </c>
      <c r="BJ517" s="16" t="s">
        <v>86</v>
      </c>
      <c r="BK517" s="142">
        <f>ROUND(I517*H517,2)</f>
        <v>0</v>
      </c>
      <c r="BL517" s="16" t="s">
        <v>688</v>
      </c>
      <c r="BM517" s="141" t="s">
        <v>720</v>
      </c>
    </row>
    <row r="518" spans="2:65" s="1" customFormat="1" ht="49.9" customHeight="1">
      <c r="B518" s="31"/>
      <c r="E518" s="119" t="s">
        <v>721</v>
      </c>
      <c r="F518" s="119" t="s">
        <v>722</v>
      </c>
      <c r="J518" s="107">
        <f t="shared" ref="J518:J549" si="0">BK518</f>
        <v>0</v>
      </c>
      <c r="L518" s="31"/>
      <c r="M518" s="176"/>
      <c r="T518" s="55"/>
      <c r="AT518" s="16" t="s">
        <v>80</v>
      </c>
      <c r="AU518" s="16" t="s">
        <v>81</v>
      </c>
      <c r="AY518" s="16" t="s">
        <v>723</v>
      </c>
      <c r="BK518" s="142">
        <f>SUM(BK519:BK568)</f>
        <v>0</v>
      </c>
    </row>
    <row r="519" spans="2:65" s="1" customFormat="1" ht="16.350000000000001" customHeight="1">
      <c r="B519" s="31"/>
      <c r="C519" s="177" t="s">
        <v>1</v>
      </c>
      <c r="D519" s="177" t="s">
        <v>137</v>
      </c>
      <c r="E519" s="178" t="s">
        <v>1</v>
      </c>
      <c r="F519" s="179" t="s">
        <v>1</v>
      </c>
      <c r="G519" s="180" t="s">
        <v>1</v>
      </c>
      <c r="H519" s="181"/>
      <c r="I519" s="182"/>
      <c r="J519" s="183">
        <f t="shared" si="0"/>
        <v>0</v>
      </c>
      <c r="K519" s="184"/>
      <c r="L519" s="31"/>
      <c r="M519" s="185" t="s">
        <v>1</v>
      </c>
      <c r="N519" s="186" t="s">
        <v>46</v>
      </c>
      <c r="T519" s="55"/>
      <c r="AT519" s="16" t="s">
        <v>723</v>
      </c>
      <c r="AU519" s="16" t="s">
        <v>86</v>
      </c>
      <c r="AY519" s="16" t="s">
        <v>723</v>
      </c>
      <c r="BE519" s="142">
        <f t="shared" ref="BE519:BE550" si="1">IF(N519="základní",J519,0)</f>
        <v>0</v>
      </c>
      <c r="BF519" s="142">
        <f t="shared" ref="BF519:BF550" si="2">IF(N519="snížená",J519,0)</f>
        <v>0</v>
      </c>
      <c r="BG519" s="142">
        <f t="shared" ref="BG519:BG550" si="3">IF(N519="zákl. přenesená",J519,0)</f>
        <v>0</v>
      </c>
      <c r="BH519" s="142">
        <f t="shared" ref="BH519:BH550" si="4">IF(N519="sníž. přenesená",J519,0)</f>
        <v>0</v>
      </c>
      <c r="BI519" s="142">
        <f t="shared" ref="BI519:BI550" si="5">IF(N519="nulová",J519,0)</f>
        <v>0</v>
      </c>
      <c r="BJ519" s="16" t="s">
        <v>86</v>
      </c>
      <c r="BK519" s="142">
        <f t="shared" ref="BK519:BK550" si="6">I519*H519</f>
        <v>0</v>
      </c>
    </row>
    <row r="520" spans="2:65" s="1" customFormat="1" ht="16.350000000000001" customHeight="1">
      <c r="B520" s="31"/>
      <c r="C520" s="177" t="s">
        <v>1</v>
      </c>
      <c r="D520" s="177" t="s">
        <v>137</v>
      </c>
      <c r="E520" s="178" t="s">
        <v>1</v>
      </c>
      <c r="F520" s="179" t="s">
        <v>1</v>
      </c>
      <c r="G520" s="180" t="s">
        <v>1</v>
      </c>
      <c r="H520" s="181"/>
      <c r="I520" s="182"/>
      <c r="J520" s="183">
        <f t="shared" si="0"/>
        <v>0</v>
      </c>
      <c r="K520" s="184"/>
      <c r="L520" s="31"/>
      <c r="M520" s="185" t="s">
        <v>1</v>
      </c>
      <c r="N520" s="186" t="s">
        <v>46</v>
      </c>
      <c r="T520" s="55"/>
      <c r="AT520" s="16" t="s">
        <v>723</v>
      </c>
      <c r="AU520" s="16" t="s">
        <v>86</v>
      </c>
      <c r="AY520" s="16" t="s">
        <v>723</v>
      </c>
      <c r="BE520" s="142">
        <f t="shared" si="1"/>
        <v>0</v>
      </c>
      <c r="BF520" s="142">
        <f t="shared" si="2"/>
        <v>0</v>
      </c>
      <c r="BG520" s="142">
        <f t="shared" si="3"/>
        <v>0</v>
      </c>
      <c r="BH520" s="142">
        <f t="shared" si="4"/>
        <v>0</v>
      </c>
      <c r="BI520" s="142">
        <f t="shared" si="5"/>
        <v>0</v>
      </c>
      <c r="BJ520" s="16" t="s">
        <v>86</v>
      </c>
      <c r="BK520" s="142">
        <f t="shared" si="6"/>
        <v>0</v>
      </c>
    </row>
    <row r="521" spans="2:65" s="1" customFormat="1" ht="16.350000000000001" customHeight="1">
      <c r="B521" s="31"/>
      <c r="C521" s="177" t="s">
        <v>1</v>
      </c>
      <c r="D521" s="177" t="s">
        <v>137</v>
      </c>
      <c r="E521" s="178" t="s">
        <v>1</v>
      </c>
      <c r="F521" s="179" t="s">
        <v>1</v>
      </c>
      <c r="G521" s="180" t="s">
        <v>1</v>
      </c>
      <c r="H521" s="181"/>
      <c r="I521" s="182"/>
      <c r="J521" s="183">
        <f t="shared" si="0"/>
        <v>0</v>
      </c>
      <c r="K521" s="184"/>
      <c r="L521" s="31"/>
      <c r="M521" s="185" t="s">
        <v>1</v>
      </c>
      <c r="N521" s="186" t="s">
        <v>46</v>
      </c>
      <c r="T521" s="55"/>
      <c r="AT521" s="16" t="s">
        <v>723</v>
      </c>
      <c r="AU521" s="16" t="s">
        <v>86</v>
      </c>
      <c r="AY521" s="16" t="s">
        <v>723</v>
      </c>
      <c r="BE521" s="142">
        <f t="shared" si="1"/>
        <v>0</v>
      </c>
      <c r="BF521" s="142">
        <f t="shared" si="2"/>
        <v>0</v>
      </c>
      <c r="BG521" s="142">
        <f t="shared" si="3"/>
        <v>0</v>
      </c>
      <c r="BH521" s="142">
        <f t="shared" si="4"/>
        <v>0</v>
      </c>
      <c r="BI521" s="142">
        <f t="shared" si="5"/>
        <v>0</v>
      </c>
      <c r="BJ521" s="16" t="s">
        <v>86</v>
      </c>
      <c r="BK521" s="142">
        <f t="shared" si="6"/>
        <v>0</v>
      </c>
    </row>
    <row r="522" spans="2:65" s="1" customFormat="1" ht="16.350000000000001" customHeight="1">
      <c r="B522" s="31"/>
      <c r="C522" s="177" t="s">
        <v>1</v>
      </c>
      <c r="D522" s="177" t="s">
        <v>137</v>
      </c>
      <c r="E522" s="178" t="s">
        <v>1</v>
      </c>
      <c r="F522" s="179" t="s">
        <v>1</v>
      </c>
      <c r="G522" s="180" t="s">
        <v>1</v>
      </c>
      <c r="H522" s="181"/>
      <c r="I522" s="182"/>
      <c r="J522" s="183">
        <f t="shared" si="0"/>
        <v>0</v>
      </c>
      <c r="K522" s="184"/>
      <c r="L522" s="31"/>
      <c r="M522" s="185" t="s">
        <v>1</v>
      </c>
      <c r="N522" s="186" t="s">
        <v>46</v>
      </c>
      <c r="T522" s="55"/>
      <c r="AT522" s="16" t="s">
        <v>723</v>
      </c>
      <c r="AU522" s="16" t="s">
        <v>86</v>
      </c>
      <c r="AY522" s="16" t="s">
        <v>723</v>
      </c>
      <c r="BE522" s="142">
        <f t="shared" si="1"/>
        <v>0</v>
      </c>
      <c r="BF522" s="142">
        <f t="shared" si="2"/>
        <v>0</v>
      </c>
      <c r="BG522" s="142">
        <f t="shared" si="3"/>
        <v>0</v>
      </c>
      <c r="BH522" s="142">
        <f t="shared" si="4"/>
        <v>0</v>
      </c>
      <c r="BI522" s="142">
        <f t="shared" si="5"/>
        <v>0</v>
      </c>
      <c r="BJ522" s="16" t="s">
        <v>86</v>
      </c>
      <c r="BK522" s="142">
        <f t="shared" si="6"/>
        <v>0</v>
      </c>
    </row>
    <row r="523" spans="2:65" s="1" customFormat="1" ht="16.350000000000001" customHeight="1">
      <c r="B523" s="31"/>
      <c r="C523" s="177" t="s">
        <v>1</v>
      </c>
      <c r="D523" s="177" t="s">
        <v>137</v>
      </c>
      <c r="E523" s="178" t="s">
        <v>1</v>
      </c>
      <c r="F523" s="179" t="s">
        <v>1</v>
      </c>
      <c r="G523" s="180" t="s">
        <v>1</v>
      </c>
      <c r="H523" s="181"/>
      <c r="I523" s="182"/>
      <c r="J523" s="183">
        <f t="shared" si="0"/>
        <v>0</v>
      </c>
      <c r="K523" s="184"/>
      <c r="L523" s="31"/>
      <c r="M523" s="185" t="s">
        <v>1</v>
      </c>
      <c r="N523" s="186" t="s">
        <v>46</v>
      </c>
      <c r="T523" s="55"/>
      <c r="AT523" s="16" t="s">
        <v>723</v>
      </c>
      <c r="AU523" s="16" t="s">
        <v>86</v>
      </c>
      <c r="AY523" s="16" t="s">
        <v>723</v>
      </c>
      <c r="BE523" s="142">
        <f t="shared" si="1"/>
        <v>0</v>
      </c>
      <c r="BF523" s="142">
        <f t="shared" si="2"/>
        <v>0</v>
      </c>
      <c r="BG523" s="142">
        <f t="shared" si="3"/>
        <v>0</v>
      </c>
      <c r="BH523" s="142">
        <f t="shared" si="4"/>
        <v>0</v>
      </c>
      <c r="BI523" s="142">
        <f t="shared" si="5"/>
        <v>0</v>
      </c>
      <c r="BJ523" s="16" t="s">
        <v>86</v>
      </c>
      <c r="BK523" s="142">
        <f t="shared" si="6"/>
        <v>0</v>
      </c>
    </row>
    <row r="524" spans="2:65" s="1" customFormat="1" ht="16.350000000000001" customHeight="1">
      <c r="B524" s="31"/>
      <c r="C524" s="177" t="s">
        <v>1</v>
      </c>
      <c r="D524" s="177" t="s">
        <v>137</v>
      </c>
      <c r="E524" s="178" t="s">
        <v>1</v>
      </c>
      <c r="F524" s="179" t="s">
        <v>1</v>
      </c>
      <c r="G524" s="180" t="s">
        <v>1</v>
      </c>
      <c r="H524" s="181"/>
      <c r="I524" s="182"/>
      <c r="J524" s="183">
        <f t="shared" si="0"/>
        <v>0</v>
      </c>
      <c r="K524" s="184"/>
      <c r="L524" s="31"/>
      <c r="M524" s="185" t="s">
        <v>1</v>
      </c>
      <c r="N524" s="186" t="s">
        <v>46</v>
      </c>
      <c r="T524" s="55"/>
      <c r="AT524" s="16" t="s">
        <v>723</v>
      </c>
      <c r="AU524" s="16" t="s">
        <v>86</v>
      </c>
      <c r="AY524" s="16" t="s">
        <v>723</v>
      </c>
      <c r="BE524" s="142">
        <f t="shared" si="1"/>
        <v>0</v>
      </c>
      <c r="BF524" s="142">
        <f t="shared" si="2"/>
        <v>0</v>
      </c>
      <c r="BG524" s="142">
        <f t="shared" si="3"/>
        <v>0</v>
      </c>
      <c r="BH524" s="142">
        <f t="shared" si="4"/>
        <v>0</v>
      </c>
      <c r="BI524" s="142">
        <f t="shared" si="5"/>
        <v>0</v>
      </c>
      <c r="BJ524" s="16" t="s">
        <v>86</v>
      </c>
      <c r="BK524" s="142">
        <f t="shared" si="6"/>
        <v>0</v>
      </c>
    </row>
    <row r="525" spans="2:65" s="1" customFormat="1" ht="16.350000000000001" customHeight="1">
      <c r="B525" s="31"/>
      <c r="C525" s="177" t="s">
        <v>1</v>
      </c>
      <c r="D525" s="177" t="s">
        <v>137</v>
      </c>
      <c r="E525" s="178" t="s">
        <v>1</v>
      </c>
      <c r="F525" s="179" t="s">
        <v>1</v>
      </c>
      <c r="G525" s="180" t="s">
        <v>1</v>
      </c>
      <c r="H525" s="181"/>
      <c r="I525" s="182"/>
      <c r="J525" s="183">
        <f t="shared" si="0"/>
        <v>0</v>
      </c>
      <c r="K525" s="184"/>
      <c r="L525" s="31"/>
      <c r="M525" s="185" t="s">
        <v>1</v>
      </c>
      <c r="N525" s="186" t="s">
        <v>46</v>
      </c>
      <c r="T525" s="55"/>
      <c r="AT525" s="16" t="s">
        <v>723</v>
      </c>
      <c r="AU525" s="16" t="s">
        <v>86</v>
      </c>
      <c r="AY525" s="16" t="s">
        <v>723</v>
      </c>
      <c r="BE525" s="142">
        <f t="shared" si="1"/>
        <v>0</v>
      </c>
      <c r="BF525" s="142">
        <f t="shared" si="2"/>
        <v>0</v>
      </c>
      <c r="BG525" s="142">
        <f t="shared" si="3"/>
        <v>0</v>
      </c>
      <c r="BH525" s="142">
        <f t="shared" si="4"/>
        <v>0</v>
      </c>
      <c r="BI525" s="142">
        <f t="shared" si="5"/>
        <v>0</v>
      </c>
      <c r="BJ525" s="16" t="s">
        <v>86</v>
      </c>
      <c r="BK525" s="142">
        <f t="shared" si="6"/>
        <v>0</v>
      </c>
    </row>
    <row r="526" spans="2:65" s="1" customFormat="1" ht="16.350000000000001" customHeight="1">
      <c r="B526" s="31"/>
      <c r="C526" s="177" t="s">
        <v>1</v>
      </c>
      <c r="D526" s="177" t="s">
        <v>137</v>
      </c>
      <c r="E526" s="178" t="s">
        <v>1</v>
      </c>
      <c r="F526" s="179" t="s">
        <v>1</v>
      </c>
      <c r="G526" s="180" t="s">
        <v>1</v>
      </c>
      <c r="H526" s="181"/>
      <c r="I526" s="182"/>
      <c r="J526" s="183">
        <f t="shared" si="0"/>
        <v>0</v>
      </c>
      <c r="K526" s="184"/>
      <c r="L526" s="31"/>
      <c r="M526" s="185" t="s">
        <v>1</v>
      </c>
      <c r="N526" s="186" t="s">
        <v>46</v>
      </c>
      <c r="T526" s="55"/>
      <c r="AT526" s="16" t="s">
        <v>723</v>
      </c>
      <c r="AU526" s="16" t="s">
        <v>86</v>
      </c>
      <c r="AY526" s="16" t="s">
        <v>723</v>
      </c>
      <c r="BE526" s="142">
        <f t="shared" si="1"/>
        <v>0</v>
      </c>
      <c r="BF526" s="142">
        <f t="shared" si="2"/>
        <v>0</v>
      </c>
      <c r="BG526" s="142">
        <f t="shared" si="3"/>
        <v>0</v>
      </c>
      <c r="BH526" s="142">
        <f t="shared" si="4"/>
        <v>0</v>
      </c>
      <c r="BI526" s="142">
        <f t="shared" si="5"/>
        <v>0</v>
      </c>
      <c r="BJ526" s="16" t="s">
        <v>86</v>
      </c>
      <c r="BK526" s="142">
        <f t="shared" si="6"/>
        <v>0</v>
      </c>
    </row>
    <row r="527" spans="2:65" s="1" customFormat="1" ht="16.350000000000001" customHeight="1">
      <c r="B527" s="31"/>
      <c r="C527" s="177" t="s">
        <v>1</v>
      </c>
      <c r="D527" s="177" t="s">
        <v>137</v>
      </c>
      <c r="E527" s="178" t="s">
        <v>1</v>
      </c>
      <c r="F527" s="179" t="s">
        <v>1</v>
      </c>
      <c r="G527" s="180" t="s">
        <v>1</v>
      </c>
      <c r="H527" s="181"/>
      <c r="I527" s="182"/>
      <c r="J527" s="183">
        <f t="shared" si="0"/>
        <v>0</v>
      </c>
      <c r="K527" s="184"/>
      <c r="L527" s="31"/>
      <c r="M527" s="185" t="s">
        <v>1</v>
      </c>
      <c r="N527" s="186" t="s">
        <v>46</v>
      </c>
      <c r="T527" s="55"/>
      <c r="AT527" s="16" t="s">
        <v>723</v>
      </c>
      <c r="AU527" s="16" t="s">
        <v>86</v>
      </c>
      <c r="AY527" s="16" t="s">
        <v>723</v>
      </c>
      <c r="BE527" s="142">
        <f t="shared" si="1"/>
        <v>0</v>
      </c>
      <c r="BF527" s="142">
        <f t="shared" si="2"/>
        <v>0</v>
      </c>
      <c r="BG527" s="142">
        <f t="shared" si="3"/>
        <v>0</v>
      </c>
      <c r="BH527" s="142">
        <f t="shared" si="4"/>
        <v>0</v>
      </c>
      <c r="BI527" s="142">
        <f t="shared" si="5"/>
        <v>0</v>
      </c>
      <c r="BJ527" s="16" t="s">
        <v>86</v>
      </c>
      <c r="BK527" s="142">
        <f t="shared" si="6"/>
        <v>0</v>
      </c>
    </row>
    <row r="528" spans="2:65" s="1" customFormat="1" ht="16.350000000000001" customHeight="1">
      <c r="B528" s="31"/>
      <c r="C528" s="177" t="s">
        <v>1</v>
      </c>
      <c r="D528" s="177" t="s">
        <v>137</v>
      </c>
      <c r="E528" s="178" t="s">
        <v>1</v>
      </c>
      <c r="F528" s="179" t="s">
        <v>1</v>
      </c>
      <c r="G528" s="180" t="s">
        <v>1</v>
      </c>
      <c r="H528" s="181"/>
      <c r="I528" s="182"/>
      <c r="J528" s="183">
        <f t="shared" si="0"/>
        <v>0</v>
      </c>
      <c r="K528" s="184"/>
      <c r="L528" s="31"/>
      <c r="M528" s="185" t="s">
        <v>1</v>
      </c>
      <c r="N528" s="186" t="s">
        <v>46</v>
      </c>
      <c r="T528" s="55"/>
      <c r="AT528" s="16" t="s">
        <v>723</v>
      </c>
      <c r="AU528" s="16" t="s">
        <v>86</v>
      </c>
      <c r="AY528" s="16" t="s">
        <v>723</v>
      </c>
      <c r="BE528" s="142">
        <f t="shared" si="1"/>
        <v>0</v>
      </c>
      <c r="BF528" s="142">
        <f t="shared" si="2"/>
        <v>0</v>
      </c>
      <c r="BG528" s="142">
        <f t="shared" si="3"/>
        <v>0</v>
      </c>
      <c r="BH528" s="142">
        <f t="shared" si="4"/>
        <v>0</v>
      </c>
      <c r="BI528" s="142">
        <f t="shared" si="5"/>
        <v>0</v>
      </c>
      <c r="BJ528" s="16" t="s">
        <v>86</v>
      </c>
      <c r="BK528" s="142">
        <f t="shared" si="6"/>
        <v>0</v>
      </c>
    </row>
    <row r="529" spans="2:63" s="1" customFormat="1" ht="16.350000000000001" customHeight="1">
      <c r="B529" s="31"/>
      <c r="C529" s="177" t="s">
        <v>1</v>
      </c>
      <c r="D529" s="177" t="s">
        <v>137</v>
      </c>
      <c r="E529" s="178" t="s">
        <v>1</v>
      </c>
      <c r="F529" s="179" t="s">
        <v>1</v>
      </c>
      <c r="G529" s="180" t="s">
        <v>1</v>
      </c>
      <c r="H529" s="181"/>
      <c r="I529" s="182"/>
      <c r="J529" s="183">
        <f t="shared" si="0"/>
        <v>0</v>
      </c>
      <c r="K529" s="184"/>
      <c r="L529" s="31"/>
      <c r="M529" s="185" t="s">
        <v>1</v>
      </c>
      <c r="N529" s="186" t="s">
        <v>46</v>
      </c>
      <c r="T529" s="55"/>
      <c r="AT529" s="16" t="s">
        <v>723</v>
      </c>
      <c r="AU529" s="16" t="s">
        <v>86</v>
      </c>
      <c r="AY529" s="16" t="s">
        <v>723</v>
      </c>
      <c r="BE529" s="142">
        <f t="shared" si="1"/>
        <v>0</v>
      </c>
      <c r="BF529" s="142">
        <f t="shared" si="2"/>
        <v>0</v>
      </c>
      <c r="BG529" s="142">
        <f t="shared" si="3"/>
        <v>0</v>
      </c>
      <c r="BH529" s="142">
        <f t="shared" si="4"/>
        <v>0</v>
      </c>
      <c r="BI529" s="142">
        <f t="shared" si="5"/>
        <v>0</v>
      </c>
      <c r="BJ529" s="16" t="s">
        <v>86</v>
      </c>
      <c r="BK529" s="142">
        <f t="shared" si="6"/>
        <v>0</v>
      </c>
    </row>
    <row r="530" spans="2:63" s="1" customFormat="1" ht="16.350000000000001" customHeight="1">
      <c r="B530" s="31"/>
      <c r="C530" s="177" t="s">
        <v>1</v>
      </c>
      <c r="D530" s="177" t="s">
        <v>137</v>
      </c>
      <c r="E530" s="178" t="s">
        <v>1</v>
      </c>
      <c r="F530" s="179" t="s">
        <v>1</v>
      </c>
      <c r="G530" s="180" t="s">
        <v>1</v>
      </c>
      <c r="H530" s="181"/>
      <c r="I530" s="182"/>
      <c r="J530" s="183">
        <f t="shared" si="0"/>
        <v>0</v>
      </c>
      <c r="K530" s="184"/>
      <c r="L530" s="31"/>
      <c r="M530" s="185" t="s">
        <v>1</v>
      </c>
      <c r="N530" s="186" t="s">
        <v>46</v>
      </c>
      <c r="T530" s="55"/>
      <c r="AT530" s="16" t="s">
        <v>723</v>
      </c>
      <c r="AU530" s="16" t="s">
        <v>86</v>
      </c>
      <c r="AY530" s="16" t="s">
        <v>723</v>
      </c>
      <c r="BE530" s="142">
        <f t="shared" si="1"/>
        <v>0</v>
      </c>
      <c r="BF530" s="142">
        <f t="shared" si="2"/>
        <v>0</v>
      </c>
      <c r="BG530" s="142">
        <f t="shared" si="3"/>
        <v>0</v>
      </c>
      <c r="BH530" s="142">
        <f t="shared" si="4"/>
        <v>0</v>
      </c>
      <c r="BI530" s="142">
        <f t="shared" si="5"/>
        <v>0</v>
      </c>
      <c r="BJ530" s="16" t="s">
        <v>86</v>
      </c>
      <c r="BK530" s="142">
        <f t="shared" si="6"/>
        <v>0</v>
      </c>
    </row>
    <row r="531" spans="2:63" s="1" customFormat="1" ht="16.350000000000001" customHeight="1">
      <c r="B531" s="31"/>
      <c r="C531" s="177" t="s">
        <v>1</v>
      </c>
      <c r="D531" s="177" t="s">
        <v>137</v>
      </c>
      <c r="E531" s="178" t="s">
        <v>1</v>
      </c>
      <c r="F531" s="179" t="s">
        <v>1</v>
      </c>
      <c r="G531" s="180" t="s">
        <v>1</v>
      </c>
      <c r="H531" s="181"/>
      <c r="I531" s="182"/>
      <c r="J531" s="183">
        <f t="shared" si="0"/>
        <v>0</v>
      </c>
      <c r="K531" s="184"/>
      <c r="L531" s="31"/>
      <c r="M531" s="185" t="s">
        <v>1</v>
      </c>
      <c r="N531" s="186" t="s">
        <v>46</v>
      </c>
      <c r="T531" s="55"/>
      <c r="AT531" s="16" t="s">
        <v>723</v>
      </c>
      <c r="AU531" s="16" t="s">
        <v>86</v>
      </c>
      <c r="AY531" s="16" t="s">
        <v>723</v>
      </c>
      <c r="BE531" s="142">
        <f t="shared" si="1"/>
        <v>0</v>
      </c>
      <c r="BF531" s="142">
        <f t="shared" si="2"/>
        <v>0</v>
      </c>
      <c r="BG531" s="142">
        <f t="shared" si="3"/>
        <v>0</v>
      </c>
      <c r="BH531" s="142">
        <f t="shared" si="4"/>
        <v>0</v>
      </c>
      <c r="BI531" s="142">
        <f t="shared" si="5"/>
        <v>0</v>
      </c>
      <c r="BJ531" s="16" t="s">
        <v>86</v>
      </c>
      <c r="BK531" s="142">
        <f t="shared" si="6"/>
        <v>0</v>
      </c>
    </row>
    <row r="532" spans="2:63" s="1" customFormat="1" ht="16.350000000000001" customHeight="1">
      <c r="B532" s="31"/>
      <c r="C532" s="177" t="s">
        <v>1</v>
      </c>
      <c r="D532" s="177" t="s">
        <v>137</v>
      </c>
      <c r="E532" s="178" t="s">
        <v>1</v>
      </c>
      <c r="F532" s="179" t="s">
        <v>1</v>
      </c>
      <c r="G532" s="180" t="s">
        <v>1</v>
      </c>
      <c r="H532" s="181"/>
      <c r="I532" s="182"/>
      <c r="J532" s="183">
        <f t="shared" si="0"/>
        <v>0</v>
      </c>
      <c r="K532" s="184"/>
      <c r="L532" s="31"/>
      <c r="M532" s="185" t="s">
        <v>1</v>
      </c>
      <c r="N532" s="186" t="s">
        <v>46</v>
      </c>
      <c r="T532" s="55"/>
      <c r="AT532" s="16" t="s">
        <v>723</v>
      </c>
      <c r="AU532" s="16" t="s">
        <v>86</v>
      </c>
      <c r="AY532" s="16" t="s">
        <v>723</v>
      </c>
      <c r="BE532" s="142">
        <f t="shared" si="1"/>
        <v>0</v>
      </c>
      <c r="BF532" s="142">
        <f t="shared" si="2"/>
        <v>0</v>
      </c>
      <c r="BG532" s="142">
        <f t="shared" si="3"/>
        <v>0</v>
      </c>
      <c r="BH532" s="142">
        <f t="shared" si="4"/>
        <v>0</v>
      </c>
      <c r="BI532" s="142">
        <f t="shared" si="5"/>
        <v>0</v>
      </c>
      <c r="BJ532" s="16" t="s">
        <v>86</v>
      </c>
      <c r="BK532" s="142">
        <f t="shared" si="6"/>
        <v>0</v>
      </c>
    </row>
    <row r="533" spans="2:63" s="1" customFormat="1" ht="16.350000000000001" customHeight="1">
      <c r="B533" s="31"/>
      <c r="C533" s="177" t="s">
        <v>1</v>
      </c>
      <c r="D533" s="177" t="s">
        <v>137</v>
      </c>
      <c r="E533" s="178" t="s">
        <v>1</v>
      </c>
      <c r="F533" s="179" t="s">
        <v>1</v>
      </c>
      <c r="G533" s="180" t="s">
        <v>1</v>
      </c>
      <c r="H533" s="181"/>
      <c r="I533" s="182"/>
      <c r="J533" s="183">
        <f t="shared" si="0"/>
        <v>0</v>
      </c>
      <c r="K533" s="184"/>
      <c r="L533" s="31"/>
      <c r="M533" s="185" t="s">
        <v>1</v>
      </c>
      <c r="N533" s="186" t="s">
        <v>46</v>
      </c>
      <c r="T533" s="55"/>
      <c r="AT533" s="16" t="s">
        <v>723</v>
      </c>
      <c r="AU533" s="16" t="s">
        <v>86</v>
      </c>
      <c r="AY533" s="16" t="s">
        <v>723</v>
      </c>
      <c r="BE533" s="142">
        <f t="shared" si="1"/>
        <v>0</v>
      </c>
      <c r="BF533" s="142">
        <f t="shared" si="2"/>
        <v>0</v>
      </c>
      <c r="BG533" s="142">
        <f t="shared" si="3"/>
        <v>0</v>
      </c>
      <c r="BH533" s="142">
        <f t="shared" si="4"/>
        <v>0</v>
      </c>
      <c r="BI533" s="142">
        <f t="shared" si="5"/>
        <v>0</v>
      </c>
      <c r="BJ533" s="16" t="s">
        <v>86</v>
      </c>
      <c r="BK533" s="142">
        <f t="shared" si="6"/>
        <v>0</v>
      </c>
    </row>
    <row r="534" spans="2:63" s="1" customFormat="1" ht="16.350000000000001" customHeight="1">
      <c r="B534" s="31"/>
      <c r="C534" s="177" t="s">
        <v>1</v>
      </c>
      <c r="D534" s="177" t="s">
        <v>137</v>
      </c>
      <c r="E534" s="178" t="s">
        <v>1</v>
      </c>
      <c r="F534" s="179" t="s">
        <v>1</v>
      </c>
      <c r="G534" s="180" t="s">
        <v>1</v>
      </c>
      <c r="H534" s="181"/>
      <c r="I534" s="182"/>
      <c r="J534" s="183">
        <f t="shared" si="0"/>
        <v>0</v>
      </c>
      <c r="K534" s="184"/>
      <c r="L534" s="31"/>
      <c r="M534" s="185" t="s">
        <v>1</v>
      </c>
      <c r="N534" s="186" t="s">
        <v>46</v>
      </c>
      <c r="T534" s="55"/>
      <c r="AT534" s="16" t="s">
        <v>723</v>
      </c>
      <c r="AU534" s="16" t="s">
        <v>86</v>
      </c>
      <c r="AY534" s="16" t="s">
        <v>723</v>
      </c>
      <c r="BE534" s="142">
        <f t="shared" si="1"/>
        <v>0</v>
      </c>
      <c r="BF534" s="142">
        <f t="shared" si="2"/>
        <v>0</v>
      </c>
      <c r="BG534" s="142">
        <f t="shared" si="3"/>
        <v>0</v>
      </c>
      <c r="BH534" s="142">
        <f t="shared" si="4"/>
        <v>0</v>
      </c>
      <c r="BI534" s="142">
        <f t="shared" si="5"/>
        <v>0</v>
      </c>
      <c r="BJ534" s="16" t="s">
        <v>86</v>
      </c>
      <c r="BK534" s="142">
        <f t="shared" si="6"/>
        <v>0</v>
      </c>
    </row>
    <row r="535" spans="2:63" s="1" customFormat="1" ht="16.350000000000001" customHeight="1">
      <c r="B535" s="31"/>
      <c r="C535" s="177" t="s">
        <v>1</v>
      </c>
      <c r="D535" s="177" t="s">
        <v>137</v>
      </c>
      <c r="E535" s="178" t="s">
        <v>1</v>
      </c>
      <c r="F535" s="179" t="s">
        <v>1</v>
      </c>
      <c r="G535" s="180" t="s">
        <v>1</v>
      </c>
      <c r="H535" s="181"/>
      <c r="I535" s="182"/>
      <c r="J535" s="183">
        <f t="shared" si="0"/>
        <v>0</v>
      </c>
      <c r="K535" s="184"/>
      <c r="L535" s="31"/>
      <c r="M535" s="185" t="s">
        <v>1</v>
      </c>
      <c r="N535" s="186" t="s">
        <v>46</v>
      </c>
      <c r="T535" s="55"/>
      <c r="AT535" s="16" t="s">
        <v>723</v>
      </c>
      <c r="AU535" s="16" t="s">
        <v>86</v>
      </c>
      <c r="AY535" s="16" t="s">
        <v>723</v>
      </c>
      <c r="BE535" s="142">
        <f t="shared" si="1"/>
        <v>0</v>
      </c>
      <c r="BF535" s="142">
        <f t="shared" si="2"/>
        <v>0</v>
      </c>
      <c r="BG535" s="142">
        <f t="shared" si="3"/>
        <v>0</v>
      </c>
      <c r="BH535" s="142">
        <f t="shared" si="4"/>
        <v>0</v>
      </c>
      <c r="BI535" s="142">
        <f t="shared" si="5"/>
        <v>0</v>
      </c>
      <c r="BJ535" s="16" t="s">
        <v>86</v>
      </c>
      <c r="BK535" s="142">
        <f t="shared" si="6"/>
        <v>0</v>
      </c>
    </row>
    <row r="536" spans="2:63" s="1" customFormat="1" ht="16.350000000000001" customHeight="1">
      <c r="B536" s="31"/>
      <c r="C536" s="177" t="s">
        <v>1</v>
      </c>
      <c r="D536" s="177" t="s">
        <v>137</v>
      </c>
      <c r="E536" s="178" t="s">
        <v>1</v>
      </c>
      <c r="F536" s="179" t="s">
        <v>1</v>
      </c>
      <c r="G536" s="180" t="s">
        <v>1</v>
      </c>
      <c r="H536" s="181"/>
      <c r="I536" s="182"/>
      <c r="J536" s="183">
        <f t="shared" si="0"/>
        <v>0</v>
      </c>
      <c r="K536" s="184"/>
      <c r="L536" s="31"/>
      <c r="M536" s="185" t="s">
        <v>1</v>
      </c>
      <c r="N536" s="186" t="s">
        <v>46</v>
      </c>
      <c r="T536" s="55"/>
      <c r="AT536" s="16" t="s">
        <v>723</v>
      </c>
      <c r="AU536" s="16" t="s">
        <v>86</v>
      </c>
      <c r="AY536" s="16" t="s">
        <v>723</v>
      </c>
      <c r="BE536" s="142">
        <f t="shared" si="1"/>
        <v>0</v>
      </c>
      <c r="BF536" s="142">
        <f t="shared" si="2"/>
        <v>0</v>
      </c>
      <c r="BG536" s="142">
        <f t="shared" si="3"/>
        <v>0</v>
      </c>
      <c r="BH536" s="142">
        <f t="shared" si="4"/>
        <v>0</v>
      </c>
      <c r="BI536" s="142">
        <f t="shared" si="5"/>
        <v>0</v>
      </c>
      <c r="BJ536" s="16" t="s">
        <v>86</v>
      </c>
      <c r="BK536" s="142">
        <f t="shared" si="6"/>
        <v>0</v>
      </c>
    </row>
    <row r="537" spans="2:63" s="1" customFormat="1" ht="16.350000000000001" customHeight="1">
      <c r="B537" s="31"/>
      <c r="C537" s="177" t="s">
        <v>1</v>
      </c>
      <c r="D537" s="177" t="s">
        <v>137</v>
      </c>
      <c r="E537" s="178" t="s">
        <v>1</v>
      </c>
      <c r="F537" s="179" t="s">
        <v>1</v>
      </c>
      <c r="G537" s="180" t="s">
        <v>1</v>
      </c>
      <c r="H537" s="181"/>
      <c r="I537" s="182"/>
      <c r="J537" s="183">
        <f t="shared" si="0"/>
        <v>0</v>
      </c>
      <c r="K537" s="184"/>
      <c r="L537" s="31"/>
      <c r="M537" s="185" t="s">
        <v>1</v>
      </c>
      <c r="N537" s="186" t="s">
        <v>46</v>
      </c>
      <c r="T537" s="55"/>
      <c r="AT537" s="16" t="s">
        <v>723</v>
      </c>
      <c r="AU537" s="16" t="s">
        <v>86</v>
      </c>
      <c r="AY537" s="16" t="s">
        <v>723</v>
      </c>
      <c r="BE537" s="142">
        <f t="shared" si="1"/>
        <v>0</v>
      </c>
      <c r="BF537" s="142">
        <f t="shared" si="2"/>
        <v>0</v>
      </c>
      <c r="BG537" s="142">
        <f t="shared" si="3"/>
        <v>0</v>
      </c>
      <c r="BH537" s="142">
        <f t="shared" si="4"/>
        <v>0</v>
      </c>
      <c r="BI537" s="142">
        <f t="shared" si="5"/>
        <v>0</v>
      </c>
      <c r="BJ537" s="16" t="s">
        <v>86</v>
      </c>
      <c r="BK537" s="142">
        <f t="shared" si="6"/>
        <v>0</v>
      </c>
    </row>
    <row r="538" spans="2:63" s="1" customFormat="1" ht="16.350000000000001" customHeight="1">
      <c r="B538" s="31"/>
      <c r="C538" s="177" t="s">
        <v>1</v>
      </c>
      <c r="D538" s="177" t="s">
        <v>137</v>
      </c>
      <c r="E538" s="178" t="s">
        <v>1</v>
      </c>
      <c r="F538" s="179" t="s">
        <v>1</v>
      </c>
      <c r="G538" s="180" t="s">
        <v>1</v>
      </c>
      <c r="H538" s="181"/>
      <c r="I538" s="182"/>
      <c r="J538" s="183">
        <f t="shared" si="0"/>
        <v>0</v>
      </c>
      <c r="K538" s="184"/>
      <c r="L538" s="31"/>
      <c r="M538" s="185" t="s">
        <v>1</v>
      </c>
      <c r="N538" s="186" t="s">
        <v>46</v>
      </c>
      <c r="T538" s="55"/>
      <c r="AT538" s="16" t="s">
        <v>723</v>
      </c>
      <c r="AU538" s="16" t="s">
        <v>86</v>
      </c>
      <c r="AY538" s="16" t="s">
        <v>723</v>
      </c>
      <c r="BE538" s="142">
        <f t="shared" si="1"/>
        <v>0</v>
      </c>
      <c r="BF538" s="142">
        <f t="shared" si="2"/>
        <v>0</v>
      </c>
      <c r="BG538" s="142">
        <f t="shared" si="3"/>
        <v>0</v>
      </c>
      <c r="BH538" s="142">
        <f t="shared" si="4"/>
        <v>0</v>
      </c>
      <c r="BI538" s="142">
        <f t="shared" si="5"/>
        <v>0</v>
      </c>
      <c r="BJ538" s="16" t="s">
        <v>86</v>
      </c>
      <c r="BK538" s="142">
        <f t="shared" si="6"/>
        <v>0</v>
      </c>
    </row>
    <row r="539" spans="2:63" s="1" customFormat="1" ht="16.350000000000001" customHeight="1">
      <c r="B539" s="31"/>
      <c r="C539" s="177" t="s">
        <v>1</v>
      </c>
      <c r="D539" s="177" t="s">
        <v>137</v>
      </c>
      <c r="E539" s="178" t="s">
        <v>1</v>
      </c>
      <c r="F539" s="179" t="s">
        <v>1</v>
      </c>
      <c r="G539" s="180" t="s">
        <v>1</v>
      </c>
      <c r="H539" s="181"/>
      <c r="I539" s="182"/>
      <c r="J539" s="183">
        <f t="shared" si="0"/>
        <v>0</v>
      </c>
      <c r="K539" s="184"/>
      <c r="L539" s="31"/>
      <c r="M539" s="185" t="s">
        <v>1</v>
      </c>
      <c r="N539" s="186" t="s">
        <v>46</v>
      </c>
      <c r="T539" s="55"/>
      <c r="AT539" s="16" t="s">
        <v>723</v>
      </c>
      <c r="AU539" s="16" t="s">
        <v>86</v>
      </c>
      <c r="AY539" s="16" t="s">
        <v>723</v>
      </c>
      <c r="BE539" s="142">
        <f t="shared" si="1"/>
        <v>0</v>
      </c>
      <c r="BF539" s="142">
        <f t="shared" si="2"/>
        <v>0</v>
      </c>
      <c r="BG539" s="142">
        <f t="shared" si="3"/>
        <v>0</v>
      </c>
      <c r="BH539" s="142">
        <f t="shared" si="4"/>
        <v>0</v>
      </c>
      <c r="BI539" s="142">
        <f t="shared" si="5"/>
        <v>0</v>
      </c>
      <c r="BJ539" s="16" t="s">
        <v>86</v>
      </c>
      <c r="BK539" s="142">
        <f t="shared" si="6"/>
        <v>0</v>
      </c>
    </row>
    <row r="540" spans="2:63" s="1" customFormat="1" ht="16.350000000000001" customHeight="1">
      <c r="B540" s="31"/>
      <c r="C540" s="177" t="s">
        <v>1</v>
      </c>
      <c r="D540" s="177" t="s">
        <v>137</v>
      </c>
      <c r="E540" s="178" t="s">
        <v>1</v>
      </c>
      <c r="F540" s="179" t="s">
        <v>1</v>
      </c>
      <c r="G540" s="180" t="s">
        <v>1</v>
      </c>
      <c r="H540" s="181"/>
      <c r="I540" s="182"/>
      <c r="J540" s="183">
        <f t="shared" si="0"/>
        <v>0</v>
      </c>
      <c r="K540" s="184"/>
      <c r="L540" s="31"/>
      <c r="M540" s="185" t="s">
        <v>1</v>
      </c>
      <c r="N540" s="186" t="s">
        <v>46</v>
      </c>
      <c r="T540" s="55"/>
      <c r="AT540" s="16" t="s">
        <v>723</v>
      </c>
      <c r="AU540" s="16" t="s">
        <v>86</v>
      </c>
      <c r="AY540" s="16" t="s">
        <v>723</v>
      </c>
      <c r="BE540" s="142">
        <f t="shared" si="1"/>
        <v>0</v>
      </c>
      <c r="BF540" s="142">
        <f t="shared" si="2"/>
        <v>0</v>
      </c>
      <c r="BG540" s="142">
        <f t="shared" si="3"/>
        <v>0</v>
      </c>
      <c r="BH540" s="142">
        <f t="shared" si="4"/>
        <v>0</v>
      </c>
      <c r="BI540" s="142">
        <f t="shared" si="5"/>
        <v>0</v>
      </c>
      <c r="BJ540" s="16" t="s">
        <v>86</v>
      </c>
      <c r="BK540" s="142">
        <f t="shared" si="6"/>
        <v>0</v>
      </c>
    </row>
    <row r="541" spans="2:63" s="1" customFormat="1" ht="16.350000000000001" customHeight="1">
      <c r="B541" s="31"/>
      <c r="C541" s="177" t="s">
        <v>1</v>
      </c>
      <c r="D541" s="177" t="s">
        <v>137</v>
      </c>
      <c r="E541" s="178" t="s">
        <v>1</v>
      </c>
      <c r="F541" s="179" t="s">
        <v>1</v>
      </c>
      <c r="G541" s="180" t="s">
        <v>1</v>
      </c>
      <c r="H541" s="181"/>
      <c r="I541" s="182"/>
      <c r="J541" s="183">
        <f t="shared" si="0"/>
        <v>0</v>
      </c>
      <c r="K541" s="184"/>
      <c r="L541" s="31"/>
      <c r="M541" s="185" t="s">
        <v>1</v>
      </c>
      <c r="N541" s="186" t="s">
        <v>46</v>
      </c>
      <c r="T541" s="55"/>
      <c r="AT541" s="16" t="s">
        <v>723</v>
      </c>
      <c r="AU541" s="16" t="s">
        <v>86</v>
      </c>
      <c r="AY541" s="16" t="s">
        <v>723</v>
      </c>
      <c r="BE541" s="142">
        <f t="shared" si="1"/>
        <v>0</v>
      </c>
      <c r="BF541" s="142">
        <f t="shared" si="2"/>
        <v>0</v>
      </c>
      <c r="BG541" s="142">
        <f t="shared" si="3"/>
        <v>0</v>
      </c>
      <c r="BH541" s="142">
        <f t="shared" si="4"/>
        <v>0</v>
      </c>
      <c r="BI541" s="142">
        <f t="shared" si="5"/>
        <v>0</v>
      </c>
      <c r="BJ541" s="16" t="s">
        <v>86</v>
      </c>
      <c r="BK541" s="142">
        <f t="shared" si="6"/>
        <v>0</v>
      </c>
    </row>
    <row r="542" spans="2:63" s="1" customFormat="1" ht="16.350000000000001" customHeight="1">
      <c r="B542" s="31"/>
      <c r="C542" s="177" t="s">
        <v>1</v>
      </c>
      <c r="D542" s="177" t="s">
        <v>137</v>
      </c>
      <c r="E542" s="178" t="s">
        <v>1</v>
      </c>
      <c r="F542" s="179" t="s">
        <v>1</v>
      </c>
      <c r="G542" s="180" t="s">
        <v>1</v>
      </c>
      <c r="H542" s="181"/>
      <c r="I542" s="182"/>
      <c r="J542" s="183">
        <f t="shared" si="0"/>
        <v>0</v>
      </c>
      <c r="K542" s="184"/>
      <c r="L542" s="31"/>
      <c r="M542" s="185" t="s">
        <v>1</v>
      </c>
      <c r="N542" s="186" t="s">
        <v>46</v>
      </c>
      <c r="T542" s="55"/>
      <c r="AT542" s="16" t="s">
        <v>723</v>
      </c>
      <c r="AU542" s="16" t="s">
        <v>86</v>
      </c>
      <c r="AY542" s="16" t="s">
        <v>723</v>
      </c>
      <c r="BE542" s="142">
        <f t="shared" si="1"/>
        <v>0</v>
      </c>
      <c r="BF542" s="142">
        <f t="shared" si="2"/>
        <v>0</v>
      </c>
      <c r="BG542" s="142">
        <f t="shared" si="3"/>
        <v>0</v>
      </c>
      <c r="BH542" s="142">
        <f t="shared" si="4"/>
        <v>0</v>
      </c>
      <c r="BI542" s="142">
        <f t="shared" si="5"/>
        <v>0</v>
      </c>
      <c r="BJ542" s="16" t="s">
        <v>86</v>
      </c>
      <c r="BK542" s="142">
        <f t="shared" si="6"/>
        <v>0</v>
      </c>
    </row>
    <row r="543" spans="2:63" s="1" customFormat="1" ht="16.350000000000001" customHeight="1">
      <c r="B543" s="31"/>
      <c r="C543" s="177" t="s">
        <v>1</v>
      </c>
      <c r="D543" s="177" t="s">
        <v>137</v>
      </c>
      <c r="E543" s="178" t="s">
        <v>1</v>
      </c>
      <c r="F543" s="179" t="s">
        <v>1</v>
      </c>
      <c r="G543" s="180" t="s">
        <v>1</v>
      </c>
      <c r="H543" s="181"/>
      <c r="I543" s="182"/>
      <c r="J543" s="183">
        <f t="shared" si="0"/>
        <v>0</v>
      </c>
      <c r="K543" s="184"/>
      <c r="L543" s="31"/>
      <c r="M543" s="185" t="s">
        <v>1</v>
      </c>
      <c r="N543" s="186" t="s">
        <v>46</v>
      </c>
      <c r="T543" s="55"/>
      <c r="AT543" s="16" t="s">
        <v>723</v>
      </c>
      <c r="AU543" s="16" t="s">
        <v>86</v>
      </c>
      <c r="AY543" s="16" t="s">
        <v>723</v>
      </c>
      <c r="BE543" s="142">
        <f t="shared" si="1"/>
        <v>0</v>
      </c>
      <c r="BF543" s="142">
        <f t="shared" si="2"/>
        <v>0</v>
      </c>
      <c r="BG543" s="142">
        <f t="shared" si="3"/>
        <v>0</v>
      </c>
      <c r="BH543" s="142">
        <f t="shared" si="4"/>
        <v>0</v>
      </c>
      <c r="BI543" s="142">
        <f t="shared" si="5"/>
        <v>0</v>
      </c>
      <c r="BJ543" s="16" t="s">
        <v>86</v>
      </c>
      <c r="BK543" s="142">
        <f t="shared" si="6"/>
        <v>0</v>
      </c>
    </row>
    <row r="544" spans="2:63" s="1" customFormat="1" ht="16.350000000000001" customHeight="1">
      <c r="B544" s="31"/>
      <c r="C544" s="177" t="s">
        <v>1</v>
      </c>
      <c r="D544" s="177" t="s">
        <v>137</v>
      </c>
      <c r="E544" s="178" t="s">
        <v>1</v>
      </c>
      <c r="F544" s="179" t="s">
        <v>1</v>
      </c>
      <c r="G544" s="180" t="s">
        <v>1</v>
      </c>
      <c r="H544" s="181"/>
      <c r="I544" s="182"/>
      <c r="J544" s="183">
        <f t="shared" si="0"/>
        <v>0</v>
      </c>
      <c r="K544" s="184"/>
      <c r="L544" s="31"/>
      <c r="M544" s="185" t="s">
        <v>1</v>
      </c>
      <c r="N544" s="186" t="s">
        <v>46</v>
      </c>
      <c r="T544" s="55"/>
      <c r="AT544" s="16" t="s">
        <v>723</v>
      </c>
      <c r="AU544" s="16" t="s">
        <v>86</v>
      </c>
      <c r="AY544" s="16" t="s">
        <v>723</v>
      </c>
      <c r="BE544" s="142">
        <f t="shared" si="1"/>
        <v>0</v>
      </c>
      <c r="BF544" s="142">
        <f t="shared" si="2"/>
        <v>0</v>
      </c>
      <c r="BG544" s="142">
        <f t="shared" si="3"/>
        <v>0</v>
      </c>
      <c r="BH544" s="142">
        <f t="shared" si="4"/>
        <v>0</v>
      </c>
      <c r="BI544" s="142">
        <f t="shared" si="5"/>
        <v>0</v>
      </c>
      <c r="BJ544" s="16" t="s">
        <v>86</v>
      </c>
      <c r="BK544" s="142">
        <f t="shared" si="6"/>
        <v>0</v>
      </c>
    </row>
    <row r="545" spans="2:63" s="1" customFormat="1" ht="16.350000000000001" customHeight="1">
      <c r="B545" s="31"/>
      <c r="C545" s="177" t="s">
        <v>1</v>
      </c>
      <c r="D545" s="177" t="s">
        <v>137</v>
      </c>
      <c r="E545" s="178" t="s">
        <v>1</v>
      </c>
      <c r="F545" s="179" t="s">
        <v>1</v>
      </c>
      <c r="G545" s="180" t="s">
        <v>1</v>
      </c>
      <c r="H545" s="181"/>
      <c r="I545" s="182"/>
      <c r="J545" s="183">
        <f t="shared" si="0"/>
        <v>0</v>
      </c>
      <c r="K545" s="184"/>
      <c r="L545" s="31"/>
      <c r="M545" s="185" t="s">
        <v>1</v>
      </c>
      <c r="N545" s="186" t="s">
        <v>46</v>
      </c>
      <c r="T545" s="55"/>
      <c r="AT545" s="16" t="s">
        <v>723</v>
      </c>
      <c r="AU545" s="16" t="s">
        <v>86</v>
      </c>
      <c r="AY545" s="16" t="s">
        <v>723</v>
      </c>
      <c r="BE545" s="142">
        <f t="shared" si="1"/>
        <v>0</v>
      </c>
      <c r="BF545" s="142">
        <f t="shared" si="2"/>
        <v>0</v>
      </c>
      <c r="BG545" s="142">
        <f t="shared" si="3"/>
        <v>0</v>
      </c>
      <c r="BH545" s="142">
        <f t="shared" si="4"/>
        <v>0</v>
      </c>
      <c r="BI545" s="142">
        <f t="shared" si="5"/>
        <v>0</v>
      </c>
      <c r="BJ545" s="16" t="s">
        <v>86</v>
      </c>
      <c r="BK545" s="142">
        <f t="shared" si="6"/>
        <v>0</v>
      </c>
    </row>
    <row r="546" spans="2:63" s="1" customFormat="1" ht="16.350000000000001" customHeight="1">
      <c r="B546" s="31"/>
      <c r="C546" s="177" t="s">
        <v>1</v>
      </c>
      <c r="D546" s="177" t="s">
        <v>137</v>
      </c>
      <c r="E546" s="178" t="s">
        <v>1</v>
      </c>
      <c r="F546" s="179" t="s">
        <v>1</v>
      </c>
      <c r="G546" s="180" t="s">
        <v>1</v>
      </c>
      <c r="H546" s="181"/>
      <c r="I546" s="182"/>
      <c r="J546" s="183">
        <f t="shared" si="0"/>
        <v>0</v>
      </c>
      <c r="K546" s="184"/>
      <c r="L546" s="31"/>
      <c r="M546" s="185" t="s">
        <v>1</v>
      </c>
      <c r="N546" s="186" t="s">
        <v>46</v>
      </c>
      <c r="T546" s="55"/>
      <c r="AT546" s="16" t="s">
        <v>723</v>
      </c>
      <c r="AU546" s="16" t="s">
        <v>86</v>
      </c>
      <c r="AY546" s="16" t="s">
        <v>723</v>
      </c>
      <c r="BE546" s="142">
        <f t="shared" si="1"/>
        <v>0</v>
      </c>
      <c r="BF546" s="142">
        <f t="shared" si="2"/>
        <v>0</v>
      </c>
      <c r="BG546" s="142">
        <f t="shared" si="3"/>
        <v>0</v>
      </c>
      <c r="BH546" s="142">
        <f t="shared" si="4"/>
        <v>0</v>
      </c>
      <c r="BI546" s="142">
        <f t="shared" si="5"/>
        <v>0</v>
      </c>
      <c r="BJ546" s="16" t="s">
        <v>86</v>
      </c>
      <c r="BK546" s="142">
        <f t="shared" si="6"/>
        <v>0</v>
      </c>
    </row>
    <row r="547" spans="2:63" s="1" customFormat="1" ht="16.350000000000001" customHeight="1">
      <c r="B547" s="31"/>
      <c r="C547" s="177" t="s">
        <v>1</v>
      </c>
      <c r="D547" s="177" t="s">
        <v>137</v>
      </c>
      <c r="E547" s="178" t="s">
        <v>1</v>
      </c>
      <c r="F547" s="179" t="s">
        <v>1</v>
      </c>
      <c r="G547" s="180" t="s">
        <v>1</v>
      </c>
      <c r="H547" s="181"/>
      <c r="I547" s="182"/>
      <c r="J547" s="183">
        <f t="shared" si="0"/>
        <v>0</v>
      </c>
      <c r="K547" s="184"/>
      <c r="L547" s="31"/>
      <c r="M547" s="185" t="s">
        <v>1</v>
      </c>
      <c r="N547" s="186" t="s">
        <v>46</v>
      </c>
      <c r="T547" s="55"/>
      <c r="AT547" s="16" t="s">
        <v>723</v>
      </c>
      <c r="AU547" s="16" t="s">
        <v>86</v>
      </c>
      <c r="AY547" s="16" t="s">
        <v>723</v>
      </c>
      <c r="BE547" s="142">
        <f t="shared" si="1"/>
        <v>0</v>
      </c>
      <c r="BF547" s="142">
        <f t="shared" si="2"/>
        <v>0</v>
      </c>
      <c r="BG547" s="142">
        <f t="shared" si="3"/>
        <v>0</v>
      </c>
      <c r="BH547" s="142">
        <f t="shared" si="4"/>
        <v>0</v>
      </c>
      <c r="BI547" s="142">
        <f t="shared" si="5"/>
        <v>0</v>
      </c>
      <c r="BJ547" s="16" t="s">
        <v>86</v>
      </c>
      <c r="BK547" s="142">
        <f t="shared" si="6"/>
        <v>0</v>
      </c>
    </row>
    <row r="548" spans="2:63" s="1" customFormat="1" ht="16.350000000000001" customHeight="1">
      <c r="B548" s="31"/>
      <c r="C548" s="177" t="s">
        <v>1</v>
      </c>
      <c r="D548" s="177" t="s">
        <v>137</v>
      </c>
      <c r="E548" s="178" t="s">
        <v>1</v>
      </c>
      <c r="F548" s="179" t="s">
        <v>1</v>
      </c>
      <c r="G548" s="180" t="s">
        <v>1</v>
      </c>
      <c r="H548" s="181"/>
      <c r="I548" s="182"/>
      <c r="J548" s="183">
        <f t="shared" si="0"/>
        <v>0</v>
      </c>
      <c r="K548" s="184"/>
      <c r="L548" s="31"/>
      <c r="M548" s="185" t="s">
        <v>1</v>
      </c>
      <c r="N548" s="186" t="s">
        <v>46</v>
      </c>
      <c r="T548" s="55"/>
      <c r="AT548" s="16" t="s">
        <v>723</v>
      </c>
      <c r="AU548" s="16" t="s">
        <v>86</v>
      </c>
      <c r="AY548" s="16" t="s">
        <v>723</v>
      </c>
      <c r="BE548" s="142">
        <f t="shared" si="1"/>
        <v>0</v>
      </c>
      <c r="BF548" s="142">
        <f t="shared" si="2"/>
        <v>0</v>
      </c>
      <c r="BG548" s="142">
        <f t="shared" si="3"/>
        <v>0</v>
      </c>
      <c r="BH548" s="142">
        <f t="shared" si="4"/>
        <v>0</v>
      </c>
      <c r="BI548" s="142">
        <f t="shared" si="5"/>
        <v>0</v>
      </c>
      <c r="BJ548" s="16" t="s">
        <v>86</v>
      </c>
      <c r="BK548" s="142">
        <f t="shared" si="6"/>
        <v>0</v>
      </c>
    </row>
    <row r="549" spans="2:63" s="1" customFormat="1" ht="16.350000000000001" customHeight="1">
      <c r="B549" s="31"/>
      <c r="C549" s="177" t="s">
        <v>1</v>
      </c>
      <c r="D549" s="177" t="s">
        <v>137</v>
      </c>
      <c r="E549" s="178" t="s">
        <v>1</v>
      </c>
      <c r="F549" s="179" t="s">
        <v>1</v>
      </c>
      <c r="G549" s="180" t="s">
        <v>1</v>
      </c>
      <c r="H549" s="181"/>
      <c r="I549" s="182"/>
      <c r="J549" s="183">
        <f t="shared" si="0"/>
        <v>0</v>
      </c>
      <c r="K549" s="184"/>
      <c r="L549" s="31"/>
      <c r="M549" s="185" t="s">
        <v>1</v>
      </c>
      <c r="N549" s="186" t="s">
        <v>46</v>
      </c>
      <c r="T549" s="55"/>
      <c r="AT549" s="16" t="s">
        <v>723</v>
      </c>
      <c r="AU549" s="16" t="s">
        <v>86</v>
      </c>
      <c r="AY549" s="16" t="s">
        <v>723</v>
      </c>
      <c r="BE549" s="142">
        <f t="shared" si="1"/>
        <v>0</v>
      </c>
      <c r="BF549" s="142">
        <f t="shared" si="2"/>
        <v>0</v>
      </c>
      <c r="BG549" s="142">
        <f t="shared" si="3"/>
        <v>0</v>
      </c>
      <c r="BH549" s="142">
        <f t="shared" si="4"/>
        <v>0</v>
      </c>
      <c r="BI549" s="142">
        <f t="shared" si="5"/>
        <v>0</v>
      </c>
      <c r="BJ549" s="16" t="s">
        <v>86</v>
      </c>
      <c r="BK549" s="142">
        <f t="shared" si="6"/>
        <v>0</v>
      </c>
    </row>
    <row r="550" spans="2:63" s="1" customFormat="1" ht="16.350000000000001" customHeight="1">
      <c r="B550" s="31"/>
      <c r="C550" s="177" t="s">
        <v>1</v>
      </c>
      <c r="D550" s="177" t="s">
        <v>137</v>
      </c>
      <c r="E550" s="178" t="s">
        <v>1</v>
      </c>
      <c r="F550" s="179" t="s">
        <v>1</v>
      </c>
      <c r="G550" s="180" t="s">
        <v>1</v>
      </c>
      <c r="H550" s="181"/>
      <c r="I550" s="182"/>
      <c r="J550" s="183">
        <f t="shared" ref="J550:J568" si="7">BK550</f>
        <v>0</v>
      </c>
      <c r="K550" s="184"/>
      <c r="L550" s="31"/>
      <c r="M550" s="185" t="s">
        <v>1</v>
      </c>
      <c r="N550" s="186" t="s">
        <v>46</v>
      </c>
      <c r="T550" s="55"/>
      <c r="AT550" s="16" t="s">
        <v>723</v>
      </c>
      <c r="AU550" s="16" t="s">
        <v>86</v>
      </c>
      <c r="AY550" s="16" t="s">
        <v>723</v>
      </c>
      <c r="BE550" s="142">
        <f t="shared" si="1"/>
        <v>0</v>
      </c>
      <c r="BF550" s="142">
        <f t="shared" si="2"/>
        <v>0</v>
      </c>
      <c r="BG550" s="142">
        <f t="shared" si="3"/>
        <v>0</v>
      </c>
      <c r="BH550" s="142">
        <f t="shared" si="4"/>
        <v>0</v>
      </c>
      <c r="BI550" s="142">
        <f t="shared" si="5"/>
        <v>0</v>
      </c>
      <c r="BJ550" s="16" t="s">
        <v>86</v>
      </c>
      <c r="BK550" s="142">
        <f t="shared" si="6"/>
        <v>0</v>
      </c>
    </row>
    <row r="551" spans="2:63" s="1" customFormat="1" ht="16.350000000000001" customHeight="1">
      <c r="B551" s="31"/>
      <c r="C551" s="177" t="s">
        <v>1</v>
      </c>
      <c r="D551" s="177" t="s">
        <v>137</v>
      </c>
      <c r="E551" s="178" t="s">
        <v>1</v>
      </c>
      <c r="F551" s="179" t="s">
        <v>1</v>
      </c>
      <c r="G551" s="180" t="s">
        <v>1</v>
      </c>
      <c r="H551" s="181"/>
      <c r="I551" s="182"/>
      <c r="J551" s="183">
        <f t="shared" si="7"/>
        <v>0</v>
      </c>
      <c r="K551" s="184"/>
      <c r="L551" s="31"/>
      <c r="M551" s="185" t="s">
        <v>1</v>
      </c>
      <c r="N551" s="186" t="s">
        <v>46</v>
      </c>
      <c r="T551" s="55"/>
      <c r="AT551" s="16" t="s">
        <v>723</v>
      </c>
      <c r="AU551" s="16" t="s">
        <v>86</v>
      </c>
      <c r="AY551" s="16" t="s">
        <v>723</v>
      </c>
      <c r="BE551" s="142">
        <f t="shared" ref="BE551:BE568" si="8">IF(N551="základní",J551,0)</f>
        <v>0</v>
      </c>
      <c r="BF551" s="142">
        <f t="shared" ref="BF551:BF568" si="9">IF(N551="snížená",J551,0)</f>
        <v>0</v>
      </c>
      <c r="BG551" s="142">
        <f t="shared" ref="BG551:BG568" si="10">IF(N551="zákl. přenesená",J551,0)</f>
        <v>0</v>
      </c>
      <c r="BH551" s="142">
        <f t="shared" ref="BH551:BH568" si="11">IF(N551="sníž. přenesená",J551,0)</f>
        <v>0</v>
      </c>
      <c r="BI551" s="142">
        <f t="shared" ref="BI551:BI568" si="12">IF(N551="nulová",J551,0)</f>
        <v>0</v>
      </c>
      <c r="BJ551" s="16" t="s">
        <v>86</v>
      </c>
      <c r="BK551" s="142">
        <f t="shared" ref="BK551:BK568" si="13">I551*H551</f>
        <v>0</v>
      </c>
    </row>
    <row r="552" spans="2:63" s="1" customFormat="1" ht="16.350000000000001" customHeight="1">
      <c r="B552" s="31"/>
      <c r="C552" s="177" t="s">
        <v>1</v>
      </c>
      <c r="D552" s="177" t="s">
        <v>137</v>
      </c>
      <c r="E552" s="178" t="s">
        <v>1</v>
      </c>
      <c r="F552" s="179" t="s">
        <v>1</v>
      </c>
      <c r="G552" s="180" t="s">
        <v>1</v>
      </c>
      <c r="H552" s="181"/>
      <c r="I552" s="182"/>
      <c r="J552" s="183">
        <f t="shared" si="7"/>
        <v>0</v>
      </c>
      <c r="K552" s="184"/>
      <c r="L552" s="31"/>
      <c r="M552" s="185" t="s">
        <v>1</v>
      </c>
      <c r="N552" s="186" t="s">
        <v>46</v>
      </c>
      <c r="T552" s="55"/>
      <c r="AT552" s="16" t="s">
        <v>723</v>
      </c>
      <c r="AU552" s="16" t="s">
        <v>86</v>
      </c>
      <c r="AY552" s="16" t="s">
        <v>723</v>
      </c>
      <c r="BE552" s="142">
        <f t="shared" si="8"/>
        <v>0</v>
      </c>
      <c r="BF552" s="142">
        <f t="shared" si="9"/>
        <v>0</v>
      </c>
      <c r="BG552" s="142">
        <f t="shared" si="10"/>
        <v>0</v>
      </c>
      <c r="BH552" s="142">
        <f t="shared" si="11"/>
        <v>0</v>
      </c>
      <c r="BI552" s="142">
        <f t="shared" si="12"/>
        <v>0</v>
      </c>
      <c r="BJ552" s="16" t="s">
        <v>86</v>
      </c>
      <c r="BK552" s="142">
        <f t="shared" si="13"/>
        <v>0</v>
      </c>
    </row>
    <row r="553" spans="2:63" s="1" customFormat="1" ht="16.350000000000001" customHeight="1">
      <c r="B553" s="31"/>
      <c r="C553" s="177" t="s">
        <v>1</v>
      </c>
      <c r="D553" s="177" t="s">
        <v>137</v>
      </c>
      <c r="E553" s="178" t="s">
        <v>1</v>
      </c>
      <c r="F553" s="179" t="s">
        <v>1</v>
      </c>
      <c r="G553" s="180" t="s">
        <v>1</v>
      </c>
      <c r="H553" s="181"/>
      <c r="I553" s="182"/>
      <c r="J553" s="183">
        <f t="shared" si="7"/>
        <v>0</v>
      </c>
      <c r="K553" s="184"/>
      <c r="L553" s="31"/>
      <c r="M553" s="185" t="s">
        <v>1</v>
      </c>
      <c r="N553" s="186" t="s">
        <v>46</v>
      </c>
      <c r="T553" s="55"/>
      <c r="AT553" s="16" t="s">
        <v>723</v>
      </c>
      <c r="AU553" s="16" t="s">
        <v>86</v>
      </c>
      <c r="AY553" s="16" t="s">
        <v>723</v>
      </c>
      <c r="BE553" s="142">
        <f t="shared" si="8"/>
        <v>0</v>
      </c>
      <c r="BF553" s="142">
        <f t="shared" si="9"/>
        <v>0</v>
      </c>
      <c r="BG553" s="142">
        <f t="shared" si="10"/>
        <v>0</v>
      </c>
      <c r="BH553" s="142">
        <f t="shared" si="11"/>
        <v>0</v>
      </c>
      <c r="BI553" s="142">
        <f t="shared" si="12"/>
        <v>0</v>
      </c>
      <c r="BJ553" s="16" t="s">
        <v>86</v>
      </c>
      <c r="BK553" s="142">
        <f t="shared" si="13"/>
        <v>0</v>
      </c>
    </row>
    <row r="554" spans="2:63" s="1" customFormat="1" ht="16.350000000000001" customHeight="1">
      <c r="B554" s="31"/>
      <c r="C554" s="177" t="s">
        <v>1</v>
      </c>
      <c r="D554" s="177" t="s">
        <v>137</v>
      </c>
      <c r="E554" s="178" t="s">
        <v>1</v>
      </c>
      <c r="F554" s="179" t="s">
        <v>1</v>
      </c>
      <c r="G554" s="180" t="s">
        <v>1</v>
      </c>
      <c r="H554" s="181"/>
      <c r="I554" s="182"/>
      <c r="J554" s="183">
        <f t="shared" si="7"/>
        <v>0</v>
      </c>
      <c r="K554" s="184"/>
      <c r="L554" s="31"/>
      <c r="M554" s="185" t="s">
        <v>1</v>
      </c>
      <c r="N554" s="186" t="s">
        <v>46</v>
      </c>
      <c r="T554" s="55"/>
      <c r="AT554" s="16" t="s">
        <v>723</v>
      </c>
      <c r="AU554" s="16" t="s">
        <v>86</v>
      </c>
      <c r="AY554" s="16" t="s">
        <v>723</v>
      </c>
      <c r="BE554" s="142">
        <f t="shared" si="8"/>
        <v>0</v>
      </c>
      <c r="BF554" s="142">
        <f t="shared" si="9"/>
        <v>0</v>
      </c>
      <c r="BG554" s="142">
        <f t="shared" si="10"/>
        <v>0</v>
      </c>
      <c r="BH554" s="142">
        <f t="shared" si="11"/>
        <v>0</v>
      </c>
      <c r="BI554" s="142">
        <f t="shared" si="12"/>
        <v>0</v>
      </c>
      <c r="BJ554" s="16" t="s">
        <v>86</v>
      </c>
      <c r="BK554" s="142">
        <f t="shared" si="13"/>
        <v>0</v>
      </c>
    </row>
    <row r="555" spans="2:63" s="1" customFormat="1" ht="16.350000000000001" customHeight="1">
      <c r="B555" s="31"/>
      <c r="C555" s="177" t="s">
        <v>1</v>
      </c>
      <c r="D555" s="177" t="s">
        <v>137</v>
      </c>
      <c r="E555" s="178" t="s">
        <v>1</v>
      </c>
      <c r="F555" s="179" t="s">
        <v>1</v>
      </c>
      <c r="G555" s="180" t="s">
        <v>1</v>
      </c>
      <c r="H555" s="181"/>
      <c r="I555" s="182"/>
      <c r="J555" s="183">
        <f t="shared" si="7"/>
        <v>0</v>
      </c>
      <c r="K555" s="184"/>
      <c r="L555" s="31"/>
      <c r="M555" s="185" t="s">
        <v>1</v>
      </c>
      <c r="N555" s="186" t="s">
        <v>46</v>
      </c>
      <c r="T555" s="55"/>
      <c r="AT555" s="16" t="s">
        <v>723</v>
      </c>
      <c r="AU555" s="16" t="s">
        <v>86</v>
      </c>
      <c r="AY555" s="16" t="s">
        <v>723</v>
      </c>
      <c r="BE555" s="142">
        <f t="shared" si="8"/>
        <v>0</v>
      </c>
      <c r="BF555" s="142">
        <f t="shared" si="9"/>
        <v>0</v>
      </c>
      <c r="BG555" s="142">
        <f t="shared" si="10"/>
        <v>0</v>
      </c>
      <c r="BH555" s="142">
        <f t="shared" si="11"/>
        <v>0</v>
      </c>
      <c r="BI555" s="142">
        <f t="shared" si="12"/>
        <v>0</v>
      </c>
      <c r="BJ555" s="16" t="s">
        <v>86</v>
      </c>
      <c r="BK555" s="142">
        <f t="shared" si="13"/>
        <v>0</v>
      </c>
    </row>
    <row r="556" spans="2:63" s="1" customFormat="1" ht="16.350000000000001" customHeight="1">
      <c r="B556" s="31"/>
      <c r="C556" s="177" t="s">
        <v>1</v>
      </c>
      <c r="D556" s="177" t="s">
        <v>137</v>
      </c>
      <c r="E556" s="178" t="s">
        <v>1</v>
      </c>
      <c r="F556" s="179" t="s">
        <v>1</v>
      </c>
      <c r="G556" s="180" t="s">
        <v>1</v>
      </c>
      <c r="H556" s="181"/>
      <c r="I556" s="182"/>
      <c r="J556" s="183">
        <f t="shared" si="7"/>
        <v>0</v>
      </c>
      <c r="K556" s="184"/>
      <c r="L556" s="31"/>
      <c r="M556" s="185" t="s">
        <v>1</v>
      </c>
      <c r="N556" s="186" t="s">
        <v>46</v>
      </c>
      <c r="T556" s="55"/>
      <c r="AT556" s="16" t="s">
        <v>723</v>
      </c>
      <c r="AU556" s="16" t="s">
        <v>86</v>
      </c>
      <c r="AY556" s="16" t="s">
        <v>723</v>
      </c>
      <c r="BE556" s="142">
        <f t="shared" si="8"/>
        <v>0</v>
      </c>
      <c r="BF556" s="142">
        <f t="shared" si="9"/>
        <v>0</v>
      </c>
      <c r="BG556" s="142">
        <f t="shared" si="10"/>
        <v>0</v>
      </c>
      <c r="BH556" s="142">
        <f t="shared" si="11"/>
        <v>0</v>
      </c>
      <c r="BI556" s="142">
        <f t="shared" si="12"/>
        <v>0</v>
      </c>
      <c r="BJ556" s="16" t="s">
        <v>86</v>
      </c>
      <c r="BK556" s="142">
        <f t="shared" si="13"/>
        <v>0</v>
      </c>
    </row>
    <row r="557" spans="2:63" s="1" customFormat="1" ht="16.350000000000001" customHeight="1">
      <c r="B557" s="31"/>
      <c r="C557" s="177" t="s">
        <v>1</v>
      </c>
      <c r="D557" s="177" t="s">
        <v>137</v>
      </c>
      <c r="E557" s="178" t="s">
        <v>1</v>
      </c>
      <c r="F557" s="179" t="s">
        <v>1</v>
      </c>
      <c r="G557" s="180" t="s">
        <v>1</v>
      </c>
      <c r="H557" s="181"/>
      <c r="I557" s="182"/>
      <c r="J557" s="183">
        <f t="shared" si="7"/>
        <v>0</v>
      </c>
      <c r="K557" s="184"/>
      <c r="L557" s="31"/>
      <c r="M557" s="185" t="s">
        <v>1</v>
      </c>
      <c r="N557" s="186" t="s">
        <v>46</v>
      </c>
      <c r="T557" s="55"/>
      <c r="AT557" s="16" t="s">
        <v>723</v>
      </c>
      <c r="AU557" s="16" t="s">
        <v>86</v>
      </c>
      <c r="AY557" s="16" t="s">
        <v>723</v>
      </c>
      <c r="BE557" s="142">
        <f t="shared" si="8"/>
        <v>0</v>
      </c>
      <c r="BF557" s="142">
        <f t="shared" si="9"/>
        <v>0</v>
      </c>
      <c r="BG557" s="142">
        <f t="shared" si="10"/>
        <v>0</v>
      </c>
      <c r="BH557" s="142">
        <f t="shared" si="11"/>
        <v>0</v>
      </c>
      <c r="BI557" s="142">
        <f t="shared" si="12"/>
        <v>0</v>
      </c>
      <c r="BJ557" s="16" t="s">
        <v>86</v>
      </c>
      <c r="BK557" s="142">
        <f t="shared" si="13"/>
        <v>0</v>
      </c>
    </row>
    <row r="558" spans="2:63" s="1" customFormat="1" ht="16.350000000000001" customHeight="1">
      <c r="B558" s="31"/>
      <c r="C558" s="177" t="s">
        <v>1</v>
      </c>
      <c r="D558" s="177" t="s">
        <v>137</v>
      </c>
      <c r="E558" s="178" t="s">
        <v>1</v>
      </c>
      <c r="F558" s="179" t="s">
        <v>1</v>
      </c>
      <c r="G558" s="180" t="s">
        <v>1</v>
      </c>
      <c r="H558" s="181"/>
      <c r="I558" s="182"/>
      <c r="J558" s="183">
        <f t="shared" si="7"/>
        <v>0</v>
      </c>
      <c r="K558" s="184"/>
      <c r="L558" s="31"/>
      <c r="M558" s="185" t="s">
        <v>1</v>
      </c>
      <c r="N558" s="186" t="s">
        <v>46</v>
      </c>
      <c r="T558" s="55"/>
      <c r="AT558" s="16" t="s">
        <v>723</v>
      </c>
      <c r="AU558" s="16" t="s">
        <v>86</v>
      </c>
      <c r="AY558" s="16" t="s">
        <v>723</v>
      </c>
      <c r="BE558" s="142">
        <f t="shared" si="8"/>
        <v>0</v>
      </c>
      <c r="BF558" s="142">
        <f t="shared" si="9"/>
        <v>0</v>
      </c>
      <c r="BG558" s="142">
        <f t="shared" si="10"/>
        <v>0</v>
      </c>
      <c r="BH558" s="142">
        <f t="shared" si="11"/>
        <v>0</v>
      </c>
      <c r="BI558" s="142">
        <f t="shared" si="12"/>
        <v>0</v>
      </c>
      <c r="BJ558" s="16" t="s">
        <v>86</v>
      </c>
      <c r="BK558" s="142">
        <f t="shared" si="13"/>
        <v>0</v>
      </c>
    </row>
    <row r="559" spans="2:63" s="1" customFormat="1" ht="16.350000000000001" customHeight="1">
      <c r="B559" s="31"/>
      <c r="C559" s="177" t="s">
        <v>1</v>
      </c>
      <c r="D559" s="177" t="s">
        <v>137</v>
      </c>
      <c r="E559" s="178" t="s">
        <v>1</v>
      </c>
      <c r="F559" s="179" t="s">
        <v>1</v>
      </c>
      <c r="G559" s="180" t="s">
        <v>1</v>
      </c>
      <c r="H559" s="181"/>
      <c r="I559" s="182"/>
      <c r="J559" s="183">
        <f t="shared" si="7"/>
        <v>0</v>
      </c>
      <c r="K559" s="184"/>
      <c r="L559" s="31"/>
      <c r="M559" s="185" t="s">
        <v>1</v>
      </c>
      <c r="N559" s="186" t="s">
        <v>46</v>
      </c>
      <c r="T559" s="55"/>
      <c r="AT559" s="16" t="s">
        <v>723</v>
      </c>
      <c r="AU559" s="16" t="s">
        <v>86</v>
      </c>
      <c r="AY559" s="16" t="s">
        <v>723</v>
      </c>
      <c r="BE559" s="142">
        <f t="shared" si="8"/>
        <v>0</v>
      </c>
      <c r="BF559" s="142">
        <f t="shared" si="9"/>
        <v>0</v>
      </c>
      <c r="BG559" s="142">
        <f t="shared" si="10"/>
        <v>0</v>
      </c>
      <c r="BH559" s="142">
        <f t="shared" si="11"/>
        <v>0</v>
      </c>
      <c r="BI559" s="142">
        <f t="shared" si="12"/>
        <v>0</v>
      </c>
      <c r="BJ559" s="16" t="s">
        <v>86</v>
      </c>
      <c r="BK559" s="142">
        <f t="shared" si="13"/>
        <v>0</v>
      </c>
    </row>
    <row r="560" spans="2:63" s="1" customFormat="1" ht="16.350000000000001" customHeight="1">
      <c r="B560" s="31"/>
      <c r="C560" s="177" t="s">
        <v>1</v>
      </c>
      <c r="D560" s="177" t="s">
        <v>137</v>
      </c>
      <c r="E560" s="178" t="s">
        <v>1</v>
      </c>
      <c r="F560" s="179" t="s">
        <v>1</v>
      </c>
      <c r="G560" s="180" t="s">
        <v>1</v>
      </c>
      <c r="H560" s="181"/>
      <c r="I560" s="182"/>
      <c r="J560" s="183">
        <f t="shared" si="7"/>
        <v>0</v>
      </c>
      <c r="K560" s="184"/>
      <c r="L560" s="31"/>
      <c r="M560" s="185" t="s">
        <v>1</v>
      </c>
      <c r="N560" s="186" t="s">
        <v>46</v>
      </c>
      <c r="T560" s="55"/>
      <c r="AT560" s="16" t="s">
        <v>723</v>
      </c>
      <c r="AU560" s="16" t="s">
        <v>86</v>
      </c>
      <c r="AY560" s="16" t="s">
        <v>723</v>
      </c>
      <c r="BE560" s="142">
        <f t="shared" si="8"/>
        <v>0</v>
      </c>
      <c r="BF560" s="142">
        <f t="shared" si="9"/>
        <v>0</v>
      </c>
      <c r="BG560" s="142">
        <f t="shared" si="10"/>
        <v>0</v>
      </c>
      <c r="BH560" s="142">
        <f t="shared" si="11"/>
        <v>0</v>
      </c>
      <c r="BI560" s="142">
        <f t="shared" si="12"/>
        <v>0</v>
      </c>
      <c r="BJ560" s="16" t="s">
        <v>86</v>
      </c>
      <c r="BK560" s="142">
        <f t="shared" si="13"/>
        <v>0</v>
      </c>
    </row>
    <row r="561" spans="2:63" s="1" customFormat="1" ht="16.350000000000001" customHeight="1">
      <c r="B561" s="31"/>
      <c r="C561" s="177" t="s">
        <v>1</v>
      </c>
      <c r="D561" s="177" t="s">
        <v>137</v>
      </c>
      <c r="E561" s="178" t="s">
        <v>1</v>
      </c>
      <c r="F561" s="179" t="s">
        <v>1</v>
      </c>
      <c r="G561" s="180" t="s">
        <v>1</v>
      </c>
      <c r="H561" s="181"/>
      <c r="I561" s="182"/>
      <c r="J561" s="183">
        <f t="shared" si="7"/>
        <v>0</v>
      </c>
      <c r="K561" s="184"/>
      <c r="L561" s="31"/>
      <c r="M561" s="185" t="s">
        <v>1</v>
      </c>
      <c r="N561" s="186" t="s">
        <v>46</v>
      </c>
      <c r="T561" s="55"/>
      <c r="AT561" s="16" t="s">
        <v>723</v>
      </c>
      <c r="AU561" s="16" t="s">
        <v>86</v>
      </c>
      <c r="AY561" s="16" t="s">
        <v>723</v>
      </c>
      <c r="BE561" s="142">
        <f t="shared" si="8"/>
        <v>0</v>
      </c>
      <c r="BF561" s="142">
        <f t="shared" si="9"/>
        <v>0</v>
      </c>
      <c r="BG561" s="142">
        <f t="shared" si="10"/>
        <v>0</v>
      </c>
      <c r="BH561" s="142">
        <f t="shared" si="11"/>
        <v>0</v>
      </c>
      <c r="BI561" s="142">
        <f t="shared" si="12"/>
        <v>0</v>
      </c>
      <c r="BJ561" s="16" t="s">
        <v>86</v>
      </c>
      <c r="BK561" s="142">
        <f t="shared" si="13"/>
        <v>0</v>
      </c>
    </row>
    <row r="562" spans="2:63" s="1" customFormat="1" ht="16.350000000000001" customHeight="1">
      <c r="B562" s="31"/>
      <c r="C562" s="177" t="s">
        <v>1</v>
      </c>
      <c r="D562" s="177" t="s">
        <v>137</v>
      </c>
      <c r="E562" s="178" t="s">
        <v>1</v>
      </c>
      <c r="F562" s="179" t="s">
        <v>1</v>
      </c>
      <c r="G562" s="180" t="s">
        <v>1</v>
      </c>
      <c r="H562" s="181"/>
      <c r="I562" s="182"/>
      <c r="J562" s="183">
        <f t="shared" si="7"/>
        <v>0</v>
      </c>
      <c r="K562" s="184"/>
      <c r="L562" s="31"/>
      <c r="M562" s="185" t="s">
        <v>1</v>
      </c>
      <c r="N562" s="186" t="s">
        <v>46</v>
      </c>
      <c r="T562" s="55"/>
      <c r="AT562" s="16" t="s">
        <v>723</v>
      </c>
      <c r="AU562" s="16" t="s">
        <v>86</v>
      </c>
      <c r="AY562" s="16" t="s">
        <v>723</v>
      </c>
      <c r="BE562" s="142">
        <f t="shared" si="8"/>
        <v>0</v>
      </c>
      <c r="BF562" s="142">
        <f t="shared" si="9"/>
        <v>0</v>
      </c>
      <c r="BG562" s="142">
        <f t="shared" si="10"/>
        <v>0</v>
      </c>
      <c r="BH562" s="142">
        <f t="shared" si="11"/>
        <v>0</v>
      </c>
      <c r="BI562" s="142">
        <f t="shared" si="12"/>
        <v>0</v>
      </c>
      <c r="BJ562" s="16" t="s">
        <v>86</v>
      </c>
      <c r="BK562" s="142">
        <f t="shared" si="13"/>
        <v>0</v>
      </c>
    </row>
    <row r="563" spans="2:63" s="1" customFormat="1" ht="16.350000000000001" customHeight="1">
      <c r="B563" s="31"/>
      <c r="C563" s="177" t="s">
        <v>1</v>
      </c>
      <c r="D563" s="177" t="s">
        <v>137</v>
      </c>
      <c r="E563" s="178" t="s">
        <v>1</v>
      </c>
      <c r="F563" s="179" t="s">
        <v>1</v>
      </c>
      <c r="G563" s="180" t="s">
        <v>1</v>
      </c>
      <c r="H563" s="181"/>
      <c r="I563" s="182"/>
      <c r="J563" s="183">
        <f t="shared" si="7"/>
        <v>0</v>
      </c>
      <c r="K563" s="184"/>
      <c r="L563" s="31"/>
      <c r="M563" s="185" t="s">
        <v>1</v>
      </c>
      <c r="N563" s="186" t="s">
        <v>46</v>
      </c>
      <c r="T563" s="55"/>
      <c r="AT563" s="16" t="s">
        <v>723</v>
      </c>
      <c r="AU563" s="16" t="s">
        <v>86</v>
      </c>
      <c r="AY563" s="16" t="s">
        <v>723</v>
      </c>
      <c r="BE563" s="142">
        <f t="shared" si="8"/>
        <v>0</v>
      </c>
      <c r="BF563" s="142">
        <f t="shared" si="9"/>
        <v>0</v>
      </c>
      <c r="BG563" s="142">
        <f t="shared" si="10"/>
        <v>0</v>
      </c>
      <c r="BH563" s="142">
        <f t="shared" si="11"/>
        <v>0</v>
      </c>
      <c r="BI563" s="142">
        <f t="shared" si="12"/>
        <v>0</v>
      </c>
      <c r="BJ563" s="16" t="s">
        <v>86</v>
      </c>
      <c r="BK563" s="142">
        <f t="shared" si="13"/>
        <v>0</v>
      </c>
    </row>
    <row r="564" spans="2:63" s="1" customFormat="1" ht="16.350000000000001" customHeight="1">
      <c r="B564" s="31"/>
      <c r="C564" s="177" t="s">
        <v>1</v>
      </c>
      <c r="D564" s="177" t="s">
        <v>137</v>
      </c>
      <c r="E564" s="178" t="s">
        <v>1</v>
      </c>
      <c r="F564" s="179" t="s">
        <v>1</v>
      </c>
      <c r="G564" s="180" t="s">
        <v>1</v>
      </c>
      <c r="H564" s="181"/>
      <c r="I564" s="182"/>
      <c r="J564" s="183">
        <f t="shared" si="7"/>
        <v>0</v>
      </c>
      <c r="K564" s="184"/>
      <c r="L564" s="31"/>
      <c r="M564" s="185" t="s">
        <v>1</v>
      </c>
      <c r="N564" s="186" t="s">
        <v>46</v>
      </c>
      <c r="T564" s="55"/>
      <c r="AT564" s="16" t="s">
        <v>723</v>
      </c>
      <c r="AU564" s="16" t="s">
        <v>86</v>
      </c>
      <c r="AY564" s="16" t="s">
        <v>723</v>
      </c>
      <c r="BE564" s="142">
        <f t="shared" si="8"/>
        <v>0</v>
      </c>
      <c r="BF564" s="142">
        <f t="shared" si="9"/>
        <v>0</v>
      </c>
      <c r="BG564" s="142">
        <f t="shared" si="10"/>
        <v>0</v>
      </c>
      <c r="BH564" s="142">
        <f t="shared" si="11"/>
        <v>0</v>
      </c>
      <c r="BI564" s="142">
        <f t="shared" si="12"/>
        <v>0</v>
      </c>
      <c r="BJ564" s="16" t="s">
        <v>86</v>
      </c>
      <c r="BK564" s="142">
        <f t="shared" si="13"/>
        <v>0</v>
      </c>
    </row>
    <row r="565" spans="2:63" s="1" customFormat="1" ht="16.350000000000001" customHeight="1">
      <c r="B565" s="31"/>
      <c r="C565" s="177" t="s">
        <v>1</v>
      </c>
      <c r="D565" s="177" t="s">
        <v>137</v>
      </c>
      <c r="E565" s="178" t="s">
        <v>1</v>
      </c>
      <c r="F565" s="179" t="s">
        <v>1</v>
      </c>
      <c r="G565" s="180" t="s">
        <v>1</v>
      </c>
      <c r="H565" s="181"/>
      <c r="I565" s="182"/>
      <c r="J565" s="183">
        <f t="shared" si="7"/>
        <v>0</v>
      </c>
      <c r="K565" s="184"/>
      <c r="L565" s="31"/>
      <c r="M565" s="185" t="s">
        <v>1</v>
      </c>
      <c r="N565" s="186" t="s">
        <v>46</v>
      </c>
      <c r="T565" s="55"/>
      <c r="AT565" s="16" t="s">
        <v>723</v>
      </c>
      <c r="AU565" s="16" t="s">
        <v>86</v>
      </c>
      <c r="AY565" s="16" t="s">
        <v>723</v>
      </c>
      <c r="BE565" s="142">
        <f t="shared" si="8"/>
        <v>0</v>
      </c>
      <c r="BF565" s="142">
        <f t="shared" si="9"/>
        <v>0</v>
      </c>
      <c r="BG565" s="142">
        <f t="shared" si="10"/>
        <v>0</v>
      </c>
      <c r="BH565" s="142">
        <f t="shared" si="11"/>
        <v>0</v>
      </c>
      <c r="BI565" s="142">
        <f t="shared" si="12"/>
        <v>0</v>
      </c>
      <c r="BJ565" s="16" t="s">
        <v>86</v>
      </c>
      <c r="BK565" s="142">
        <f t="shared" si="13"/>
        <v>0</v>
      </c>
    </row>
    <row r="566" spans="2:63" s="1" customFormat="1" ht="16.350000000000001" customHeight="1">
      <c r="B566" s="31"/>
      <c r="C566" s="177" t="s">
        <v>1</v>
      </c>
      <c r="D566" s="177" t="s">
        <v>137</v>
      </c>
      <c r="E566" s="178" t="s">
        <v>1</v>
      </c>
      <c r="F566" s="179" t="s">
        <v>1</v>
      </c>
      <c r="G566" s="180" t="s">
        <v>1</v>
      </c>
      <c r="H566" s="181"/>
      <c r="I566" s="182"/>
      <c r="J566" s="183">
        <f t="shared" si="7"/>
        <v>0</v>
      </c>
      <c r="K566" s="184"/>
      <c r="L566" s="31"/>
      <c r="M566" s="185" t="s">
        <v>1</v>
      </c>
      <c r="N566" s="186" t="s">
        <v>46</v>
      </c>
      <c r="T566" s="55"/>
      <c r="AT566" s="16" t="s">
        <v>723</v>
      </c>
      <c r="AU566" s="16" t="s">
        <v>86</v>
      </c>
      <c r="AY566" s="16" t="s">
        <v>723</v>
      </c>
      <c r="BE566" s="142">
        <f t="shared" si="8"/>
        <v>0</v>
      </c>
      <c r="BF566" s="142">
        <f t="shared" si="9"/>
        <v>0</v>
      </c>
      <c r="BG566" s="142">
        <f t="shared" si="10"/>
        <v>0</v>
      </c>
      <c r="BH566" s="142">
        <f t="shared" si="11"/>
        <v>0</v>
      </c>
      <c r="BI566" s="142">
        <f t="shared" si="12"/>
        <v>0</v>
      </c>
      <c r="BJ566" s="16" t="s">
        <v>86</v>
      </c>
      <c r="BK566" s="142">
        <f t="shared" si="13"/>
        <v>0</v>
      </c>
    </row>
    <row r="567" spans="2:63" s="1" customFormat="1" ht="16.350000000000001" customHeight="1">
      <c r="B567" s="31"/>
      <c r="C567" s="177" t="s">
        <v>1</v>
      </c>
      <c r="D567" s="177" t="s">
        <v>137</v>
      </c>
      <c r="E567" s="178" t="s">
        <v>1</v>
      </c>
      <c r="F567" s="179" t="s">
        <v>1</v>
      </c>
      <c r="G567" s="180" t="s">
        <v>1</v>
      </c>
      <c r="H567" s="181"/>
      <c r="I567" s="182"/>
      <c r="J567" s="183">
        <f t="shared" si="7"/>
        <v>0</v>
      </c>
      <c r="K567" s="184"/>
      <c r="L567" s="31"/>
      <c r="M567" s="185" t="s">
        <v>1</v>
      </c>
      <c r="N567" s="186" t="s">
        <v>46</v>
      </c>
      <c r="T567" s="55"/>
      <c r="AT567" s="16" t="s">
        <v>723</v>
      </c>
      <c r="AU567" s="16" t="s">
        <v>86</v>
      </c>
      <c r="AY567" s="16" t="s">
        <v>723</v>
      </c>
      <c r="BE567" s="142">
        <f t="shared" si="8"/>
        <v>0</v>
      </c>
      <c r="BF567" s="142">
        <f t="shared" si="9"/>
        <v>0</v>
      </c>
      <c r="BG567" s="142">
        <f t="shared" si="10"/>
        <v>0</v>
      </c>
      <c r="BH567" s="142">
        <f t="shared" si="11"/>
        <v>0</v>
      </c>
      <c r="BI567" s="142">
        <f t="shared" si="12"/>
        <v>0</v>
      </c>
      <c r="BJ567" s="16" t="s">
        <v>86</v>
      </c>
      <c r="BK567" s="142">
        <f t="shared" si="13"/>
        <v>0</v>
      </c>
    </row>
    <row r="568" spans="2:63" s="1" customFormat="1" ht="16.350000000000001" customHeight="1">
      <c r="B568" s="31"/>
      <c r="C568" s="177" t="s">
        <v>1</v>
      </c>
      <c r="D568" s="177" t="s">
        <v>137</v>
      </c>
      <c r="E568" s="178" t="s">
        <v>1</v>
      </c>
      <c r="F568" s="179" t="s">
        <v>1</v>
      </c>
      <c r="G568" s="180" t="s">
        <v>1</v>
      </c>
      <c r="H568" s="181"/>
      <c r="I568" s="182"/>
      <c r="J568" s="183">
        <f t="shared" si="7"/>
        <v>0</v>
      </c>
      <c r="K568" s="184"/>
      <c r="L568" s="31"/>
      <c r="M568" s="185" t="s">
        <v>1</v>
      </c>
      <c r="N568" s="186" t="s">
        <v>46</v>
      </c>
      <c r="O568" s="187"/>
      <c r="P568" s="187"/>
      <c r="Q568" s="187"/>
      <c r="R568" s="187"/>
      <c r="S568" s="187"/>
      <c r="T568" s="188"/>
      <c r="AT568" s="16" t="s">
        <v>723</v>
      </c>
      <c r="AU568" s="16" t="s">
        <v>86</v>
      </c>
      <c r="AY568" s="16" t="s">
        <v>723</v>
      </c>
      <c r="BE568" s="142">
        <f t="shared" si="8"/>
        <v>0</v>
      </c>
      <c r="BF568" s="142">
        <f t="shared" si="9"/>
        <v>0</v>
      </c>
      <c r="BG568" s="142">
        <f t="shared" si="10"/>
        <v>0</v>
      </c>
      <c r="BH568" s="142">
        <f t="shared" si="11"/>
        <v>0</v>
      </c>
      <c r="BI568" s="142">
        <f t="shared" si="12"/>
        <v>0</v>
      </c>
      <c r="BJ568" s="16" t="s">
        <v>86</v>
      </c>
      <c r="BK568" s="142">
        <f t="shared" si="13"/>
        <v>0</v>
      </c>
    </row>
    <row r="569" spans="2:63" s="1" customFormat="1" ht="6.95" customHeight="1">
      <c r="B569" s="43"/>
      <c r="C569" s="44"/>
      <c r="D569" s="44"/>
      <c r="E569" s="44"/>
      <c r="F569" s="44"/>
      <c r="G569" s="44"/>
      <c r="H569" s="44"/>
      <c r="I569" s="44"/>
      <c r="J569" s="44"/>
      <c r="K569" s="44"/>
      <c r="L569" s="31"/>
    </row>
  </sheetData>
  <autoFilter ref="C134:K568" xr:uid="{00000000-0009-0000-0000-000001000000}"/>
  <mergeCells count="6">
    <mergeCell ref="L2:V2"/>
    <mergeCell ref="E7:H7"/>
    <mergeCell ref="E16:H16"/>
    <mergeCell ref="E25:H25"/>
    <mergeCell ref="E85:H85"/>
    <mergeCell ref="E127:H127"/>
  </mergeCells>
  <dataValidations count="2">
    <dataValidation type="list" allowBlank="1" showInputMessage="1" showErrorMessage="1" error="Povoleny jsou hodnoty K, M." sqref="D519:D569" xr:uid="{00000000-0002-0000-0100-000000000000}">
      <formula1>"K, M"</formula1>
    </dataValidation>
    <dataValidation type="list" allowBlank="1" showInputMessage="1" showErrorMessage="1" error="Povoleny jsou hodnoty základní, snížená, zákl. přenesená, sníž. přenesená, nulová." sqref="N519:N569" xr:uid="{00000000-0002-0000-0100-000001000000}">
      <formula1>"základní, snížená, zákl. přenesená, sníž. přenesená,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23-470 - Oprava střechy H...</vt:lpstr>
      <vt:lpstr>'23-470 - Oprava střechy H...'!Názvy_tisku</vt:lpstr>
      <vt:lpstr>'Rekapitulace stavby'!Názvy_tisku</vt:lpstr>
      <vt:lpstr>'23-470 - Oprava střechy H...'!Oblast_tisku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DESKTOP-OCAMGMR\pe3k182</dc:creator>
  <cp:lastModifiedBy>Hubená Věra</cp:lastModifiedBy>
  <dcterms:created xsi:type="dcterms:W3CDTF">2023-07-12T13:30:27Z</dcterms:created>
  <dcterms:modified xsi:type="dcterms:W3CDTF">2023-07-18T08:25:04Z</dcterms:modified>
</cp:coreProperties>
</file>