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Rekapitulace stavby" sheetId="1" r:id="rId1"/>
    <sheet name="01 - Bourací práce" sheetId="2" r:id="rId2"/>
    <sheet name="02 - Nové konstrukce" sheetId="3" r:id="rId3"/>
    <sheet name="03 - Chlazení" sheetId="4" r:id="rId4"/>
    <sheet name="04 - Vzduchotechnika" sheetId="5" r:id="rId5"/>
    <sheet name="05 - Elektroinstalace" sheetId="6" r:id="rId6"/>
    <sheet name="06 - Vytápění" sheetId="7" r:id="rId7"/>
    <sheet name="07 - Vybavení pokojů" sheetId="8" r:id="rId8"/>
    <sheet name="08 - Zdravotechnika vč. z..." sheetId="9" r:id="rId9"/>
    <sheet name="VRN - Vedlejší rozpočtové..." sheetId="10" r:id="rId10"/>
  </sheets>
  <definedNames>
    <definedName name="_xlnm._FilterDatabase" localSheetId="1" hidden="1">'01 - Bourací práce'!$C$122:$K$219</definedName>
    <definedName name="_xlnm._FilterDatabase" localSheetId="2" hidden="1">'02 - Nové konstrukce'!$C$136:$K$644</definedName>
    <definedName name="_xlnm._FilterDatabase" localSheetId="3" hidden="1">'03 - Chlazení'!$C$115:$K$139</definedName>
    <definedName name="_xlnm._FilterDatabase" localSheetId="4" hidden="1">'04 - Vzduchotechnika'!$C$118:$K$179</definedName>
    <definedName name="_xlnm._FilterDatabase" localSheetId="5" hidden="1">'05 - Elektroinstalace'!$C$119:$K$225</definedName>
    <definedName name="_xlnm._FilterDatabase" localSheetId="6" hidden="1">'06 - Vytápění'!$C$120:$K$150</definedName>
    <definedName name="_xlnm._FilterDatabase" localSheetId="7" hidden="1">'07 - Vybavení pokojů'!$C$119:$K$233</definedName>
    <definedName name="_xlnm._FilterDatabase" localSheetId="8" hidden="1">'08 - Zdravotechnika vč. z...'!$C$119:$K$165</definedName>
    <definedName name="_xlnm._FilterDatabase" localSheetId="9" hidden="1">'VRN - Vedlejší rozpočtové...'!$C$116:$K$126</definedName>
    <definedName name="_xlnm.Print_Area" localSheetId="1">'01 - Bourací práce'!$C$4:$J$76,'01 - Bourací práce'!$C$82:$J$104,'01 - Bourací práce'!$C$110:$K$219</definedName>
    <definedName name="_xlnm.Print_Area" localSheetId="2">'02 - Nové konstrukce'!$C$4:$J$76,'02 - Nové konstrukce'!$C$82:$J$118,'02 - Nové konstrukce'!$C$124:$K$644</definedName>
    <definedName name="_xlnm.Print_Area" localSheetId="3">'03 - Chlazení'!$C$4:$J$76,'03 - Chlazení'!$C$82:$J$97,'03 - Chlazení'!$C$103:$K$139</definedName>
    <definedName name="_xlnm.Print_Area" localSheetId="4">'04 - Vzduchotechnika'!$C$4:$J$76,'04 - Vzduchotechnika'!$C$82:$J$100,'04 - Vzduchotechnika'!$C$106:$K$179</definedName>
    <definedName name="_xlnm.Print_Area" localSheetId="5">'05 - Elektroinstalace'!$C$4:$J$76,'05 - Elektroinstalace'!$C$82:$J$101,'05 - Elektroinstalace'!$C$107:$K$225</definedName>
    <definedName name="_xlnm.Print_Area" localSheetId="6">'06 - Vytápění'!$C$4:$J$76,'06 - Vytápění'!$C$82:$J$102,'06 - Vytápění'!$C$108:$K$150</definedName>
    <definedName name="_xlnm.Print_Area" localSheetId="7">'07 - Vybavení pokojů'!$C$4:$J$76,'07 - Vybavení pokojů'!$C$82:$J$101,'07 - Vybavení pokojů'!$C$107:$K$233</definedName>
    <definedName name="_xlnm.Print_Area" localSheetId="8">'08 - Zdravotechnika vč. z...'!$C$4:$J$76,'08 - Zdravotechnika vč. z...'!$C$82:$J$101,'08 - Zdravotechnika vč. z...'!$C$107:$K$165</definedName>
    <definedName name="_xlnm.Print_Area" localSheetId="0">'Rekapitulace stavby'!$D$4:$AO$76,'Rekapitulace stavby'!$C$82:$AQ$104</definedName>
    <definedName name="_xlnm.Print_Area" localSheetId="9">'VRN - Vedlejší rozpočtové...'!$C$4:$J$76,'VRN - Vedlejší rozpočtové...'!$C$82:$J$98,'VRN - Vedlejší rozpočtové...'!$C$104:$K$126</definedName>
    <definedName name="_xlnm.Print_Titles" localSheetId="0">'Rekapitulace stavby'!$92:$92</definedName>
    <definedName name="_xlnm.Print_Titles" localSheetId="1">'01 - Bourací práce'!$122:$122</definedName>
    <definedName name="_xlnm.Print_Titles" localSheetId="2">'02 - Nové konstrukce'!$136:$136</definedName>
    <definedName name="_xlnm.Print_Titles" localSheetId="3">'03 - Chlazení'!$115:$115</definedName>
    <definedName name="_xlnm.Print_Titles" localSheetId="4">'04 - Vzduchotechnika'!$118:$118</definedName>
    <definedName name="_xlnm.Print_Titles" localSheetId="5">'05 - Elektroinstalace'!$119:$119</definedName>
    <definedName name="_xlnm.Print_Titles" localSheetId="6">'06 - Vytápění'!$120:$120</definedName>
    <definedName name="_xlnm.Print_Titles" localSheetId="7">'07 - Vybavení pokojů'!$119:$119</definedName>
    <definedName name="_xlnm.Print_Titles" localSheetId="8">'08 - Zdravotechnika vč. z...'!$119:$119</definedName>
    <definedName name="_xlnm.Print_Titles" localSheetId="9">'VRN - Vedlejší rozpočtové...'!$116:$116</definedName>
  </definedNames>
  <calcPr calcId="181029"/>
</workbook>
</file>

<file path=xl/sharedStrings.xml><?xml version="1.0" encoding="utf-8"?>
<sst xmlns="http://schemas.openxmlformats.org/spreadsheetml/2006/main" count="12266" uniqueCount="1568">
  <si>
    <t>Export Komplet</t>
  </si>
  <si>
    <t/>
  </si>
  <si>
    <t>2.0</t>
  </si>
  <si>
    <t>False</t>
  </si>
  <si>
    <t>{a69d5959-1066-4cf7-a33c-0066324af745}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</si>
  <si>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</si>
  <si>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</si>
  <si>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</si>
  <si>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</si>
  <si>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</si>
  <si>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</si>
  <si>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</si>
  <si>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</si>
  <si>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</si>
  <si>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2023070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</si>
  <si>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</si>
  <si>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</si>
  <si>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Pokoje gynekologicko - porodnického oddělení Nymburk - půdní vestavba budovy B v areálu nemocnice Nymburk s.r.o.</t>
  </si>
  <si>
    <t>KSO:</t>
  </si>
  <si>
    <t>CC-CZ:</t>
  </si>
  <si>
    <t>Místo:</t>
  </si>
  <si>
    <t>Nymburk</t>
  </si>
  <si>
    <t>Datum:</t>
  </si>
  <si>
    <t>2. 10. 2023</t>
  </si>
  <si>
    <t>Zadavatel:</t>
  </si>
  <si>
    <t>IČ:</t>
  </si>
  <si>
    <t>Město Nymburk, Náměstí přemyslovců 163/20</t>
  </si>
  <si>
    <t>DIČ:</t>
  </si>
  <si>
    <t>Uchazeč:</t>
  </si>
  <si>
    <t>Vyplň údaj</t>
  </si>
  <si>
    <t>Projektant:</t>
  </si>
  <si>
    <t>Ing. Arch .Jan Ságl, Záměl</t>
  </si>
  <si>
    <t>True</t>
  </si>
  <si>
    <t>Zpracovatel:</t>
  </si>
  <si>
    <t xml:space="preserve"> </t>
  </si>
  <si>
    <t>Poznámka:</t>
  </si>
  <si>
    <t>NEDÍLNOU SOUČÁSTÍ ROZPOČTU JE PROJEKTOVÁ DOKUMENTACE!
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
POVINNOSTÍ DODAVATELE JE PŘEKONTROLOVAT SPECIFIKACI MATERIÁLŮ A CHYBĚJÍCÍ MATERIÁL NEBO VÝKON DOPLNIT A OCENIT!
ROZPOČET JE NAVRŽEN DLE DOSTUPNÝCH MOŽNÝCH INFORMACÍ Z PROJEKTOVÉ DOKUMENTACE, PŘI STAVEBNÍCH PRACECH MOHOU BÝT ZJIŠTĚNY TAKOVÉ
SKUTEČNOSTI, KTERÉ MOHOU OVLIVNIT PŘEDPOKLAD A ROZSAH PRACÍ, V TĚCHTO PŘÍPADECH BUDE
 ÚPRAVA ŘEŠENA V RÁMCI ZMĚNOVÉHO ŘÍZENÍ A ZJIŠŤOVACÍCH PROTOKOLŮ NA STAVBĚ!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</si>
  <si>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</si>
  <si>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</si>
  <si>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</si>
  <si>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</si>
  <si>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</si>
  <si>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</si>
  <si>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</si>
  <si>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</si>
  <si>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</si>
  <si>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</si>
  <si>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</si>
  <si>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</si>
  <si>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</si>
  <si>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</si>
  <si>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</si>
  <si>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</si>
  <si>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</si>
  <si>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</si>
  <si>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</si>
  <si>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</si>
  <si>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</si>
  <si>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</si>
  <si>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</si>
  <si>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</si>
  <si>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</si>
  <si>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</si>
  <si>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</si>
  <si>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</si>
  <si>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</si>
  <si>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</si>
  <si>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</si>
  <si>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</si>
  <si>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</si>
  <si>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</si>
  <si>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</si>
  <si>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</si>
  <si>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</si>
  <si>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</si>
  <si>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</si>
  <si>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</si>
  <si>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</si>
  <si>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</si>
  <si>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</si>
  <si>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</si>
  <si>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</si>
  <si>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</si>
  <si>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</si>
  <si>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</si>
  <si>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</si>
  <si>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{db6797bf-4554-498a-bda3-3b2e21a4f5a7}</t>
  </si>
  <si>
    <t>2</t>
  </si>
  <si>
    <t>02</t>
  </si>
  <si>
    <t>Nové konstrukce</t>
  </si>
  <si>
    <t>{f21c2ce9-96ff-4152-a6ac-53b322bd0d8a}</t>
  </si>
  <si>
    <t>03</t>
  </si>
  <si>
    <t>Chlazení</t>
  </si>
  <si>
    <t>{5d9da56c-a5a6-4ecb-a314-2e265526d65a}</t>
  </si>
  <si>
    <t>04</t>
  </si>
  <si>
    <t>Vzduchotechnika</t>
  </si>
  <si>
    <t>{9c27e047-6d45-449d-8705-ae53c7781c83}</t>
  </si>
  <si>
    <t>05</t>
  </si>
  <si>
    <t>Elektroinstalace</t>
  </si>
  <si>
    <t>{f84d1052-f8ab-4e52-b66b-0de34724b36d}</t>
  </si>
  <si>
    <t>06</t>
  </si>
  <si>
    <t>Vytápění</t>
  </si>
  <si>
    <t>{8c732377-b2ab-44e0-832b-41bd4359797d}</t>
  </si>
  <si>
    <t>07</t>
  </si>
  <si>
    <t>Vybavení pokojů</t>
  </si>
  <si>
    <t>{b23f52cf-e6d2-4b92-b7fe-19e36e7eddf7}</t>
  </si>
  <si>
    <t>08</t>
  </si>
  <si>
    <t>Zdravotechnika vč. zařizovacích předmětů</t>
  </si>
  <si>
    <t>{9bad2a90-e3f3-4086-b72d-e9724770e555}</t>
  </si>
  <si>
    <t>VRN</t>
  </si>
  <si>
    <t>Vedlejší rozpočtové náklady</t>
  </si>
  <si>
    <t>{80c2166e-d58a-47e3-af23-7eb9a23694c2}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</si>
  <si>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</si>
  <si>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</si>
  <si>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</si>
  <si>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</si>
  <si>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</si>
  <si>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</si>
  <si>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</si>
  <si>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</si>
  <si>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</si>
  <si>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</si>
  <si>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</si>
  <si>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</si>
  <si>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</si>
  <si>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</si>
  <si>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</si>
  <si>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</si>
  <si>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</si>
  <si>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</si>
  <si>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</si>
  <si>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</si>
  <si>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</si>
  <si>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</si>
  <si>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</si>
  <si>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</si>
  <si>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</si>
  <si>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</si>
  <si>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</si>
  <si>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</si>
  <si>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</si>
  <si>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</si>
  <si>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</si>
  <si>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</si>
  <si>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</si>
  <si>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</si>
  <si>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9454-R101</t>
  </si>
  <si>
    <t>Lešení, montážní plošina apod - dle zvyklostí dodavatele</t>
  </si>
  <si>
    <t>sada</t>
  </si>
  <si>
    <t>CS Vlastní</t>
  </si>
  <si>
    <t>4</t>
  </si>
  <si>
    <t>273089547</t>
  </si>
  <si>
    <t>P</t>
  </si>
  <si>
    <t xml:space="preserve">Poznámka k položce:
 Kompletní provedení vč. přesunu hmot a stavebních přípomocí
</t>
  </si>
  <si>
    <t>VV</t>
  </si>
  <si>
    <t>předběžně - bude upřesněno na stavbě</t>
  </si>
  <si>
    <t>Součet</t>
  </si>
  <si>
    <t>962032240</t>
  </si>
  <si>
    <t>Bourání zdiva z cihel pálených nebo vápenopískových na MC do 1 m3</t>
  </si>
  <si>
    <t>m3</t>
  </si>
  <si>
    <t>CS ÚRS 2023 02</t>
  </si>
  <si>
    <t>-1730002970</t>
  </si>
  <si>
    <t>dle popisu v PD</t>
  </si>
  <si>
    <t>0,6*0,34*3</t>
  </si>
  <si>
    <t>3</t>
  </si>
  <si>
    <t>962032641</t>
  </si>
  <si>
    <t>Bourání zdiva komínového nad střechou z cihel na MC</t>
  </si>
  <si>
    <t>-2073470891</t>
  </si>
  <si>
    <t>1,4*0,5*6</t>
  </si>
  <si>
    <t>0,5*0,5*6*2</t>
  </si>
  <si>
    <t>965081112</t>
  </si>
  <si>
    <t>Bourání dlažby z dlaždic půdních pl do 1 m2</t>
  </si>
  <si>
    <t>m2</t>
  </si>
  <si>
    <t>595753547</t>
  </si>
  <si>
    <t>dle popius v PD</t>
  </si>
  <si>
    <t>5,5*12,2</t>
  </si>
  <si>
    <t>7,1*16,7</t>
  </si>
  <si>
    <t>3,4*10,5</t>
  </si>
  <si>
    <t>5</t>
  </si>
  <si>
    <t>965083111</t>
  </si>
  <si>
    <t>Odstranění násypů pod podlahami mezi trámy tl do 100 mm pl do 2 m2</t>
  </si>
  <si>
    <t>-446434172</t>
  </si>
  <si>
    <t>221,37*0,1</t>
  </si>
  <si>
    <t>6</t>
  </si>
  <si>
    <t>968062455R</t>
  </si>
  <si>
    <t>Vybourání dveří vč. zárubně - dle popisu v PD</t>
  </si>
  <si>
    <t>kus</t>
  </si>
  <si>
    <t>-178513368</t>
  </si>
  <si>
    <t>Poznámka k položce:
kompletní provedení vč. přesunu hmot a stavebních přípomocí</t>
  </si>
  <si>
    <t>7</t>
  </si>
  <si>
    <t>968072354</t>
  </si>
  <si>
    <t>Vybourání kovových rámů oken zdvojených včetně křídel pl do 1 m2</t>
  </si>
  <si>
    <t>398736228</t>
  </si>
  <si>
    <t>m.č.3.04</t>
  </si>
  <si>
    <t>0,638*0,85</t>
  </si>
  <si>
    <t>eliptická okna</t>
  </si>
  <si>
    <t>2*1</t>
  </si>
  <si>
    <t>8</t>
  </si>
  <si>
    <t>973031325</t>
  </si>
  <si>
    <t>Vysekání kapes ve zdivu cihelném na MV nebo MVC pl do 0,10 m2 hl do 300 mm</t>
  </si>
  <si>
    <t>-1361148271</t>
  </si>
  <si>
    <t>pro osazení nosníků ve stropě - předběžně - bude upřesněno na stavbě zjišťovacím protokolem</t>
  </si>
  <si>
    <t>80</t>
  </si>
  <si>
    <t>978013191</t>
  </si>
  <si>
    <t>Otlučení (osekání) vnitřní vápenné nebo vápenocementové omítky stěn v rozsahu přes 50 do 100 %</t>
  </si>
  <si>
    <t>-1138007870</t>
  </si>
  <si>
    <t>dle popisu v PD v.č. D.1.1.2-13</t>
  </si>
  <si>
    <t>m-č-3.02</t>
  </si>
  <si>
    <t>(2,9+2,9+2,6+2,6)*2,8</t>
  </si>
  <si>
    <t>(3,3+2,9)*2,8</t>
  </si>
  <si>
    <t>Mezisoučet</t>
  </si>
  <si>
    <t>ostění</t>
  </si>
  <si>
    <t>(1,14+0,86+0,86)*0,4</t>
  </si>
  <si>
    <t>(1,418+1+1)*0,4</t>
  </si>
  <si>
    <t>997</t>
  </si>
  <si>
    <t>Přesun sutě</t>
  </si>
  <si>
    <t>10</t>
  </si>
  <si>
    <t>997013153</t>
  </si>
  <si>
    <t>Vnitrostaveništní doprava suti a vybouraných hmot pro budovy v přes 9 do 12 m s omezením mechanizace</t>
  </si>
  <si>
    <t>t</t>
  </si>
  <si>
    <t>-2091215554</t>
  </si>
  <si>
    <t>11</t>
  </si>
  <si>
    <t>997013312</t>
  </si>
  <si>
    <t>Montáž a demontáž shozu suti v přes 10 do 20 m</t>
  </si>
  <si>
    <t>m</t>
  </si>
  <si>
    <t>532998763</t>
  </si>
  <si>
    <t>12</t>
  </si>
  <si>
    <t>997013322</t>
  </si>
  <si>
    <t>Příplatek k shozu suti v přes 10 do 20 m za první a ZKD den použití</t>
  </si>
  <si>
    <t>-831045978</t>
  </si>
  <si>
    <t>11*30</t>
  </si>
  <si>
    <t>13</t>
  </si>
  <si>
    <t>997013501</t>
  </si>
  <si>
    <t>Odvoz suti a vybouraných hmot na skládku nebo meziskládku do 1 km se složením</t>
  </si>
  <si>
    <t>703769720</t>
  </si>
  <si>
    <t>14</t>
  </si>
  <si>
    <t>997013509</t>
  </si>
  <si>
    <t>Příplatek k odvozu suti a vybouraných hmot na skládku ZKD 1 km přes 1 km</t>
  </si>
  <si>
    <t>1505960656</t>
  </si>
  <si>
    <t>73,422*10 'Přepočtené koeficientem množství</t>
  </si>
  <si>
    <t>997013631</t>
  </si>
  <si>
    <t>Poplatek za uložení na skládce (skládkovné) stavebního odpadu směsného</t>
  </si>
  <si>
    <t>-1162045770</t>
  </si>
  <si>
    <t>PSV</t>
  </si>
  <si>
    <t>Práce a dodávky PSV</t>
  </si>
  <si>
    <t>762</t>
  </si>
  <si>
    <t>Konstrukce tesařské</t>
  </si>
  <si>
    <t>16</t>
  </si>
  <si>
    <t>762341811</t>
  </si>
  <si>
    <t>Demontáž bednění střech z prken</t>
  </si>
  <si>
    <t>535140013</t>
  </si>
  <si>
    <t>473</t>
  </si>
  <si>
    <t>17</t>
  </si>
  <si>
    <t>762521811</t>
  </si>
  <si>
    <t>Demontáž podlah bez polštářů z prken tloušťky do 32 mm</t>
  </si>
  <si>
    <t>-1284109883</t>
  </si>
  <si>
    <t>18</t>
  </si>
  <si>
    <t>762R100</t>
  </si>
  <si>
    <t>Demontáž stávajících střešních a stropních trámů - dle popisu v PD</t>
  </si>
  <si>
    <t>1748669769</t>
  </si>
  <si>
    <t>19</t>
  </si>
  <si>
    <t>762R101</t>
  </si>
  <si>
    <t>Prostup do sousedního krovu - dle popisu v PD</t>
  </si>
  <si>
    <t>-85735365</t>
  </si>
  <si>
    <t>764</t>
  </si>
  <si>
    <t>Konstrukce klempířské</t>
  </si>
  <si>
    <t>20</t>
  </si>
  <si>
    <t>764001821</t>
  </si>
  <si>
    <t>Demontáž krytiny ze svitků nebo tabulí do suti</t>
  </si>
  <si>
    <t>236207826</t>
  </si>
  <si>
    <t>764002812</t>
  </si>
  <si>
    <t>Demontáž okapového plechu do suti</t>
  </si>
  <si>
    <t>-989335088</t>
  </si>
  <si>
    <t>7,42+7,8+5,41+3,51+8,4+1,123+3,3+2,5+8,8+2,6+3</t>
  </si>
  <si>
    <t>22</t>
  </si>
  <si>
    <t>764002881</t>
  </si>
  <si>
    <t>Demontáž lemování střešních prostupů do suti</t>
  </si>
  <si>
    <t>806221783</t>
  </si>
  <si>
    <t>23</t>
  </si>
  <si>
    <t>764004801</t>
  </si>
  <si>
    <t>Demontáž podokapního žlabu do suti</t>
  </si>
  <si>
    <t>-373390272</t>
  </si>
  <si>
    <t>53,9</t>
  </si>
  <si>
    <t>24</t>
  </si>
  <si>
    <t>764004861</t>
  </si>
  <si>
    <t>Demontáž svodu do suti</t>
  </si>
  <si>
    <t>57399824</t>
  </si>
  <si>
    <t>6*11</t>
  </si>
  <si>
    <t>765</t>
  </si>
  <si>
    <t>Krytina skládaná</t>
  </si>
  <si>
    <t>25</t>
  </si>
  <si>
    <t>765192001</t>
  </si>
  <si>
    <t>Nouzové (provizorní) zakrytí střechy plachtou</t>
  </si>
  <si>
    <t>1979099806</t>
  </si>
  <si>
    <t>26</t>
  </si>
  <si>
    <t>765192811</t>
  </si>
  <si>
    <t>Demontáž střešního výlezu jakékoliv plochy</t>
  </si>
  <si>
    <t>-1679252117</t>
  </si>
  <si>
    <t>02 - Nové konstrukce</t>
  </si>
  <si>
    <t>D4 - CHODBA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</si>
  <si>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</si>
  <si>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</si>
  <si>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</si>
  <si>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</si>
  <si>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</si>
  <si>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751 - Vzduchotechnika</t>
  </si>
  <si>
    <t xml:space="preserve">    763 - Konstrukce suché výstavby</t>
  </si>
  <si>
    <t xml:space="preserve">    766-1 - Výplně otvorů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</si>
  <si>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</si>
  <si>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</si>
  <si>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</si>
  <si>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</si>
  <si>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</si>
  <si>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</si>
  <si>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D4</t>
  </si>
  <si>
    <t>CHODBA</t>
  </si>
  <si>
    <t>Svislé a kompletní konstrukce</t>
  </si>
  <si>
    <t>310237271</t>
  </si>
  <si>
    <t>Zazdívka otvorů pl přes 0,09 do 0,25 m2 ve zdivu nadzákladovém cihlami pálenými tl přes 600 do 750 mm</t>
  </si>
  <si>
    <t>1379342803</t>
  </si>
  <si>
    <t>zazdívka otvorů  3NP m.č.3.02</t>
  </si>
  <si>
    <t>Vodorovné konstrukce</t>
  </si>
  <si>
    <t>413941123</t>
  </si>
  <si>
    <t>Osazování ocelových válcovaných nosníků stropů I, IE, U, UE nebo L č. 14 až 22 nebo výšky přes 120 do 220 mm</t>
  </si>
  <si>
    <t>-25050056</t>
  </si>
  <si>
    <t>dle popisu v PD a statice</t>
  </si>
  <si>
    <t>ozn. SO1</t>
  </si>
  <si>
    <t>5735/1000</t>
  </si>
  <si>
    <t>ozn. SO2</t>
  </si>
  <si>
    <t>2061,50/1000</t>
  </si>
  <si>
    <t>M</t>
  </si>
  <si>
    <t>13010754</t>
  </si>
  <si>
    <t>ocel profilová jakost S235JR (11 375) průřez IPE 220</t>
  </si>
  <si>
    <t>512</t>
  </si>
  <si>
    <t>-1294294656</t>
  </si>
  <si>
    <t>5735*1,1/1000</t>
  </si>
  <si>
    <t>2061,50*1,1/1000</t>
  </si>
  <si>
    <t>413941133</t>
  </si>
  <si>
    <t>Osazování ocelových válcovaných nosníků stropů HEA nebo HEB výšky přes 120 do do 220 mm</t>
  </si>
  <si>
    <t>-690126585</t>
  </si>
  <si>
    <t>2560/1000</t>
  </si>
  <si>
    <t>13010978</t>
  </si>
  <si>
    <t>ocel profilová jakost S235JR (11 375) průřez HEB 180</t>
  </si>
  <si>
    <t>-1651802997</t>
  </si>
  <si>
    <t>2560*1,1/1000</t>
  </si>
  <si>
    <t>Úpravy povrchů, podlahy a osazování výplní</t>
  </si>
  <si>
    <t>612131101</t>
  </si>
  <si>
    <t>Cementový postřik vnitřních stěn nanášený celoplošně ručně</t>
  </si>
  <si>
    <t>153941083</t>
  </si>
  <si>
    <t>612131121</t>
  </si>
  <si>
    <t>Penetrační disperzní nátěr vnitřních stěn nanášený ručně</t>
  </si>
  <si>
    <t>6301611</t>
  </si>
  <si>
    <t>48,16</t>
  </si>
  <si>
    <t>612321141</t>
  </si>
  <si>
    <t>Vápenocementová omítka štuková dvouvrstvá vnitřních stěn nanášená ručně</t>
  </si>
  <si>
    <t>-1310754732</t>
  </si>
  <si>
    <t>612325223</t>
  </si>
  <si>
    <t>Vápenocementová štuková omítka malých ploch přes 0,25 do 1 m2 na stěnách</t>
  </si>
  <si>
    <t>1570758627</t>
  </si>
  <si>
    <t>612325223R</t>
  </si>
  <si>
    <t>Vnější Vápenocementová omítka malých ploch přes 0,25 do 1 m2 na stěnách</t>
  </si>
  <si>
    <t>1529423172</t>
  </si>
  <si>
    <t>612325301</t>
  </si>
  <si>
    <t>Vápenocementová hladká omítka ostění nebo nadpraží</t>
  </si>
  <si>
    <t>613711219</t>
  </si>
  <si>
    <t>619991001</t>
  </si>
  <si>
    <t>Zakrytí podlah fólií přilepenou lepící páskou</t>
  </si>
  <si>
    <t>1980430852</t>
  </si>
  <si>
    <t xml:space="preserve"> práce spojené s rekonstrukcí</t>
  </si>
  <si>
    <t>180</t>
  </si>
  <si>
    <t>619991011</t>
  </si>
  <si>
    <t>Obalení konstrukcí a prvků fólií přilepenou lepící páskou</t>
  </si>
  <si>
    <t>-1830061721</t>
  </si>
  <si>
    <t>250" práce spojené s rekonstrukcí</t>
  </si>
  <si>
    <t>632481213</t>
  </si>
  <si>
    <t>Separační vrstva z PE fólie</t>
  </si>
  <si>
    <t>-1154516008</t>
  </si>
  <si>
    <t xml:space="preserve">dle popisu v PD </t>
  </si>
  <si>
    <t>612R100</t>
  </si>
  <si>
    <t>Vyspravení schodiště vč. opravy a nátěru zábradlí - dle popisu v PD</t>
  </si>
  <si>
    <t>582125670</t>
  </si>
  <si>
    <t>dle popisu v PD a TZ str.4</t>
  </si>
  <si>
    <t>612R101</t>
  </si>
  <si>
    <t>Dodávka a montáž schodiště m.č. 3.02 - dle popisu v PD</t>
  </si>
  <si>
    <t>986689425</t>
  </si>
  <si>
    <t>612R102</t>
  </si>
  <si>
    <t>Dodávka a montáž rampy m.č. 3.02 - dle popisu v PD</t>
  </si>
  <si>
    <t>2114309855</t>
  </si>
  <si>
    <t>949101111</t>
  </si>
  <si>
    <t>Lešení pomocné pro objekty pozemních staveb s lešeňovou podlahou v do 1,9 m zatížení do 150 kg/m2</t>
  </si>
  <si>
    <t>-971870027</t>
  </si>
  <si>
    <t>952901111</t>
  </si>
  <si>
    <t>Vyčištění budov bytové a občanské výstavby při výšce podlaží do 4 m</t>
  </si>
  <si>
    <t>-36036075</t>
  </si>
  <si>
    <t>vnitřní plochy</t>
  </si>
  <si>
    <t>978011141R1</t>
  </si>
  <si>
    <t>PBŘ - dle PD</t>
  </si>
  <si>
    <t>-175207345</t>
  </si>
  <si>
    <t>998</t>
  </si>
  <si>
    <t>Přesun hmot</t>
  </si>
  <si>
    <t>998018003</t>
  </si>
  <si>
    <t>Přesun hmot ruční pro budovy v přes 12 do 24 m</t>
  </si>
  <si>
    <t>-2004632640</t>
  </si>
  <si>
    <t>713</t>
  </si>
  <si>
    <t>Izolace tepelné</t>
  </si>
  <si>
    <t>713111131</t>
  </si>
  <si>
    <t>Montáž izolace tepelné spodem stropů žebrových s úpravou drátem rohoží, pásů, dílců, desek</t>
  </si>
  <si>
    <t>1426231320</t>
  </si>
  <si>
    <t>dle popisu v PD v.č. D.1.1.2 - 13</t>
  </si>
  <si>
    <t>63152104</t>
  </si>
  <si>
    <t>pás tepelně izolační univerzální tl 160mm</t>
  </si>
  <si>
    <t>32</t>
  </si>
  <si>
    <t>1241504461</t>
  </si>
  <si>
    <t>180*1,1 'Přepočtené koeficientem množství</t>
  </si>
  <si>
    <t>713121122</t>
  </si>
  <si>
    <t>Montáž izolace tepelné podlah volně kladenými mezi trámy nebo rošt rohožemi, pásy, dílci, deskami 2 vrstvy</t>
  </si>
  <si>
    <t>-1802085015</t>
  </si>
  <si>
    <t>5,7*10,6</t>
  </si>
  <si>
    <t>5,7*16,3</t>
  </si>
  <si>
    <t>3,4*9,5</t>
  </si>
  <si>
    <t>63153712</t>
  </si>
  <si>
    <t>deska tepelně izolační minerální univerzální tl 150mm</t>
  </si>
  <si>
    <t>-194858496</t>
  </si>
  <si>
    <t>185,63*2</t>
  </si>
  <si>
    <t>713121121</t>
  </si>
  <si>
    <t>Montáž izolace tepelné podlah volně kladenými rohožemi, pásy, dílci, deskami 2 vrstvy</t>
  </si>
  <si>
    <t>1155996372</t>
  </si>
  <si>
    <t xml:space="preserve">dle popisu v PD v.č. D.1.1.2 - 13 </t>
  </si>
  <si>
    <t>27</t>
  </si>
  <si>
    <t>63141434</t>
  </si>
  <si>
    <t>deska tepelně izolační minerální plovoucích podlah tl 40mm</t>
  </si>
  <si>
    <t>-1204435632</t>
  </si>
  <si>
    <t>371,26*1,1 'Přepočtené koeficientem množství</t>
  </si>
  <si>
    <t>28</t>
  </si>
  <si>
    <t>713134116R</t>
  </si>
  <si>
    <t xml:space="preserve">Tepelná foukaná izolace celulózová vlákna </t>
  </si>
  <si>
    <t>2125743056</t>
  </si>
  <si>
    <t>dle popisu v PD v.č. D.1.1.9 skl. SK4</t>
  </si>
  <si>
    <t>6,2*1,4*1,7</t>
  </si>
  <si>
    <t>2,2*1,2*1,7</t>
  </si>
  <si>
    <t>1,5*2,2*1,7</t>
  </si>
  <si>
    <t>6,6*1,5*1,8</t>
  </si>
  <si>
    <t>3,7*1,1*1,6</t>
  </si>
  <si>
    <t>29</t>
  </si>
  <si>
    <t>713151111</t>
  </si>
  <si>
    <t>Montáž izolace tepelné střech šikmých kladené volně mezi krokve rohoží, pásů, desek</t>
  </si>
  <si>
    <t>828910857</t>
  </si>
  <si>
    <t>dle popisu v PD v.č. D.1.1 2 - 13</t>
  </si>
  <si>
    <t>SK8</t>
  </si>
  <si>
    <t>2,2*(6,2+2,2+2,2+6,6+3,7)</t>
  </si>
  <si>
    <t>30</t>
  </si>
  <si>
    <t>-1268869319</t>
  </si>
  <si>
    <t>45,98</t>
  </si>
  <si>
    <t>45,98*1,1 'Přepočtené koeficientem množství</t>
  </si>
  <si>
    <t>31</t>
  </si>
  <si>
    <t>713151152R</t>
  </si>
  <si>
    <t>Montáž izolace tepelné střech šikmých přišroubované pod krokve z desek sklonu do 30° tl přes 60 do 100 mm</t>
  </si>
  <si>
    <t>1956133328</t>
  </si>
  <si>
    <t>28376532</t>
  </si>
  <si>
    <t>deska izolační PIR s oboustrannou kompozitní fólií s hliníkovou vložkou pro šikmé střechy tl 100mm</t>
  </si>
  <si>
    <t>1080685564</t>
  </si>
  <si>
    <t>33</t>
  </si>
  <si>
    <t>998713103</t>
  </si>
  <si>
    <t>Přesun hmot tonážní pro izolace tepelné v objektech v přes 12 do 24 m</t>
  </si>
  <si>
    <t>248325161</t>
  </si>
  <si>
    <t>751</t>
  </si>
  <si>
    <t>34</t>
  </si>
  <si>
    <t>751R100</t>
  </si>
  <si>
    <t>Dodávka a montáž odvětrávacích hlavic nuceného větrání - dle popisu v PD</t>
  </si>
  <si>
    <t>-660278145</t>
  </si>
  <si>
    <t>Dle popisu v PD</t>
  </si>
  <si>
    <t>35</t>
  </si>
  <si>
    <t>751R101</t>
  </si>
  <si>
    <t>Dodávka a montáž odvětrávacích hlavic kanalizace - dle popisu v PD</t>
  </si>
  <si>
    <t>350319249</t>
  </si>
  <si>
    <t>36</t>
  </si>
  <si>
    <t>762332533R</t>
  </si>
  <si>
    <t>Úprava konstrukce krovu vč.impregnace a protipožárního bezbarvého nátěru viditelných prvků, lešení a pomocných prací - dle popisu  v PD</t>
  </si>
  <si>
    <t>-1769903714</t>
  </si>
  <si>
    <t>37</t>
  </si>
  <si>
    <t>762332533R1</t>
  </si>
  <si>
    <t>Dodávka a montáž laťování - dle popisu  v PD</t>
  </si>
  <si>
    <t>-357321543</t>
  </si>
  <si>
    <t>38</t>
  </si>
  <si>
    <t>762341250</t>
  </si>
  <si>
    <t>Montáž bednění střech rovných a šikmých sklonu do 60° z hoblovaných prken</t>
  </si>
  <si>
    <t>1466326398</t>
  </si>
  <si>
    <t>39</t>
  </si>
  <si>
    <t>60515111</t>
  </si>
  <si>
    <t>řezivo jehličnaté boční prkno 20-30mm</t>
  </si>
  <si>
    <t>1557467850</t>
  </si>
  <si>
    <t>473*0,025</t>
  </si>
  <si>
    <t>11,825*1,1 'Přepočtené koeficientem množství</t>
  </si>
  <si>
    <t>40</t>
  </si>
  <si>
    <t>762395000</t>
  </si>
  <si>
    <t>Spojovací prostředky krovů, bednění, laťování, nadstřešních konstrukcí</t>
  </si>
  <si>
    <t>-722205519</t>
  </si>
  <si>
    <t>41</t>
  </si>
  <si>
    <t>762511126</t>
  </si>
  <si>
    <t>Podlahové kce podkladové z cementotřískových desek tl 22 mm na nebroušených na pero a drážku lepených</t>
  </si>
  <si>
    <t>-807031084</t>
  </si>
  <si>
    <t>dle popisu v PD v.č. D.1.1.2 - 13 2 vrstvy</t>
  </si>
  <si>
    <t>42</t>
  </si>
  <si>
    <t>762523104</t>
  </si>
  <si>
    <t>Položení podlahy z hoblovaných prken na sraz</t>
  </si>
  <si>
    <t>-1006501302</t>
  </si>
  <si>
    <t>43</t>
  </si>
  <si>
    <t>-47360302</t>
  </si>
  <si>
    <t>185,63*0,025</t>
  </si>
  <si>
    <t>4,641*1,1 'Přepočtené koeficientem množství</t>
  </si>
  <si>
    <t>44</t>
  </si>
  <si>
    <t>762595001</t>
  </si>
  <si>
    <t>Spojovací prostředky pro položení dřevěných podlah a zakrytí kanálů</t>
  </si>
  <si>
    <t>-193540763</t>
  </si>
  <si>
    <t>45</t>
  </si>
  <si>
    <t>Výměna nevyhovujících částí krovu - dle popisu v PD</t>
  </si>
  <si>
    <t>-929933761</t>
  </si>
  <si>
    <t>dle popisu v PD bude upřesněno na stavbě zjišťovacím protokolem</t>
  </si>
  <si>
    <t>46</t>
  </si>
  <si>
    <t>Dodávka a montáž sloupků k prodloužení stávajících - strop vyztužení - dle popisu statiky</t>
  </si>
  <si>
    <t>-1510879081</t>
  </si>
  <si>
    <t>47</t>
  </si>
  <si>
    <t>998762103</t>
  </si>
  <si>
    <t>Přesun hmot tonážní pro kce tesařské v objektech v přes 12 do 24 m</t>
  </si>
  <si>
    <t>943624631</t>
  </si>
  <si>
    <t>763</t>
  </si>
  <si>
    <t>Konstrukce suché výstavby</t>
  </si>
  <si>
    <t>48</t>
  </si>
  <si>
    <t>763111338</t>
  </si>
  <si>
    <t>SDK příčka tl 100 mm profil CW+UW 75 desky s vysokou mechanickou odolností 1xDFRIH2 12,5 s izolací EI 45 Rw do 51 dB</t>
  </si>
  <si>
    <t>764816889</t>
  </si>
  <si>
    <t>(1,2+0,9+1,2+2,5+2,2)*2,8</t>
  </si>
  <si>
    <t>-0,8*1,97*2</t>
  </si>
  <si>
    <t>49</t>
  </si>
  <si>
    <t>763111346</t>
  </si>
  <si>
    <t>SDK příčka tl 125 mm profil CW+UW 100 desky 1xDFH2 12,5 s izolací EI 45 Rw do 51 dB</t>
  </si>
  <si>
    <t>-1908635970</t>
  </si>
  <si>
    <t>skl. SK2</t>
  </si>
  <si>
    <t>(0,6+2,1+1,6+2+1,95)*2,8</t>
  </si>
  <si>
    <t>-0,8*1,97</t>
  </si>
  <si>
    <t>50</t>
  </si>
  <si>
    <t>763111741</t>
  </si>
  <si>
    <t>Montáž parotěsné zábrany do SDK příčky</t>
  </si>
  <si>
    <t>822982695</t>
  </si>
  <si>
    <t>předstěna u obvodových zdí SK5</t>
  </si>
  <si>
    <t>2,6*(6,1+0,5+8,3+5,6)</t>
  </si>
  <si>
    <t>-1,148*0,86</t>
  </si>
  <si>
    <t>-1,418*1</t>
  </si>
  <si>
    <t>51</t>
  </si>
  <si>
    <t>28329276</t>
  </si>
  <si>
    <t>fólie PE vyztužená pro parotěsnou vrstvu (reakce na oheň - třída E) 140g/m2</t>
  </si>
  <si>
    <t>189335983</t>
  </si>
  <si>
    <t>50,895</t>
  </si>
  <si>
    <t>50,895*1,25 'Přepočtené koeficientem množství</t>
  </si>
  <si>
    <t>52</t>
  </si>
  <si>
    <t>763111771</t>
  </si>
  <si>
    <t>Příplatek k SDK příčce za rovinnost kvality Q3</t>
  </si>
  <si>
    <t>-179289176</t>
  </si>
  <si>
    <t>19,248*2</t>
  </si>
  <si>
    <t>21,524*2</t>
  </si>
  <si>
    <t>73,336*2</t>
  </si>
  <si>
    <t>35,84</t>
  </si>
  <si>
    <t>91,693</t>
  </si>
  <si>
    <t>53</t>
  </si>
  <si>
    <t>763112347</t>
  </si>
  <si>
    <t>SDK příčka mezibytová tl 205 mm zdvojený profil CW+UW 75 desky s vysokou mechanickou odolností 2xDFRIH2 12,5 s dvojitou izolací EI 90 Rw do 71 dB</t>
  </si>
  <si>
    <t>586523162</t>
  </si>
  <si>
    <t>2,8*(4,42+3,7+2+2,7+4,4+9,4)</t>
  </si>
  <si>
    <t>3*2</t>
  </si>
  <si>
    <t>-1,2*2</t>
  </si>
  <si>
    <t>54</t>
  </si>
  <si>
    <t>763121465</t>
  </si>
  <si>
    <t>SDK stěna předsazená tl 75 mm profil CW+UW 50 desky 2xDFH2 12,5 s izolací EI 45</t>
  </si>
  <si>
    <t>-1245745187</t>
  </si>
  <si>
    <t>dle popisu v PD - stěna u foukané izolace</t>
  </si>
  <si>
    <t>1,72*(10,6+0,42+2,3+5,2+5,2)</t>
  </si>
  <si>
    <t>55</t>
  </si>
  <si>
    <t>763121423</t>
  </si>
  <si>
    <t>SDK stěna předsazená tl 87,5 mm profil CW+UW 75 deska 1xDF 12,5 s izolací EI 30 Rw do 12 dB</t>
  </si>
  <si>
    <t>-1721562473</t>
  </si>
  <si>
    <t>dle popisu v PD v.č. D.1.1.2 -  13</t>
  </si>
  <si>
    <t>2,8*(6,1+6,7)</t>
  </si>
  <si>
    <t>56</t>
  </si>
  <si>
    <t>763121466</t>
  </si>
  <si>
    <t>SDK stěna předsazená tl 100 mm profil CW+UW 75 desky 2xDFH2 12,5 s izolací EI 45</t>
  </si>
  <si>
    <t>82492363</t>
  </si>
  <si>
    <t>57</t>
  </si>
  <si>
    <t>763121590</t>
  </si>
  <si>
    <t>SDK stěna předsazená pro osazení závěsného WC tl 150 - 250 mm profil CW+UW 50 desky 2xH2 12,5 bez TI</t>
  </si>
  <si>
    <t>627763181</t>
  </si>
  <si>
    <t>0,9*1,5</t>
  </si>
  <si>
    <t>1,2*1,5</t>
  </si>
  <si>
    <t>58</t>
  </si>
  <si>
    <t>763131471</t>
  </si>
  <si>
    <t>SDK podhled deska 1xDFH2 12,5 bez izolace dvouvrstvá spodní kce profil CD+UD REI do 90</t>
  </si>
  <si>
    <t>2043092009</t>
  </si>
  <si>
    <t>59</t>
  </si>
  <si>
    <t>763131751</t>
  </si>
  <si>
    <t>Montáž parotěsné zábrany do SDK podhledu</t>
  </si>
  <si>
    <t>1073349271</t>
  </si>
  <si>
    <t>60</t>
  </si>
  <si>
    <t>763131752</t>
  </si>
  <si>
    <t>Montáž jedné vrstvy tepelné izolace do SDK podhledu</t>
  </si>
  <si>
    <t>1792079576</t>
  </si>
  <si>
    <t>61</t>
  </si>
  <si>
    <t>-1414408140</t>
  </si>
  <si>
    <t>62</t>
  </si>
  <si>
    <t>763131771</t>
  </si>
  <si>
    <t>Příplatek k SDK podhledu za rovinnost kvality Q3</t>
  </si>
  <si>
    <t>-1720848643</t>
  </si>
  <si>
    <t>63</t>
  </si>
  <si>
    <t>763161741</t>
  </si>
  <si>
    <t>SDK podkroví deska 1xDFH2 12,5 bez TI dvouvrstvá spodní kce profil CD+UD na krokvových závěsech</t>
  </si>
  <si>
    <t>1205377034</t>
  </si>
  <si>
    <t>64</t>
  </si>
  <si>
    <t>998763303</t>
  </si>
  <si>
    <t>Přesun hmot tonážní pro sádrokartonové konstrukce v objektech v přes 12 do 24 m</t>
  </si>
  <si>
    <t>-1794097687</t>
  </si>
  <si>
    <t>65</t>
  </si>
  <si>
    <t>764002414</t>
  </si>
  <si>
    <t>Montáž strukturované oddělovací rohože jakkékoliv rš</t>
  </si>
  <si>
    <t>-1686260476</t>
  </si>
  <si>
    <t>66</t>
  </si>
  <si>
    <t>28329028</t>
  </si>
  <si>
    <t>fólie PE vyztužená Al vrstvou pro parotěsnou vrstvu 150g/m2 s integrovanou lepící páskou</t>
  </si>
  <si>
    <t>1140958024</t>
  </si>
  <si>
    <t>473*1,1 'Přepočtené koeficientem množství</t>
  </si>
  <si>
    <t>67</t>
  </si>
  <si>
    <t>764111643R</t>
  </si>
  <si>
    <t>Krytina střechy rovné drážkováním ze svitků z Pz plechu s povrchovou úpravou vč. souvisejícího oplechování  - dle popisu v PD</t>
  </si>
  <si>
    <t>-1403528666</t>
  </si>
  <si>
    <t>68</t>
  </si>
  <si>
    <t>764212663</t>
  </si>
  <si>
    <t>Oplechování rovné okapové hrany z Pz s povrchovou úpravou rš 250 mm</t>
  </si>
  <si>
    <t>-191656224</t>
  </si>
  <si>
    <t>dle popisu v PD a TZ</t>
  </si>
  <si>
    <t>69</t>
  </si>
  <si>
    <t>764511602</t>
  </si>
  <si>
    <t>Žlab podokapní půlkruhový z Pz s povrchovou úpravou rš 330 mm</t>
  </si>
  <si>
    <t>-466056928</t>
  </si>
  <si>
    <t>70</t>
  </si>
  <si>
    <t>764511642</t>
  </si>
  <si>
    <t>Kotlík oválný (trychtýřový) pro podokapní žlaby z Pz s povrchovou úpravou 330/100 mm</t>
  </si>
  <si>
    <t>-289062651</t>
  </si>
  <si>
    <t>71</t>
  </si>
  <si>
    <t>764518622</t>
  </si>
  <si>
    <t>Svody kruhové včetně objímek, kolen, odskoků z Pz s povrchovou úpravou průměru 100 mm</t>
  </si>
  <si>
    <t>933417772</t>
  </si>
  <si>
    <t>72</t>
  </si>
  <si>
    <t>764R10</t>
  </si>
  <si>
    <t>Dodávka a montáž sněhových zachytávačů - dle popisu v PD</t>
  </si>
  <si>
    <t>-1442656893</t>
  </si>
  <si>
    <t>73</t>
  </si>
  <si>
    <t>998764103</t>
  </si>
  <si>
    <t>Přesun hmot tonážní pro konstrukce klempířské v objektech v přes 12 do 24 m</t>
  </si>
  <si>
    <t>1971254839</t>
  </si>
  <si>
    <t>74</t>
  </si>
  <si>
    <t>765191023</t>
  </si>
  <si>
    <t>Montáž pojistné hydroizolační nebo parotěsné kladené ve sklonu přes 20° s lepenými spoji na bednění</t>
  </si>
  <si>
    <t>-2010741092</t>
  </si>
  <si>
    <t>75</t>
  </si>
  <si>
    <t>28329031R</t>
  </si>
  <si>
    <t>fólie kontaktní difuzně propustná pro doplňkovou hydroizolační vrstvu</t>
  </si>
  <si>
    <t>-472726547</t>
  </si>
  <si>
    <t>Poznámka k položce:
max. třída těsnosti 2, zvýšená odolnost proti impregnačním prostředkům na dřevo</t>
  </si>
  <si>
    <t>473*1,15 'Přepočtené koeficientem množství</t>
  </si>
  <si>
    <t>76</t>
  </si>
  <si>
    <t>998765103</t>
  </si>
  <si>
    <t>Přesun hmot tonážní pro krytiny skládané v objektech v přes 12 do 24 m</t>
  </si>
  <si>
    <t>-1479639311</t>
  </si>
  <si>
    <t>766-1</t>
  </si>
  <si>
    <t>Výplně otvorů</t>
  </si>
  <si>
    <t>77</t>
  </si>
  <si>
    <t>766-RDV</t>
  </si>
  <si>
    <t>Dodávka a montáž vnitřních dveří vč. obložkové zárubně  - CENA BUDE UPŘESNĚNA DLE VÝBĚRU OBJEDNATELE A NABÍDKY DODAVATELE</t>
  </si>
  <si>
    <t>67963078</t>
  </si>
  <si>
    <t>3+3</t>
  </si>
  <si>
    <t>78</t>
  </si>
  <si>
    <t>766-RDV1</t>
  </si>
  <si>
    <t>Dodávka a montáž vnitřních křídel dveří - CENA BUDE UPŘESNĚNA DLE VÝBĚRU OBJEDNATELE A NABÍDKY DODAVATELE</t>
  </si>
  <si>
    <t>-1670040209</t>
  </si>
  <si>
    <t>79</t>
  </si>
  <si>
    <t>766-RVD4</t>
  </si>
  <si>
    <t>Dodávka a montáž střešního výlezu ozn. RV  - CENA BUDE UPŘESNĚNA DLE VÝBĚRU OBJEDNATELE A NABÍDKY DODAVATELE</t>
  </si>
  <si>
    <t>-1290580689</t>
  </si>
  <si>
    <t>766-RVD5</t>
  </si>
  <si>
    <t>Dodávka a montáž střešního okna vč. předokenních žaluzií  - CENA BUDE UPŘESNĚNA DLE VÝBĚRU OBJEDNATELE A NABÍDKY DODAVATELE</t>
  </si>
  <si>
    <t>898658360</t>
  </si>
  <si>
    <t>81</t>
  </si>
  <si>
    <t>766-RVD6</t>
  </si>
  <si>
    <t>Dodávka a montáž světlovodu  - CENA BUDE UPŘESNĚNA DLE VÝBĚRU OBJEDNATELE A NABÍDKY DODAVATELE</t>
  </si>
  <si>
    <t>1553461453</t>
  </si>
  <si>
    <t>119</t>
  </si>
  <si>
    <t>766-RVD61</t>
  </si>
  <si>
    <t>Dodávka a montáž eliptických oken fixní  - CENA BUDE UPŘESNĚNA DLE VÝBĚRU OBJEDNATELE A NABÍDKY DODAVATELE</t>
  </si>
  <si>
    <t>-1821062020</t>
  </si>
  <si>
    <t>82</t>
  </si>
  <si>
    <t>766-RVD7</t>
  </si>
  <si>
    <t>Dodávka a montáž skleněné příčky 2150 x 2800 mm  - CENA BUDE UPŘESNĚNA DLE VÝBĚRU OBJEDNATELE A NABÍDKY DODAVATELE</t>
  </si>
  <si>
    <t>474716104</t>
  </si>
  <si>
    <t>dle popisu v PD m.č.3.11</t>
  </si>
  <si>
    <t>83</t>
  </si>
  <si>
    <t>766-RVD8</t>
  </si>
  <si>
    <t>Dodávka a montáž skleněné příčky 1410 x 2800 mm  - CENA BUDE UPŘESNĚNA DLE VÝBĚRU OBJEDNATELE A NABÍDKY DODAVATELE</t>
  </si>
  <si>
    <t>-1042533933</t>
  </si>
  <si>
    <t>dle popisu v PD m.č.3.09</t>
  </si>
  <si>
    <t>84</t>
  </si>
  <si>
    <t>766-RVD9</t>
  </si>
  <si>
    <t>Dodávka a montáž skleněné příčky 1414 x 2800 mm  - CENA BUDE UPŘESNĚNA DLE VÝBĚRU OBJEDNATELE A NABÍDKY DODAVATELE</t>
  </si>
  <si>
    <t>-653534023</t>
  </si>
  <si>
    <t>dle popisu v PD m.č.3.06</t>
  </si>
  <si>
    <t>767</t>
  </si>
  <si>
    <t>Konstrukce zámečnické</t>
  </si>
  <si>
    <t>85</t>
  </si>
  <si>
    <t>767R101</t>
  </si>
  <si>
    <t>Dodávka a montáž stoupací plošiny - dle popisu v PD</t>
  </si>
  <si>
    <t>-371874959</t>
  </si>
  <si>
    <t>dle popisu  PD</t>
  </si>
  <si>
    <t>86</t>
  </si>
  <si>
    <t>767R102</t>
  </si>
  <si>
    <t>Dodávka a montáž zábradlí v m.č.3.02 - dle popisu v PD</t>
  </si>
  <si>
    <t>-3463076</t>
  </si>
  <si>
    <t>771</t>
  </si>
  <si>
    <t>Podlahy z dlaždic</t>
  </si>
  <si>
    <t>87</t>
  </si>
  <si>
    <t>771111011</t>
  </si>
  <si>
    <t>Vysátí podkladu před pokládkou dlažby</t>
  </si>
  <si>
    <t>241690143</t>
  </si>
  <si>
    <t>dle popisu v PD v.č. D.1.12 - 13</t>
  </si>
  <si>
    <t>m.č.3.03</t>
  </si>
  <si>
    <t>m.č.3.05</t>
  </si>
  <si>
    <t>1,8</t>
  </si>
  <si>
    <t>m.č.3.06</t>
  </si>
  <si>
    <t>4,9</t>
  </si>
  <si>
    <t>m.č.3,08</t>
  </si>
  <si>
    <t>2,1</t>
  </si>
  <si>
    <t>m.č.3,09</t>
  </si>
  <si>
    <t>3,1</t>
  </si>
  <si>
    <t>m.č.3.11</t>
  </si>
  <si>
    <t>4,4</t>
  </si>
  <si>
    <t>m.č.3.12</t>
  </si>
  <si>
    <t>88</t>
  </si>
  <si>
    <t>771121011</t>
  </si>
  <si>
    <t>Nátěr penetrační na podlahu</t>
  </si>
  <si>
    <t>376998146</t>
  </si>
  <si>
    <t>33,3</t>
  </si>
  <si>
    <t>89</t>
  </si>
  <si>
    <t>771574111R</t>
  </si>
  <si>
    <t>Montáž podlah keramických hladkých lepených flexibilním lepidlem do 9 ks/m2 vč. soklu</t>
  </si>
  <si>
    <t>-814271956</t>
  </si>
  <si>
    <t>90</t>
  </si>
  <si>
    <t>59761443</t>
  </si>
  <si>
    <t>dlažba velkoformátová keramická slinutá hladká do interiéru i exteriéru pro vysoké mechanické namáhání přes 4 do 6ks/m2</t>
  </si>
  <si>
    <t>714529170</t>
  </si>
  <si>
    <t>33,3*1,2 'Přepočtené koeficientem množství</t>
  </si>
  <si>
    <t>91</t>
  </si>
  <si>
    <t>771577121</t>
  </si>
  <si>
    <t>Příplatek k montáž podlah keramických za plochu do 5 m2</t>
  </si>
  <si>
    <t>-466595008</t>
  </si>
  <si>
    <t>92</t>
  </si>
  <si>
    <t>771577125</t>
  </si>
  <si>
    <t>Příplatek k montáž podlah keramických za lepení dvousložkovým lepidlem</t>
  </si>
  <si>
    <t>1055459456</t>
  </si>
  <si>
    <t>93</t>
  </si>
  <si>
    <t>771591112R</t>
  </si>
  <si>
    <t>Izolace pod dlažbu nátěrem nebo stěrkou ve dvou vrstvách vč. koutových a rohových pásů</t>
  </si>
  <si>
    <t>1652334855</t>
  </si>
  <si>
    <t>94</t>
  </si>
  <si>
    <t>771591115</t>
  </si>
  <si>
    <t>Podlahy spárování silikonem</t>
  </si>
  <si>
    <t>1627057599</t>
  </si>
  <si>
    <t>85,3</t>
  </si>
  <si>
    <t>95</t>
  </si>
  <si>
    <t>998771103</t>
  </si>
  <si>
    <t>Přesun hmot tonážní pro podlahy z dlaždic v objektech v přes 12 do 24 m</t>
  </si>
  <si>
    <t>-130586574</t>
  </si>
  <si>
    <t>776</t>
  </si>
  <si>
    <t>Podlahy povlakové</t>
  </si>
  <si>
    <t>96</t>
  </si>
  <si>
    <t>776111311</t>
  </si>
  <si>
    <t>Vysátí podkladu povlakových podlah</t>
  </si>
  <si>
    <t>2022851307</t>
  </si>
  <si>
    <t>m.č.3.02 PVC</t>
  </si>
  <si>
    <t>m.č.3.04 vinyl</t>
  </si>
  <si>
    <t>34,5</t>
  </si>
  <si>
    <t>m.č.3.07 vinyl</t>
  </si>
  <si>
    <t>45,4</t>
  </si>
  <si>
    <t>m.č.3.10 vinyl</t>
  </si>
  <si>
    <t>51,3</t>
  </si>
  <si>
    <t>97</t>
  </si>
  <si>
    <t>776121111</t>
  </si>
  <si>
    <t>Vodou ředitelná penetrace savého podkladu povlakových podlah ředěná v poměru 1:3</t>
  </si>
  <si>
    <t>-546807589</t>
  </si>
  <si>
    <t>142,2</t>
  </si>
  <si>
    <t>98</t>
  </si>
  <si>
    <t>776221111</t>
  </si>
  <si>
    <t>Lepení pásů z PVC standardním lepidlem</t>
  </si>
  <si>
    <t>-591365403</t>
  </si>
  <si>
    <t>99</t>
  </si>
  <si>
    <t>28412245R</t>
  </si>
  <si>
    <t>krytina podlahová PVC vč. lišt - cena bude upřesněna dle výběru investora</t>
  </si>
  <si>
    <t>-982552294</t>
  </si>
  <si>
    <t>11*1,1 'Přepočtené koeficientem množství</t>
  </si>
  <si>
    <t>100</t>
  </si>
  <si>
    <t>776231111</t>
  </si>
  <si>
    <t>Lepení lamel a čtverců z vinylu standardním lepidlem</t>
  </si>
  <si>
    <t>-597446742</t>
  </si>
  <si>
    <t>101</t>
  </si>
  <si>
    <t>28411052R1</t>
  </si>
  <si>
    <t>dodávka vinylové podlahy vč. lišt - cena bude upřesněna dle výběru investora</t>
  </si>
  <si>
    <t>-452079657</t>
  </si>
  <si>
    <t>Poznámka k položce:
vč. přesunu hmot</t>
  </si>
  <si>
    <t>131,2</t>
  </si>
  <si>
    <t>131,2*1,1 'Přepočtené koeficientem množství</t>
  </si>
  <si>
    <t>102</t>
  </si>
  <si>
    <t>776231111R</t>
  </si>
  <si>
    <t>Dodávka a montáž přechodových lišt</t>
  </si>
  <si>
    <t>-1685218506</t>
  </si>
  <si>
    <t>103</t>
  </si>
  <si>
    <t>998776103</t>
  </si>
  <si>
    <t>Přesun hmot tonážní pro podlahy povlakové v objektech v přes 12 do 24 m</t>
  </si>
  <si>
    <t>-1306212704</t>
  </si>
  <si>
    <t>781</t>
  </si>
  <si>
    <t>Dokončovací práce - obklady</t>
  </si>
  <si>
    <t>104</t>
  </si>
  <si>
    <t>781121011</t>
  </si>
  <si>
    <t>Nátěr penetrační na stěnu</t>
  </si>
  <si>
    <t>622611625</t>
  </si>
  <si>
    <t>m.č.309</t>
  </si>
  <si>
    <t>1,8*(2,221+1,411)</t>
  </si>
  <si>
    <t>2,221*2,7</t>
  </si>
  <si>
    <t>m.č.307</t>
  </si>
  <si>
    <t>(1,8+0,6)*1,4</t>
  </si>
  <si>
    <t>m.č.306</t>
  </si>
  <si>
    <t>3,5*2,681</t>
  </si>
  <si>
    <t>3,5*1,8</t>
  </si>
  <si>
    <t>1,414*2,3</t>
  </si>
  <si>
    <t>(0,6+2,2)*1,4</t>
  </si>
  <si>
    <t>(0,9+0,9+1,972+1,972)*2,681</t>
  </si>
  <si>
    <t>m.č.3.10</t>
  </si>
  <si>
    <t>(0,6+0,6+2,3)*1,4</t>
  </si>
  <si>
    <t>m.č.2.11</t>
  </si>
  <si>
    <t>(3,6+3,6+1,3+1,3)*2,681</t>
  </si>
  <si>
    <t>-2,149*2,681</t>
  </si>
  <si>
    <t>(2,14+2,14+1,9+1,9)*1,8</t>
  </si>
  <si>
    <t>-0,8*1,8</t>
  </si>
  <si>
    <t>m.č.3.08</t>
  </si>
  <si>
    <t>(1,2+1,2+1,9+1,9)*2,681</t>
  </si>
  <si>
    <t>105</t>
  </si>
  <si>
    <t>781131112</t>
  </si>
  <si>
    <t>Izolace pod obklad nátěrem nebo stěrkou ve dvou vrstvách</t>
  </si>
  <si>
    <t>633116959</t>
  </si>
  <si>
    <t>106,138/2</t>
  </si>
  <si>
    <t>106</t>
  </si>
  <si>
    <t>781474114</t>
  </si>
  <si>
    <t>Montáž obkladů vnitřních keramických hladkých do 22 ks/m2 lepených flexibilním lepidlem</t>
  </si>
  <si>
    <t>-810015157</t>
  </si>
  <si>
    <t>106,138</t>
  </si>
  <si>
    <t>107</t>
  </si>
  <si>
    <t>59761071</t>
  </si>
  <si>
    <t>obklad keramický hladký přes 12 do 19ks/m2</t>
  </si>
  <si>
    <t>-358911969</t>
  </si>
  <si>
    <t>Poznámka k položce:
obklad velkoformátový laminátový tenčený 90x90 cm</t>
  </si>
  <si>
    <t>106,138*1,15</t>
  </si>
  <si>
    <t>108</t>
  </si>
  <si>
    <t>781477111</t>
  </si>
  <si>
    <t>Příplatek k montáži obkladů vnitřních keramických hladkých za plochu do 10 m2</t>
  </si>
  <si>
    <t>518346016</t>
  </si>
  <si>
    <t>109</t>
  </si>
  <si>
    <t>781477114</t>
  </si>
  <si>
    <t>Příplatek k montáži obkladů vnitřních keramických hladkých za spárování</t>
  </si>
  <si>
    <t>351706223</t>
  </si>
  <si>
    <t>110</t>
  </si>
  <si>
    <t>781495115</t>
  </si>
  <si>
    <t>Spárování vnitřních obkladů epoxidovou spárovací hmotou</t>
  </si>
  <si>
    <t>2097793650</t>
  </si>
  <si>
    <t>2,7*16</t>
  </si>
  <si>
    <t>2,221+1,411</t>
  </si>
  <si>
    <t>2,221</t>
  </si>
  <si>
    <t>1,8+0,6</t>
  </si>
  <si>
    <t>3,5</t>
  </si>
  <si>
    <t>1,414</t>
  </si>
  <si>
    <t>0,6+2,2</t>
  </si>
  <si>
    <t>0,9+0,9+1,972+1,972</t>
  </si>
  <si>
    <t>0,6+0,6+2,3</t>
  </si>
  <si>
    <t>3,6+3,6+1,3+1,3</t>
  </si>
  <si>
    <t>2,14+2,14+1,9+1,9</t>
  </si>
  <si>
    <t>1,2+1,2+1,9+1,9</t>
  </si>
  <si>
    <t>111</t>
  </si>
  <si>
    <t>998781103</t>
  </si>
  <si>
    <t>Přesun hmot tonážní pro obklady keramické v objektech v přes 12 do 24 m</t>
  </si>
  <si>
    <t>-617632771</t>
  </si>
  <si>
    <t>784</t>
  </si>
  <si>
    <t>Dokončovací práce - malby a tapety</t>
  </si>
  <si>
    <t>112</t>
  </si>
  <si>
    <t>784181101</t>
  </si>
  <si>
    <t>Základní akrylátová jednonásobná penetrace podkladu v místnostech výšky do 3,80m</t>
  </si>
  <si>
    <t>1046211052</t>
  </si>
  <si>
    <t>40,798</t>
  </si>
  <si>
    <t>180"podhled</t>
  </si>
  <si>
    <t>45,98"podkroví</t>
  </si>
  <si>
    <t>-106,138"odpočet obklad</t>
  </si>
  <si>
    <t>odpočet tapety</t>
  </si>
  <si>
    <t>-100</t>
  </si>
  <si>
    <t>odpočet benátský štuk</t>
  </si>
  <si>
    <t>-40</t>
  </si>
  <si>
    <t>113</t>
  </si>
  <si>
    <t>784211101</t>
  </si>
  <si>
    <t>Dvojnásobné bílé malby ze směsí za mokra výborně otěruvzdorných v místnostech výšky do 3,80 m</t>
  </si>
  <si>
    <t>1801795028</t>
  </si>
  <si>
    <t>383,751</t>
  </si>
  <si>
    <t>114</t>
  </si>
  <si>
    <t>784511035R</t>
  </si>
  <si>
    <t>Dodávka a montáž tapet - dle popisu v PD</t>
  </si>
  <si>
    <t>1305028820</t>
  </si>
  <si>
    <t>115</t>
  </si>
  <si>
    <t>Pol126</t>
  </si>
  <si>
    <t>Dekorační betonová stěrka růžová cca 40 m2 v celém prostoru - benátský štuk</t>
  </si>
  <si>
    <t>-1980968062</t>
  </si>
  <si>
    <t>HZS</t>
  </si>
  <si>
    <t>Hodinové zúčtovací sazby</t>
  </si>
  <si>
    <t>116</t>
  </si>
  <si>
    <t>HZS1291</t>
  </si>
  <si>
    <t>Hodinová zúčtovací sazba pomocný stavební dělník</t>
  </si>
  <si>
    <t>hod</t>
  </si>
  <si>
    <t>600335723</t>
  </si>
  <si>
    <t>Poznámka k položce:
 - pomocné práce při stavebnívh prací
 - vyklizení dotčené části objektu a zajištění proti přístupu nepovolaných osob uzamčením</t>
  </si>
  <si>
    <t>práce spojené s rekonstrukcí</t>
  </si>
  <si>
    <t>117</t>
  </si>
  <si>
    <t>HZS1302</t>
  </si>
  <si>
    <t>Hodinová zúčtovací sazba zedník specialista</t>
  </si>
  <si>
    <t>202225878</t>
  </si>
  <si>
    <t>118</t>
  </si>
  <si>
    <t>HZS2152</t>
  </si>
  <si>
    <t>Hodinová zúčtovací sazba klempíř odborný</t>
  </si>
  <si>
    <t>-1019638249</t>
  </si>
  <si>
    <t>03 - Chlazení</t>
  </si>
  <si>
    <t>Pol1</t>
  </si>
  <si>
    <t xml:space="preserve">Venkovní kondenzační jednotka o výkonu CHL 5,2 kW, systém Multi - split, rozměry (v x š x h) 630 x 800 x 300 mm, hmotnost 46 kg , chladivo R32, vč. příslušenství. Poznámka: Ostatní parametry viz. TZ. Nosný podstavec pro instalaci na střechu bude součástí </t>
  </si>
  <si>
    <t>ks</t>
  </si>
  <si>
    <t>Poznámka k položce:
střecha</t>
  </si>
  <si>
    <t>Pol2</t>
  </si>
  <si>
    <t>Nástěnná chladící jednotka o výkonu CHL 2,5 kW systém Multi - split, rozměry (v x š x h) 293 x 800 x 226  mm, hmotnost 10 kg , chladivo R32, vč. příslušenství a dálkového ovladače</t>
  </si>
  <si>
    <t>Poznámka k položce:
m.č. 3.10</t>
  </si>
  <si>
    <t>Poznámka k položce:
m.č. 3.07</t>
  </si>
  <si>
    <t>Pol3</t>
  </si>
  <si>
    <t>Nástěnná chladící jednotka o výkonu CHL 2 kW systém Multi - split, rozměry (v x š x h) 293 x 800 x 226  mm, hmotnost 10 kg , chladivo R32, vč. příslušenství a dálkového ovladače</t>
  </si>
  <si>
    <t>Poznámka k položce:
m.č. 3.04</t>
  </si>
  <si>
    <t>Pol4</t>
  </si>
  <si>
    <t>CU potrubí - 6.35(1/4''), vč. tvarovek a izolace</t>
  </si>
  <si>
    <t>Pol5</t>
  </si>
  <si>
    <t>CU potrubí - 9.52(3/8''), vč. tvarovek a izolace</t>
  </si>
  <si>
    <t>Pol6</t>
  </si>
  <si>
    <t>Náplň chladiva - R32</t>
  </si>
  <si>
    <t>kg</t>
  </si>
  <si>
    <t>Poznámka k položce:
dle potřeby</t>
  </si>
  <si>
    <t>Pol7</t>
  </si>
  <si>
    <t>Montážní materiál (fitinky, tvarovky, úchytky, propojovací kabely, atd...)</t>
  </si>
  <si>
    <t>kpl</t>
  </si>
  <si>
    <t>Pol8</t>
  </si>
  <si>
    <t>Montáž klimatizační jednotky venkovní s jednofázovým napájením do 3 vnitřních jednotek</t>
  </si>
  <si>
    <t>Pol9</t>
  </si>
  <si>
    <t>Montáž klimatizační jednotky vnitřní nástěnné o výkonu do 3,5 kW</t>
  </si>
  <si>
    <t>Pol10</t>
  </si>
  <si>
    <t>Montáž měděného potrubí předizolovaného 6 (1/4''), vč. tvarování a tvarovek</t>
  </si>
  <si>
    <t>Pol11</t>
  </si>
  <si>
    <t>Montáž měděného potrubí předizolovaného 10 (3/8''), vč. tvarování a tvarovek</t>
  </si>
  <si>
    <t>Pol12</t>
  </si>
  <si>
    <t>Zkouška těsnosti potrubí</t>
  </si>
  <si>
    <t>Pol13</t>
  </si>
  <si>
    <t>Doplnění chladiva do systému</t>
  </si>
  <si>
    <t>Pol14</t>
  </si>
  <si>
    <t>Uvedení zařízení do provozu a zaškolení obsluhy</t>
  </si>
  <si>
    <t>Pol15</t>
  </si>
  <si>
    <t>Přesun hmot a doprava</t>
  </si>
  <si>
    <t>Pol16</t>
  </si>
  <si>
    <t>Dokumentace skutečného provedení</t>
  </si>
  <si>
    <t>04 - Vzduchotechnika</t>
  </si>
  <si>
    <t>D1 - Montáže</t>
  </si>
  <si>
    <t>D2 - Demontáže</t>
  </si>
  <si>
    <t>D3 - Ostatní</t>
  </si>
  <si>
    <t>Pol17</t>
  </si>
  <si>
    <t>Radiální ventilátor, provedení pod omítkové, objemový průtok vzduchu 90 m3/hod při dispozičním tlaku min. 100 Pa, připojovací hrdlo Ø 80 mm, s nastavitelným časovým doběhem a zpětnou klapkou a instalačního boxu</t>
  </si>
  <si>
    <t>Poznámka k položce:
3.06, 3.09, 3.11</t>
  </si>
  <si>
    <t>Pol18</t>
  </si>
  <si>
    <t>Radiální ventilátor, provedení pod omítkové, objemový průtok vzduchu 40 - 50 m3/hod při dispozičním tlaku min. 100 Pa, připojovací hrdlo Ø 80 mm, s nastavitelným časovým doběhem a zpětnou klapkou a instalačního boxu</t>
  </si>
  <si>
    <t>Poznámka k položce:
3.05, 3.08, 3.12</t>
  </si>
  <si>
    <t>Pol19</t>
  </si>
  <si>
    <t>Tvakovka pro odvod kondenzátu Ø 100 mm</t>
  </si>
  <si>
    <t>Pol20</t>
  </si>
  <si>
    <t>Tvakovka pro odvod kondenzátu Ø 125 mm</t>
  </si>
  <si>
    <t>Pol21</t>
  </si>
  <si>
    <t>Tvakovka pro odvod kondenzátu Ø 125 mm (do vertikálního potrubí)</t>
  </si>
  <si>
    <t>Pol22</t>
  </si>
  <si>
    <t>Výfuková hlavice do kruhového potrubí Ø 100 mm, z pozink plechu</t>
  </si>
  <si>
    <t>Pol23</t>
  </si>
  <si>
    <t>Výfuková hlavice do kruhového potrubí Ø 125 mm, z pozink plechu</t>
  </si>
  <si>
    <t>Pol24</t>
  </si>
  <si>
    <t>Výfuková hlavice do kruhového potrubí Ø 160 mm, z pozink plechu</t>
  </si>
  <si>
    <t>Pol25</t>
  </si>
  <si>
    <t>Spojka vnitřní do kruhového potrubí 100</t>
  </si>
  <si>
    <t>Pol26</t>
  </si>
  <si>
    <t>Spojka vnitřní do kruhového potrubí 125</t>
  </si>
  <si>
    <t>Pol27</t>
  </si>
  <si>
    <t>Spojka vnitřní do kruhového potrubí 160</t>
  </si>
  <si>
    <t>Pol28</t>
  </si>
  <si>
    <t>Spojka vnější do kruhového potrubí 100</t>
  </si>
  <si>
    <t>Pol29</t>
  </si>
  <si>
    <t>Spojka vnější do kruhového potrubí 125</t>
  </si>
  <si>
    <t>Pol30</t>
  </si>
  <si>
    <t>Spojka vnější do kruhového potrubí 160</t>
  </si>
  <si>
    <t>Pol31</t>
  </si>
  <si>
    <t>Přechod na kruhovém potrubí, osový 160 /125</t>
  </si>
  <si>
    <t>Pol32</t>
  </si>
  <si>
    <t>Koleno 45° pro kruhové potrubí 125</t>
  </si>
  <si>
    <t>Pol33</t>
  </si>
  <si>
    <t>Koleno 90° pro kruhové potrubí 125</t>
  </si>
  <si>
    <t>Pol34</t>
  </si>
  <si>
    <t>Odbočka do kruhového potrubí jednostranná 90° 100/80</t>
  </si>
  <si>
    <t>Pol35</t>
  </si>
  <si>
    <t>Odbočka do kruhového potrubí jednostranná 90° 160/80</t>
  </si>
  <si>
    <t>Pol36</t>
  </si>
  <si>
    <t>Odbočka do kruhového potrubí dvojstranná 90° 125/80</t>
  </si>
  <si>
    <t>Pol37</t>
  </si>
  <si>
    <t>Flexibilní kruhové potrubí 80 mm, s tepelnou izolací tl. 25 mm</t>
  </si>
  <si>
    <t>Pol38</t>
  </si>
  <si>
    <t>Kruhové potrubí Spiro 100</t>
  </si>
  <si>
    <t>Pol39</t>
  </si>
  <si>
    <t>Kruhové potrubí Spiro 125</t>
  </si>
  <si>
    <t>Pol40</t>
  </si>
  <si>
    <t>Kruhové potrubí Spiro 160</t>
  </si>
  <si>
    <t>Pol41</t>
  </si>
  <si>
    <t>Tepelná izolace na kruhové potrubí tl. 30 mm</t>
  </si>
  <si>
    <t>Pol42</t>
  </si>
  <si>
    <t>Tepelná izolace na kruhové potrubí tl. 30 mm (Poznámka: Oprava tepelné izolace na stávajících rozvodech)</t>
  </si>
  <si>
    <t>Pol43</t>
  </si>
  <si>
    <t>Ostatní spojovací materiál, závěsy, hmoždinky, šrouby, vruty, tepelná izolace na dodatečné izolování tvarovek, svorky, těsnící páska, tmely, atd</t>
  </si>
  <si>
    <t>soubor</t>
  </si>
  <si>
    <t>D1</t>
  </si>
  <si>
    <t>Montáže</t>
  </si>
  <si>
    <t>Pol44</t>
  </si>
  <si>
    <t>Montáž ventilátoru radiálního nízkotlakého podhledového základního D do 100 mm</t>
  </si>
  <si>
    <t>Pol45</t>
  </si>
  <si>
    <t>Montáž tvarovek pro odvod kondenzátu D 100 do 125</t>
  </si>
  <si>
    <t>Pol46</t>
  </si>
  <si>
    <t>Montáž protidešťové výfukové hlavice do plechového potrubí kruhové bez příruby D do 100 mm</t>
  </si>
  <si>
    <t>Pol47</t>
  </si>
  <si>
    <t>Montáž protidešťové výfukové hlavice do plechového potrubí kruhové bez příruby D přes 100  do 200 mm</t>
  </si>
  <si>
    <t>Pol48</t>
  </si>
  <si>
    <t>Montáž spojky do plechového potrubí vnitřní, vnější kruhové bez příruby D do 100 mm</t>
  </si>
  <si>
    <t>Pol49</t>
  </si>
  <si>
    <t>Montáž spojky do plechového potrubí vnitřní, vnější kruhové bez příruby D přes 100 do 200 mm</t>
  </si>
  <si>
    <t>Pol50</t>
  </si>
  <si>
    <t>Montáž přechodového kusu do plechového potrubí kruhové bez příruby D přes 100  do 200 mm</t>
  </si>
  <si>
    <t>Pol51</t>
  </si>
  <si>
    <t>Montáž oblouku do plechového potrubí kruhového bez příruby D přes 100 do 200 mm</t>
  </si>
  <si>
    <t>Pol52</t>
  </si>
  <si>
    <t>Montáž odbočky jednostranné do plechového potrubí kruhového bez příruby D do 100 mm</t>
  </si>
  <si>
    <t>Pol53</t>
  </si>
  <si>
    <t>Montáž odbočky jednostranné do plechového potrubí kruhového bez příruby D přes 100 do 200 mm</t>
  </si>
  <si>
    <t>Pol54</t>
  </si>
  <si>
    <t>Montáž odbočky dvojstranné do plechového potrubí kruhového bez příruby D přes 100 do 200 mm</t>
  </si>
  <si>
    <t>Pol55</t>
  </si>
  <si>
    <t>Montáž potrubí plechového skupiny I kruhového bez příruby tloušťky plechu 0,6 mm D do 100 mm</t>
  </si>
  <si>
    <t>Pol56</t>
  </si>
  <si>
    <t>Montáž potrubí plechového skupiny I kruhového bez příruby tloušťky plechu 0,6 mm D přes 100 do 200 mm</t>
  </si>
  <si>
    <t>Pol57</t>
  </si>
  <si>
    <t>Montáž potrubí kruhového ohebného izolovaného minerální vatou z Al laminátu D do 100 mm</t>
  </si>
  <si>
    <t>Pol58</t>
  </si>
  <si>
    <t>Uchycení potrubí kruhového pomocí závěsu kotveného do betonu, vč. závěsů a kotvícího materiálu</t>
  </si>
  <si>
    <t>Pol59</t>
  </si>
  <si>
    <t>Montáž teplné izolace tl. 30 na kruhové potrubí plechové</t>
  </si>
  <si>
    <t>Pol60</t>
  </si>
  <si>
    <t>Montáž teplné izolace tl. 30 na kruhové potrubí plechové (Poznámka: Oprava tepelné izolace na stávajících rozvodech)</t>
  </si>
  <si>
    <t>Pol61</t>
  </si>
  <si>
    <t>Napojení nového VZT potrubí vedeného v podlaze na stávající vertikální vedení</t>
  </si>
  <si>
    <t>D2</t>
  </si>
  <si>
    <t>Demontáže</t>
  </si>
  <si>
    <t>Pol62</t>
  </si>
  <si>
    <t>Demontáž stávajícího VZT potrubí D přes 100 do 200, vč. tvarovek a závěsů</t>
  </si>
  <si>
    <t>Pol63</t>
  </si>
  <si>
    <t>Demontáž stávající střešní výfukové hlavice D přes 100 do 200</t>
  </si>
  <si>
    <t>Pol64</t>
  </si>
  <si>
    <t>Likvidace odpadu vč. odvozu na skládku</t>
  </si>
  <si>
    <t>D3</t>
  </si>
  <si>
    <t>Ostatní</t>
  </si>
  <si>
    <t>Pol65</t>
  </si>
  <si>
    <t>Pol66</t>
  </si>
  <si>
    <t>05 - Elektroinstalace</t>
  </si>
  <si>
    <t xml:space="preserve">D1 - </t>
  </si>
  <si>
    <t>0000000001</t>
  </si>
  <si>
    <t>Drážkování</t>
  </si>
  <si>
    <t>0000000001.1</t>
  </si>
  <si>
    <t>Krabice (KP, KO, KR, KT)</t>
  </si>
  <si>
    <t>0000000001.2</t>
  </si>
  <si>
    <t>Provrtání do vel. 40</t>
  </si>
  <si>
    <t>0000000001.3</t>
  </si>
  <si>
    <t>Rozvaděč</t>
  </si>
  <si>
    <t>210010002</t>
  </si>
  <si>
    <t>trubka plastová ohebná instalační průměr 16mm (PO)</t>
  </si>
  <si>
    <t>210010003</t>
  </si>
  <si>
    <t>trubka plastová ohebná instalační průměr 23mm (PO)</t>
  </si>
  <si>
    <t>210010006</t>
  </si>
  <si>
    <t>trubka plastová ohebná instalační průměr 48mm (PO)</t>
  </si>
  <si>
    <t>210010301</t>
  </si>
  <si>
    <t>krabice přístrojová (1901, KU 68/1, KP 67, KP 68; KZ 3) bez zapojení</t>
  </si>
  <si>
    <t>210010311</t>
  </si>
  <si>
    <t>krabice odbočná s víčkem (1902, KO 68, KU 68) kruhová bez zapojení</t>
  </si>
  <si>
    <t>210010321</t>
  </si>
  <si>
    <t>krabice odbočná s víčkem a svork. (1903, KR 68) kruhová vč. zapojení</t>
  </si>
  <si>
    <t>210100001</t>
  </si>
  <si>
    <t>ukončení vodiče v rozvaděči vč. zapojení a koncovky do 2.5mm2</t>
  </si>
  <si>
    <t>210100001.1</t>
  </si>
  <si>
    <t>ukončení vodiče UTP, osazení koncovkou</t>
  </si>
  <si>
    <t>210110001</t>
  </si>
  <si>
    <t>spínač nástěnný prostředí obyčejné 1-pólový řazení 1</t>
  </si>
  <si>
    <t>210110003</t>
  </si>
  <si>
    <t>sériový přepínač nástěnný prostředí obyčejné řazení 5</t>
  </si>
  <si>
    <t>210110003.1</t>
  </si>
  <si>
    <t>sériový přepínač nástěnný prostředí obyčejné řazení 5a</t>
  </si>
  <si>
    <t>210110004</t>
  </si>
  <si>
    <t>střídavý přepínač nástěnný prostředí obyčejné řazení 6</t>
  </si>
  <si>
    <t>210110004.1</t>
  </si>
  <si>
    <t>střídavý přepínač nástěnný prostředí obyčejné řazení 7</t>
  </si>
  <si>
    <t>210110044</t>
  </si>
  <si>
    <t>montáž ovladače pro žaluzie</t>
  </si>
  <si>
    <t>210111021</t>
  </si>
  <si>
    <t>zásuvka v krabici prostředí obyčejné 10/16A 250V 2P+Z</t>
  </si>
  <si>
    <t>210200027</t>
  </si>
  <si>
    <t>montáž pohybové čidlo</t>
  </si>
  <si>
    <t>210200027.1</t>
  </si>
  <si>
    <t>montáž prvků AP</t>
  </si>
  <si>
    <t>210200027.2</t>
  </si>
  <si>
    <t>montáž prvků ovl. chlazení</t>
  </si>
  <si>
    <t>210200027.3</t>
  </si>
  <si>
    <t>montáž svítidla</t>
  </si>
  <si>
    <t>210800101</t>
  </si>
  <si>
    <t>CYKY 2Ax1.5mm2 (CYKY 2O1.5) 750V (PO)</t>
  </si>
  <si>
    <t>210800105</t>
  </si>
  <si>
    <t>CYKY 3Bx1.5mm2 (CYKY 3J1.5) 750V (PO)</t>
  </si>
  <si>
    <t>210800105.1</t>
  </si>
  <si>
    <t>JYTY 4x1</t>
  </si>
  <si>
    <t>210800106</t>
  </si>
  <si>
    <t>CYKY 3Cx2.5mm2 (CYKY 3J2.5) 750V (PO)</t>
  </si>
  <si>
    <t>210800113</t>
  </si>
  <si>
    <t>CYKY 4Bx10mm2 (CYKY 4J10) 750V (PO)</t>
  </si>
  <si>
    <t>210800115</t>
  </si>
  <si>
    <t>CYKY 5Cx1.5mm2 (CYKY 5J1.5) 750V (PO)</t>
  </si>
  <si>
    <t>210800525</t>
  </si>
  <si>
    <t>CY 2.5mm2 (H07V-U) zelenožlutý (VU)</t>
  </si>
  <si>
    <t>210800526</t>
  </si>
  <si>
    <t>CY 4mm2 (H07V-U) zelenožlutý (VU)</t>
  </si>
  <si>
    <t>210800529</t>
  </si>
  <si>
    <t>CY 16mm2 (H07V-U) zelenožlutý (VU)</t>
  </si>
  <si>
    <t>220280511.1</t>
  </si>
  <si>
    <t>vodič UTP Cat.6</t>
  </si>
  <si>
    <t>220730001</t>
  </si>
  <si>
    <t>datová zásuvka RJ 45</t>
  </si>
  <si>
    <t>210220022</t>
  </si>
  <si>
    <t>uzemění v zemi FeZn 10 a FeZn 30/4 vč. svorek, propojení a izolace spojů</t>
  </si>
  <si>
    <t>210220301</t>
  </si>
  <si>
    <t>rozbourání živice vč. opravy</t>
  </si>
  <si>
    <t>210220301.1</t>
  </si>
  <si>
    <t>svorky hromosvodové do 2 šroubu (SS, SR 03)</t>
  </si>
  <si>
    <t>210220302</t>
  </si>
  <si>
    <t>svorky hromosvodové nad 2 šrouby (ST, SJ, SK, SZ, SR01, 02)</t>
  </si>
  <si>
    <t>210220372</t>
  </si>
  <si>
    <t>ochranný úhelník nebo trubka s držáky do zdiva</t>
  </si>
  <si>
    <t>210220401</t>
  </si>
  <si>
    <t>označení svodu štítky smalt/umělá hmota</t>
  </si>
  <si>
    <t>210220431</t>
  </si>
  <si>
    <t>tvarováni mont. dílu - jímače, ochranné trubky, úhelníky</t>
  </si>
  <si>
    <t>216220003</t>
  </si>
  <si>
    <t>montáž uzemňovacího drátu AlMgSi průměr 8mm vč. podpěr</t>
  </si>
  <si>
    <t>216220054</t>
  </si>
  <si>
    <t>montáž zemnící tyče ZT 1500 plná</t>
  </si>
  <si>
    <t>320410001</t>
  </si>
  <si>
    <t>Celk.prohl.el.zaříz.a vyhot.rev.zp.do 50.tis.mont. - hromosvod</t>
  </si>
  <si>
    <t>objem</t>
  </si>
  <si>
    <t>320410002</t>
  </si>
  <si>
    <t>Celk.prohl.el.zař.a vyhot.zpr.do 250.tis.mont.pr.</t>
  </si>
  <si>
    <t>320410002.1</t>
  </si>
  <si>
    <t>Demontáž - 10 hodin</t>
  </si>
  <si>
    <t>320410018</t>
  </si>
  <si>
    <t>Doprava materiálu</t>
  </si>
  <si>
    <t>320410018.1</t>
  </si>
  <si>
    <t>Hrubý úklid - 6 hodin</t>
  </si>
  <si>
    <t>320410018.2</t>
  </si>
  <si>
    <t>Koordinace na stavbě</t>
  </si>
  <si>
    <t>320410018.3</t>
  </si>
  <si>
    <t>Přesuny materiálu</t>
  </si>
  <si>
    <t>320410018.4</t>
  </si>
  <si>
    <t>Recyklační poplatky</t>
  </si>
  <si>
    <t>320410018.5</t>
  </si>
  <si>
    <t>Rozměření a zakreslení koncových prvků</t>
  </si>
  <si>
    <t>320410018.6</t>
  </si>
  <si>
    <t>Vynesení materiálu do výšky 20 m</t>
  </si>
  <si>
    <t>000002</t>
  </si>
  <si>
    <t>MEB</t>
  </si>
  <si>
    <t>000002.1</t>
  </si>
  <si>
    <t>pohybové čidlo</t>
  </si>
  <si>
    <t>000002.2</t>
  </si>
  <si>
    <t>rozvaděč R3 vč. vybavení ; pož. odolnost EI30-DP 1</t>
  </si>
  <si>
    <t>000002.3</t>
  </si>
  <si>
    <t>WiFi AP</t>
  </si>
  <si>
    <t>000002.4</t>
  </si>
  <si>
    <t>zdroj 12 V</t>
  </si>
  <si>
    <t>00001</t>
  </si>
  <si>
    <t>slaboproudý konektor, komplet RJ 45</t>
  </si>
  <si>
    <t>00201</t>
  </si>
  <si>
    <t>trubka ohebná instal. PVC 2316 průměr 16mm</t>
  </si>
  <si>
    <t>120</t>
  </si>
  <si>
    <t>00202</t>
  </si>
  <si>
    <t>trubka ohebná instal. PVC 2323 průměr 23</t>
  </si>
  <si>
    <t>122</t>
  </si>
  <si>
    <t>00205</t>
  </si>
  <si>
    <t>trubka ohebná instal. PVC 2348 průměr 48mm</t>
  </si>
  <si>
    <t>124</t>
  </si>
  <si>
    <t>00302</t>
  </si>
  <si>
    <t>krabice KO 68</t>
  </si>
  <si>
    <t>126</t>
  </si>
  <si>
    <t>00303</t>
  </si>
  <si>
    <t>krabice KR 68</t>
  </si>
  <si>
    <t>128</t>
  </si>
  <si>
    <t>00313</t>
  </si>
  <si>
    <t>krabice KU 68/1</t>
  </si>
  <si>
    <t>130</t>
  </si>
  <si>
    <t>00700</t>
  </si>
  <si>
    <t>spínač kolébkový č. 1</t>
  </si>
  <si>
    <t>132</t>
  </si>
  <si>
    <t>00702</t>
  </si>
  <si>
    <t>spínač kolébkový č. 5</t>
  </si>
  <si>
    <t>134</t>
  </si>
  <si>
    <t>00702.1</t>
  </si>
  <si>
    <t>spínač kolébkový č. 5a (6+6)</t>
  </si>
  <si>
    <t>136</t>
  </si>
  <si>
    <t>00703</t>
  </si>
  <si>
    <t>spínač kolébkový č. 6</t>
  </si>
  <si>
    <t>138</t>
  </si>
  <si>
    <t>00703.1</t>
  </si>
  <si>
    <t>spínač kolébkový č. 7</t>
  </si>
  <si>
    <t>140</t>
  </si>
  <si>
    <t>00775</t>
  </si>
  <si>
    <t>zásuvka v krabici prost.obyč.10/16A 250V 2P+Z</t>
  </si>
  <si>
    <t>142</t>
  </si>
  <si>
    <t>00823</t>
  </si>
  <si>
    <t>ovladač pro žaluzie / okna</t>
  </si>
  <si>
    <t>144</t>
  </si>
  <si>
    <t>01403</t>
  </si>
  <si>
    <t>drát AlMgSi 8</t>
  </si>
  <si>
    <t>146</t>
  </si>
  <si>
    <t>01403.1</t>
  </si>
  <si>
    <t>FeZn průměr 10mm</t>
  </si>
  <si>
    <t>148</t>
  </si>
  <si>
    <t>01466</t>
  </si>
  <si>
    <t>ochranný úhelník OU</t>
  </si>
  <si>
    <t>150</t>
  </si>
  <si>
    <t>01467</t>
  </si>
  <si>
    <t>držák DUz do železa</t>
  </si>
  <si>
    <t>152</t>
  </si>
  <si>
    <t>01473</t>
  </si>
  <si>
    <t>doběhové relé</t>
  </si>
  <si>
    <t>154</t>
  </si>
  <si>
    <t>01473.1</t>
  </si>
  <si>
    <t>gumoasfalt</t>
  </si>
  <si>
    <t>156</t>
  </si>
  <si>
    <t>01473.2</t>
  </si>
  <si>
    <t>infra zářič</t>
  </si>
  <si>
    <t>158</t>
  </si>
  <si>
    <t>01473.3</t>
  </si>
  <si>
    <t>jímací tyč, délka 2,5 m</t>
  </si>
  <si>
    <t>160</t>
  </si>
  <si>
    <t>01473.4</t>
  </si>
  <si>
    <t>svorka jímací SJ02</t>
  </si>
  <si>
    <t>162</t>
  </si>
  <si>
    <t>01473.5</t>
  </si>
  <si>
    <t>svorka křížová - SK</t>
  </si>
  <si>
    <t>164</t>
  </si>
  <si>
    <t>01473.6</t>
  </si>
  <si>
    <t>svorka zkušební - SZ</t>
  </si>
  <si>
    <t>166</t>
  </si>
  <si>
    <t>01488</t>
  </si>
  <si>
    <t>dvou rámeček</t>
  </si>
  <si>
    <t>168</t>
  </si>
  <si>
    <t>01488.1</t>
  </si>
  <si>
    <t>označovací štítek</t>
  </si>
  <si>
    <t>170</t>
  </si>
  <si>
    <t>01488.2</t>
  </si>
  <si>
    <t>podpěra vedení PV 01</t>
  </si>
  <si>
    <t>172</t>
  </si>
  <si>
    <t>01488.3</t>
  </si>
  <si>
    <t>podpěra vedení PV 15</t>
  </si>
  <si>
    <t>174</t>
  </si>
  <si>
    <t>01488.4</t>
  </si>
  <si>
    <t>podpěra vedení PV 22</t>
  </si>
  <si>
    <t>176</t>
  </si>
  <si>
    <t>01488.5</t>
  </si>
  <si>
    <t>svorka připojovací SP01</t>
  </si>
  <si>
    <t>178</t>
  </si>
  <si>
    <t>01488.6</t>
  </si>
  <si>
    <t>svorka spojovací - SS</t>
  </si>
  <si>
    <t>02900</t>
  </si>
  <si>
    <t>CYKY 2Ax1.5mm2 (CYKY 2O1.5)</t>
  </si>
  <si>
    <t>182</t>
  </si>
  <si>
    <t>02944</t>
  </si>
  <si>
    <t>CYKY 4Bx10mm2 (CYKY 4J10)</t>
  </si>
  <si>
    <t>184</t>
  </si>
  <si>
    <t>02960</t>
  </si>
  <si>
    <t>CYKY 5Cx1.5mm2 (CYKY 5J1.5)</t>
  </si>
  <si>
    <t>186</t>
  </si>
  <si>
    <t>10052</t>
  </si>
  <si>
    <t>188</t>
  </si>
  <si>
    <t>11000</t>
  </si>
  <si>
    <t>190</t>
  </si>
  <si>
    <t>33726</t>
  </si>
  <si>
    <t>CY  2.5mm2 (H07V-U) zelenožlutý</t>
  </si>
  <si>
    <t>192</t>
  </si>
  <si>
    <t>33736</t>
  </si>
  <si>
    <t>CY  4mm2 (H07V-U) zelenožlutý</t>
  </si>
  <si>
    <t>194</t>
  </si>
  <si>
    <t>33766</t>
  </si>
  <si>
    <t>CY 16mm2 (H07V-U) zelenožlutý</t>
  </si>
  <si>
    <t>196</t>
  </si>
  <si>
    <t>33912</t>
  </si>
  <si>
    <t>CYKY 3Bx1.5mm2 (CYKY 3J1.5)</t>
  </si>
  <si>
    <t>198</t>
  </si>
  <si>
    <t>33912.1</t>
  </si>
  <si>
    <t>200</t>
  </si>
  <si>
    <t>33918</t>
  </si>
  <si>
    <t>CYKY 3Cx2.5mm2 (CYKY 3J2.5)</t>
  </si>
  <si>
    <t>202</t>
  </si>
  <si>
    <t>06 - Vytápění</t>
  </si>
  <si>
    <t>D1 - Položka</t>
  </si>
  <si>
    <t xml:space="preserve">    D2 - Otopná tělesa:</t>
  </si>
  <si>
    <t xml:space="preserve">    D3 - Potrubí:</t>
  </si>
  <si>
    <t xml:space="preserve">    D4 - Montáž:</t>
  </si>
  <si>
    <t xml:space="preserve">    D5 - Ostatní:</t>
  </si>
  <si>
    <t>Položka</t>
  </si>
  <si>
    <t>Otopná tělesa:</t>
  </si>
  <si>
    <t>Pol67</t>
  </si>
  <si>
    <t>Korado Radik Plan 21VK 600 x 1100</t>
  </si>
  <si>
    <t>Pol68</t>
  </si>
  <si>
    <t>Rohové připojení Vekolux pro tělesa VK</t>
  </si>
  <si>
    <t>Pol69</t>
  </si>
  <si>
    <t>Termostatická hlavice Heimeier pro tělesa VK</t>
  </si>
  <si>
    <t>Pol70</t>
  </si>
  <si>
    <t>Korado Koralux Linear Classic M 1220 x 600</t>
  </si>
  <si>
    <t>Pol71</t>
  </si>
  <si>
    <t>Rohová armatura HM pro těleso Koralux</t>
  </si>
  <si>
    <t>Pol72</t>
  </si>
  <si>
    <t>Elektropatrona s integrovaným regulátorem teploty, výkon elektropatrony je 300 W</t>
  </si>
  <si>
    <t>Potrubí:</t>
  </si>
  <si>
    <t>Pol73</t>
  </si>
  <si>
    <t>Měděné potrubí Ø15 x 1 mm</t>
  </si>
  <si>
    <t>Pol74</t>
  </si>
  <si>
    <t>Měděné potrubí Ø18 x 1 mm</t>
  </si>
  <si>
    <t>Pol75</t>
  </si>
  <si>
    <t>Měděné potrubí Ø22 x 1 mm</t>
  </si>
  <si>
    <t>Pol76</t>
  </si>
  <si>
    <t>Návleková tepelná izolace pro potrubí Ø15</t>
  </si>
  <si>
    <t>Pol77</t>
  </si>
  <si>
    <t>Návleková tepelná izolace pro potrubí Ø18</t>
  </si>
  <si>
    <t>Pol78</t>
  </si>
  <si>
    <t>Návleková tepelná izolace pro potrubí Ø22</t>
  </si>
  <si>
    <t>Pol79</t>
  </si>
  <si>
    <t>Montážní materiál (přechody, fitinky, svěrná šroubení, tvarovky…)</t>
  </si>
  <si>
    <t>Montáž:</t>
  </si>
  <si>
    <t>Pol80</t>
  </si>
  <si>
    <t>Montáž deskového otopného tělesa, včetně příslušentví (uchycení, instalace termostatické hlavice…)</t>
  </si>
  <si>
    <t>Pol81</t>
  </si>
  <si>
    <t>Montáž koupelnového otopného tělesa, včetně příslušenství (uchycení, instalace HM armatury, instalace elektropatrony…)</t>
  </si>
  <si>
    <t>Pol82</t>
  </si>
  <si>
    <t>Montáž měděného potrubí Ø15 x 1 mm, včetně izolace</t>
  </si>
  <si>
    <t>Pol83</t>
  </si>
  <si>
    <t>Montáž měděného potrubí Ø18 x 1 mm, včetně izolace</t>
  </si>
  <si>
    <t>Pol84</t>
  </si>
  <si>
    <t>Montáž měděného potrubí Ø22 x 1 mm, včetně izolace</t>
  </si>
  <si>
    <t>Pol85</t>
  </si>
  <si>
    <t>Instalace montážního materiálu</t>
  </si>
  <si>
    <t>Pol86</t>
  </si>
  <si>
    <t>D5</t>
  </si>
  <si>
    <t>Ostatní:</t>
  </si>
  <si>
    <t>Pol87</t>
  </si>
  <si>
    <t>Doprava otopných těles, potrubí a ostatních zařízení</t>
  </si>
  <si>
    <t>Pol88</t>
  </si>
  <si>
    <t>Revize otopné soustavy včetně revizní zprávy</t>
  </si>
  <si>
    <t>Pol89</t>
  </si>
  <si>
    <t>Tlaková zkouška otopné soustavy</t>
  </si>
  <si>
    <t>Pol90</t>
  </si>
  <si>
    <t>Projekt skutečného provedení</t>
  </si>
  <si>
    <t>07 - Vybavení pokojů</t>
  </si>
  <si>
    <t>D1 - POKOJ 1</t>
  </si>
  <si>
    <t>D2 - POKOJ 2</t>
  </si>
  <si>
    <t>D3 - POKOJ 3</t>
  </si>
  <si>
    <t>POKOJ 1</t>
  </si>
  <si>
    <t>Pol91</t>
  </si>
  <si>
    <t>800x530x2670 mm šatní skříň s lavicí</t>
  </si>
  <si>
    <t xml:space="preserve">Poznámka k položce:
"DTD-L 18, jasan,vnitřní vybavení skříně:
výškově stavitelné police, 4x Nábytkový
věšák, černý; omyvatelný
podsedák na míru, barva
potahu šedá, na hloubku
lavice, tl. 90 mm"
</t>
  </si>
  <si>
    <t>Pol92</t>
  </si>
  <si>
    <t>na podkladu na míru, 400x860 zrcadlo</t>
  </si>
  <si>
    <t>Pol93</t>
  </si>
  <si>
    <t>400x200x600 mm skříňka pod umyvadlo</t>
  </si>
  <si>
    <t xml:space="preserve">Poznámka k položce:
DTD-L 18, bílá; nerez úchytka š. 330
</t>
  </si>
  <si>
    <t>Pol94</t>
  </si>
  <si>
    <t>š. 2250 mm, včetně spotřebičů kuchyňská linka</t>
  </si>
  <si>
    <t xml:space="preserve">Poznámka k položce:
"DTD-L 18, jasan, bílá, pracovní deska s
postformingovou hranou,
tl. 38 mm, antracit;lednice, myčka,mikrovlnka, led osvětlení pracovní plochy, výsuvný koš"
</t>
  </si>
  <si>
    <t>Pol95</t>
  </si>
  <si>
    <t>800x800x750 mm stůl</t>
  </si>
  <si>
    <t xml:space="preserve">Poznámka k položce:
"DTD-L 36, bílá + černá
kovová podnož"
</t>
  </si>
  <si>
    <t>Pol96</t>
  </si>
  <si>
    <t>jídelní židle omyvatelné</t>
  </si>
  <si>
    <t xml:space="preserve">Poznámka k položce:
omyvatelný sedák, šedá
</t>
  </si>
  <si>
    <t>Pol97</t>
  </si>
  <si>
    <t>1930x300 mm police pod TV</t>
  </si>
  <si>
    <t xml:space="preserve">Poznámka k položce:
DTD-L 18, šedá
</t>
  </si>
  <si>
    <t>Pol98</t>
  </si>
  <si>
    <t>1600x1000 mm deska za TV</t>
  </si>
  <si>
    <t xml:space="preserve">Poznámka k položce:
DTD-L 18, jasan
</t>
  </si>
  <si>
    <t>Pol99</t>
  </si>
  <si>
    <t>průměr 600 mm sedací puf omyvatelný</t>
  </si>
  <si>
    <t xml:space="preserve">Poznámka k položce:
"Světle šedý sedací
puf, průměr 600 mm"
</t>
  </si>
  <si>
    <t>Pol100</t>
  </si>
  <si>
    <t>s omyvatelným povrchem křeslo omyvatelné</t>
  </si>
  <si>
    <t xml:space="preserve">Poznámka k položce:
"omyvatelné křeslo, barva potahu
šedá + podnož čtyřramenný kříž -
leštěný Alu, chrom"
</t>
  </si>
  <si>
    <t>Pol101</t>
  </si>
  <si>
    <t>průměr 530 mm, v. 450 mm konferenční stolek</t>
  </si>
  <si>
    <t xml:space="preserve">Poznámka k položce:
(v. 450), prům. desky 530 mm, DTD-L 18, jasan + bílá RAL 9010
</t>
  </si>
  <si>
    <t>Pol102</t>
  </si>
  <si>
    <t>š. 1000 zastínění okna</t>
  </si>
  <si>
    <t>Pol103</t>
  </si>
  <si>
    <t>2000x2000x500; 390x250x300  postel se stolkem</t>
  </si>
  <si>
    <t xml:space="preserve">Poznámka k položce:
jasan
</t>
  </si>
  <si>
    <t>Pol104</t>
  </si>
  <si>
    <t>oválná rostoucí postýlka pro dítě</t>
  </si>
  <si>
    <t xml:space="preserve">Poznámka k položce:
"Kulatá dětská postýlka,
bílá, rostoucí"
</t>
  </si>
  <si>
    <t>Pol105</t>
  </si>
  <si>
    <t>7200x1600 deska za postel</t>
  </si>
  <si>
    <t xml:space="preserve">Poznámka k položce:
DTD-L 36, jasan
</t>
  </si>
  <si>
    <t>Pol106</t>
  </si>
  <si>
    <t>1240x700x840 přebalovací pult s poličkou</t>
  </si>
  <si>
    <t xml:space="preserve">Poznámka k položce:
"DTD-L 18, bílá; Deska: kompaktní deska s bílým jádrem (případně jiný materiál
vhodný pro kontakt s vodou);Přebalovací pult: hl.70 cm, umyvadlo - požadavek na výpusť bokem (nutné konzultovat s
výrobcem v rámci realizace), pod
přebalovacím pultem bude umístěna dětská váha citlivá na manipulaci - nutné kvalitní pojezdy; kovová podnož 1242x700x240 + šedý komaxit"
</t>
  </si>
  <si>
    <t>Pol107</t>
  </si>
  <si>
    <t>1700x530x2670 skříň s policemi</t>
  </si>
  <si>
    <t xml:space="preserve">Poznámka k položce:
police:DTD-L 36, jasan;skříň DTD-18, jasan; vnitřní vybavení skříní: šatní tyč + výškově stavitelné police, 2x Úchytový profil svislý
</t>
  </si>
  <si>
    <t>Pol108</t>
  </si>
  <si>
    <t>590x450x400 skříňka pod umyvadlo</t>
  </si>
  <si>
    <t xml:space="preserve">Poznámka k položce:
DTD-L 18, bílá; 2x Úchytka, nerezavějící ocel, 330 mm
</t>
  </si>
  <si>
    <t>Pol109</t>
  </si>
  <si>
    <t>držátka na toaletní papír, wc štětka,… koupelnové doplňky</t>
  </si>
  <si>
    <t>Pol110</t>
  </si>
  <si>
    <t>na podkladu na míru, 600x30x700 zrcadlo</t>
  </si>
  <si>
    <t>Pol111</t>
  </si>
  <si>
    <t>led pásky a lampy osvětlení</t>
  </si>
  <si>
    <t>POKOJ 2</t>
  </si>
  <si>
    <t>Pol112</t>
  </si>
  <si>
    <t>764x550x2670 mm šatní skříň s lavicí</t>
  </si>
  <si>
    <t>Poznámka k položce:
"DTD-L 18, jasan,vnitřní vybavení skříně:
výškově stavitelné police, 4x Nábytkový
věšák, černý; omyvatelný
podsedák na míru, barva
potahu šedá, na hloubku
lavice, tl. 90 mm"</t>
  </si>
  <si>
    <t>Poznámka k položce:
DTD-L 18, bílá; nerez úchytka š. 330</t>
  </si>
  <si>
    <t>Poznámka k položce:
"DTD-L 36, bílá + černá
kovová podnož"</t>
  </si>
  <si>
    <t>Poznámka k položce:
omyvatelný sedák, šedá</t>
  </si>
  <si>
    <t>Pol113</t>
  </si>
  <si>
    <t>2700x300 mm police pod TV</t>
  </si>
  <si>
    <t>Poznámka k položce:
DTD-L 18, šedá</t>
  </si>
  <si>
    <t>Pol114</t>
  </si>
  <si>
    <t>1700x3000 mm deska za TV</t>
  </si>
  <si>
    <t>Poznámka k položce:
DTD-L 18, jasan</t>
  </si>
  <si>
    <t>Poznámka k položce:
"Světle šedý sedací
puf, průměr 600 mm"</t>
  </si>
  <si>
    <t>Poznámka k položce:
"omyvatelné křeslo, barva potahu
šedá + podnož čtyřramenný kříž -
leštěný Alu, chrom"</t>
  </si>
  <si>
    <t>Poznámka k položce:
(v. 450), prům. desky 530 mm, DTD-L 18, jasan + bílá RAL 9010</t>
  </si>
  <si>
    <t>Poznámka k položce:
jasan</t>
  </si>
  <si>
    <t>Poznámka k položce:
"Kulatá dětská postýlka,
bílá, rostoucí"</t>
  </si>
  <si>
    <t>Pol115</t>
  </si>
  <si>
    <t>7000x1350 deska za postel</t>
  </si>
  <si>
    <t>Poznámka k položce:
DTD-L 36, jasan</t>
  </si>
  <si>
    <t>Poznámka k položce:
"DTD-L 18, bílá; Deska: kompaktní deska s bílým jádrem (případně jiný materiál
vhodný pro kontakt s vodou);Přebalovací pult: hl.70 cm, umyvadlo - požadavek na výpusť bokem (nutné konzultovat s
výrobcem v rámci realizace), pod
přebalovacím pultem bude umístěna dětská váha citlivá na manipulaci - nutné kvalitní pojezdy; kovová podnož 1242x700x240 + šedý komaxit"</t>
  </si>
  <si>
    <t>Pol116</t>
  </si>
  <si>
    <t>1200x550x2670 skříň s policemi</t>
  </si>
  <si>
    <t>Poznámka k položce:
police:DTD-L 36, jasan;skříň DTD-18, jasan; vnitřní vybavení skříní: šatní tyč + výškově stavitelné police, 2x Úchytový profil svislý</t>
  </si>
  <si>
    <t>POKOJ 3</t>
  </si>
  <si>
    <t>Pol117</t>
  </si>
  <si>
    <t>š. 2200 mm, včetně spotřebičů kuchyňská linka</t>
  </si>
  <si>
    <t>Pol118</t>
  </si>
  <si>
    <t>1400x2000 mm deska za TV</t>
  </si>
  <si>
    <t>Pol119</t>
  </si>
  <si>
    <t>s omyvatelným povrchem gauč omyvatelný</t>
  </si>
  <si>
    <t>Pol120</t>
  </si>
  <si>
    <t>3000x1350 deska za postel</t>
  </si>
  <si>
    <t>Pol121</t>
  </si>
  <si>
    <t>1300x700x840 přebalovací pult s poličkou a deskou</t>
  </si>
  <si>
    <t>Pol122</t>
  </si>
  <si>
    <t>240x350x690 odkládací stolek</t>
  </si>
  <si>
    <t>Poznámka k položce:
průměr desky 530, 1x v.300,1x v. 500 mm konferenční stolky 2x</t>
  </si>
  <si>
    <t>Pol123</t>
  </si>
  <si>
    <t>650x350x650 hydrantová skříň</t>
  </si>
  <si>
    <t>Pol124</t>
  </si>
  <si>
    <t>1700x2670 deska u jističů</t>
  </si>
  <si>
    <t>Pol125</t>
  </si>
  <si>
    <t>obrazy, dekorace doplňky</t>
  </si>
  <si>
    <t>08 - Zdravotechnika vč. zařizovacích předmětů</t>
  </si>
  <si>
    <t>D1 - Pokoj 1</t>
  </si>
  <si>
    <t>D2 - Pokoj 2</t>
  </si>
  <si>
    <t>D3 - Pokoj 3</t>
  </si>
  <si>
    <t>Pokoj 1</t>
  </si>
  <si>
    <t>Pol128</t>
  </si>
  <si>
    <t>Dodávka a montáž odtokový kanálek leštěná nerez, š. 700 mm</t>
  </si>
  <si>
    <t>Pol129</t>
  </si>
  <si>
    <t>Dodávka a montáž ruční sprcha a hlavová sprcha leštěná nerez, termostatická baterie</t>
  </si>
  <si>
    <t>Pol130</t>
  </si>
  <si>
    <t>Sedátko a madlo sklopné sedátko, madlo, leštěná nerez</t>
  </si>
  <si>
    <t>Pol138</t>
  </si>
  <si>
    <t>Dodávka a montáž umyvadlo + baterie do přebalovacího pultu keramické, leštěný nerez, termostatická baterie</t>
  </si>
  <si>
    <t>Pol131</t>
  </si>
  <si>
    <t>Dodávka a montáž Dřez s odkapávačem + baterie 690x470 mm, šedý granit, kuchyňská baterie leštěný nerez</t>
  </si>
  <si>
    <t>Pol139</t>
  </si>
  <si>
    <t>Dodávka a montáž Umyvadlo + baterie na wc keramické š. 400x200, baterie páková leštěný nerez</t>
  </si>
  <si>
    <t>Pol132</t>
  </si>
  <si>
    <t>Dodávka a montáž Umyvadlo + baterie do koupelny keramické š. 590x450 mm, baterie páková z leštěné nerezi</t>
  </si>
  <si>
    <t>Pol133</t>
  </si>
  <si>
    <t>Dodávka a montáž WC bílé,keramické</t>
  </si>
  <si>
    <t>Pol134</t>
  </si>
  <si>
    <t>Dodávka a montáž bidetová sprcha leštěný nerez s termostatickou baterií</t>
  </si>
  <si>
    <t>Pol135</t>
  </si>
  <si>
    <t>Dodávka a montáž sprchová zástěna čiré kalené sklo</t>
  </si>
  <si>
    <t>Pol136</t>
  </si>
  <si>
    <t>Dodávka a montáž rozvodného potrubí  - vodovod přívod na myčku, teplá voda v izolaci</t>
  </si>
  <si>
    <t>Pol137</t>
  </si>
  <si>
    <t>Dodávka a montáž rozvodného potrubí  - kanalizace odvodnění všech zařizovacích předmětů včetně klimatizace</t>
  </si>
  <si>
    <t>Pokoj 2</t>
  </si>
  <si>
    <t>Pol1361</t>
  </si>
  <si>
    <t>Pol1371</t>
  </si>
  <si>
    <t>Pokoj 3</t>
  </si>
  <si>
    <t>Pol1373</t>
  </si>
  <si>
    <t>Dodávka a montáž výlevky mezi pokoji 2 a 3</t>
  </si>
  <si>
    <t>-1845053811</t>
  </si>
  <si>
    <t>Pol1351</t>
  </si>
  <si>
    <t>Dodávka a montáž vany+ baterie + madlo bílá, 170x80 cm, akrylát s vanovou termostatickou baterií z leštěného nerezu, madlo-leštěný nerez</t>
  </si>
  <si>
    <t>Pol1362</t>
  </si>
  <si>
    <t>Pol1372</t>
  </si>
  <si>
    <t>Pol1374</t>
  </si>
  <si>
    <t>Dodávka a montáž ocelového potrubí</t>
  </si>
  <si>
    <t>124690031</t>
  </si>
  <si>
    <t>HZS2212.R01</t>
  </si>
  <si>
    <t>Hodinová zúčtovací sazba instalatér odborný - napojení na stávající kanalizaci a vodovod</t>
  </si>
  <si>
    <t>262144</t>
  </si>
  <si>
    <t>HZS2491</t>
  </si>
  <si>
    <t>Hodinová zúčtovací sazba dělník zednických výpomocí</t>
  </si>
  <si>
    <t>Poznámka k položce:
výlevka na úklid
požární ochana! ocelové trubky</t>
  </si>
  <si>
    <t>VRN - Vedlejší rozpočtové náklady</t>
  </si>
  <si>
    <t>020001000</t>
  </si>
  <si>
    <t>Příprava staveniště</t>
  </si>
  <si>
    <t>Kč</t>
  </si>
  <si>
    <t>677804630</t>
  </si>
  <si>
    <t>030001000</t>
  </si>
  <si>
    <t>Zařízení staveniště</t>
  </si>
  <si>
    <t>1026551560</t>
  </si>
  <si>
    <t>Poznámka k položce:
Mj. zdvihací a manipulační technika dle zvyklostí dodavatele</t>
  </si>
  <si>
    <t>039002000</t>
  </si>
  <si>
    <t>Zrušení zařízení staveniště</t>
  </si>
  <si>
    <t>-703871268</t>
  </si>
  <si>
    <t>070001000</t>
  </si>
  <si>
    <t>Provozní vlivy</t>
  </si>
  <si>
    <t>1024</t>
  </si>
  <si>
    <t>1054773355</t>
  </si>
  <si>
    <t xml:space="preserve">Poznámka k položce:
Náklady na opatření proti poškození cizího majetku a vnitřních prostor stavby, součinnost s vlastníky stavbou dotčených prostor 
</t>
  </si>
  <si>
    <t>090001000</t>
  </si>
  <si>
    <t>Ostatní náklady</t>
  </si>
  <si>
    <t>182340639</t>
  </si>
  <si>
    <t xml:space="preserve">Poznámka k položce:
Náklady spojené s dodávkou energie, opatření na dodržování technologických předpisů ochrana sousedních pozemků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</si>
</sst>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5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20"/>
      <c r="BE5" s="216" t="s">
        <v>15</v>
      </c>
      <c r="BS5" s="17" t="s">
        <v>6</v>
      </c>
    </row>
    <row r="6" spans="2:71" ht="36.95" customHeight="1">
      <c r="B6" s="20"/>
      <c r="D6" s="26" t="s">
        <v>16</v>
      </c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20"/>
      <c r="BE6" s="217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2:71" ht="14.45" customHeight="1">
      <c r="B9" s="20"/>
      <c r="AR9" s="20"/>
      <c r="BE9" s="217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17"/>
      <c r="BS11" s="17" t="s">
        <v>6</v>
      </c>
    </row>
    <row r="12" spans="2:71" ht="6.95" customHeight="1">
      <c r="B12" s="20"/>
      <c r="AR12" s="20"/>
      <c r="BE12" s="217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7"/>
      <c r="BS13" s="17" t="s">
        <v>6</v>
      </c>
    </row>
    <row r="14" spans="2:71" ht="12.75">
      <c r="B14" s="20"/>
      <c r="E14" s="222" t="s">
        <v>29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27</v>
      </c>
      <c r="AN14" s="29" t="s">
        <v>29</v>
      </c>
      <c r="AR14" s="20"/>
      <c r="BE14" s="217"/>
      <c r="BS14" s="17" t="s">
        <v>6</v>
      </c>
    </row>
    <row r="15" spans="2:71" ht="6.95" customHeight="1">
      <c r="B15" s="20"/>
      <c r="AR15" s="20"/>
      <c r="BE15" s="217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7"/>
      <c r="BS16" s="17" t="s">
        <v>3</v>
      </c>
    </row>
    <row r="17" spans="2:7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17"/>
      <c r="BS17" s="17" t="s">
        <v>32</v>
      </c>
    </row>
    <row r="18" spans="2:71" ht="6.95" customHeight="1">
      <c r="B18" s="20"/>
      <c r="AR18" s="20"/>
      <c r="BE18" s="217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17"/>
      <c r="BS20" s="17" t="s">
        <v>32</v>
      </c>
    </row>
    <row r="21" spans="2:57" ht="6.95" customHeight="1">
      <c r="B21" s="20"/>
      <c r="AR21" s="20"/>
      <c r="BE21" s="217"/>
    </row>
    <row r="22" spans="2:57" ht="12" customHeight="1">
      <c r="B22" s="20"/>
      <c r="D22" s="27" t="s">
        <v>35</v>
      </c>
      <c r="AR22" s="20"/>
      <c r="BE22" s="217"/>
    </row>
    <row r="23" spans="2:57" ht="262.5" customHeight="1">
      <c r="B23" s="20"/>
      <c r="E23" s="224" t="s">
        <v>36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7"/>
    </row>
    <row r="24" spans="2:57" ht="6.95" customHeight="1">
      <c r="B24" s="20"/>
      <c r="AR24" s="20"/>
      <c r="BE24" s="217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5">
        <f>ROUND(AG94,2)</f>
        <v>0</v>
      </c>
      <c r="AL26" s="226"/>
      <c r="AM26" s="226"/>
      <c r="AN26" s="226"/>
      <c r="AO26" s="226"/>
      <c r="AR26" s="32"/>
      <c r="BE26" s="217"/>
    </row>
    <row r="27" spans="2:57" s="1" customFormat="1" ht="6.95" customHeight="1">
      <c r="B27" s="32"/>
      <c r="AR27" s="32"/>
      <c r="BE27" s="217"/>
    </row>
    <row r="28" spans="2:57" s="1" customFormat="1" ht="12.75">
      <c r="B28" s="32"/>
      <c r="L28" s="227" t="s">
        <v>38</v>
      </c>
      <c r="M28" s="227"/>
      <c r="N28" s="227"/>
      <c r="O28" s="227"/>
      <c r="P28" s="227"/>
      <c r="W28" s="227" t="s">
        <v>39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40</v>
      </c>
      <c r="AL28" s="227"/>
      <c r="AM28" s="227"/>
      <c r="AN28" s="227"/>
      <c r="AO28" s="227"/>
      <c r="AR28" s="32"/>
      <c r="BE28" s="217"/>
    </row>
    <row r="29" spans="2:57" s="2" customFormat="1" ht="14.45" customHeight="1">
      <c r="B29" s="36"/>
      <c r="D29" s="27" t="s">
        <v>41</v>
      </c>
      <c r="F29" s="27" t="s">
        <v>42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6"/>
      <c r="BE29" s="218"/>
    </row>
    <row r="30" spans="2:57" s="2" customFormat="1" ht="14.45" customHeight="1">
      <c r="B30" s="36"/>
      <c r="F30" s="27" t="s">
        <v>43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6"/>
      <c r="BE30" s="218"/>
    </row>
    <row r="31" spans="2:57" s="2" customFormat="1" ht="14.45" customHeight="1" hidden="1">
      <c r="B31" s="36"/>
      <c r="F31" s="27" t="s">
        <v>44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6"/>
      <c r="BE31" s="218"/>
    </row>
    <row r="32" spans="2:57" s="2" customFormat="1" ht="14.45" customHeight="1" hidden="1">
      <c r="B32" s="36"/>
      <c r="F32" s="27" t="s">
        <v>45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6"/>
      <c r="BE32" s="218"/>
    </row>
    <row r="33" spans="2:57" s="2" customFormat="1" ht="14.45" customHeight="1" hidden="1">
      <c r="B33" s="36"/>
      <c r="F33" s="27" t="s">
        <v>46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6"/>
      <c r="BE33" s="218"/>
    </row>
    <row r="34" spans="2:57" s="1" customFormat="1" ht="6.95" customHeight="1">
      <c r="B34" s="32"/>
      <c r="AR34" s="32"/>
      <c r="BE34" s="217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34" t="s">
        <v>49</v>
      </c>
      <c r="Y35" s="232"/>
      <c r="Z35" s="232"/>
      <c r="AA35" s="232"/>
      <c r="AB35" s="232"/>
      <c r="AC35" s="39"/>
      <c r="AD35" s="39"/>
      <c r="AE35" s="39"/>
      <c r="AF35" s="39"/>
      <c r="AG35" s="39"/>
      <c r="AH35" s="39"/>
      <c r="AI35" s="39"/>
      <c r="AJ35" s="39"/>
      <c r="AK35" s="231">
        <f>SUM(AK26:AK33)</f>
        <v>0</v>
      </c>
      <c r="AL35" s="232"/>
      <c r="AM35" s="232"/>
      <c r="AN35" s="232"/>
      <c r="AO35" s="23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51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52</v>
      </c>
      <c r="AI60" s="34"/>
      <c r="AJ60" s="34"/>
      <c r="AK60" s="34"/>
      <c r="AL60" s="34"/>
      <c r="AM60" s="43" t="s">
        <v>53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54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55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52</v>
      </c>
      <c r="AI75" s="34"/>
      <c r="AJ75" s="34"/>
      <c r="AK75" s="34"/>
      <c r="AL75" s="34"/>
      <c r="AM75" s="43" t="s">
        <v>53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56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2023070</v>
      </c>
      <c r="AR84" s="48"/>
    </row>
    <row r="85" spans="2:44" s="4" customFormat="1" ht="36.95" customHeight="1">
      <c r="B85" s="49"/>
      <c r="C85" s="50" t="s">
        <v>16</v>
      </c>
      <c r="L85" s="197" t="str">
        <f>K6</f>
        <v>Pokoje gynekologicko - porodnického oddělení Nymburk - půdní vestavba budovy B v areálu nemocnice Nymburk s.r.o.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Nymburk</v>
      </c>
      <c r="AI87" s="27" t="s">
        <v>22</v>
      </c>
      <c r="AM87" s="199" t="str">
        <f>IF(AN8="","",AN8)</f>
        <v>2. 10. 2023</v>
      </c>
      <c r="AN87" s="199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Město Nymburk, Náměstí přemyslovců 163/20</v>
      </c>
      <c r="AI89" s="27" t="s">
        <v>30</v>
      </c>
      <c r="AM89" s="200" t="str">
        <f>IF(E17="","",E17)</f>
        <v>Ing. Arch .Jan Ságl, Záměl</v>
      </c>
      <c r="AN89" s="201"/>
      <c r="AO89" s="201"/>
      <c r="AP89" s="201"/>
      <c r="AR89" s="32"/>
      <c r="AS89" s="202" t="s">
        <v>57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00" t="str">
        <f>IF(E20="","",E20)</f>
        <v xml:space="preserve"> </v>
      </c>
      <c r="AN90" s="201"/>
      <c r="AO90" s="201"/>
      <c r="AP90" s="201"/>
      <c r="AR90" s="32"/>
      <c r="AS90" s="204"/>
      <c r="AT90" s="205"/>
      <c r="BD90" s="56"/>
    </row>
    <row r="91" spans="2:56" s="1" customFormat="1" ht="10.9" customHeight="1">
      <c r="B91" s="32"/>
      <c r="AR91" s="32"/>
      <c r="AS91" s="204"/>
      <c r="AT91" s="205"/>
      <c r="BD91" s="56"/>
    </row>
    <row r="92" spans="2:56" s="1" customFormat="1" ht="29.25" customHeight="1">
      <c r="B92" s="32"/>
      <c r="C92" s="206" t="s">
        <v>58</v>
      </c>
      <c r="D92" s="207"/>
      <c r="E92" s="207"/>
      <c r="F92" s="207"/>
      <c r="G92" s="207"/>
      <c r="H92" s="57"/>
      <c r="I92" s="209" t="s">
        <v>59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 t="s">
        <v>60</v>
      </c>
      <c r="AH92" s="207"/>
      <c r="AI92" s="207"/>
      <c r="AJ92" s="207"/>
      <c r="AK92" s="207"/>
      <c r="AL92" s="207"/>
      <c r="AM92" s="207"/>
      <c r="AN92" s="209" t="s">
        <v>61</v>
      </c>
      <c r="AO92" s="207"/>
      <c r="AP92" s="210"/>
      <c r="AQ92" s="58" t="s">
        <v>62</v>
      </c>
      <c r="AR92" s="32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4">
        <f>ROUND(SUM(AG95:AG103),2)</f>
        <v>0</v>
      </c>
      <c r="AH94" s="214"/>
      <c r="AI94" s="214"/>
      <c r="AJ94" s="214"/>
      <c r="AK94" s="214"/>
      <c r="AL94" s="214"/>
      <c r="AM94" s="214"/>
      <c r="AN94" s="215">
        <f aca="true" t="shared" si="0" ref="AN94:AN103">SUM(AG94,AT94)</f>
        <v>0</v>
      </c>
      <c r="AO94" s="215"/>
      <c r="AP94" s="215"/>
      <c r="AQ94" s="67" t="s">
        <v>1</v>
      </c>
      <c r="AR94" s="63"/>
      <c r="AS94" s="68">
        <f>ROUND(SUM(AS95:AS103),2)</f>
        <v>0</v>
      </c>
      <c r="AT94" s="69">
        <f aca="true" t="shared" si="1" ref="AT94:AT103">ROUND(SUM(AV94:AW94),2)</f>
        <v>0</v>
      </c>
      <c r="AU94" s="70">
        <f>ROUND(SUM(AU95:AU103),5)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ROUND(SUM(AZ95:AZ103),2)</f>
        <v>0</v>
      </c>
      <c r="BA94" s="69">
        <f>ROUND(SUM(BA95:BA103),2)</f>
        <v>0</v>
      </c>
      <c r="BB94" s="69">
        <f>ROUND(SUM(BB95:BB103),2)</f>
        <v>0</v>
      </c>
      <c r="BC94" s="69">
        <f>ROUND(SUM(BC95:BC103),2)</f>
        <v>0</v>
      </c>
      <c r="BD94" s="71">
        <f>ROUND(SUM(BD95:BD103),2)</f>
        <v>0</v>
      </c>
      <c r="BS94" s="72" t="s">
        <v>76</v>
      </c>
      <c r="BT94" s="72" t="s">
        <v>77</v>
      </c>
      <c r="BU94" s="73" t="s">
        <v>78</v>
      </c>
      <c r="BV94" s="72" t="s">
        <v>79</v>
      </c>
      <c r="BW94" s="72" t="s">
        <v>4</v>
      </c>
      <c r="BX94" s="72" t="s">
        <v>80</v>
      </c>
      <c r="CL94" s="72" t="s">
        <v>1</v>
      </c>
    </row>
    <row r="95" spans="1:91" s="6" customFormat="1" ht="16.5" customHeight="1">
      <c r="A95" s="74" t="s">
        <v>81</v>
      </c>
      <c r="B95" s="75"/>
      <c r="C95" s="76"/>
      <c r="D95" s="211" t="s">
        <v>82</v>
      </c>
      <c r="E95" s="211"/>
      <c r="F95" s="211"/>
      <c r="G95" s="211"/>
      <c r="H95" s="211"/>
      <c r="I95" s="77"/>
      <c r="J95" s="211" t="s">
        <v>83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2">
        <f>'01 - Bourací práce'!J30</f>
        <v>0</v>
      </c>
      <c r="AH95" s="213"/>
      <c r="AI95" s="213"/>
      <c r="AJ95" s="213"/>
      <c r="AK95" s="213"/>
      <c r="AL95" s="213"/>
      <c r="AM95" s="213"/>
      <c r="AN95" s="212">
        <f t="shared" si="0"/>
        <v>0</v>
      </c>
      <c r="AO95" s="213"/>
      <c r="AP95" s="213"/>
      <c r="AQ95" s="78" t="s">
        <v>84</v>
      </c>
      <c r="AR95" s="75"/>
      <c r="AS95" s="79">
        <v>0</v>
      </c>
      <c r="AT95" s="80">
        <f t="shared" si="1"/>
        <v>0</v>
      </c>
      <c r="AU95" s="81">
        <f>'01 - Bourací práce'!P123</f>
        <v>0</v>
      </c>
      <c r="AV95" s="80">
        <f>'01 - Bourací práce'!J33</f>
        <v>0</v>
      </c>
      <c r="AW95" s="80">
        <f>'01 - Bourací práce'!J34</f>
        <v>0</v>
      </c>
      <c r="AX95" s="80">
        <f>'01 - Bourací práce'!J35</f>
        <v>0</v>
      </c>
      <c r="AY95" s="80">
        <f>'01 - Bourací práce'!J36</f>
        <v>0</v>
      </c>
      <c r="AZ95" s="80">
        <f>'01 - Bourací práce'!F33</f>
        <v>0</v>
      </c>
      <c r="BA95" s="80">
        <f>'01 - Bourací práce'!F34</f>
        <v>0</v>
      </c>
      <c r="BB95" s="80">
        <f>'01 - Bourací práce'!F35</f>
        <v>0</v>
      </c>
      <c r="BC95" s="80">
        <f>'01 - Bourací práce'!F36</f>
        <v>0</v>
      </c>
      <c r="BD95" s="82">
        <f>'01 - Bourací práce'!F37</f>
        <v>0</v>
      </c>
      <c r="BT95" s="83" t="s">
        <v>85</v>
      </c>
      <c r="BV95" s="83" t="s">
        <v>79</v>
      </c>
      <c r="BW95" s="83" t="s">
        <v>86</v>
      </c>
      <c r="BX95" s="83" t="s">
        <v>4</v>
      </c>
      <c r="CL95" s="83" t="s">
        <v>1</v>
      </c>
      <c r="CM95" s="83" t="s">
        <v>87</v>
      </c>
    </row>
    <row r="96" spans="1:91" s="6" customFormat="1" ht="16.5" customHeight="1">
      <c r="A96" s="74" t="s">
        <v>81</v>
      </c>
      <c r="B96" s="75"/>
      <c r="C96" s="76"/>
      <c r="D96" s="211" t="s">
        <v>88</v>
      </c>
      <c r="E96" s="211"/>
      <c r="F96" s="211"/>
      <c r="G96" s="211"/>
      <c r="H96" s="211"/>
      <c r="I96" s="77"/>
      <c r="J96" s="211" t="s">
        <v>89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2">
        <f>'02 - Nové konstrukce'!J30</f>
        <v>0</v>
      </c>
      <c r="AH96" s="213"/>
      <c r="AI96" s="213"/>
      <c r="AJ96" s="213"/>
      <c r="AK96" s="213"/>
      <c r="AL96" s="213"/>
      <c r="AM96" s="213"/>
      <c r="AN96" s="212">
        <f t="shared" si="0"/>
        <v>0</v>
      </c>
      <c r="AO96" s="213"/>
      <c r="AP96" s="213"/>
      <c r="AQ96" s="78" t="s">
        <v>84</v>
      </c>
      <c r="AR96" s="75"/>
      <c r="AS96" s="79">
        <v>0</v>
      </c>
      <c r="AT96" s="80">
        <f t="shared" si="1"/>
        <v>0</v>
      </c>
      <c r="AU96" s="81">
        <f>'02 - Nové konstrukce'!P137</f>
        <v>0</v>
      </c>
      <c r="AV96" s="80">
        <f>'02 - Nové konstrukce'!J33</f>
        <v>0</v>
      </c>
      <c r="AW96" s="80">
        <f>'02 - Nové konstrukce'!J34</f>
        <v>0</v>
      </c>
      <c r="AX96" s="80">
        <f>'02 - Nové konstrukce'!J35</f>
        <v>0</v>
      </c>
      <c r="AY96" s="80">
        <f>'02 - Nové konstrukce'!J36</f>
        <v>0</v>
      </c>
      <c r="AZ96" s="80">
        <f>'02 - Nové konstrukce'!F33</f>
        <v>0</v>
      </c>
      <c r="BA96" s="80">
        <f>'02 - Nové konstrukce'!F34</f>
        <v>0</v>
      </c>
      <c r="BB96" s="80">
        <f>'02 - Nové konstrukce'!F35</f>
        <v>0</v>
      </c>
      <c r="BC96" s="80">
        <f>'02 - Nové konstrukce'!F36</f>
        <v>0</v>
      </c>
      <c r="BD96" s="82">
        <f>'02 - Nové konstrukce'!F37</f>
        <v>0</v>
      </c>
      <c r="BT96" s="83" t="s">
        <v>85</v>
      </c>
      <c r="BV96" s="83" t="s">
        <v>79</v>
      </c>
      <c r="BW96" s="83" t="s">
        <v>90</v>
      </c>
      <c r="BX96" s="83" t="s">
        <v>4</v>
      </c>
      <c r="CL96" s="83" t="s">
        <v>1</v>
      </c>
      <c r="CM96" s="83" t="s">
        <v>87</v>
      </c>
    </row>
    <row r="97" spans="1:91" s="6" customFormat="1" ht="16.5" customHeight="1">
      <c r="A97" s="74" t="s">
        <v>81</v>
      </c>
      <c r="B97" s="75"/>
      <c r="C97" s="76"/>
      <c r="D97" s="211" t="s">
        <v>91</v>
      </c>
      <c r="E97" s="211"/>
      <c r="F97" s="211"/>
      <c r="G97" s="211"/>
      <c r="H97" s="211"/>
      <c r="I97" s="77"/>
      <c r="J97" s="211" t="s">
        <v>92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2">
        <f>'03 - Chlazení'!J30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78" t="s">
        <v>84</v>
      </c>
      <c r="AR97" s="75"/>
      <c r="AS97" s="79">
        <v>0</v>
      </c>
      <c r="AT97" s="80">
        <f t="shared" si="1"/>
        <v>0</v>
      </c>
      <c r="AU97" s="81">
        <f>'03 - Chlazení'!P116</f>
        <v>0</v>
      </c>
      <c r="AV97" s="80">
        <f>'03 - Chlazení'!J33</f>
        <v>0</v>
      </c>
      <c r="AW97" s="80">
        <f>'03 - Chlazení'!J34</f>
        <v>0</v>
      </c>
      <c r="AX97" s="80">
        <f>'03 - Chlazení'!J35</f>
        <v>0</v>
      </c>
      <c r="AY97" s="80">
        <f>'03 - Chlazení'!J36</f>
        <v>0</v>
      </c>
      <c r="AZ97" s="80">
        <f>'03 - Chlazení'!F33</f>
        <v>0</v>
      </c>
      <c r="BA97" s="80">
        <f>'03 - Chlazení'!F34</f>
        <v>0</v>
      </c>
      <c r="BB97" s="80">
        <f>'03 - Chlazení'!F35</f>
        <v>0</v>
      </c>
      <c r="BC97" s="80">
        <f>'03 - Chlazení'!F36</f>
        <v>0</v>
      </c>
      <c r="BD97" s="82">
        <f>'03 - Chlazení'!F37</f>
        <v>0</v>
      </c>
      <c r="BT97" s="83" t="s">
        <v>85</v>
      </c>
      <c r="BV97" s="83" t="s">
        <v>79</v>
      </c>
      <c r="BW97" s="83" t="s">
        <v>93</v>
      </c>
      <c r="BX97" s="83" t="s">
        <v>4</v>
      </c>
      <c r="CL97" s="83" t="s">
        <v>1</v>
      </c>
      <c r="CM97" s="83" t="s">
        <v>87</v>
      </c>
    </row>
    <row r="98" spans="1:91" s="6" customFormat="1" ht="16.5" customHeight="1">
      <c r="A98" s="74" t="s">
        <v>81</v>
      </c>
      <c r="B98" s="75"/>
      <c r="C98" s="76"/>
      <c r="D98" s="211" t="s">
        <v>94</v>
      </c>
      <c r="E98" s="211"/>
      <c r="F98" s="211"/>
      <c r="G98" s="211"/>
      <c r="H98" s="211"/>
      <c r="I98" s="77"/>
      <c r="J98" s="211" t="s">
        <v>95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2">
        <f>'04 - Vzduchotechnika'!J30</f>
        <v>0</v>
      </c>
      <c r="AH98" s="213"/>
      <c r="AI98" s="213"/>
      <c r="AJ98" s="213"/>
      <c r="AK98" s="213"/>
      <c r="AL98" s="213"/>
      <c r="AM98" s="213"/>
      <c r="AN98" s="212">
        <f t="shared" si="0"/>
        <v>0</v>
      </c>
      <c r="AO98" s="213"/>
      <c r="AP98" s="213"/>
      <c r="AQ98" s="78" t="s">
        <v>84</v>
      </c>
      <c r="AR98" s="75"/>
      <c r="AS98" s="79">
        <v>0</v>
      </c>
      <c r="AT98" s="80">
        <f t="shared" si="1"/>
        <v>0</v>
      </c>
      <c r="AU98" s="81">
        <f>'04 - Vzduchotechnika'!P119</f>
        <v>0</v>
      </c>
      <c r="AV98" s="80">
        <f>'04 - Vzduchotechnika'!J33</f>
        <v>0</v>
      </c>
      <c r="AW98" s="80">
        <f>'04 - Vzduchotechnika'!J34</f>
        <v>0</v>
      </c>
      <c r="AX98" s="80">
        <f>'04 - Vzduchotechnika'!J35</f>
        <v>0</v>
      </c>
      <c r="AY98" s="80">
        <f>'04 - Vzduchotechnika'!J36</f>
        <v>0</v>
      </c>
      <c r="AZ98" s="80">
        <f>'04 - Vzduchotechnika'!F33</f>
        <v>0</v>
      </c>
      <c r="BA98" s="80">
        <f>'04 - Vzduchotechnika'!F34</f>
        <v>0</v>
      </c>
      <c r="BB98" s="80">
        <f>'04 - Vzduchotechnika'!F35</f>
        <v>0</v>
      </c>
      <c r="BC98" s="80">
        <f>'04 - Vzduchotechnika'!F36</f>
        <v>0</v>
      </c>
      <c r="BD98" s="82">
        <f>'04 - Vzduchotechnika'!F37</f>
        <v>0</v>
      </c>
      <c r="BT98" s="83" t="s">
        <v>85</v>
      </c>
      <c r="BV98" s="83" t="s">
        <v>79</v>
      </c>
      <c r="BW98" s="83" t="s">
        <v>96</v>
      </c>
      <c r="BX98" s="83" t="s">
        <v>4</v>
      </c>
      <c r="CL98" s="83" t="s">
        <v>1</v>
      </c>
      <c r="CM98" s="83" t="s">
        <v>87</v>
      </c>
    </row>
    <row r="99" spans="1:91" s="6" customFormat="1" ht="16.5" customHeight="1">
      <c r="A99" s="74" t="s">
        <v>81</v>
      </c>
      <c r="B99" s="75"/>
      <c r="C99" s="76"/>
      <c r="D99" s="211" t="s">
        <v>97</v>
      </c>
      <c r="E99" s="211"/>
      <c r="F99" s="211"/>
      <c r="G99" s="211"/>
      <c r="H99" s="211"/>
      <c r="I99" s="77"/>
      <c r="J99" s="211" t="s">
        <v>98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2">
        <f>'05 - Elektroinstalace'!J30</f>
        <v>0</v>
      </c>
      <c r="AH99" s="213"/>
      <c r="AI99" s="213"/>
      <c r="AJ99" s="213"/>
      <c r="AK99" s="213"/>
      <c r="AL99" s="213"/>
      <c r="AM99" s="213"/>
      <c r="AN99" s="212">
        <f t="shared" si="0"/>
        <v>0</v>
      </c>
      <c r="AO99" s="213"/>
      <c r="AP99" s="213"/>
      <c r="AQ99" s="78" t="s">
        <v>84</v>
      </c>
      <c r="AR99" s="75"/>
      <c r="AS99" s="79">
        <v>0</v>
      </c>
      <c r="AT99" s="80">
        <f t="shared" si="1"/>
        <v>0</v>
      </c>
      <c r="AU99" s="81">
        <f>'05 - Elektroinstalace'!P120</f>
        <v>0</v>
      </c>
      <c r="AV99" s="80">
        <f>'05 - Elektroinstalace'!J33</f>
        <v>0</v>
      </c>
      <c r="AW99" s="80">
        <f>'05 - Elektroinstalace'!J34</f>
        <v>0</v>
      </c>
      <c r="AX99" s="80">
        <f>'05 - Elektroinstalace'!J35</f>
        <v>0</v>
      </c>
      <c r="AY99" s="80">
        <f>'05 - Elektroinstalace'!J36</f>
        <v>0</v>
      </c>
      <c r="AZ99" s="80">
        <f>'05 - Elektroinstalace'!F33</f>
        <v>0</v>
      </c>
      <c r="BA99" s="80">
        <f>'05 - Elektroinstalace'!F34</f>
        <v>0</v>
      </c>
      <c r="BB99" s="80">
        <f>'05 - Elektroinstalace'!F35</f>
        <v>0</v>
      </c>
      <c r="BC99" s="80">
        <f>'05 - Elektroinstalace'!F36</f>
        <v>0</v>
      </c>
      <c r="BD99" s="82">
        <f>'05 - Elektroinstalace'!F37</f>
        <v>0</v>
      </c>
      <c r="BT99" s="83" t="s">
        <v>85</v>
      </c>
      <c r="BV99" s="83" t="s">
        <v>79</v>
      </c>
      <c r="BW99" s="83" t="s">
        <v>99</v>
      </c>
      <c r="BX99" s="83" t="s">
        <v>4</v>
      </c>
      <c r="CL99" s="83" t="s">
        <v>1</v>
      </c>
      <c r="CM99" s="83" t="s">
        <v>87</v>
      </c>
    </row>
    <row r="100" spans="1:91" s="6" customFormat="1" ht="16.5" customHeight="1">
      <c r="A100" s="74" t="s">
        <v>81</v>
      </c>
      <c r="B100" s="75"/>
      <c r="C100" s="76"/>
      <c r="D100" s="211" t="s">
        <v>100</v>
      </c>
      <c r="E100" s="211"/>
      <c r="F100" s="211"/>
      <c r="G100" s="211"/>
      <c r="H100" s="211"/>
      <c r="I100" s="77"/>
      <c r="J100" s="211" t="s">
        <v>101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2">
        <f>'06 - Vytápění'!J30</f>
        <v>0</v>
      </c>
      <c r="AH100" s="213"/>
      <c r="AI100" s="213"/>
      <c r="AJ100" s="213"/>
      <c r="AK100" s="213"/>
      <c r="AL100" s="213"/>
      <c r="AM100" s="213"/>
      <c r="AN100" s="212">
        <f t="shared" si="0"/>
        <v>0</v>
      </c>
      <c r="AO100" s="213"/>
      <c r="AP100" s="213"/>
      <c r="AQ100" s="78" t="s">
        <v>84</v>
      </c>
      <c r="AR100" s="75"/>
      <c r="AS100" s="79">
        <v>0</v>
      </c>
      <c r="AT100" s="80">
        <f t="shared" si="1"/>
        <v>0</v>
      </c>
      <c r="AU100" s="81">
        <f>'06 - Vytápění'!P121</f>
        <v>0</v>
      </c>
      <c r="AV100" s="80">
        <f>'06 - Vytápění'!J33</f>
        <v>0</v>
      </c>
      <c r="AW100" s="80">
        <f>'06 - Vytápění'!J34</f>
        <v>0</v>
      </c>
      <c r="AX100" s="80">
        <f>'06 - Vytápění'!J35</f>
        <v>0</v>
      </c>
      <c r="AY100" s="80">
        <f>'06 - Vytápění'!J36</f>
        <v>0</v>
      </c>
      <c r="AZ100" s="80">
        <f>'06 - Vytápění'!F33</f>
        <v>0</v>
      </c>
      <c r="BA100" s="80">
        <f>'06 - Vytápění'!F34</f>
        <v>0</v>
      </c>
      <c r="BB100" s="80">
        <f>'06 - Vytápění'!F35</f>
        <v>0</v>
      </c>
      <c r="BC100" s="80">
        <f>'06 - Vytápění'!F36</f>
        <v>0</v>
      </c>
      <c r="BD100" s="82">
        <f>'06 - Vytápění'!F37</f>
        <v>0</v>
      </c>
      <c r="BT100" s="83" t="s">
        <v>85</v>
      </c>
      <c r="BV100" s="83" t="s">
        <v>79</v>
      </c>
      <c r="BW100" s="83" t="s">
        <v>102</v>
      </c>
      <c r="BX100" s="83" t="s">
        <v>4</v>
      </c>
      <c r="CL100" s="83" t="s">
        <v>1</v>
      </c>
      <c r="CM100" s="83" t="s">
        <v>87</v>
      </c>
    </row>
    <row r="101" spans="1:91" s="6" customFormat="1" ht="16.5" customHeight="1">
      <c r="A101" s="74" t="s">
        <v>81</v>
      </c>
      <c r="B101" s="75"/>
      <c r="C101" s="76"/>
      <c r="D101" s="211" t="s">
        <v>103</v>
      </c>
      <c r="E101" s="211"/>
      <c r="F101" s="211"/>
      <c r="G101" s="211"/>
      <c r="H101" s="211"/>
      <c r="I101" s="77"/>
      <c r="J101" s="211" t="s">
        <v>104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2">
        <f>'07 - Vybavení pokojů'!J30</f>
        <v>0</v>
      </c>
      <c r="AH101" s="213"/>
      <c r="AI101" s="213"/>
      <c r="AJ101" s="213"/>
      <c r="AK101" s="213"/>
      <c r="AL101" s="213"/>
      <c r="AM101" s="213"/>
      <c r="AN101" s="212">
        <f t="shared" si="0"/>
        <v>0</v>
      </c>
      <c r="AO101" s="213"/>
      <c r="AP101" s="213"/>
      <c r="AQ101" s="78" t="s">
        <v>84</v>
      </c>
      <c r="AR101" s="75"/>
      <c r="AS101" s="79">
        <v>0</v>
      </c>
      <c r="AT101" s="80">
        <f t="shared" si="1"/>
        <v>0</v>
      </c>
      <c r="AU101" s="81">
        <f>'07 - Vybavení pokojů'!P120</f>
        <v>0</v>
      </c>
      <c r="AV101" s="80">
        <f>'07 - Vybavení pokojů'!J33</f>
        <v>0</v>
      </c>
      <c r="AW101" s="80">
        <f>'07 - Vybavení pokojů'!J34</f>
        <v>0</v>
      </c>
      <c r="AX101" s="80">
        <f>'07 - Vybavení pokojů'!J35</f>
        <v>0</v>
      </c>
      <c r="AY101" s="80">
        <f>'07 - Vybavení pokojů'!J36</f>
        <v>0</v>
      </c>
      <c r="AZ101" s="80">
        <f>'07 - Vybavení pokojů'!F33</f>
        <v>0</v>
      </c>
      <c r="BA101" s="80">
        <f>'07 - Vybavení pokojů'!F34</f>
        <v>0</v>
      </c>
      <c r="BB101" s="80">
        <f>'07 - Vybavení pokojů'!F35</f>
        <v>0</v>
      </c>
      <c r="BC101" s="80">
        <f>'07 - Vybavení pokojů'!F36</f>
        <v>0</v>
      </c>
      <c r="BD101" s="82">
        <f>'07 - Vybavení pokojů'!F37</f>
        <v>0</v>
      </c>
      <c r="BT101" s="83" t="s">
        <v>85</v>
      </c>
      <c r="BV101" s="83" t="s">
        <v>79</v>
      </c>
      <c r="BW101" s="83" t="s">
        <v>105</v>
      </c>
      <c r="BX101" s="83" t="s">
        <v>4</v>
      </c>
      <c r="CL101" s="83" t="s">
        <v>1</v>
      </c>
      <c r="CM101" s="83" t="s">
        <v>87</v>
      </c>
    </row>
    <row r="102" spans="1:91" s="6" customFormat="1" ht="16.5" customHeight="1">
      <c r="A102" s="74" t="s">
        <v>81</v>
      </c>
      <c r="B102" s="75"/>
      <c r="C102" s="76"/>
      <c r="D102" s="211" t="s">
        <v>106</v>
      </c>
      <c r="E102" s="211"/>
      <c r="F102" s="211"/>
      <c r="G102" s="211"/>
      <c r="H102" s="211"/>
      <c r="I102" s="77"/>
      <c r="J102" s="211" t="s">
        <v>107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2">
        <f>'08 - Zdravotechnika vč. z...'!J30</f>
        <v>0</v>
      </c>
      <c r="AH102" s="213"/>
      <c r="AI102" s="213"/>
      <c r="AJ102" s="213"/>
      <c r="AK102" s="213"/>
      <c r="AL102" s="213"/>
      <c r="AM102" s="213"/>
      <c r="AN102" s="212">
        <f t="shared" si="0"/>
        <v>0</v>
      </c>
      <c r="AO102" s="213"/>
      <c r="AP102" s="213"/>
      <c r="AQ102" s="78" t="s">
        <v>84</v>
      </c>
      <c r="AR102" s="75"/>
      <c r="AS102" s="79">
        <v>0</v>
      </c>
      <c r="AT102" s="80">
        <f t="shared" si="1"/>
        <v>0</v>
      </c>
      <c r="AU102" s="81">
        <f>'08 - Zdravotechnika vč. z...'!P120</f>
        <v>0</v>
      </c>
      <c r="AV102" s="80">
        <f>'08 - Zdravotechnika vč. z...'!J33</f>
        <v>0</v>
      </c>
      <c r="AW102" s="80">
        <f>'08 - Zdravotechnika vč. z...'!J34</f>
        <v>0</v>
      </c>
      <c r="AX102" s="80">
        <f>'08 - Zdravotechnika vč. z...'!J35</f>
        <v>0</v>
      </c>
      <c r="AY102" s="80">
        <f>'08 - Zdravotechnika vč. z...'!J36</f>
        <v>0</v>
      </c>
      <c r="AZ102" s="80">
        <f>'08 - Zdravotechnika vč. z...'!F33</f>
        <v>0</v>
      </c>
      <c r="BA102" s="80">
        <f>'08 - Zdravotechnika vč. z...'!F34</f>
        <v>0</v>
      </c>
      <c r="BB102" s="80">
        <f>'08 - Zdravotechnika vč. z...'!F35</f>
        <v>0</v>
      </c>
      <c r="BC102" s="80">
        <f>'08 - Zdravotechnika vč. z...'!F36</f>
        <v>0</v>
      </c>
      <c r="BD102" s="82">
        <f>'08 - Zdravotechnika vč. z...'!F37</f>
        <v>0</v>
      </c>
      <c r="BT102" s="83" t="s">
        <v>85</v>
      </c>
      <c r="BV102" s="83" t="s">
        <v>79</v>
      </c>
      <c r="BW102" s="83" t="s">
        <v>108</v>
      </c>
      <c r="BX102" s="83" t="s">
        <v>4</v>
      </c>
      <c r="CL102" s="83" t="s">
        <v>1</v>
      </c>
      <c r="CM102" s="83" t="s">
        <v>87</v>
      </c>
    </row>
    <row r="103" spans="1:91" s="6" customFormat="1" ht="16.5" customHeight="1">
      <c r="A103" s="74" t="s">
        <v>81</v>
      </c>
      <c r="B103" s="75"/>
      <c r="C103" s="76"/>
      <c r="D103" s="211" t="s">
        <v>109</v>
      </c>
      <c r="E103" s="211"/>
      <c r="F103" s="211"/>
      <c r="G103" s="211"/>
      <c r="H103" s="211"/>
      <c r="I103" s="77"/>
      <c r="J103" s="211" t="s">
        <v>110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2">
        <f>'VRN - Vedlejší rozpočtové...'!J30</f>
        <v>0</v>
      </c>
      <c r="AH103" s="213"/>
      <c r="AI103" s="213"/>
      <c r="AJ103" s="213"/>
      <c r="AK103" s="213"/>
      <c r="AL103" s="213"/>
      <c r="AM103" s="213"/>
      <c r="AN103" s="212">
        <f t="shared" si="0"/>
        <v>0</v>
      </c>
      <c r="AO103" s="213"/>
      <c r="AP103" s="213"/>
      <c r="AQ103" s="78" t="s">
        <v>84</v>
      </c>
      <c r="AR103" s="75"/>
      <c r="AS103" s="84">
        <v>0</v>
      </c>
      <c r="AT103" s="85">
        <f t="shared" si="1"/>
        <v>0</v>
      </c>
      <c r="AU103" s="86">
        <f>'VRN - Vedlejší rozpočtové...'!P117</f>
        <v>0</v>
      </c>
      <c r="AV103" s="85">
        <f>'VRN - Vedlejší rozpočtové...'!J33</f>
        <v>0</v>
      </c>
      <c r="AW103" s="85">
        <f>'VRN - Vedlejší rozpočtové...'!J34</f>
        <v>0</v>
      </c>
      <c r="AX103" s="85">
        <f>'VRN - Vedlejší rozpočtové...'!J35</f>
        <v>0</v>
      </c>
      <c r="AY103" s="85">
        <f>'VRN - Vedlejší rozpočtové...'!J36</f>
        <v>0</v>
      </c>
      <c r="AZ103" s="85">
        <f>'VRN - Vedlejší rozpočtové...'!F33</f>
        <v>0</v>
      </c>
      <c r="BA103" s="85">
        <f>'VRN - Vedlejší rozpočtové...'!F34</f>
        <v>0</v>
      </c>
      <c r="BB103" s="85">
        <f>'VRN - Vedlejší rozpočtové...'!F35</f>
        <v>0</v>
      </c>
      <c r="BC103" s="85">
        <f>'VRN - Vedlejší rozpočtové...'!F36</f>
        <v>0</v>
      </c>
      <c r="BD103" s="87">
        <f>'VRN - Vedlejší rozpočtové...'!F37</f>
        <v>0</v>
      </c>
      <c r="BT103" s="83" t="s">
        <v>85</v>
      </c>
      <c r="BV103" s="83" t="s">
        <v>79</v>
      </c>
      <c r="BW103" s="83" t="s">
        <v>111</v>
      </c>
      <c r="BX103" s="83" t="s">
        <v>4</v>
      </c>
      <c r="CL103" s="83" t="s">
        <v>1</v>
      </c>
      <c r="CM103" s="83" t="s">
        <v>87</v>
      </c>
    </row>
    <row r="104" spans="2:44" s="1" customFormat="1" ht="30" customHeight="1">
      <c r="B104" s="32"/>
      <c r="AR104" s="32"/>
    </row>
    <row r="105" spans="2:44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32"/>
    </row>
  </sheetData>
  <sheetProtection sheet="1" objects="1" scenarios="1" formatCells="0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Bourací práce'!C2" display="/"/>
    <hyperlink ref="A96" location="'02 - Nové konstrukce'!C2" display="/"/>
    <hyperlink ref="A97" location="'03 - Chlazení'!C2" display="/"/>
    <hyperlink ref="A98" location="'04 - Vzduchotechnika'!C2" display="/"/>
    <hyperlink ref="A99" location="'05 - Elektroinstalace'!C2" display="/"/>
    <hyperlink ref="A100" location="'06 - Vytápění'!C2" display="/"/>
    <hyperlink ref="A101" location="'07 - Vybavení pokojů'!C2" display="/"/>
    <hyperlink ref="A102" location="'08 - Zdravotechnika vč. z...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1547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ROUND(J117,2)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ROUND((SUM(BE117:BE126)),2)</f>
        <v>0</v>
      </c>
      <c r="I33" s="92">
        <v>0.21</v>
      </c>
      <c r="J33" s="91">
        <f>ROUND(((SUM(BE117:BE126))*I33),2)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ROUND((SUM(BF117:BF126)),2)</f>
        <v>0</v>
      </c>
      <c r="I34" s="92">
        <v>0.15</v>
      </c>
      <c r="J34" s="91">
        <f>ROUND(((SUM(BF117:BF126))*I34),2)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ROUND((SUM(BG117:BG126)),2)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ROUND((SUM(BH117:BH126)),2)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ROUND((SUM(BI117:BI126)),2)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VRN - Vedlejší rozpočtové náklady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Nymburk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J117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1547</v>
      </c>
      <c r="E97" s="106"/>
      <c r="F97" s="106"/>
      <c r="G97" s="106"/>
      <c r="H97" s="106"/>
      <c r="I97" s="106"/>
      <c r="J97" s="107">
        <f>J118</f>
        <v>0</v>
      </c>
      <c r="L97" s="104"/>
    </row>
    <row r="98" spans="2:12" s="1" customFormat="1" ht="21.75" customHeight="1">
      <c r="B98" s="32"/>
      <c r="L98" s="32"/>
    </row>
    <row r="99" spans="2:12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2"/>
    </row>
    <row r="103" spans="2:12" s="1" customFormat="1" ht="6.9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4" spans="2:12" s="1" customFormat="1" ht="24.95" customHeight="1">
      <c r="B104" s="32"/>
      <c r="C104" s="21" t="s">
        <v>127</v>
      </c>
      <c r="L104" s="32"/>
    </row>
    <row r="105" spans="2:12" s="1" customFormat="1" ht="6.95" customHeight="1">
      <c r="B105" s="32"/>
      <c r="L105" s="32"/>
    </row>
    <row r="106" spans="2:12" s="1" customFormat="1" ht="12" customHeight="1">
      <c r="B106" s="32"/>
      <c r="C106" s="27" t="s">
        <v>16</v>
      </c>
      <c r="L106" s="32"/>
    </row>
    <row r="107" spans="2:12" s="1" customFormat="1" ht="26.25" customHeight="1">
      <c r="B107" s="32"/>
      <c r="E107" s="236" t="str">
        <f>E7</f>
        <v>Pokoje gynekologicko - porodnického oddělení Nymburk - půdní vestavba budovy B v areálu nemocnice Nymburk s.r.o.</v>
      </c>
      <c r="F107" s="237"/>
      <c r="G107" s="237"/>
      <c r="H107" s="237"/>
      <c r="L107" s="32"/>
    </row>
    <row r="108" spans="2:12" s="1" customFormat="1" ht="12" customHeight="1">
      <c r="B108" s="32"/>
      <c r="C108" s="27" t="s">
        <v>113</v>
      </c>
      <c r="L108" s="32"/>
    </row>
    <row r="109" spans="2:12" s="1" customFormat="1" ht="16.5" customHeight="1">
      <c r="B109" s="32"/>
      <c r="E109" s="197" t="str">
        <f>E9</f>
        <v>VRN - Vedlejší rozpočtové náklady</v>
      </c>
      <c r="F109" s="238"/>
      <c r="G109" s="238"/>
      <c r="H109" s="238"/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20</v>
      </c>
      <c r="F111" s="25" t="str">
        <f>F12</f>
        <v>Nymburk</v>
      </c>
      <c r="I111" s="27" t="s">
        <v>22</v>
      </c>
      <c r="J111" s="52" t="str">
        <f>IF(J12="","",J12)</f>
        <v>2. 10. 2023</v>
      </c>
      <c r="L111" s="32"/>
    </row>
    <row r="112" spans="2:12" s="1" customFormat="1" ht="6.95" customHeight="1">
      <c r="B112" s="32"/>
      <c r="L112" s="32"/>
    </row>
    <row r="113" spans="2:12" s="1" customFormat="1" ht="25.7" customHeight="1">
      <c r="B113" s="32"/>
      <c r="C113" s="27" t="s">
        <v>24</v>
      </c>
      <c r="F113" s="25" t="str">
        <f>E15</f>
        <v>Město Nymburk, Náměstí přemyslovců 163/20</v>
      </c>
      <c r="I113" s="27" t="s">
        <v>30</v>
      </c>
      <c r="J113" s="30" t="str">
        <f>E21</f>
        <v>Ing. Arch .Jan Ságl, Záměl</v>
      </c>
      <c r="L113" s="32"/>
    </row>
    <row r="114" spans="2:12" s="1" customFormat="1" ht="15.2" customHeight="1">
      <c r="B114" s="32"/>
      <c r="C114" s="27" t="s">
        <v>28</v>
      </c>
      <c r="F114" s="25" t="str">
        <f>IF(E18="","",E18)</f>
        <v>Vyplň údaj</v>
      </c>
      <c r="I114" s="27" t="s">
        <v>33</v>
      </c>
      <c r="J114" s="30" t="str">
        <f>E24</f>
        <v xml:space="preserve"> </v>
      </c>
      <c r="L114" s="32"/>
    </row>
    <row r="115" spans="2:12" s="1" customFormat="1" ht="10.35" customHeight="1">
      <c r="B115" s="32"/>
      <c r="L115" s="32"/>
    </row>
    <row r="116" spans="2:20" s="10" customFormat="1" ht="29.25" customHeight="1">
      <c r="B116" s="112"/>
      <c r="C116" s="113" t="s">
        <v>128</v>
      </c>
      <c r="D116" s="114" t="s">
        <v>62</v>
      </c>
      <c r="E116" s="114" t="s">
        <v>58</v>
      </c>
      <c r="F116" s="114" t="s">
        <v>59</v>
      </c>
      <c r="G116" s="114" t="s">
        <v>129</v>
      </c>
      <c r="H116" s="114" t="s">
        <v>130</v>
      </c>
      <c r="I116" s="114" t="s">
        <v>131</v>
      </c>
      <c r="J116" s="114" t="s">
        <v>117</v>
      </c>
      <c r="K116" s="115" t="s">
        <v>132</v>
      </c>
      <c r="L116" s="112"/>
      <c r="M116" s="59" t="s">
        <v>1</v>
      </c>
      <c r="N116" s="60" t="s">
        <v>41</v>
      </c>
      <c r="O116" s="60" t="s">
        <v>133</v>
      </c>
      <c r="P116" s="60" t="s">
        <v>134</v>
      </c>
      <c r="Q116" s="60" t="s">
        <v>135</v>
      </c>
      <c r="R116" s="60" t="s">
        <v>136</v>
      </c>
      <c r="S116" s="60" t="s">
        <v>137</v>
      </c>
      <c r="T116" s="61" t="s">
        <v>138</v>
      </c>
    </row>
    <row r="117" spans="2:63" s="1" customFormat="1" ht="22.9" customHeight="1">
      <c r="B117" s="32"/>
      <c r="C117" s="64" t="s">
        <v>139</v>
      </c>
      <c r="J117" s="116">
        <f>BK117</f>
        <v>0</v>
      </c>
      <c r="L117" s="32"/>
      <c r="M117" s="62"/>
      <c r="N117" s="53"/>
      <c r="O117" s="53"/>
      <c r="P117" s="117">
        <f>P118</f>
        <v>0</v>
      </c>
      <c r="Q117" s="53"/>
      <c r="R117" s="117">
        <f>R118</f>
        <v>0</v>
      </c>
      <c r="S117" s="53"/>
      <c r="T117" s="118">
        <f>T118</f>
        <v>0</v>
      </c>
      <c r="AT117" s="17" t="s">
        <v>76</v>
      </c>
      <c r="AU117" s="17" t="s">
        <v>119</v>
      </c>
      <c r="BK117" s="119">
        <f>BK118</f>
        <v>0</v>
      </c>
    </row>
    <row r="118" spans="2:63" s="11" customFormat="1" ht="25.9" customHeight="1">
      <c r="B118" s="120"/>
      <c r="D118" s="121" t="s">
        <v>76</v>
      </c>
      <c r="E118" s="122" t="s">
        <v>109</v>
      </c>
      <c r="F118" s="122" t="s">
        <v>110</v>
      </c>
      <c r="I118" s="123"/>
      <c r="J118" s="124">
        <f>BK118</f>
        <v>0</v>
      </c>
      <c r="L118" s="120"/>
      <c r="M118" s="125"/>
      <c r="P118" s="126">
        <f>SUM(P119:P126)</f>
        <v>0</v>
      </c>
      <c r="R118" s="126">
        <f>SUM(R119:R126)</f>
        <v>0</v>
      </c>
      <c r="T118" s="127">
        <f>SUM(T119:T126)</f>
        <v>0</v>
      </c>
      <c r="AR118" s="121" t="s">
        <v>178</v>
      </c>
      <c r="AT118" s="128" t="s">
        <v>76</v>
      </c>
      <c r="AU118" s="128" t="s">
        <v>77</v>
      </c>
      <c r="AY118" s="121" t="s">
        <v>142</v>
      </c>
      <c r="BK118" s="129">
        <f>SUM(BK119:BK126)</f>
        <v>0</v>
      </c>
    </row>
    <row r="119" spans="2:65" s="1" customFormat="1" ht="16.5" customHeight="1">
      <c r="B119" s="132"/>
      <c r="C119" s="133" t="s">
        <v>85</v>
      </c>
      <c r="D119" s="133" t="s">
        <v>145</v>
      </c>
      <c r="E119" s="134" t="s">
        <v>1548</v>
      </c>
      <c r="F119" s="135" t="s">
        <v>1549</v>
      </c>
      <c r="G119" s="136" t="s">
        <v>1550</v>
      </c>
      <c r="H119" s="137">
        <v>1</v>
      </c>
      <c r="I119" s="138"/>
      <c r="J119" s="139">
        <f>ROUND(I119*H119,2)</f>
        <v>0</v>
      </c>
      <c r="K119" s="135" t="s">
        <v>160</v>
      </c>
      <c r="L119" s="32"/>
      <c r="M119" s="140" t="s">
        <v>1</v>
      </c>
      <c r="N119" s="141" t="s">
        <v>42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150</v>
      </c>
      <c r="AT119" s="144" t="s">
        <v>145</v>
      </c>
      <c r="AU119" s="144" t="s">
        <v>85</v>
      </c>
      <c r="AY119" s="17" t="s">
        <v>142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7" t="s">
        <v>85</v>
      </c>
      <c r="BK119" s="145">
        <f>ROUND(I119*H119,2)</f>
        <v>0</v>
      </c>
      <c r="BL119" s="17" t="s">
        <v>150</v>
      </c>
      <c r="BM119" s="144" t="s">
        <v>1551</v>
      </c>
    </row>
    <row r="120" spans="2:65" s="1" customFormat="1" ht="16.5" customHeight="1">
      <c r="B120" s="132"/>
      <c r="C120" s="133" t="s">
        <v>87</v>
      </c>
      <c r="D120" s="133" t="s">
        <v>145</v>
      </c>
      <c r="E120" s="134" t="s">
        <v>1552</v>
      </c>
      <c r="F120" s="135" t="s">
        <v>1553</v>
      </c>
      <c r="G120" s="136" t="s">
        <v>1550</v>
      </c>
      <c r="H120" s="137">
        <v>1</v>
      </c>
      <c r="I120" s="138"/>
      <c r="J120" s="139">
        <f>ROUND(I120*H120,2)</f>
        <v>0</v>
      </c>
      <c r="K120" s="135" t="s">
        <v>160</v>
      </c>
      <c r="L120" s="32"/>
      <c r="M120" s="140" t="s">
        <v>1</v>
      </c>
      <c r="N120" s="141" t="s">
        <v>42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150</v>
      </c>
      <c r="AT120" s="144" t="s">
        <v>145</v>
      </c>
      <c r="AU120" s="144" t="s">
        <v>85</v>
      </c>
      <c r="AY120" s="17" t="s">
        <v>142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7" t="s">
        <v>85</v>
      </c>
      <c r="BK120" s="145">
        <f>ROUND(I120*H120,2)</f>
        <v>0</v>
      </c>
      <c r="BL120" s="17" t="s">
        <v>150</v>
      </c>
      <c r="BM120" s="144" t="s">
        <v>1554</v>
      </c>
    </row>
    <row r="121" spans="2:47" s="1" customFormat="1" ht="19.5">
      <c r="B121" s="32"/>
      <c r="D121" s="146" t="s">
        <v>152</v>
      </c>
      <c r="F121" s="147" t="s">
        <v>1555</v>
      </c>
      <c r="I121" s="148"/>
      <c r="L121" s="32"/>
      <c r="M121" s="149"/>
      <c r="T121" s="56"/>
      <c r="AT121" s="17" t="s">
        <v>152</v>
      </c>
      <c r="AU121" s="17" t="s">
        <v>85</v>
      </c>
    </row>
    <row r="122" spans="2:65" s="1" customFormat="1" ht="16.5" customHeight="1">
      <c r="B122" s="132"/>
      <c r="C122" s="133" t="s">
        <v>164</v>
      </c>
      <c r="D122" s="133" t="s">
        <v>145</v>
      </c>
      <c r="E122" s="134" t="s">
        <v>1556</v>
      </c>
      <c r="F122" s="135" t="s">
        <v>1557</v>
      </c>
      <c r="G122" s="136" t="s">
        <v>1550</v>
      </c>
      <c r="H122" s="137">
        <v>1</v>
      </c>
      <c r="I122" s="138"/>
      <c r="J122" s="139">
        <f>ROUND(I122*H122,2)</f>
        <v>0</v>
      </c>
      <c r="K122" s="135" t="s">
        <v>160</v>
      </c>
      <c r="L122" s="32"/>
      <c r="M122" s="140" t="s">
        <v>1</v>
      </c>
      <c r="N122" s="141" t="s">
        <v>42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150</v>
      </c>
      <c r="AT122" s="144" t="s">
        <v>145</v>
      </c>
      <c r="AU122" s="144" t="s">
        <v>85</v>
      </c>
      <c r="AY122" s="17" t="s">
        <v>142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85</v>
      </c>
      <c r="BK122" s="145">
        <f>ROUND(I122*H122,2)</f>
        <v>0</v>
      </c>
      <c r="BL122" s="17" t="s">
        <v>150</v>
      </c>
      <c r="BM122" s="144" t="s">
        <v>1558</v>
      </c>
    </row>
    <row r="123" spans="2:65" s="1" customFormat="1" ht="16.5" customHeight="1">
      <c r="B123" s="132"/>
      <c r="C123" s="133" t="s">
        <v>150</v>
      </c>
      <c r="D123" s="133" t="s">
        <v>145</v>
      </c>
      <c r="E123" s="134" t="s">
        <v>1559</v>
      </c>
      <c r="F123" s="135" t="s">
        <v>1560</v>
      </c>
      <c r="G123" s="136" t="s">
        <v>1550</v>
      </c>
      <c r="H123" s="137">
        <v>1</v>
      </c>
      <c r="I123" s="138"/>
      <c r="J123" s="139">
        <f>ROUND(I123*H123,2)</f>
        <v>0</v>
      </c>
      <c r="K123" s="135" t="s">
        <v>160</v>
      </c>
      <c r="L123" s="32"/>
      <c r="M123" s="140" t="s">
        <v>1</v>
      </c>
      <c r="N123" s="141" t="s">
        <v>42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1561</v>
      </c>
      <c r="AT123" s="144" t="s">
        <v>145</v>
      </c>
      <c r="AU123" s="144" t="s">
        <v>85</v>
      </c>
      <c r="AY123" s="17" t="s">
        <v>142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85</v>
      </c>
      <c r="BK123" s="145">
        <f>ROUND(I123*H123,2)</f>
        <v>0</v>
      </c>
      <c r="BL123" s="17" t="s">
        <v>1561</v>
      </c>
      <c r="BM123" s="144" t="s">
        <v>1562</v>
      </c>
    </row>
    <row r="124" spans="2:47" s="1" customFormat="1" ht="39">
      <c r="B124" s="32"/>
      <c r="D124" s="146" t="s">
        <v>152</v>
      </c>
      <c r="F124" s="147" t="s">
        <v>1563</v>
      </c>
      <c r="I124" s="148"/>
      <c r="L124" s="32"/>
      <c r="M124" s="149"/>
      <c r="T124" s="56"/>
      <c r="AT124" s="17" t="s">
        <v>152</v>
      </c>
      <c r="AU124" s="17" t="s">
        <v>85</v>
      </c>
    </row>
    <row r="125" spans="2:65" s="1" customFormat="1" ht="16.5" customHeight="1">
      <c r="B125" s="132"/>
      <c r="C125" s="133" t="s">
        <v>178</v>
      </c>
      <c r="D125" s="133" t="s">
        <v>145</v>
      </c>
      <c r="E125" s="134" t="s">
        <v>1564</v>
      </c>
      <c r="F125" s="135" t="s">
        <v>1565</v>
      </c>
      <c r="G125" s="136" t="s">
        <v>1550</v>
      </c>
      <c r="H125" s="137">
        <v>1</v>
      </c>
      <c r="I125" s="138"/>
      <c r="J125" s="139">
        <f>ROUND(I125*H125,2)</f>
        <v>0</v>
      </c>
      <c r="K125" s="135" t="s">
        <v>160</v>
      </c>
      <c r="L125" s="32"/>
      <c r="M125" s="140" t="s">
        <v>1</v>
      </c>
      <c r="N125" s="141" t="s">
        <v>42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1561</v>
      </c>
      <c r="AT125" s="144" t="s">
        <v>145</v>
      </c>
      <c r="AU125" s="144" t="s">
        <v>85</v>
      </c>
      <c r="AY125" s="17" t="s">
        <v>142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85</v>
      </c>
      <c r="BK125" s="145">
        <f>ROUND(I125*H125,2)</f>
        <v>0</v>
      </c>
      <c r="BL125" s="17" t="s">
        <v>1561</v>
      </c>
      <c r="BM125" s="144" t="s">
        <v>1566</v>
      </c>
    </row>
    <row r="126" spans="2:47" s="1" customFormat="1" ht="29.25">
      <c r="B126" s="32"/>
      <c r="D126" s="146" t="s">
        <v>152</v>
      </c>
      <c r="F126" s="147" t="s">
        <v>1567</v>
      </c>
      <c r="I126" s="148"/>
      <c r="L126" s="32"/>
      <c r="M126" s="195"/>
      <c r="N126" s="192"/>
      <c r="O126" s="192"/>
      <c r="P126" s="192"/>
      <c r="Q126" s="192"/>
      <c r="R126" s="192"/>
      <c r="S126" s="192"/>
      <c r="T126" s="196"/>
      <c r="AT126" s="17" t="s">
        <v>152</v>
      </c>
      <c r="AU126" s="17" t="s">
        <v>85</v>
      </c>
    </row>
    <row r="127" spans="2:12" s="1" customFormat="1" ht="6.95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2"/>
    </row>
  </sheetData>
  <sheetProtection sheet="1" objects="1" scenarios="1" formatCells="0" formatColumns="0" formatRows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114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ROUND(J123,2)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ROUND((SUM(BE123:BE219)),2)</f>
        <v>0</v>
      </c>
      <c r="I33" s="92">
        <v>0.21</v>
      </c>
      <c r="J33" s="91">
        <f>ROUND(((SUM(BE123:BE219))*I33),2)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ROUND((SUM(BF123:BF219)),2)</f>
        <v>0</v>
      </c>
      <c r="I34" s="92">
        <v>0.15</v>
      </c>
      <c r="J34" s="91">
        <f>ROUND(((SUM(BF123:BF219))*I34),2)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ROUND((SUM(BG123:BG219)),2)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ROUND((SUM(BH123:BH219)),2)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ROUND((SUM(BI123:BI219)),2)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01 - Bourací práce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Nymburk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J123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120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9" customFormat="1" ht="19.9" customHeight="1">
      <c r="B98" s="108"/>
      <c r="D98" s="109" t="s">
        <v>121</v>
      </c>
      <c r="E98" s="110"/>
      <c r="F98" s="110"/>
      <c r="G98" s="110"/>
      <c r="H98" s="110"/>
      <c r="I98" s="110"/>
      <c r="J98" s="111">
        <f>J125</f>
        <v>0</v>
      </c>
      <c r="L98" s="108"/>
    </row>
    <row r="99" spans="2:12" s="9" customFormat="1" ht="19.9" customHeight="1">
      <c r="B99" s="108"/>
      <c r="D99" s="109" t="s">
        <v>122</v>
      </c>
      <c r="E99" s="110"/>
      <c r="F99" s="110"/>
      <c r="G99" s="110"/>
      <c r="H99" s="110"/>
      <c r="I99" s="110"/>
      <c r="J99" s="111">
        <f>J176</f>
        <v>0</v>
      </c>
      <c r="L99" s="108"/>
    </row>
    <row r="100" spans="2:12" s="8" customFormat="1" ht="24.95" customHeight="1">
      <c r="B100" s="104"/>
      <c r="D100" s="105" t="s">
        <v>123</v>
      </c>
      <c r="E100" s="106"/>
      <c r="F100" s="106"/>
      <c r="G100" s="106"/>
      <c r="H100" s="106"/>
      <c r="I100" s="106"/>
      <c r="J100" s="107">
        <f>J186</f>
        <v>0</v>
      </c>
      <c r="L100" s="104"/>
    </row>
    <row r="101" spans="2:12" s="9" customFormat="1" ht="19.9" customHeight="1">
      <c r="B101" s="108"/>
      <c r="D101" s="109" t="s">
        <v>124</v>
      </c>
      <c r="E101" s="110"/>
      <c r="F101" s="110"/>
      <c r="G101" s="110"/>
      <c r="H101" s="110"/>
      <c r="I101" s="110"/>
      <c r="J101" s="111">
        <f>J187</f>
        <v>0</v>
      </c>
      <c r="L101" s="108"/>
    </row>
    <row r="102" spans="2:12" s="9" customFormat="1" ht="19.9" customHeight="1">
      <c r="B102" s="108"/>
      <c r="D102" s="109" t="s">
        <v>125</v>
      </c>
      <c r="E102" s="110"/>
      <c r="F102" s="110"/>
      <c r="G102" s="110"/>
      <c r="H102" s="110"/>
      <c r="I102" s="110"/>
      <c r="J102" s="111">
        <f>J204</f>
        <v>0</v>
      </c>
      <c r="L102" s="108"/>
    </row>
    <row r="103" spans="2:12" s="9" customFormat="1" ht="19.9" customHeight="1">
      <c r="B103" s="108"/>
      <c r="D103" s="109" t="s">
        <v>126</v>
      </c>
      <c r="E103" s="110"/>
      <c r="F103" s="110"/>
      <c r="G103" s="110"/>
      <c r="H103" s="110"/>
      <c r="I103" s="110"/>
      <c r="J103" s="111">
        <f>J216</f>
        <v>0</v>
      </c>
      <c r="L103" s="108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127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26.25" customHeight="1">
      <c r="B113" s="32"/>
      <c r="E113" s="236" t="str">
        <f>E7</f>
        <v>Pokoje gynekologicko - porodnického oddělení Nymburk - půdní vestavba budovy B v areálu nemocnice Nymburk s.r.o.</v>
      </c>
      <c r="F113" s="237"/>
      <c r="G113" s="237"/>
      <c r="H113" s="237"/>
      <c r="L113" s="32"/>
    </row>
    <row r="114" spans="2:12" s="1" customFormat="1" ht="12" customHeight="1">
      <c r="B114" s="32"/>
      <c r="C114" s="27" t="s">
        <v>113</v>
      </c>
      <c r="L114" s="32"/>
    </row>
    <row r="115" spans="2:12" s="1" customFormat="1" ht="16.5" customHeight="1">
      <c r="B115" s="32"/>
      <c r="E115" s="197" t="str">
        <f>E9</f>
        <v>01 - Bourací práce</v>
      </c>
      <c r="F115" s="238"/>
      <c r="G115" s="238"/>
      <c r="H115" s="238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20</v>
      </c>
      <c r="F117" s="25" t="str">
        <f>F12</f>
        <v>Nymburk</v>
      </c>
      <c r="I117" s="27" t="s">
        <v>22</v>
      </c>
      <c r="J117" s="52" t="str">
        <f>IF(J12="","",J12)</f>
        <v>2. 10. 2023</v>
      </c>
      <c r="L117" s="32"/>
    </row>
    <row r="118" spans="2:12" s="1" customFormat="1" ht="6.95" customHeight="1">
      <c r="B118" s="32"/>
      <c r="L118" s="32"/>
    </row>
    <row r="119" spans="2:12" s="1" customFormat="1" ht="25.7" customHeight="1">
      <c r="B119" s="32"/>
      <c r="C119" s="27" t="s">
        <v>24</v>
      </c>
      <c r="F119" s="25" t="str">
        <f>E15</f>
        <v>Město Nymburk, Náměstí přemyslovců 163/20</v>
      </c>
      <c r="I119" s="27" t="s">
        <v>30</v>
      </c>
      <c r="J119" s="30" t="str">
        <f>E21</f>
        <v>Ing. Arch .Jan Ságl, Záměl</v>
      </c>
      <c r="L119" s="32"/>
    </row>
    <row r="120" spans="2:12" s="1" customFormat="1" ht="15.2" customHeight="1">
      <c r="B120" s="32"/>
      <c r="C120" s="27" t="s">
        <v>28</v>
      </c>
      <c r="F120" s="25" t="str">
        <f>IF(E18="","",E18)</f>
        <v>Vyplň údaj</v>
      </c>
      <c r="I120" s="27" t="s">
        <v>33</v>
      </c>
      <c r="J120" s="30" t="str">
        <f>E24</f>
        <v xml:space="preserve"> 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2"/>
      <c r="C122" s="113" t="s">
        <v>128</v>
      </c>
      <c r="D122" s="114" t="s">
        <v>62</v>
      </c>
      <c r="E122" s="114" t="s">
        <v>58</v>
      </c>
      <c r="F122" s="114" t="s">
        <v>59</v>
      </c>
      <c r="G122" s="114" t="s">
        <v>129</v>
      </c>
      <c r="H122" s="114" t="s">
        <v>130</v>
      </c>
      <c r="I122" s="114" t="s">
        <v>131</v>
      </c>
      <c r="J122" s="114" t="s">
        <v>117</v>
      </c>
      <c r="K122" s="115" t="s">
        <v>132</v>
      </c>
      <c r="L122" s="112"/>
      <c r="M122" s="59" t="s">
        <v>1</v>
      </c>
      <c r="N122" s="60" t="s">
        <v>41</v>
      </c>
      <c r="O122" s="60" t="s">
        <v>133</v>
      </c>
      <c r="P122" s="60" t="s">
        <v>134</v>
      </c>
      <c r="Q122" s="60" t="s">
        <v>135</v>
      </c>
      <c r="R122" s="60" t="s">
        <v>136</v>
      </c>
      <c r="S122" s="60" t="s">
        <v>137</v>
      </c>
      <c r="T122" s="61" t="s">
        <v>138</v>
      </c>
    </row>
    <row r="123" spans="2:63" s="1" customFormat="1" ht="22.9" customHeight="1">
      <c r="B123" s="32"/>
      <c r="C123" s="64" t="s">
        <v>139</v>
      </c>
      <c r="J123" s="116">
        <f>BK123</f>
        <v>0</v>
      </c>
      <c r="L123" s="32"/>
      <c r="M123" s="62"/>
      <c r="N123" s="53"/>
      <c r="O123" s="53"/>
      <c r="P123" s="117">
        <f>P124+P186</f>
        <v>0</v>
      </c>
      <c r="Q123" s="53"/>
      <c r="R123" s="117">
        <f>R124+R186</f>
        <v>0.06622</v>
      </c>
      <c r="S123" s="53"/>
      <c r="T123" s="118">
        <f>T124+T186</f>
        <v>73.42157151</v>
      </c>
      <c r="AT123" s="17" t="s">
        <v>76</v>
      </c>
      <c r="AU123" s="17" t="s">
        <v>119</v>
      </c>
      <c r="BK123" s="119">
        <f>BK124+BK186</f>
        <v>0</v>
      </c>
    </row>
    <row r="124" spans="2:63" s="11" customFormat="1" ht="25.9" customHeight="1">
      <c r="B124" s="120"/>
      <c r="D124" s="121" t="s">
        <v>76</v>
      </c>
      <c r="E124" s="122" t="s">
        <v>140</v>
      </c>
      <c r="F124" s="122" t="s">
        <v>141</v>
      </c>
      <c r="I124" s="123"/>
      <c r="J124" s="124">
        <f>BK124</f>
        <v>0</v>
      </c>
      <c r="L124" s="120"/>
      <c r="M124" s="125"/>
      <c r="P124" s="126">
        <f>P125+P176</f>
        <v>0</v>
      </c>
      <c r="R124" s="126">
        <f>R125+R176</f>
        <v>0</v>
      </c>
      <c r="T124" s="127">
        <f>T125+T176</f>
        <v>59.391154</v>
      </c>
      <c r="AR124" s="121" t="s">
        <v>85</v>
      </c>
      <c r="AT124" s="128" t="s">
        <v>76</v>
      </c>
      <c r="AU124" s="128" t="s">
        <v>77</v>
      </c>
      <c r="AY124" s="121" t="s">
        <v>142</v>
      </c>
      <c r="BK124" s="129">
        <f>BK125+BK176</f>
        <v>0</v>
      </c>
    </row>
    <row r="125" spans="2:63" s="11" customFormat="1" ht="22.9" customHeight="1">
      <c r="B125" s="120"/>
      <c r="D125" s="121" t="s">
        <v>76</v>
      </c>
      <c r="E125" s="130" t="s">
        <v>143</v>
      </c>
      <c r="F125" s="130" t="s">
        <v>144</v>
      </c>
      <c r="I125" s="123"/>
      <c r="J125" s="131">
        <f>BK125</f>
        <v>0</v>
      </c>
      <c r="L125" s="120"/>
      <c r="M125" s="125"/>
      <c r="P125" s="126">
        <f>SUM(P126:P175)</f>
        <v>0</v>
      </c>
      <c r="R125" s="126">
        <f>SUM(R126:R175)</f>
        <v>0</v>
      </c>
      <c r="T125" s="127">
        <f>SUM(T126:T175)</f>
        <v>59.391154</v>
      </c>
      <c r="AR125" s="121" t="s">
        <v>85</v>
      </c>
      <c r="AT125" s="128" t="s">
        <v>76</v>
      </c>
      <c r="AU125" s="128" t="s">
        <v>85</v>
      </c>
      <c r="AY125" s="121" t="s">
        <v>142</v>
      </c>
      <c r="BK125" s="129">
        <f>SUM(BK126:BK175)</f>
        <v>0</v>
      </c>
    </row>
    <row r="126" spans="2:65" s="1" customFormat="1" ht="24.2" customHeight="1">
      <c r="B126" s="132"/>
      <c r="C126" s="133" t="s">
        <v>85</v>
      </c>
      <c r="D126" s="133" t="s">
        <v>145</v>
      </c>
      <c r="E126" s="134" t="s">
        <v>146</v>
      </c>
      <c r="F126" s="135" t="s">
        <v>147</v>
      </c>
      <c r="G126" s="136" t="s">
        <v>148</v>
      </c>
      <c r="H126" s="137">
        <v>1</v>
      </c>
      <c r="I126" s="138"/>
      <c r="J126" s="139">
        <f>ROUND(I126*H126,2)</f>
        <v>0</v>
      </c>
      <c r="K126" s="135" t="s">
        <v>149</v>
      </c>
      <c r="L126" s="32"/>
      <c r="M126" s="140" t="s">
        <v>1</v>
      </c>
      <c r="N126" s="141" t="s">
        <v>42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150</v>
      </c>
      <c r="AT126" s="144" t="s">
        <v>145</v>
      </c>
      <c r="AU126" s="144" t="s">
        <v>87</v>
      </c>
      <c r="AY126" s="17" t="s">
        <v>142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85</v>
      </c>
      <c r="BK126" s="145">
        <f>ROUND(I126*H126,2)</f>
        <v>0</v>
      </c>
      <c r="BL126" s="17" t="s">
        <v>150</v>
      </c>
      <c r="BM126" s="144" t="s">
        <v>151</v>
      </c>
    </row>
    <row r="127" spans="2:47" s="1" customFormat="1" ht="29.25">
      <c r="B127" s="32"/>
      <c r="D127" s="146" t="s">
        <v>152</v>
      </c>
      <c r="F127" s="147" t="s">
        <v>153</v>
      </c>
      <c r="I127" s="148"/>
      <c r="L127" s="32"/>
      <c r="M127" s="149"/>
      <c r="T127" s="56"/>
      <c r="AT127" s="17" t="s">
        <v>152</v>
      </c>
      <c r="AU127" s="17" t="s">
        <v>87</v>
      </c>
    </row>
    <row r="128" spans="2:51" s="12" customFormat="1" ht="11.25">
      <c r="B128" s="150"/>
      <c r="D128" s="146" t="s">
        <v>154</v>
      </c>
      <c r="E128" s="151" t="s">
        <v>1</v>
      </c>
      <c r="F128" s="152" t="s">
        <v>155</v>
      </c>
      <c r="H128" s="151" t="s">
        <v>1</v>
      </c>
      <c r="I128" s="153"/>
      <c r="L128" s="150"/>
      <c r="M128" s="154"/>
      <c r="T128" s="155"/>
      <c r="AT128" s="151" t="s">
        <v>154</v>
      </c>
      <c r="AU128" s="151" t="s">
        <v>87</v>
      </c>
      <c r="AV128" s="12" t="s">
        <v>85</v>
      </c>
      <c r="AW128" s="12" t="s">
        <v>32</v>
      </c>
      <c r="AX128" s="12" t="s">
        <v>77</v>
      </c>
      <c r="AY128" s="151" t="s">
        <v>142</v>
      </c>
    </row>
    <row r="129" spans="2:51" s="13" customFormat="1" ht="11.25">
      <c r="B129" s="156"/>
      <c r="D129" s="146" t="s">
        <v>154</v>
      </c>
      <c r="E129" s="157" t="s">
        <v>1</v>
      </c>
      <c r="F129" s="158" t="s">
        <v>85</v>
      </c>
      <c r="H129" s="159">
        <v>1</v>
      </c>
      <c r="I129" s="160"/>
      <c r="L129" s="156"/>
      <c r="M129" s="161"/>
      <c r="T129" s="162"/>
      <c r="AT129" s="157" t="s">
        <v>154</v>
      </c>
      <c r="AU129" s="157" t="s">
        <v>87</v>
      </c>
      <c r="AV129" s="13" t="s">
        <v>87</v>
      </c>
      <c r="AW129" s="13" t="s">
        <v>32</v>
      </c>
      <c r="AX129" s="13" t="s">
        <v>77</v>
      </c>
      <c r="AY129" s="157" t="s">
        <v>142</v>
      </c>
    </row>
    <row r="130" spans="2:51" s="14" customFormat="1" ht="11.25">
      <c r="B130" s="163"/>
      <c r="D130" s="146" t="s">
        <v>154</v>
      </c>
      <c r="E130" s="164" t="s">
        <v>1</v>
      </c>
      <c r="F130" s="165" t="s">
        <v>156</v>
      </c>
      <c r="H130" s="166">
        <v>1</v>
      </c>
      <c r="I130" s="167"/>
      <c r="L130" s="163"/>
      <c r="M130" s="168"/>
      <c r="T130" s="169"/>
      <c r="AT130" s="164" t="s">
        <v>154</v>
      </c>
      <c r="AU130" s="164" t="s">
        <v>87</v>
      </c>
      <c r="AV130" s="14" t="s">
        <v>150</v>
      </c>
      <c r="AW130" s="14" t="s">
        <v>32</v>
      </c>
      <c r="AX130" s="14" t="s">
        <v>85</v>
      </c>
      <c r="AY130" s="164" t="s">
        <v>142</v>
      </c>
    </row>
    <row r="131" spans="2:65" s="1" customFormat="1" ht="24.2" customHeight="1">
      <c r="B131" s="132"/>
      <c r="C131" s="133" t="s">
        <v>87</v>
      </c>
      <c r="D131" s="133" t="s">
        <v>145</v>
      </c>
      <c r="E131" s="134" t="s">
        <v>157</v>
      </c>
      <c r="F131" s="135" t="s">
        <v>158</v>
      </c>
      <c r="G131" s="136" t="s">
        <v>159</v>
      </c>
      <c r="H131" s="137">
        <v>0.612</v>
      </c>
      <c r="I131" s="138"/>
      <c r="J131" s="139">
        <f>ROUND(I131*H131,2)</f>
        <v>0</v>
      </c>
      <c r="K131" s="135" t="s">
        <v>160</v>
      </c>
      <c r="L131" s="32"/>
      <c r="M131" s="140" t="s">
        <v>1</v>
      </c>
      <c r="N131" s="141" t="s">
        <v>42</v>
      </c>
      <c r="P131" s="142">
        <f>O131*H131</f>
        <v>0</v>
      </c>
      <c r="Q131" s="142">
        <v>0</v>
      </c>
      <c r="R131" s="142">
        <f>Q131*H131</f>
        <v>0</v>
      </c>
      <c r="S131" s="142">
        <v>1.95</v>
      </c>
      <c r="T131" s="143">
        <f>S131*H131</f>
        <v>1.1934</v>
      </c>
      <c r="AR131" s="144" t="s">
        <v>150</v>
      </c>
      <c r="AT131" s="144" t="s">
        <v>145</v>
      </c>
      <c r="AU131" s="144" t="s">
        <v>87</v>
      </c>
      <c r="AY131" s="17" t="s">
        <v>142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85</v>
      </c>
      <c r="BK131" s="145">
        <f>ROUND(I131*H131,2)</f>
        <v>0</v>
      </c>
      <c r="BL131" s="17" t="s">
        <v>150</v>
      </c>
      <c r="BM131" s="144" t="s">
        <v>161</v>
      </c>
    </row>
    <row r="132" spans="2:51" s="12" customFormat="1" ht="11.25">
      <c r="B132" s="150"/>
      <c r="D132" s="146" t="s">
        <v>154</v>
      </c>
      <c r="E132" s="151" t="s">
        <v>1</v>
      </c>
      <c r="F132" s="152" t="s">
        <v>162</v>
      </c>
      <c r="H132" s="151" t="s">
        <v>1</v>
      </c>
      <c r="I132" s="153"/>
      <c r="L132" s="150"/>
      <c r="M132" s="154"/>
      <c r="T132" s="155"/>
      <c r="AT132" s="151" t="s">
        <v>154</v>
      </c>
      <c r="AU132" s="151" t="s">
        <v>87</v>
      </c>
      <c r="AV132" s="12" t="s">
        <v>85</v>
      </c>
      <c r="AW132" s="12" t="s">
        <v>32</v>
      </c>
      <c r="AX132" s="12" t="s">
        <v>77</v>
      </c>
      <c r="AY132" s="151" t="s">
        <v>142</v>
      </c>
    </row>
    <row r="133" spans="2:51" s="13" customFormat="1" ht="11.25">
      <c r="B133" s="156"/>
      <c r="D133" s="146" t="s">
        <v>154</v>
      </c>
      <c r="E133" s="157" t="s">
        <v>1</v>
      </c>
      <c r="F133" s="158" t="s">
        <v>163</v>
      </c>
      <c r="H133" s="159">
        <v>0.612</v>
      </c>
      <c r="I133" s="160"/>
      <c r="L133" s="156"/>
      <c r="M133" s="161"/>
      <c r="T133" s="162"/>
      <c r="AT133" s="157" t="s">
        <v>154</v>
      </c>
      <c r="AU133" s="157" t="s">
        <v>87</v>
      </c>
      <c r="AV133" s="13" t="s">
        <v>87</v>
      </c>
      <c r="AW133" s="13" t="s">
        <v>32</v>
      </c>
      <c r="AX133" s="13" t="s">
        <v>85</v>
      </c>
      <c r="AY133" s="157" t="s">
        <v>142</v>
      </c>
    </row>
    <row r="134" spans="2:65" s="1" customFormat="1" ht="21.75" customHeight="1">
      <c r="B134" s="132"/>
      <c r="C134" s="133" t="s">
        <v>164</v>
      </c>
      <c r="D134" s="133" t="s">
        <v>145</v>
      </c>
      <c r="E134" s="134" t="s">
        <v>165</v>
      </c>
      <c r="F134" s="135" t="s">
        <v>166</v>
      </c>
      <c r="G134" s="136" t="s">
        <v>159</v>
      </c>
      <c r="H134" s="137">
        <v>7.2</v>
      </c>
      <c r="I134" s="138"/>
      <c r="J134" s="139">
        <f>ROUND(I134*H134,2)</f>
        <v>0</v>
      </c>
      <c r="K134" s="135" t="s">
        <v>160</v>
      </c>
      <c r="L134" s="32"/>
      <c r="M134" s="140" t="s">
        <v>1</v>
      </c>
      <c r="N134" s="141" t="s">
        <v>42</v>
      </c>
      <c r="P134" s="142">
        <f>O134*H134</f>
        <v>0</v>
      </c>
      <c r="Q134" s="142">
        <v>0</v>
      </c>
      <c r="R134" s="142">
        <f>Q134*H134</f>
        <v>0</v>
      </c>
      <c r="S134" s="142">
        <v>1.671</v>
      </c>
      <c r="T134" s="143">
        <f>S134*H134</f>
        <v>12.0312</v>
      </c>
      <c r="AR134" s="144" t="s">
        <v>150</v>
      </c>
      <c r="AT134" s="144" t="s">
        <v>145</v>
      </c>
      <c r="AU134" s="144" t="s">
        <v>87</v>
      </c>
      <c r="AY134" s="17" t="s">
        <v>142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85</v>
      </c>
      <c r="BK134" s="145">
        <f>ROUND(I134*H134,2)</f>
        <v>0</v>
      </c>
      <c r="BL134" s="17" t="s">
        <v>150</v>
      </c>
      <c r="BM134" s="144" t="s">
        <v>167</v>
      </c>
    </row>
    <row r="135" spans="2:51" s="12" customFormat="1" ht="11.25">
      <c r="B135" s="150"/>
      <c r="D135" s="146" t="s">
        <v>154</v>
      </c>
      <c r="E135" s="151" t="s">
        <v>1</v>
      </c>
      <c r="F135" s="152" t="s">
        <v>162</v>
      </c>
      <c r="H135" s="151" t="s">
        <v>1</v>
      </c>
      <c r="I135" s="153"/>
      <c r="L135" s="150"/>
      <c r="M135" s="154"/>
      <c r="T135" s="155"/>
      <c r="AT135" s="151" t="s">
        <v>154</v>
      </c>
      <c r="AU135" s="151" t="s">
        <v>87</v>
      </c>
      <c r="AV135" s="12" t="s">
        <v>85</v>
      </c>
      <c r="AW135" s="12" t="s">
        <v>32</v>
      </c>
      <c r="AX135" s="12" t="s">
        <v>77</v>
      </c>
      <c r="AY135" s="151" t="s">
        <v>142</v>
      </c>
    </row>
    <row r="136" spans="2:51" s="13" customFormat="1" ht="11.25">
      <c r="B136" s="156"/>
      <c r="D136" s="146" t="s">
        <v>154</v>
      </c>
      <c r="E136" s="157" t="s">
        <v>1</v>
      </c>
      <c r="F136" s="158" t="s">
        <v>168</v>
      </c>
      <c r="H136" s="159">
        <v>4.2</v>
      </c>
      <c r="I136" s="160"/>
      <c r="L136" s="156"/>
      <c r="M136" s="161"/>
      <c r="T136" s="162"/>
      <c r="AT136" s="157" t="s">
        <v>154</v>
      </c>
      <c r="AU136" s="157" t="s">
        <v>87</v>
      </c>
      <c r="AV136" s="13" t="s">
        <v>87</v>
      </c>
      <c r="AW136" s="13" t="s">
        <v>32</v>
      </c>
      <c r="AX136" s="13" t="s">
        <v>77</v>
      </c>
      <c r="AY136" s="157" t="s">
        <v>142</v>
      </c>
    </row>
    <row r="137" spans="2:51" s="13" customFormat="1" ht="11.25">
      <c r="B137" s="156"/>
      <c r="D137" s="146" t="s">
        <v>154</v>
      </c>
      <c r="E137" s="157" t="s">
        <v>1</v>
      </c>
      <c r="F137" s="158" t="s">
        <v>169</v>
      </c>
      <c r="H137" s="159">
        <v>3</v>
      </c>
      <c r="I137" s="160"/>
      <c r="L137" s="156"/>
      <c r="M137" s="161"/>
      <c r="T137" s="162"/>
      <c r="AT137" s="157" t="s">
        <v>154</v>
      </c>
      <c r="AU137" s="157" t="s">
        <v>87</v>
      </c>
      <c r="AV137" s="13" t="s">
        <v>87</v>
      </c>
      <c r="AW137" s="13" t="s">
        <v>32</v>
      </c>
      <c r="AX137" s="13" t="s">
        <v>77</v>
      </c>
      <c r="AY137" s="157" t="s">
        <v>142</v>
      </c>
    </row>
    <row r="138" spans="2:51" s="14" customFormat="1" ht="11.25">
      <c r="B138" s="163"/>
      <c r="D138" s="146" t="s">
        <v>154</v>
      </c>
      <c r="E138" s="164" t="s">
        <v>1</v>
      </c>
      <c r="F138" s="165" t="s">
        <v>156</v>
      </c>
      <c r="H138" s="166">
        <v>7.2</v>
      </c>
      <c r="I138" s="167"/>
      <c r="L138" s="163"/>
      <c r="M138" s="168"/>
      <c r="T138" s="169"/>
      <c r="AT138" s="164" t="s">
        <v>154</v>
      </c>
      <c r="AU138" s="164" t="s">
        <v>87</v>
      </c>
      <c r="AV138" s="14" t="s">
        <v>150</v>
      </c>
      <c r="AW138" s="14" t="s">
        <v>32</v>
      </c>
      <c r="AX138" s="14" t="s">
        <v>85</v>
      </c>
      <c r="AY138" s="164" t="s">
        <v>142</v>
      </c>
    </row>
    <row r="139" spans="2:65" s="1" customFormat="1" ht="16.5" customHeight="1">
      <c r="B139" s="132"/>
      <c r="C139" s="133" t="s">
        <v>150</v>
      </c>
      <c r="D139" s="133" t="s">
        <v>145</v>
      </c>
      <c r="E139" s="134" t="s">
        <v>170</v>
      </c>
      <c r="F139" s="135" t="s">
        <v>171</v>
      </c>
      <c r="G139" s="136" t="s">
        <v>172</v>
      </c>
      <c r="H139" s="137">
        <v>221.37</v>
      </c>
      <c r="I139" s="138"/>
      <c r="J139" s="139">
        <f>ROUND(I139*H139,2)</f>
        <v>0</v>
      </c>
      <c r="K139" s="135" t="s">
        <v>160</v>
      </c>
      <c r="L139" s="32"/>
      <c r="M139" s="140" t="s">
        <v>1</v>
      </c>
      <c r="N139" s="141" t="s">
        <v>42</v>
      </c>
      <c r="P139" s="142">
        <f>O139*H139</f>
        <v>0</v>
      </c>
      <c r="Q139" s="142">
        <v>0</v>
      </c>
      <c r="R139" s="142">
        <f>Q139*H139</f>
        <v>0</v>
      </c>
      <c r="S139" s="142">
        <v>0.045</v>
      </c>
      <c r="T139" s="143">
        <f>S139*H139</f>
        <v>9.96165</v>
      </c>
      <c r="AR139" s="144" t="s">
        <v>150</v>
      </c>
      <c r="AT139" s="144" t="s">
        <v>145</v>
      </c>
      <c r="AU139" s="144" t="s">
        <v>87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150</v>
      </c>
      <c r="BM139" s="144" t="s">
        <v>173</v>
      </c>
    </row>
    <row r="140" spans="2:51" s="12" customFormat="1" ht="11.25">
      <c r="B140" s="150"/>
      <c r="D140" s="146" t="s">
        <v>154</v>
      </c>
      <c r="E140" s="151" t="s">
        <v>1</v>
      </c>
      <c r="F140" s="152" t="s">
        <v>174</v>
      </c>
      <c r="H140" s="151" t="s">
        <v>1</v>
      </c>
      <c r="I140" s="153"/>
      <c r="L140" s="150"/>
      <c r="M140" s="154"/>
      <c r="T140" s="155"/>
      <c r="AT140" s="151" t="s">
        <v>154</v>
      </c>
      <c r="AU140" s="151" t="s">
        <v>87</v>
      </c>
      <c r="AV140" s="12" t="s">
        <v>85</v>
      </c>
      <c r="AW140" s="12" t="s">
        <v>32</v>
      </c>
      <c r="AX140" s="12" t="s">
        <v>77</v>
      </c>
      <c r="AY140" s="151" t="s">
        <v>142</v>
      </c>
    </row>
    <row r="141" spans="2:51" s="13" customFormat="1" ht="11.25">
      <c r="B141" s="156"/>
      <c r="D141" s="146" t="s">
        <v>154</v>
      </c>
      <c r="E141" s="157" t="s">
        <v>1</v>
      </c>
      <c r="F141" s="158" t="s">
        <v>175</v>
      </c>
      <c r="H141" s="159">
        <v>67.1</v>
      </c>
      <c r="I141" s="160"/>
      <c r="L141" s="156"/>
      <c r="M141" s="161"/>
      <c r="T141" s="162"/>
      <c r="AT141" s="157" t="s">
        <v>154</v>
      </c>
      <c r="AU141" s="157" t="s">
        <v>87</v>
      </c>
      <c r="AV141" s="13" t="s">
        <v>87</v>
      </c>
      <c r="AW141" s="13" t="s">
        <v>32</v>
      </c>
      <c r="AX141" s="13" t="s">
        <v>77</v>
      </c>
      <c r="AY141" s="157" t="s">
        <v>142</v>
      </c>
    </row>
    <row r="142" spans="2:51" s="13" customFormat="1" ht="11.25">
      <c r="B142" s="156"/>
      <c r="D142" s="146" t="s">
        <v>154</v>
      </c>
      <c r="E142" s="157" t="s">
        <v>1</v>
      </c>
      <c r="F142" s="158" t="s">
        <v>176</v>
      </c>
      <c r="H142" s="159">
        <v>118.57</v>
      </c>
      <c r="I142" s="160"/>
      <c r="L142" s="156"/>
      <c r="M142" s="161"/>
      <c r="T142" s="162"/>
      <c r="AT142" s="157" t="s">
        <v>154</v>
      </c>
      <c r="AU142" s="157" t="s">
        <v>87</v>
      </c>
      <c r="AV142" s="13" t="s">
        <v>87</v>
      </c>
      <c r="AW142" s="13" t="s">
        <v>32</v>
      </c>
      <c r="AX142" s="13" t="s">
        <v>77</v>
      </c>
      <c r="AY142" s="157" t="s">
        <v>142</v>
      </c>
    </row>
    <row r="143" spans="2:51" s="13" customFormat="1" ht="11.25">
      <c r="B143" s="156"/>
      <c r="D143" s="146" t="s">
        <v>154</v>
      </c>
      <c r="E143" s="157" t="s">
        <v>1</v>
      </c>
      <c r="F143" s="158" t="s">
        <v>177</v>
      </c>
      <c r="H143" s="159">
        <v>35.7</v>
      </c>
      <c r="I143" s="160"/>
      <c r="L143" s="156"/>
      <c r="M143" s="161"/>
      <c r="T143" s="162"/>
      <c r="AT143" s="157" t="s">
        <v>154</v>
      </c>
      <c r="AU143" s="157" t="s">
        <v>87</v>
      </c>
      <c r="AV143" s="13" t="s">
        <v>87</v>
      </c>
      <c r="AW143" s="13" t="s">
        <v>32</v>
      </c>
      <c r="AX143" s="13" t="s">
        <v>77</v>
      </c>
      <c r="AY143" s="157" t="s">
        <v>142</v>
      </c>
    </row>
    <row r="144" spans="2:51" s="14" customFormat="1" ht="11.25">
      <c r="B144" s="163"/>
      <c r="D144" s="146" t="s">
        <v>154</v>
      </c>
      <c r="E144" s="164" t="s">
        <v>1</v>
      </c>
      <c r="F144" s="165" t="s">
        <v>156</v>
      </c>
      <c r="H144" s="166">
        <v>221.37</v>
      </c>
      <c r="I144" s="167"/>
      <c r="L144" s="163"/>
      <c r="M144" s="168"/>
      <c r="T144" s="169"/>
      <c r="AT144" s="164" t="s">
        <v>154</v>
      </c>
      <c r="AU144" s="164" t="s">
        <v>87</v>
      </c>
      <c r="AV144" s="14" t="s">
        <v>150</v>
      </c>
      <c r="AW144" s="14" t="s">
        <v>32</v>
      </c>
      <c r="AX144" s="14" t="s">
        <v>85</v>
      </c>
      <c r="AY144" s="164" t="s">
        <v>142</v>
      </c>
    </row>
    <row r="145" spans="2:65" s="1" customFormat="1" ht="24.2" customHeight="1">
      <c r="B145" s="132"/>
      <c r="C145" s="133" t="s">
        <v>178</v>
      </c>
      <c r="D145" s="133" t="s">
        <v>145</v>
      </c>
      <c r="E145" s="134" t="s">
        <v>179</v>
      </c>
      <c r="F145" s="135" t="s">
        <v>180</v>
      </c>
      <c r="G145" s="136" t="s">
        <v>159</v>
      </c>
      <c r="H145" s="137">
        <v>22.137</v>
      </c>
      <c r="I145" s="138"/>
      <c r="J145" s="139">
        <f>ROUND(I145*H145,2)</f>
        <v>0</v>
      </c>
      <c r="K145" s="135" t="s">
        <v>160</v>
      </c>
      <c r="L145" s="32"/>
      <c r="M145" s="140" t="s">
        <v>1</v>
      </c>
      <c r="N145" s="141" t="s">
        <v>42</v>
      </c>
      <c r="P145" s="142">
        <f>O145*H145</f>
        <v>0</v>
      </c>
      <c r="Q145" s="142">
        <v>0</v>
      </c>
      <c r="R145" s="142">
        <f>Q145*H145</f>
        <v>0</v>
      </c>
      <c r="S145" s="142">
        <v>1.4</v>
      </c>
      <c r="T145" s="143">
        <f>S145*H145</f>
        <v>30.991799999999998</v>
      </c>
      <c r="AR145" s="144" t="s">
        <v>150</v>
      </c>
      <c r="AT145" s="144" t="s">
        <v>145</v>
      </c>
      <c r="AU145" s="144" t="s">
        <v>87</v>
      </c>
      <c r="AY145" s="17" t="s">
        <v>142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85</v>
      </c>
      <c r="BK145" s="145">
        <f>ROUND(I145*H145,2)</f>
        <v>0</v>
      </c>
      <c r="BL145" s="17" t="s">
        <v>150</v>
      </c>
      <c r="BM145" s="144" t="s">
        <v>181</v>
      </c>
    </row>
    <row r="146" spans="2:51" s="12" customFormat="1" ht="11.25">
      <c r="B146" s="150"/>
      <c r="D146" s="146" t="s">
        <v>154</v>
      </c>
      <c r="E146" s="151" t="s">
        <v>1</v>
      </c>
      <c r="F146" s="152" t="s">
        <v>174</v>
      </c>
      <c r="H146" s="151" t="s">
        <v>1</v>
      </c>
      <c r="I146" s="153"/>
      <c r="L146" s="150"/>
      <c r="M146" s="154"/>
      <c r="T146" s="155"/>
      <c r="AT146" s="151" t="s">
        <v>154</v>
      </c>
      <c r="AU146" s="151" t="s">
        <v>87</v>
      </c>
      <c r="AV146" s="12" t="s">
        <v>85</v>
      </c>
      <c r="AW146" s="12" t="s">
        <v>32</v>
      </c>
      <c r="AX146" s="12" t="s">
        <v>77</v>
      </c>
      <c r="AY146" s="151" t="s">
        <v>142</v>
      </c>
    </row>
    <row r="147" spans="2:51" s="13" customFormat="1" ht="11.25">
      <c r="B147" s="156"/>
      <c r="D147" s="146" t="s">
        <v>154</v>
      </c>
      <c r="E147" s="157" t="s">
        <v>1</v>
      </c>
      <c r="F147" s="158" t="s">
        <v>175</v>
      </c>
      <c r="H147" s="159">
        <v>67.1</v>
      </c>
      <c r="I147" s="160"/>
      <c r="L147" s="156"/>
      <c r="M147" s="161"/>
      <c r="T147" s="162"/>
      <c r="AT147" s="157" t="s">
        <v>154</v>
      </c>
      <c r="AU147" s="157" t="s">
        <v>87</v>
      </c>
      <c r="AV147" s="13" t="s">
        <v>87</v>
      </c>
      <c r="AW147" s="13" t="s">
        <v>32</v>
      </c>
      <c r="AX147" s="13" t="s">
        <v>77</v>
      </c>
      <c r="AY147" s="157" t="s">
        <v>142</v>
      </c>
    </row>
    <row r="148" spans="2:51" s="13" customFormat="1" ht="11.25">
      <c r="B148" s="156"/>
      <c r="D148" s="146" t="s">
        <v>154</v>
      </c>
      <c r="E148" s="157" t="s">
        <v>1</v>
      </c>
      <c r="F148" s="158" t="s">
        <v>176</v>
      </c>
      <c r="H148" s="159">
        <v>118.57</v>
      </c>
      <c r="I148" s="160"/>
      <c r="L148" s="156"/>
      <c r="M148" s="161"/>
      <c r="T148" s="162"/>
      <c r="AT148" s="157" t="s">
        <v>154</v>
      </c>
      <c r="AU148" s="157" t="s">
        <v>87</v>
      </c>
      <c r="AV148" s="13" t="s">
        <v>87</v>
      </c>
      <c r="AW148" s="13" t="s">
        <v>32</v>
      </c>
      <c r="AX148" s="13" t="s">
        <v>77</v>
      </c>
      <c r="AY148" s="157" t="s">
        <v>142</v>
      </c>
    </row>
    <row r="149" spans="2:51" s="13" customFormat="1" ht="11.25">
      <c r="B149" s="156"/>
      <c r="D149" s="146" t="s">
        <v>154</v>
      </c>
      <c r="E149" s="157" t="s">
        <v>1</v>
      </c>
      <c r="F149" s="158" t="s">
        <v>177</v>
      </c>
      <c r="H149" s="159">
        <v>35.7</v>
      </c>
      <c r="I149" s="160"/>
      <c r="L149" s="156"/>
      <c r="M149" s="161"/>
      <c r="T149" s="162"/>
      <c r="AT149" s="157" t="s">
        <v>154</v>
      </c>
      <c r="AU149" s="157" t="s">
        <v>87</v>
      </c>
      <c r="AV149" s="13" t="s">
        <v>87</v>
      </c>
      <c r="AW149" s="13" t="s">
        <v>32</v>
      </c>
      <c r="AX149" s="13" t="s">
        <v>77</v>
      </c>
      <c r="AY149" s="157" t="s">
        <v>142</v>
      </c>
    </row>
    <row r="150" spans="2:51" s="14" customFormat="1" ht="11.25">
      <c r="B150" s="163"/>
      <c r="D150" s="146" t="s">
        <v>154</v>
      </c>
      <c r="E150" s="164" t="s">
        <v>1</v>
      </c>
      <c r="F150" s="165" t="s">
        <v>156</v>
      </c>
      <c r="H150" s="166">
        <v>221.37</v>
      </c>
      <c r="I150" s="167"/>
      <c r="L150" s="163"/>
      <c r="M150" s="168"/>
      <c r="T150" s="169"/>
      <c r="AT150" s="164" t="s">
        <v>154</v>
      </c>
      <c r="AU150" s="164" t="s">
        <v>87</v>
      </c>
      <c r="AV150" s="14" t="s">
        <v>150</v>
      </c>
      <c r="AW150" s="14" t="s">
        <v>32</v>
      </c>
      <c r="AX150" s="14" t="s">
        <v>77</v>
      </c>
      <c r="AY150" s="164" t="s">
        <v>142</v>
      </c>
    </row>
    <row r="151" spans="2:51" s="13" customFormat="1" ht="11.25">
      <c r="B151" s="156"/>
      <c r="D151" s="146" t="s">
        <v>154</v>
      </c>
      <c r="E151" s="157" t="s">
        <v>1</v>
      </c>
      <c r="F151" s="158" t="s">
        <v>182</v>
      </c>
      <c r="H151" s="159">
        <v>22.137</v>
      </c>
      <c r="I151" s="160"/>
      <c r="L151" s="156"/>
      <c r="M151" s="161"/>
      <c r="T151" s="162"/>
      <c r="AT151" s="157" t="s">
        <v>154</v>
      </c>
      <c r="AU151" s="157" t="s">
        <v>87</v>
      </c>
      <c r="AV151" s="13" t="s">
        <v>87</v>
      </c>
      <c r="AW151" s="13" t="s">
        <v>32</v>
      </c>
      <c r="AX151" s="13" t="s">
        <v>85</v>
      </c>
      <c r="AY151" s="157" t="s">
        <v>142</v>
      </c>
    </row>
    <row r="152" spans="2:65" s="1" customFormat="1" ht="16.5" customHeight="1">
      <c r="B152" s="132"/>
      <c r="C152" s="133" t="s">
        <v>183</v>
      </c>
      <c r="D152" s="133" t="s">
        <v>145</v>
      </c>
      <c r="E152" s="134" t="s">
        <v>184</v>
      </c>
      <c r="F152" s="135" t="s">
        <v>185</v>
      </c>
      <c r="G152" s="136" t="s">
        <v>186</v>
      </c>
      <c r="H152" s="137">
        <v>2</v>
      </c>
      <c r="I152" s="138"/>
      <c r="J152" s="139">
        <f>ROUND(I152*H152,2)</f>
        <v>0</v>
      </c>
      <c r="K152" s="135" t="s">
        <v>149</v>
      </c>
      <c r="L152" s="32"/>
      <c r="M152" s="140" t="s">
        <v>1</v>
      </c>
      <c r="N152" s="141" t="s">
        <v>42</v>
      </c>
      <c r="P152" s="142">
        <f>O152*H152</f>
        <v>0</v>
      </c>
      <c r="Q152" s="142">
        <v>0</v>
      </c>
      <c r="R152" s="142">
        <f>Q152*H152</f>
        <v>0</v>
      </c>
      <c r="S152" s="142">
        <v>0.088</v>
      </c>
      <c r="T152" s="143">
        <f>S152*H152</f>
        <v>0.176</v>
      </c>
      <c r="AR152" s="144" t="s">
        <v>150</v>
      </c>
      <c r="AT152" s="144" t="s">
        <v>145</v>
      </c>
      <c r="AU152" s="144" t="s">
        <v>87</v>
      </c>
      <c r="AY152" s="17" t="s">
        <v>142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150</v>
      </c>
      <c r="BM152" s="144" t="s">
        <v>187</v>
      </c>
    </row>
    <row r="153" spans="2:47" s="1" customFormat="1" ht="19.5">
      <c r="B153" s="32"/>
      <c r="D153" s="146" t="s">
        <v>152</v>
      </c>
      <c r="F153" s="147" t="s">
        <v>188</v>
      </c>
      <c r="I153" s="148"/>
      <c r="L153" s="32"/>
      <c r="M153" s="149"/>
      <c r="T153" s="56"/>
      <c r="AT153" s="17" t="s">
        <v>152</v>
      </c>
      <c r="AU153" s="17" t="s">
        <v>87</v>
      </c>
    </row>
    <row r="154" spans="2:51" s="13" customFormat="1" ht="11.25">
      <c r="B154" s="156"/>
      <c r="D154" s="146" t="s">
        <v>154</v>
      </c>
      <c r="E154" s="157" t="s">
        <v>1</v>
      </c>
      <c r="F154" s="158" t="s">
        <v>87</v>
      </c>
      <c r="H154" s="159">
        <v>2</v>
      </c>
      <c r="I154" s="160"/>
      <c r="L154" s="156"/>
      <c r="M154" s="161"/>
      <c r="T154" s="162"/>
      <c r="AT154" s="157" t="s">
        <v>154</v>
      </c>
      <c r="AU154" s="157" t="s">
        <v>87</v>
      </c>
      <c r="AV154" s="13" t="s">
        <v>87</v>
      </c>
      <c r="AW154" s="13" t="s">
        <v>32</v>
      </c>
      <c r="AX154" s="13" t="s">
        <v>85</v>
      </c>
      <c r="AY154" s="157" t="s">
        <v>142</v>
      </c>
    </row>
    <row r="155" spans="2:65" s="1" customFormat="1" ht="24.2" customHeight="1">
      <c r="B155" s="132"/>
      <c r="C155" s="133" t="s">
        <v>189</v>
      </c>
      <c r="D155" s="133" t="s">
        <v>145</v>
      </c>
      <c r="E155" s="134" t="s">
        <v>190</v>
      </c>
      <c r="F155" s="135" t="s">
        <v>191</v>
      </c>
      <c r="G155" s="136" t="s">
        <v>172</v>
      </c>
      <c r="H155" s="137">
        <v>2.542</v>
      </c>
      <c r="I155" s="138"/>
      <c r="J155" s="139">
        <f>ROUND(I155*H155,2)</f>
        <v>0</v>
      </c>
      <c r="K155" s="135" t="s">
        <v>160</v>
      </c>
      <c r="L155" s="32"/>
      <c r="M155" s="140" t="s">
        <v>1</v>
      </c>
      <c r="N155" s="141" t="s">
        <v>42</v>
      </c>
      <c r="P155" s="142">
        <f>O155*H155</f>
        <v>0</v>
      </c>
      <c r="Q155" s="142">
        <v>0</v>
      </c>
      <c r="R155" s="142">
        <f>Q155*H155</f>
        <v>0</v>
      </c>
      <c r="S155" s="142">
        <v>0.089</v>
      </c>
      <c r="T155" s="143">
        <f>S155*H155</f>
        <v>0.22623799999999997</v>
      </c>
      <c r="AR155" s="144" t="s">
        <v>150</v>
      </c>
      <c r="AT155" s="144" t="s">
        <v>145</v>
      </c>
      <c r="AU155" s="144" t="s">
        <v>87</v>
      </c>
      <c r="AY155" s="17" t="s">
        <v>142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85</v>
      </c>
      <c r="BK155" s="145">
        <f>ROUND(I155*H155,2)</f>
        <v>0</v>
      </c>
      <c r="BL155" s="17" t="s">
        <v>150</v>
      </c>
      <c r="BM155" s="144" t="s">
        <v>192</v>
      </c>
    </row>
    <row r="156" spans="2:51" s="12" customFormat="1" ht="11.25">
      <c r="B156" s="150"/>
      <c r="D156" s="146" t="s">
        <v>154</v>
      </c>
      <c r="E156" s="151" t="s">
        <v>1</v>
      </c>
      <c r="F156" s="152" t="s">
        <v>162</v>
      </c>
      <c r="H156" s="151" t="s">
        <v>1</v>
      </c>
      <c r="I156" s="153"/>
      <c r="L156" s="150"/>
      <c r="M156" s="154"/>
      <c r="T156" s="155"/>
      <c r="AT156" s="151" t="s">
        <v>154</v>
      </c>
      <c r="AU156" s="151" t="s">
        <v>87</v>
      </c>
      <c r="AV156" s="12" t="s">
        <v>85</v>
      </c>
      <c r="AW156" s="12" t="s">
        <v>32</v>
      </c>
      <c r="AX156" s="12" t="s">
        <v>77</v>
      </c>
      <c r="AY156" s="151" t="s">
        <v>142</v>
      </c>
    </row>
    <row r="157" spans="2:51" s="12" customFormat="1" ht="11.25">
      <c r="B157" s="150"/>
      <c r="D157" s="146" t="s">
        <v>154</v>
      </c>
      <c r="E157" s="151" t="s">
        <v>1</v>
      </c>
      <c r="F157" s="152" t="s">
        <v>193</v>
      </c>
      <c r="H157" s="151" t="s">
        <v>1</v>
      </c>
      <c r="I157" s="153"/>
      <c r="L157" s="150"/>
      <c r="M157" s="154"/>
      <c r="T157" s="155"/>
      <c r="AT157" s="151" t="s">
        <v>154</v>
      </c>
      <c r="AU157" s="151" t="s">
        <v>87</v>
      </c>
      <c r="AV157" s="12" t="s">
        <v>85</v>
      </c>
      <c r="AW157" s="12" t="s">
        <v>32</v>
      </c>
      <c r="AX157" s="12" t="s">
        <v>77</v>
      </c>
      <c r="AY157" s="151" t="s">
        <v>142</v>
      </c>
    </row>
    <row r="158" spans="2:51" s="13" customFormat="1" ht="11.25">
      <c r="B158" s="156"/>
      <c r="D158" s="146" t="s">
        <v>154</v>
      </c>
      <c r="E158" s="157" t="s">
        <v>1</v>
      </c>
      <c r="F158" s="158" t="s">
        <v>194</v>
      </c>
      <c r="H158" s="159">
        <v>0.542</v>
      </c>
      <c r="I158" s="160"/>
      <c r="L158" s="156"/>
      <c r="M158" s="161"/>
      <c r="T158" s="162"/>
      <c r="AT158" s="157" t="s">
        <v>154</v>
      </c>
      <c r="AU158" s="157" t="s">
        <v>87</v>
      </c>
      <c r="AV158" s="13" t="s">
        <v>87</v>
      </c>
      <c r="AW158" s="13" t="s">
        <v>32</v>
      </c>
      <c r="AX158" s="13" t="s">
        <v>77</v>
      </c>
      <c r="AY158" s="157" t="s">
        <v>142</v>
      </c>
    </row>
    <row r="159" spans="2:51" s="12" customFormat="1" ht="11.25">
      <c r="B159" s="150"/>
      <c r="D159" s="146" t="s">
        <v>154</v>
      </c>
      <c r="E159" s="151" t="s">
        <v>1</v>
      </c>
      <c r="F159" s="152" t="s">
        <v>195</v>
      </c>
      <c r="H159" s="151" t="s">
        <v>1</v>
      </c>
      <c r="I159" s="153"/>
      <c r="L159" s="150"/>
      <c r="M159" s="154"/>
      <c r="T159" s="155"/>
      <c r="AT159" s="151" t="s">
        <v>154</v>
      </c>
      <c r="AU159" s="151" t="s">
        <v>87</v>
      </c>
      <c r="AV159" s="12" t="s">
        <v>85</v>
      </c>
      <c r="AW159" s="12" t="s">
        <v>32</v>
      </c>
      <c r="AX159" s="12" t="s">
        <v>77</v>
      </c>
      <c r="AY159" s="151" t="s">
        <v>142</v>
      </c>
    </row>
    <row r="160" spans="2:51" s="13" customFormat="1" ht="11.25">
      <c r="B160" s="156"/>
      <c r="D160" s="146" t="s">
        <v>154</v>
      </c>
      <c r="E160" s="157" t="s">
        <v>1</v>
      </c>
      <c r="F160" s="158" t="s">
        <v>196</v>
      </c>
      <c r="H160" s="159">
        <v>2</v>
      </c>
      <c r="I160" s="160"/>
      <c r="L160" s="156"/>
      <c r="M160" s="161"/>
      <c r="T160" s="162"/>
      <c r="AT160" s="157" t="s">
        <v>154</v>
      </c>
      <c r="AU160" s="157" t="s">
        <v>87</v>
      </c>
      <c r="AV160" s="13" t="s">
        <v>87</v>
      </c>
      <c r="AW160" s="13" t="s">
        <v>32</v>
      </c>
      <c r="AX160" s="13" t="s">
        <v>77</v>
      </c>
      <c r="AY160" s="157" t="s">
        <v>142</v>
      </c>
    </row>
    <row r="161" spans="2:51" s="14" customFormat="1" ht="11.25">
      <c r="B161" s="163"/>
      <c r="D161" s="146" t="s">
        <v>154</v>
      </c>
      <c r="E161" s="164" t="s">
        <v>1</v>
      </c>
      <c r="F161" s="165" t="s">
        <v>156</v>
      </c>
      <c r="H161" s="166">
        <v>2.542</v>
      </c>
      <c r="I161" s="167"/>
      <c r="L161" s="163"/>
      <c r="M161" s="168"/>
      <c r="T161" s="169"/>
      <c r="AT161" s="164" t="s">
        <v>154</v>
      </c>
      <c r="AU161" s="164" t="s">
        <v>87</v>
      </c>
      <c r="AV161" s="14" t="s">
        <v>150</v>
      </c>
      <c r="AW161" s="14" t="s">
        <v>32</v>
      </c>
      <c r="AX161" s="14" t="s">
        <v>85</v>
      </c>
      <c r="AY161" s="164" t="s">
        <v>142</v>
      </c>
    </row>
    <row r="162" spans="2:65" s="1" customFormat="1" ht="24.2" customHeight="1">
      <c r="B162" s="132"/>
      <c r="C162" s="133" t="s">
        <v>197</v>
      </c>
      <c r="D162" s="133" t="s">
        <v>145</v>
      </c>
      <c r="E162" s="134" t="s">
        <v>198</v>
      </c>
      <c r="F162" s="135" t="s">
        <v>199</v>
      </c>
      <c r="G162" s="136" t="s">
        <v>186</v>
      </c>
      <c r="H162" s="137">
        <v>80</v>
      </c>
      <c r="I162" s="138"/>
      <c r="J162" s="139">
        <f>ROUND(I162*H162,2)</f>
        <v>0</v>
      </c>
      <c r="K162" s="135" t="s">
        <v>160</v>
      </c>
      <c r="L162" s="32"/>
      <c r="M162" s="140" t="s">
        <v>1</v>
      </c>
      <c r="N162" s="141" t="s">
        <v>42</v>
      </c>
      <c r="P162" s="142">
        <f>O162*H162</f>
        <v>0</v>
      </c>
      <c r="Q162" s="142">
        <v>0</v>
      </c>
      <c r="R162" s="142">
        <f>Q162*H162</f>
        <v>0</v>
      </c>
      <c r="S162" s="142">
        <v>0.031</v>
      </c>
      <c r="T162" s="143">
        <f>S162*H162</f>
        <v>2.48</v>
      </c>
      <c r="AR162" s="144" t="s">
        <v>150</v>
      </c>
      <c r="AT162" s="144" t="s">
        <v>145</v>
      </c>
      <c r="AU162" s="144" t="s">
        <v>87</v>
      </c>
      <c r="AY162" s="17" t="s">
        <v>142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85</v>
      </c>
      <c r="BK162" s="145">
        <f>ROUND(I162*H162,2)</f>
        <v>0</v>
      </c>
      <c r="BL162" s="17" t="s">
        <v>150</v>
      </c>
      <c r="BM162" s="144" t="s">
        <v>200</v>
      </c>
    </row>
    <row r="163" spans="2:51" s="12" customFormat="1" ht="22.5">
      <c r="B163" s="150"/>
      <c r="D163" s="146" t="s">
        <v>154</v>
      </c>
      <c r="E163" s="151" t="s">
        <v>1</v>
      </c>
      <c r="F163" s="152" t="s">
        <v>201</v>
      </c>
      <c r="H163" s="151" t="s">
        <v>1</v>
      </c>
      <c r="I163" s="153"/>
      <c r="L163" s="150"/>
      <c r="M163" s="154"/>
      <c r="T163" s="155"/>
      <c r="AT163" s="151" t="s">
        <v>154</v>
      </c>
      <c r="AU163" s="151" t="s">
        <v>87</v>
      </c>
      <c r="AV163" s="12" t="s">
        <v>85</v>
      </c>
      <c r="AW163" s="12" t="s">
        <v>32</v>
      </c>
      <c r="AX163" s="12" t="s">
        <v>77</v>
      </c>
      <c r="AY163" s="151" t="s">
        <v>142</v>
      </c>
    </row>
    <row r="164" spans="2:51" s="13" customFormat="1" ht="11.25">
      <c r="B164" s="156"/>
      <c r="D164" s="146" t="s">
        <v>154</v>
      </c>
      <c r="E164" s="157" t="s">
        <v>1</v>
      </c>
      <c r="F164" s="158" t="s">
        <v>202</v>
      </c>
      <c r="H164" s="159">
        <v>80</v>
      </c>
      <c r="I164" s="160"/>
      <c r="L164" s="156"/>
      <c r="M164" s="161"/>
      <c r="T164" s="162"/>
      <c r="AT164" s="157" t="s">
        <v>154</v>
      </c>
      <c r="AU164" s="157" t="s">
        <v>87</v>
      </c>
      <c r="AV164" s="13" t="s">
        <v>87</v>
      </c>
      <c r="AW164" s="13" t="s">
        <v>32</v>
      </c>
      <c r="AX164" s="13" t="s">
        <v>85</v>
      </c>
      <c r="AY164" s="157" t="s">
        <v>142</v>
      </c>
    </row>
    <row r="165" spans="2:65" s="1" customFormat="1" ht="37.9" customHeight="1">
      <c r="B165" s="132"/>
      <c r="C165" s="133" t="s">
        <v>143</v>
      </c>
      <c r="D165" s="133" t="s">
        <v>145</v>
      </c>
      <c r="E165" s="134" t="s">
        <v>203</v>
      </c>
      <c r="F165" s="135" t="s">
        <v>204</v>
      </c>
      <c r="G165" s="136" t="s">
        <v>172</v>
      </c>
      <c r="H165" s="137">
        <v>50.671</v>
      </c>
      <c r="I165" s="138"/>
      <c r="J165" s="139">
        <f>ROUND(I165*H165,2)</f>
        <v>0</v>
      </c>
      <c r="K165" s="135" t="s">
        <v>160</v>
      </c>
      <c r="L165" s="32"/>
      <c r="M165" s="140" t="s">
        <v>1</v>
      </c>
      <c r="N165" s="141" t="s">
        <v>42</v>
      </c>
      <c r="P165" s="142">
        <f>O165*H165</f>
        <v>0</v>
      </c>
      <c r="Q165" s="142">
        <v>0</v>
      </c>
      <c r="R165" s="142">
        <f>Q165*H165</f>
        <v>0</v>
      </c>
      <c r="S165" s="142">
        <v>0.046</v>
      </c>
      <c r="T165" s="143">
        <f>S165*H165</f>
        <v>2.330866</v>
      </c>
      <c r="AR165" s="144" t="s">
        <v>150</v>
      </c>
      <c r="AT165" s="144" t="s">
        <v>145</v>
      </c>
      <c r="AU165" s="144" t="s">
        <v>87</v>
      </c>
      <c r="AY165" s="17" t="s">
        <v>142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150</v>
      </c>
      <c r="BM165" s="144" t="s">
        <v>205</v>
      </c>
    </row>
    <row r="166" spans="2:51" s="12" customFormat="1" ht="11.25">
      <c r="B166" s="150"/>
      <c r="D166" s="146" t="s">
        <v>154</v>
      </c>
      <c r="E166" s="151" t="s">
        <v>1</v>
      </c>
      <c r="F166" s="152" t="s">
        <v>206</v>
      </c>
      <c r="H166" s="151" t="s">
        <v>1</v>
      </c>
      <c r="I166" s="153"/>
      <c r="L166" s="150"/>
      <c r="M166" s="154"/>
      <c r="T166" s="155"/>
      <c r="AT166" s="151" t="s">
        <v>154</v>
      </c>
      <c r="AU166" s="151" t="s">
        <v>87</v>
      </c>
      <c r="AV166" s="12" t="s">
        <v>85</v>
      </c>
      <c r="AW166" s="12" t="s">
        <v>32</v>
      </c>
      <c r="AX166" s="12" t="s">
        <v>77</v>
      </c>
      <c r="AY166" s="151" t="s">
        <v>142</v>
      </c>
    </row>
    <row r="167" spans="2:51" s="12" customFormat="1" ht="11.25">
      <c r="B167" s="150"/>
      <c r="D167" s="146" t="s">
        <v>154</v>
      </c>
      <c r="E167" s="151" t="s">
        <v>1</v>
      </c>
      <c r="F167" s="152" t="s">
        <v>207</v>
      </c>
      <c r="H167" s="151" t="s">
        <v>1</v>
      </c>
      <c r="I167" s="153"/>
      <c r="L167" s="150"/>
      <c r="M167" s="154"/>
      <c r="T167" s="155"/>
      <c r="AT167" s="151" t="s">
        <v>154</v>
      </c>
      <c r="AU167" s="151" t="s">
        <v>87</v>
      </c>
      <c r="AV167" s="12" t="s">
        <v>85</v>
      </c>
      <c r="AW167" s="12" t="s">
        <v>32</v>
      </c>
      <c r="AX167" s="12" t="s">
        <v>77</v>
      </c>
      <c r="AY167" s="151" t="s">
        <v>142</v>
      </c>
    </row>
    <row r="168" spans="2:51" s="13" customFormat="1" ht="11.25">
      <c r="B168" s="156"/>
      <c r="D168" s="146" t="s">
        <v>154</v>
      </c>
      <c r="E168" s="157" t="s">
        <v>1</v>
      </c>
      <c r="F168" s="158" t="s">
        <v>208</v>
      </c>
      <c r="H168" s="159">
        <v>30.8</v>
      </c>
      <c r="I168" s="160"/>
      <c r="L168" s="156"/>
      <c r="M168" s="161"/>
      <c r="T168" s="162"/>
      <c r="AT168" s="157" t="s">
        <v>154</v>
      </c>
      <c r="AU168" s="157" t="s">
        <v>87</v>
      </c>
      <c r="AV168" s="13" t="s">
        <v>87</v>
      </c>
      <c r="AW168" s="13" t="s">
        <v>32</v>
      </c>
      <c r="AX168" s="13" t="s">
        <v>77</v>
      </c>
      <c r="AY168" s="157" t="s">
        <v>142</v>
      </c>
    </row>
    <row r="169" spans="2:51" s="13" customFormat="1" ht="11.25">
      <c r="B169" s="156"/>
      <c r="D169" s="146" t="s">
        <v>154</v>
      </c>
      <c r="E169" s="157" t="s">
        <v>1</v>
      </c>
      <c r="F169" s="158" t="s">
        <v>209</v>
      </c>
      <c r="H169" s="159">
        <v>17.36</v>
      </c>
      <c r="I169" s="160"/>
      <c r="L169" s="156"/>
      <c r="M169" s="161"/>
      <c r="T169" s="162"/>
      <c r="AT169" s="157" t="s">
        <v>154</v>
      </c>
      <c r="AU169" s="157" t="s">
        <v>87</v>
      </c>
      <c r="AV169" s="13" t="s">
        <v>87</v>
      </c>
      <c r="AW169" s="13" t="s">
        <v>32</v>
      </c>
      <c r="AX169" s="13" t="s">
        <v>77</v>
      </c>
      <c r="AY169" s="157" t="s">
        <v>142</v>
      </c>
    </row>
    <row r="170" spans="2:51" s="15" customFormat="1" ht="11.25">
      <c r="B170" s="170"/>
      <c r="D170" s="146" t="s">
        <v>154</v>
      </c>
      <c r="E170" s="171" t="s">
        <v>1</v>
      </c>
      <c r="F170" s="172" t="s">
        <v>210</v>
      </c>
      <c r="H170" s="173">
        <v>48.16</v>
      </c>
      <c r="I170" s="174"/>
      <c r="L170" s="170"/>
      <c r="M170" s="175"/>
      <c r="T170" s="176"/>
      <c r="AT170" s="171" t="s">
        <v>154</v>
      </c>
      <c r="AU170" s="171" t="s">
        <v>87</v>
      </c>
      <c r="AV170" s="15" t="s">
        <v>164</v>
      </c>
      <c r="AW170" s="15" t="s">
        <v>32</v>
      </c>
      <c r="AX170" s="15" t="s">
        <v>77</v>
      </c>
      <c r="AY170" s="171" t="s">
        <v>142</v>
      </c>
    </row>
    <row r="171" spans="2:51" s="12" customFormat="1" ht="11.25">
      <c r="B171" s="150"/>
      <c r="D171" s="146" t="s">
        <v>154</v>
      </c>
      <c r="E171" s="151" t="s">
        <v>1</v>
      </c>
      <c r="F171" s="152" t="s">
        <v>211</v>
      </c>
      <c r="H171" s="151" t="s">
        <v>1</v>
      </c>
      <c r="I171" s="153"/>
      <c r="L171" s="150"/>
      <c r="M171" s="154"/>
      <c r="T171" s="155"/>
      <c r="AT171" s="151" t="s">
        <v>154</v>
      </c>
      <c r="AU171" s="151" t="s">
        <v>87</v>
      </c>
      <c r="AV171" s="12" t="s">
        <v>85</v>
      </c>
      <c r="AW171" s="12" t="s">
        <v>32</v>
      </c>
      <c r="AX171" s="12" t="s">
        <v>77</v>
      </c>
      <c r="AY171" s="151" t="s">
        <v>142</v>
      </c>
    </row>
    <row r="172" spans="2:51" s="13" customFormat="1" ht="11.25">
      <c r="B172" s="156"/>
      <c r="D172" s="146" t="s">
        <v>154</v>
      </c>
      <c r="E172" s="157" t="s">
        <v>1</v>
      </c>
      <c r="F172" s="158" t="s">
        <v>212</v>
      </c>
      <c r="H172" s="159">
        <v>1.144</v>
      </c>
      <c r="I172" s="160"/>
      <c r="L172" s="156"/>
      <c r="M172" s="161"/>
      <c r="T172" s="162"/>
      <c r="AT172" s="157" t="s">
        <v>154</v>
      </c>
      <c r="AU172" s="157" t="s">
        <v>87</v>
      </c>
      <c r="AV172" s="13" t="s">
        <v>87</v>
      </c>
      <c r="AW172" s="13" t="s">
        <v>32</v>
      </c>
      <c r="AX172" s="13" t="s">
        <v>77</v>
      </c>
      <c r="AY172" s="157" t="s">
        <v>142</v>
      </c>
    </row>
    <row r="173" spans="2:51" s="13" customFormat="1" ht="11.25">
      <c r="B173" s="156"/>
      <c r="D173" s="146" t="s">
        <v>154</v>
      </c>
      <c r="E173" s="157" t="s">
        <v>1</v>
      </c>
      <c r="F173" s="158" t="s">
        <v>213</v>
      </c>
      <c r="H173" s="159">
        <v>1.367</v>
      </c>
      <c r="I173" s="160"/>
      <c r="L173" s="156"/>
      <c r="M173" s="161"/>
      <c r="T173" s="162"/>
      <c r="AT173" s="157" t="s">
        <v>154</v>
      </c>
      <c r="AU173" s="157" t="s">
        <v>87</v>
      </c>
      <c r="AV173" s="13" t="s">
        <v>87</v>
      </c>
      <c r="AW173" s="13" t="s">
        <v>32</v>
      </c>
      <c r="AX173" s="13" t="s">
        <v>77</v>
      </c>
      <c r="AY173" s="157" t="s">
        <v>142</v>
      </c>
    </row>
    <row r="174" spans="2:51" s="15" customFormat="1" ht="11.25">
      <c r="B174" s="170"/>
      <c r="D174" s="146" t="s">
        <v>154</v>
      </c>
      <c r="E174" s="171" t="s">
        <v>1</v>
      </c>
      <c r="F174" s="172" t="s">
        <v>210</v>
      </c>
      <c r="H174" s="173">
        <v>2.511</v>
      </c>
      <c r="I174" s="174"/>
      <c r="L174" s="170"/>
      <c r="M174" s="175"/>
      <c r="T174" s="176"/>
      <c r="AT174" s="171" t="s">
        <v>154</v>
      </c>
      <c r="AU174" s="171" t="s">
        <v>87</v>
      </c>
      <c r="AV174" s="15" t="s">
        <v>164</v>
      </c>
      <c r="AW174" s="15" t="s">
        <v>32</v>
      </c>
      <c r="AX174" s="15" t="s">
        <v>77</v>
      </c>
      <c r="AY174" s="171" t="s">
        <v>142</v>
      </c>
    </row>
    <row r="175" spans="2:51" s="14" customFormat="1" ht="11.25">
      <c r="B175" s="163"/>
      <c r="D175" s="146" t="s">
        <v>154</v>
      </c>
      <c r="E175" s="164" t="s">
        <v>1</v>
      </c>
      <c r="F175" s="165" t="s">
        <v>156</v>
      </c>
      <c r="H175" s="166">
        <v>50.67099999999999</v>
      </c>
      <c r="I175" s="167"/>
      <c r="L175" s="163"/>
      <c r="M175" s="168"/>
      <c r="T175" s="169"/>
      <c r="AT175" s="164" t="s">
        <v>154</v>
      </c>
      <c r="AU175" s="164" t="s">
        <v>87</v>
      </c>
      <c r="AV175" s="14" t="s">
        <v>150</v>
      </c>
      <c r="AW175" s="14" t="s">
        <v>32</v>
      </c>
      <c r="AX175" s="14" t="s">
        <v>85</v>
      </c>
      <c r="AY175" s="164" t="s">
        <v>142</v>
      </c>
    </row>
    <row r="176" spans="2:63" s="11" customFormat="1" ht="22.9" customHeight="1">
      <c r="B176" s="120"/>
      <c r="D176" s="121" t="s">
        <v>76</v>
      </c>
      <c r="E176" s="130" t="s">
        <v>214</v>
      </c>
      <c r="F176" s="130" t="s">
        <v>215</v>
      </c>
      <c r="I176" s="123"/>
      <c r="J176" s="131">
        <f>BK176</f>
        <v>0</v>
      </c>
      <c r="L176" s="120"/>
      <c r="M176" s="125"/>
      <c r="P176" s="126">
        <f>SUM(P177:P185)</f>
        <v>0</v>
      </c>
      <c r="R176" s="126">
        <f>SUM(R177:R185)</f>
        <v>0</v>
      </c>
      <c r="T176" s="127">
        <f>SUM(T177:T185)</f>
        <v>0</v>
      </c>
      <c r="AR176" s="121" t="s">
        <v>85</v>
      </c>
      <c r="AT176" s="128" t="s">
        <v>76</v>
      </c>
      <c r="AU176" s="128" t="s">
        <v>85</v>
      </c>
      <c r="AY176" s="121" t="s">
        <v>142</v>
      </c>
      <c r="BK176" s="129">
        <f>SUM(BK177:BK185)</f>
        <v>0</v>
      </c>
    </row>
    <row r="177" spans="2:65" s="1" customFormat="1" ht="33" customHeight="1">
      <c r="B177" s="132"/>
      <c r="C177" s="133" t="s">
        <v>216</v>
      </c>
      <c r="D177" s="133" t="s">
        <v>145</v>
      </c>
      <c r="E177" s="134" t="s">
        <v>217</v>
      </c>
      <c r="F177" s="135" t="s">
        <v>218</v>
      </c>
      <c r="G177" s="136" t="s">
        <v>219</v>
      </c>
      <c r="H177" s="137">
        <v>73.422</v>
      </c>
      <c r="I177" s="138"/>
      <c r="J177" s="139">
        <f>ROUND(I177*H177,2)</f>
        <v>0</v>
      </c>
      <c r="K177" s="135" t="s">
        <v>160</v>
      </c>
      <c r="L177" s="32"/>
      <c r="M177" s="140" t="s">
        <v>1</v>
      </c>
      <c r="N177" s="141" t="s">
        <v>42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150</v>
      </c>
      <c r="AT177" s="144" t="s">
        <v>145</v>
      </c>
      <c r="AU177" s="144" t="s">
        <v>87</v>
      </c>
      <c r="AY177" s="17" t="s">
        <v>142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150</v>
      </c>
      <c r="BM177" s="144" t="s">
        <v>220</v>
      </c>
    </row>
    <row r="178" spans="2:65" s="1" customFormat="1" ht="21.75" customHeight="1">
      <c r="B178" s="132"/>
      <c r="C178" s="133" t="s">
        <v>221</v>
      </c>
      <c r="D178" s="133" t="s">
        <v>145</v>
      </c>
      <c r="E178" s="134" t="s">
        <v>222</v>
      </c>
      <c r="F178" s="135" t="s">
        <v>223</v>
      </c>
      <c r="G178" s="136" t="s">
        <v>224</v>
      </c>
      <c r="H178" s="137">
        <v>11</v>
      </c>
      <c r="I178" s="138"/>
      <c r="J178" s="139">
        <f>ROUND(I178*H178,2)</f>
        <v>0</v>
      </c>
      <c r="K178" s="135" t="s">
        <v>160</v>
      </c>
      <c r="L178" s="32"/>
      <c r="M178" s="140" t="s">
        <v>1</v>
      </c>
      <c r="N178" s="141" t="s">
        <v>42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150</v>
      </c>
      <c r="AT178" s="144" t="s">
        <v>145</v>
      </c>
      <c r="AU178" s="144" t="s">
        <v>87</v>
      </c>
      <c r="AY178" s="17" t="s">
        <v>142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85</v>
      </c>
      <c r="BK178" s="145">
        <f>ROUND(I178*H178,2)</f>
        <v>0</v>
      </c>
      <c r="BL178" s="17" t="s">
        <v>150</v>
      </c>
      <c r="BM178" s="144" t="s">
        <v>225</v>
      </c>
    </row>
    <row r="179" spans="2:51" s="13" customFormat="1" ht="11.25">
      <c r="B179" s="156"/>
      <c r="D179" s="146" t="s">
        <v>154</v>
      </c>
      <c r="E179" s="157" t="s">
        <v>1</v>
      </c>
      <c r="F179" s="158" t="s">
        <v>221</v>
      </c>
      <c r="H179" s="159">
        <v>11</v>
      </c>
      <c r="I179" s="160"/>
      <c r="L179" s="156"/>
      <c r="M179" s="161"/>
      <c r="T179" s="162"/>
      <c r="AT179" s="157" t="s">
        <v>154</v>
      </c>
      <c r="AU179" s="157" t="s">
        <v>87</v>
      </c>
      <c r="AV179" s="13" t="s">
        <v>87</v>
      </c>
      <c r="AW179" s="13" t="s">
        <v>32</v>
      </c>
      <c r="AX179" s="13" t="s">
        <v>85</v>
      </c>
      <c r="AY179" s="157" t="s">
        <v>142</v>
      </c>
    </row>
    <row r="180" spans="2:65" s="1" customFormat="1" ht="24.2" customHeight="1">
      <c r="B180" s="132"/>
      <c r="C180" s="133" t="s">
        <v>226</v>
      </c>
      <c r="D180" s="133" t="s">
        <v>145</v>
      </c>
      <c r="E180" s="134" t="s">
        <v>227</v>
      </c>
      <c r="F180" s="135" t="s">
        <v>228</v>
      </c>
      <c r="G180" s="136" t="s">
        <v>224</v>
      </c>
      <c r="H180" s="137">
        <v>330</v>
      </c>
      <c r="I180" s="138"/>
      <c r="J180" s="139">
        <f>ROUND(I180*H180,2)</f>
        <v>0</v>
      </c>
      <c r="K180" s="135" t="s">
        <v>160</v>
      </c>
      <c r="L180" s="32"/>
      <c r="M180" s="140" t="s">
        <v>1</v>
      </c>
      <c r="N180" s="141" t="s">
        <v>42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150</v>
      </c>
      <c r="AT180" s="144" t="s">
        <v>145</v>
      </c>
      <c r="AU180" s="144" t="s">
        <v>87</v>
      </c>
      <c r="AY180" s="17" t="s">
        <v>142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85</v>
      </c>
      <c r="BK180" s="145">
        <f>ROUND(I180*H180,2)</f>
        <v>0</v>
      </c>
      <c r="BL180" s="17" t="s">
        <v>150</v>
      </c>
      <c r="BM180" s="144" t="s">
        <v>229</v>
      </c>
    </row>
    <row r="181" spans="2:51" s="13" customFormat="1" ht="11.25">
      <c r="B181" s="156"/>
      <c r="D181" s="146" t="s">
        <v>154</v>
      </c>
      <c r="E181" s="157" t="s">
        <v>1</v>
      </c>
      <c r="F181" s="158" t="s">
        <v>230</v>
      </c>
      <c r="H181" s="159">
        <v>330</v>
      </c>
      <c r="I181" s="160"/>
      <c r="L181" s="156"/>
      <c r="M181" s="161"/>
      <c r="T181" s="162"/>
      <c r="AT181" s="157" t="s">
        <v>154</v>
      </c>
      <c r="AU181" s="157" t="s">
        <v>87</v>
      </c>
      <c r="AV181" s="13" t="s">
        <v>87</v>
      </c>
      <c r="AW181" s="13" t="s">
        <v>32</v>
      </c>
      <c r="AX181" s="13" t="s">
        <v>85</v>
      </c>
      <c r="AY181" s="157" t="s">
        <v>142</v>
      </c>
    </row>
    <row r="182" spans="2:65" s="1" customFormat="1" ht="24.2" customHeight="1">
      <c r="B182" s="132"/>
      <c r="C182" s="133" t="s">
        <v>231</v>
      </c>
      <c r="D182" s="133" t="s">
        <v>145</v>
      </c>
      <c r="E182" s="134" t="s">
        <v>232</v>
      </c>
      <c r="F182" s="135" t="s">
        <v>233</v>
      </c>
      <c r="G182" s="136" t="s">
        <v>219</v>
      </c>
      <c r="H182" s="137">
        <v>73.422</v>
      </c>
      <c r="I182" s="138"/>
      <c r="J182" s="139">
        <f>ROUND(I182*H182,2)</f>
        <v>0</v>
      </c>
      <c r="K182" s="135" t="s">
        <v>160</v>
      </c>
      <c r="L182" s="32"/>
      <c r="M182" s="140" t="s">
        <v>1</v>
      </c>
      <c r="N182" s="141" t="s">
        <v>42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150</v>
      </c>
      <c r="AT182" s="144" t="s">
        <v>145</v>
      </c>
      <c r="AU182" s="144" t="s">
        <v>87</v>
      </c>
      <c r="AY182" s="17" t="s">
        <v>142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85</v>
      </c>
      <c r="BK182" s="145">
        <f>ROUND(I182*H182,2)</f>
        <v>0</v>
      </c>
      <c r="BL182" s="17" t="s">
        <v>150</v>
      </c>
      <c r="BM182" s="144" t="s">
        <v>234</v>
      </c>
    </row>
    <row r="183" spans="2:65" s="1" customFormat="1" ht="24.2" customHeight="1">
      <c r="B183" s="132"/>
      <c r="C183" s="133" t="s">
        <v>235</v>
      </c>
      <c r="D183" s="133" t="s">
        <v>145</v>
      </c>
      <c r="E183" s="134" t="s">
        <v>236</v>
      </c>
      <c r="F183" s="135" t="s">
        <v>237</v>
      </c>
      <c r="G183" s="136" t="s">
        <v>219</v>
      </c>
      <c r="H183" s="137">
        <v>734.22</v>
      </c>
      <c r="I183" s="138"/>
      <c r="J183" s="139">
        <f>ROUND(I183*H183,2)</f>
        <v>0</v>
      </c>
      <c r="K183" s="135" t="s">
        <v>160</v>
      </c>
      <c r="L183" s="32"/>
      <c r="M183" s="140" t="s">
        <v>1</v>
      </c>
      <c r="N183" s="141" t="s">
        <v>42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150</v>
      </c>
      <c r="AT183" s="144" t="s">
        <v>145</v>
      </c>
      <c r="AU183" s="144" t="s">
        <v>87</v>
      </c>
      <c r="AY183" s="17" t="s">
        <v>142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85</v>
      </c>
      <c r="BK183" s="145">
        <f>ROUND(I183*H183,2)</f>
        <v>0</v>
      </c>
      <c r="BL183" s="17" t="s">
        <v>150</v>
      </c>
      <c r="BM183" s="144" t="s">
        <v>238</v>
      </c>
    </row>
    <row r="184" spans="2:51" s="13" customFormat="1" ht="11.25">
      <c r="B184" s="156"/>
      <c r="D184" s="146" t="s">
        <v>154</v>
      </c>
      <c r="F184" s="158" t="s">
        <v>239</v>
      </c>
      <c r="H184" s="159">
        <v>734.22</v>
      </c>
      <c r="I184" s="160"/>
      <c r="L184" s="156"/>
      <c r="M184" s="161"/>
      <c r="T184" s="162"/>
      <c r="AT184" s="157" t="s">
        <v>154</v>
      </c>
      <c r="AU184" s="157" t="s">
        <v>87</v>
      </c>
      <c r="AV184" s="13" t="s">
        <v>87</v>
      </c>
      <c r="AW184" s="13" t="s">
        <v>3</v>
      </c>
      <c r="AX184" s="13" t="s">
        <v>85</v>
      </c>
      <c r="AY184" s="157" t="s">
        <v>142</v>
      </c>
    </row>
    <row r="185" spans="2:65" s="1" customFormat="1" ht="24.2" customHeight="1">
      <c r="B185" s="132"/>
      <c r="C185" s="133" t="s">
        <v>8</v>
      </c>
      <c r="D185" s="133" t="s">
        <v>145</v>
      </c>
      <c r="E185" s="134" t="s">
        <v>240</v>
      </c>
      <c r="F185" s="135" t="s">
        <v>241</v>
      </c>
      <c r="G185" s="136" t="s">
        <v>219</v>
      </c>
      <c r="H185" s="137">
        <v>73.422</v>
      </c>
      <c r="I185" s="138"/>
      <c r="J185" s="139">
        <f>ROUND(I185*H185,2)</f>
        <v>0</v>
      </c>
      <c r="K185" s="135" t="s">
        <v>160</v>
      </c>
      <c r="L185" s="32"/>
      <c r="M185" s="140" t="s">
        <v>1</v>
      </c>
      <c r="N185" s="141" t="s">
        <v>42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150</v>
      </c>
      <c r="AT185" s="144" t="s">
        <v>145</v>
      </c>
      <c r="AU185" s="144" t="s">
        <v>87</v>
      </c>
      <c r="AY185" s="17" t="s">
        <v>142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85</v>
      </c>
      <c r="BK185" s="145">
        <f>ROUND(I185*H185,2)</f>
        <v>0</v>
      </c>
      <c r="BL185" s="17" t="s">
        <v>150</v>
      </c>
      <c r="BM185" s="144" t="s">
        <v>242</v>
      </c>
    </row>
    <row r="186" spans="2:63" s="11" customFormat="1" ht="25.9" customHeight="1">
      <c r="B186" s="120"/>
      <c r="D186" s="121" t="s">
        <v>76</v>
      </c>
      <c r="E186" s="122" t="s">
        <v>243</v>
      </c>
      <c r="F186" s="122" t="s">
        <v>244</v>
      </c>
      <c r="I186" s="123"/>
      <c r="J186" s="124">
        <f>BK186</f>
        <v>0</v>
      </c>
      <c r="L186" s="120"/>
      <c r="M186" s="125"/>
      <c r="P186" s="126">
        <f>P187+P204+P216</f>
        <v>0</v>
      </c>
      <c r="R186" s="126">
        <f>R187+R204+R216</f>
        <v>0.06622</v>
      </c>
      <c r="T186" s="127">
        <f>T187+T204+T216</f>
        <v>14.03041751</v>
      </c>
      <c r="AR186" s="121" t="s">
        <v>87</v>
      </c>
      <c r="AT186" s="128" t="s">
        <v>76</v>
      </c>
      <c r="AU186" s="128" t="s">
        <v>77</v>
      </c>
      <c r="AY186" s="121" t="s">
        <v>142</v>
      </c>
      <c r="BK186" s="129">
        <f>BK187+BK204+BK216</f>
        <v>0</v>
      </c>
    </row>
    <row r="187" spans="2:63" s="11" customFormat="1" ht="22.9" customHeight="1">
      <c r="B187" s="120"/>
      <c r="D187" s="121" t="s">
        <v>76</v>
      </c>
      <c r="E187" s="130" t="s">
        <v>245</v>
      </c>
      <c r="F187" s="130" t="s">
        <v>246</v>
      </c>
      <c r="I187" s="123"/>
      <c r="J187" s="131">
        <f>BK187</f>
        <v>0</v>
      </c>
      <c r="L187" s="120"/>
      <c r="M187" s="125"/>
      <c r="P187" s="126">
        <f>SUM(P188:P203)</f>
        <v>0</v>
      </c>
      <c r="R187" s="126">
        <f>SUM(R188:R203)</f>
        <v>0</v>
      </c>
      <c r="T187" s="127">
        <f>SUM(T188:T203)</f>
        <v>10.66892</v>
      </c>
      <c r="AR187" s="121" t="s">
        <v>87</v>
      </c>
      <c r="AT187" s="128" t="s">
        <v>76</v>
      </c>
      <c r="AU187" s="128" t="s">
        <v>85</v>
      </c>
      <c r="AY187" s="121" t="s">
        <v>142</v>
      </c>
      <c r="BK187" s="129">
        <f>SUM(BK188:BK203)</f>
        <v>0</v>
      </c>
    </row>
    <row r="188" spans="2:65" s="1" customFormat="1" ht="16.5" customHeight="1">
      <c r="B188" s="132"/>
      <c r="C188" s="133" t="s">
        <v>247</v>
      </c>
      <c r="D188" s="133" t="s">
        <v>145</v>
      </c>
      <c r="E188" s="134" t="s">
        <v>248</v>
      </c>
      <c r="F188" s="135" t="s">
        <v>249</v>
      </c>
      <c r="G188" s="136" t="s">
        <v>172</v>
      </c>
      <c r="H188" s="137">
        <v>473</v>
      </c>
      <c r="I188" s="138"/>
      <c r="J188" s="139">
        <f>ROUND(I188*H188,2)</f>
        <v>0</v>
      </c>
      <c r="K188" s="135" t="s">
        <v>160</v>
      </c>
      <c r="L188" s="32"/>
      <c r="M188" s="140" t="s">
        <v>1</v>
      </c>
      <c r="N188" s="141" t="s">
        <v>42</v>
      </c>
      <c r="P188" s="142">
        <f>O188*H188</f>
        <v>0</v>
      </c>
      <c r="Q188" s="142">
        <v>0</v>
      </c>
      <c r="R188" s="142">
        <f>Q188*H188</f>
        <v>0</v>
      </c>
      <c r="S188" s="142">
        <v>0.015</v>
      </c>
      <c r="T188" s="143">
        <f>S188*H188</f>
        <v>7.095</v>
      </c>
      <c r="AR188" s="144" t="s">
        <v>247</v>
      </c>
      <c r="AT188" s="144" t="s">
        <v>145</v>
      </c>
      <c r="AU188" s="144" t="s">
        <v>87</v>
      </c>
      <c r="AY188" s="17" t="s">
        <v>142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85</v>
      </c>
      <c r="BK188" s="145">
        <f>ROUND(I188*H188,2)</f>
        <v>0</v>
      </c>
      <c r="BL188" s="17" t="s">
        <v>247</v>
      </c>
      <c r="BM188" s="144" t="s">
        <v>250</v>
      </c>
    </row>
    <row r="189" spans="2:51" s="13" customFormat="1" ht="11.25">
      <c r="B189" s="156"/>
      <c r="D189" s="146" t="s">
        <v>154</v>
      </c>
      <c r="E189" s="157" t="s">
        <v>1</v>
      </c>
      <c r="F189" s="158" t="s">
        <v>251</v>
      </c>
      <c r="H189" s="159">
        <v>473</v>
      </c>
      <c r="I189" s="160"/>
      <c r="L189" s="156"/>
      <c r="M189" s="161"/>
      <c r="T189" s="162"/>
      <c r="AT189" s="157" t="s">
        <v>154</v>
      </c>
      <c r="AU189" s="157" t="s">
        <v>87</v>
      </c>
      <c r="AV189" s="13" t="s">
        <v>87</v>
      </c>
      <c r="AW189" s="13" t="s">
        <v>32</v>
      </c>
      <c r="AX189" s="13" t="s">
        <v>85</v>
      </c>
      <c r="AY189" s="157" t="s">
        <v>142</v>
      </c>
    </row>
    <row r="190" spans="2:65" s="1" customFormat="1" ht="24.2" customHeight="1">
      <c r="B190" s="132"/>
      <c r="C190" s="133" t="s">
        <v>252</v>
      </c>
      <c r="D190" s="133" t="s">
        <v>145</v>
      </c>
      <c r="E190" s="134" t="s">
        <v>253</v>
      </c>
      <c r="F190" s="135" t="s">
        <v>254</v>
      </c>
      <c r="G190" s="136" t="s">
        <v>172</v>
      </c>
      <c r="H190" s="137">
        <v>221.37</v>
      </c>
      <c r="I190" s="138"/>
      <c r="J190" s="139">
        <f>ROUND(I190*H190,2)</f>
        <v>0</v>
      </c>
      <c r="K190" s="135" t="s">
        <v>160</v>
      </c>
      <c r="L190" s="32"/>
      <c r="M190" s="140" t="s">
        <v>1</v>
      </c>
      <c r="N190" s="141" t="s">
        <v>42</v>
      </c>
      <c r="P190" s="142">
        <f>O190*H190</f>
        <v>0</v>
      </c>
      <c r="Q190" s="142">
        <v>0</v>
      </c>
      <c r="R190" s="142">
        <f>Q190*H190</f>
        <v>0</v>
      </c>
      <c r="S190" s="142">
        <v>0.016</v>
      </c>
      <c r="T190" s="143">
        <f>S190*H190</f>
        <v>3.54192</v>
      </c>
      <c r="AR190" s="144" t="s">
        <v>247</v>
      </c>
      <c r="AT190" s="144" t="s">
        <v>145</v>
      </c>
      <c r="AU190" s="144" t="s">
        <v>87</v>
      </c>
      <c r="AY190" s="17" t="s">
        <v>142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85</v>
      </c>
      <c r="BK190" s="145">
        <f>ROUND(I190*H190,2)</f>
        <v>0</v>
      </c>
      <c r="BL190" s="17" t="s">
        <v>247</v>
      </c>
      <c r="BM190" s="144" t="s">
        <v>255</v>
      </c>
    </row>
    <row r="191" spans="2:51" s="12" customFormat="1" ht="11.25">
      <c r="B191" s="150"/>
      <c r="D191" s="146" t="s">
        <v>154</v>
      </c>
      <c r="E191" s="151" t="s">
        <v>1</v>
      </c>
      <c r="F191" s="152" t="s">
        <v>174</v>
      </c>
      <c r="H191" s="151" t="s">
        <v>1</v>
      </c>
      <c r="I191" s="153"/>
      <c r="L191" s="150"/>
      <c r="M191" s="154"/>
      <c r="T191" s="155"/>
      <c r="AT191" s="151" t="s">
        <v>154</v>
      </c>
      <c r="AU191" s="151" t="s">
        <v>87</v>
      </c>
      <c r="AV191" s="12" t="s">
        <v>85</v>
      </c>
      <c r="AW191" s="12" t="s">
        <v>32</v>
      </c>
      <c r="AX191" s="12" t="s">
        <v>77</v>
      </c>
      <c r="AY191" s="151" t="s">
        <v>142</v>
      </c>
    </row>
    <row r="192" spans="2:51" s="13" customFormat="1" ht="11.25">
      <c r="B192" s="156"/>
      <c r="D192" s="146" t="s">
        <v>154</v>
      </c>
      <c r="E192" s="157" t="s">
        <v>1</v>
      </c>
      <c r="F192" s="158" t="s">
        <v>175</v>
      </c>
      <c r="H192" s="159">
        <v>67.1</v>
      </c>
      <c r="I192" s="160"/>
      <c r="L192" s="156"/>
      <c r="M192" s="161"/>
      <c r="T192" s="162"/>
      <c r="AT192" s="157" t="s">
        <v>154</v>
      </c>
      <c r="AU192" s="157" t="s">
        <v>87</v>
      </c>
      <c r="AV192" s="13" t="s">
        <v>87</v>
      </c>
      <c r="AW192" s="13" t="s">
        <v>32</v>
      </c>
      <c r="AX192" s="13" t="s">
        <v>77</v>
      </c>
      <c r="AY192" s="157" t="s">
        <v>142</v>
      </c>
    </row>
    <row r="193" spans="2:51" s="13" customFormat="1" ht="11.25">
      <c r="B193" s="156"/>
      <c r="D193" s="146" t="s">
        <v>154</v>
      </c>
      <c r="E193" s="157" t="s">
        <v>1</v>
      </c>
      <c r="F193" s="158" t="s">
        <v>176</v>
      </c>
      <c r="H193" s="159">
        <v>118.57</v>
      </c>
      <c r="I193" s="160"/>
      <c r="L193" s="156"/>
      <c r="M193" s="161"/>
      <c r="T193" s="162"/>
      <c r="AT193" s="157" t="s">
        <v>154</v>
      </c>
      <c r="AU193" s="157" t="s">
        <v>87</v>
      </c>
      <c r="AV193" s="13" t="s">
        <v>87</v>
      </c>
      <c r="AW193" s="13" t="s">
        <v>32</v>
      </c>
      <c r="AX193" s="13" t="s">
        <v>77</v>
      </c>
      <c r="AY193" s="157" t="s">
        <v>142</v>
      </c>
    </row>
    <row r="194" spans="2:51" s="13" customFormat="1" ht="11.25">
      <c r="B194" s="156"/>
      <c r="D194" s="146" t="s">
        <v>154</v>
      </c>
      <c r="E194" s="157" t="s">
        <v>1</v>
      </c>
      <c r="F194" s="158" t="s">
        <v>177</v>
      </c>
      <c r="H194" s="159">
        <v>35.7</v>
      </c>
      <c r="I194" s="160"/>
      <c r="L194" s="156"/>
      <c r="M194" s="161"/>
      <c r="T194" s="162"/>
      <c r="AT194" s="157" t="s">
        <v>154</v>
      </c>
      <c r="AU194" s="157" t="s">
        <v>87</v>
      </c>
      <c r="AV194" s="13" t="s">
        <v>87</v>
      </c>
      <c r="AW194" s="13" t="s">
        <v>32</v>
      </c>
      <c r="AX194" s="13" t="s">
        <v>77</v>
      </c>
      <c r="AY194" s="157" t="s">
        <v>142</v>
      </c>
    </row>
    <row r="195" spans="2:51" s="14" customFormat="1" ht="11.25">
      <c r="B195" s="163"/>
      <c r="D195" s="146" t="s">
        <v>154</v>
      </c>
      <c r="E195" s="164" t="s">
        <v>1</v>
      </c>
      <c r="F195" s="165" t="s">
        <v>156</v>
      </c>
      <c r="H195" s="166">
        <v>221.37</v>
      </c>
      <c r="I195" s="167"/>
      <c r="L195" s="163"/>
      <c r="M195" s="168"/>
      <c r="T195" s="169"/>
      <c r="AT195" s="164" t="s">
        <v>154</v>
      </c>
      <c r="AU195" s="164" t="s">
        <v>87</v>
      </c>
      <c r="AV195" s="14" t="s">
        <v>150</v>
      </c>
      <c r="AW195" s="14" t="s">
        <v>32</v>
      </c>
      <c r="AX195" s="14" t="s">
        <v>85</v>
      </c>
      <c r="AY195" s="164" t="s">
        <v>142</v>
      </c>
    </row>
    <row r="196" spans="2:65" s="1" customFormat="1" ht="24.2" customHeight="1">
      <c r="B196" s="132"/>
      <c r="C196" s="133" t="s">
        <v>256</v>
      </c>
      <c r="D196" s="133" t="s">
        <v>145</v>
      </c>
      <c r="E196" s="134" t="s">
        <v>257</v>
      </c>
      <c r="F196" s="135" t="s">
        <v>258</v>
      </c>
      <c r="G196" s="136" t="s">
        <v>148</v>
      </c>
      <c r="H196" s="137">
        <v>1</v>
      </c>
      <c r="I196" s="138"/>
      <c r="J196" s="139">
        <f>ROUND(I196*H196,2)</f>
        <v>0</v>
      </c>
      <c r="K196" s="135" t="s">
        <v>149</v>
      </c>
      <c r="L196" s="32"/>
      <c r="M196" s="140" t="s">
        <v>1</v>
      </c>
      <c r="N196" s="141" t="s">
        <v>42</v>
      </c>
      <c r="P196" s="142">
        <f>O196*H196</f>
        <v>0</v>
      </c>
      <c r="Q196" s="142">
        <v>0</v>
      </c>
      <c r="R196" s="142">
        <f>Q196*H196</f>
        <v>0</v>
      </c>
      <c r="S196" s="142">
        <v>0.016</v>
      </c>
      <c r="T196" s="143">
        <f>S196*H196</f>
        <v>0.016</v>
      </c>
      <c r="AR196" s="144" t="s">
        <v>247</v>
      </c>
      <c r="AT196" s="144" t="s">
        <v>145</v>
      </c>
      <c r="AU196" s="144" t="s">
        <v>87</v>
      </c>
      <c r="AY196" s="17" t="s">
        <v>142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247</v>
      </c>
      <c r="BM196" s="144" t="s">
        <v>259</v>
      </c>
    </row>
    <row r="197" spans="2:47" s="1" customFormat="1" ht="19.5">
      <c r="B197" s="32"/>
      <c r="D197" s="146" t="s">
        <v>152</v>
      </c>
      <c r="F197" s="147" t="s">
        <v>188</v>
      </c>
      <c r="I197" s="148"/>
      <c r="L197" s="32"/>
      <c r="M197" s="149"/>
      <c r="T197" s="56"/>
      <c r="AT197" s="17" t="s">
        <v>152</v>
      </c>
      <c r="AU197" s="17" t="s">
        <v>87</v>
      </c>
    </row>
    <row r="198" spans="2:51" s="12" customFormat="1" ht="11.25">
      <c r="B198" s="150"/>
      <c r="D198" s="146" t="s">
        <v>154</v>
      </c>
      <c r="E198" s="151" t="s">
        <v>1</v>
      </c>
      <c r="F198" s="152" t="s">
        <v>174</v>
      </c>
      <c r="H198" s="151" t="s">
        <v>1</v>
      </c>
      <c r="I198" s="153"/>
      <c r="L198" s="150"/>
      <c r="M198" s="154"/>
      <c r="T198" s="155"/>
      <c r="AT198" s="151" t="s">
        <v>154</v>
      </c>
      <c r="AU198" s="151" t="s">
        <v>87</v>
      </c>
      <c r="AV198" s="12" t="s">
        <v>85</v>
      </c>
      <c r="AW198" s="12" t="s">
        <v>32</v>
      </c>
      <c r="AX198" s="12" t="s">
        <v>77</v>
      </c>
      <c r="AY198" s="151" t="s">
        <v>142</v>
      </c>
    </row>
    <row r="199" spans="2:51" s="13" customFormat="1" ht="11.25">
      <c r="B199" s="156"/>
      <c r="D199" s="146" t="s">
        <v>154</v>
      </c>
      <c r="E199" s="157" t="s">
        <v>1</v>
      </c>
      <c r="F199" s="158" t="s">
        <v>85</v>
      </c>
      <c r="H199" s="159">
        <v>1</v>
      </c>
      <c r="I199" s="160"/>
      <c r="L199" s="156"/>
      <c r="M199" s="161"/>
      <c r="T199" s="162"/>
      <c r="AT199" s="157" t="s">
        <v>154</v>
      </c>
      <c r="AU199" s="157" t="s">
        <v>87</v>
      </c>
      <c r="AV199" s="13" t="s">
        <v>87</v>
      </c>
      <c r="AW199" s="13" t="s">
        <v>32</v>
      </c>
      <c r="AX199" s="13" t="s">
        <v>85</v>
      </c>
      <c r="AY199" s="157" t="s">
        <v>142</v>
      </c>
    </row>
    <row r="200" spans="2:65" s="1" customFormat="1" ht="21.75" customHeight="1">
      <c r="B200" s="132"/>
      <c r="C200" s="133" t="s">
        <v>260</v>
      </c>
      <c r="D200" s="133" t="s">
        <v>145</v>
      </c>
      <c r="E200" s="134" t="s">
        <v>261</v>
      </c>
      <c r="F200" s="135" t="s">
        <v>262</v>
      </c>
      <c r="G200" s="136" t="s">
        <v>148</v>
      </c>
      <c r="H200" s="137">
        <v>1</v>
      </c>
      <c r="I200" s="138"/>
      <c r="J200" s="139">
        <f>ROUND(I200*H200,2)</f>
        <v>0</v>
      </c>
      <c r="K200" s="135" t="s">
        <v>149</v>
      </c>
      <c r="L200" s="32"/>
      <c r="M200" s="140" t="s">
        <v>1</v>
      </c>
      <c r="N200" s="141" t="s">
        <v>42</v>
      </c>
      <c r="P200" s="142">
        <f>O200*H200</f>
        <v>0</v>
      </c>
      <c r="Q200" s="142">
        <v>0</v>
      </c>
      <c r="R200" s="142">
        <f>Q200*H200</f>
        <v>0</v>
      </c>
      <c r="S200" s="142">
        <v>0.016</v>
      </c>
      <c r="T200" s="143">
        <f>S200*H200</f>
        <v>0.016</v>
      </c>
      <c r="AR200" s="144" t="s">
        <v>247</v>
      </c>
      <c r="AT200" s="144" t="s">
        <v>145</v>
      </c>
      <c r="AU200" s="144" t="s">
        <v>87</v>
      </c>
      <c r="AY200" s="17" t="s">
        <v>142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85</v>
      </c>
      <c r="BK200" s="145">
        <f>ROUND(I200*H200,2)</f>
        <v>0</v>
      </c>
      <c r="BL200" s="17" t="s">
        <v>247</v>
      </c>
      <c r="BM200" s="144" t="s">
        <v>263</v>
      </c>
    </row>
    <row r="201" spans="2:47" s="1" customFormat="1" ht="19.5">
      <c r="B201" s="32"/>
      <c r="D201" s="146" t="s">
        <v>152</v>
      </c>
      <c r="F201" s="147" t="s">
        <v>188</v>
      </c>
      <c r="I201" s="148"/>
      <c r="L201" s="32"/>
      <c r="M201" s="149"/>
      <c r="T201" s="56"/>
      <c r="AT201" s="17" t="s">
        <v>152</v>
      </c>
      <c r="AU201" s="17" t="s">
        <v>87</v>
      </c>
    </row>
    <row r="202" spans="2:51" s="12" customFormat="1" ht="11.25">
      <c r="B202" s="150"/>
      <c r="D202" s="146" t="s">
        <v>154</v>
      </c>
      <c r="E202" s="151" t="s">
        <v>1</v>
      </c>
      <c r="F202" s="152" t="s">
        <v>174</v>
      </c>
      <c r="H202" s="151" t="s">
        <v>1</v>
      </c>
      <c r="I202" s="153"/>
      <c r="L202" s="150"/>
      <c r="M202" s="154"/>
      <c r="T202" s="155"/>
      <c r="AT202" s="151" t="s">
        <v>154</v>
      </c>
      <c r="AU202" s="151" t="s">
        <v>87</v>
      </c>
      <c r="AV202" s="12" t="s">
        <v>85</v>
      </c>
      <c r="AW202" s="12" t="s">
        <v>32</v>
      </c>
      <c r="AX202" s="12" t="s">
        <v>77</v>
      </c>
      <c r="AY202" s="151" t="s">
        <v>142</v>
      </c>
    </row>
    <row r="203" spans="2:51" s="13" customFormat="1" ht="11.25">
      <c r="B203" s="156"/>
      <c r="D203" s="146" t="s">
        <v>154</v>
      </c>
      <c r="E203" s="157" t="s">
        <v>1</v>
      </c>
      <c r="F203" s="158" t="s">
        <v>85</v>
      </c>
      <c r="H203" s="159">
        <v>1</v>
      </c>
      <c r="I203" s="160"/>
      <c r="L203" s="156"/>
      <c r="M203" s="161"/>
      <c r="T203" s="162"/>
      <c r="AT203" s="157" t="s">
        <v>154</v>
      </c>
      <c r="AU203" s="157" t="s">
        <v>87</v>
      </c>
      <c r="AV203" s="13" t="s">
        <v>87</v>
      </c>
      <c r="AW203" s="13" t="s">
        <v>32</v>
      </c>
      <c r="AX203" s="13" t="s">
        <v>85</v>
      </c>
      <c r="AY203" s="157" t="s">
        <v>142</v>
      </c>
    </row>
    <row r="204" spans="2:63" s="11" customFormat="1" ht="22.9" customHeight="1">
      <c r="B204" s="120"/>
      <c r="D204" s="121" t="s">
        <v>76</v>
      </c>
      <c r="E204" s="130" t="s">
        <v>264</v>
      </c>
      <c r="F204" s="130" t="s">
        <v>265</v>
      </c>
      <c r="I204" s="123"/>
      <c r="J204" s="131">
        <f>BK204</f>
        <v>0</v>
      </c>
      <c r="L204" s="120"/>
      <c r="M204" s="125"/>
      <c r="P204" s="126">
        <f>SUM(P205:P215)</f>
        <v>0</v>
      </c>
      <c r="R204" s="126">
        <f>SUM(R205:R215)</f>
        <v>0</v>
      </c>
      <c r="T204" s="127">
        <f>SUM(T205:T215)</f>
        <v>3.3284975099999996</v>
      </c>
      <c r="AR204" s="121" t="s">
        <v>87</v>
      </c>
      <c r="AT204" s="128" t="s">
        <v>76</v>
      </c>
      <c r="AU204" s="128" t="s">
        <v>85</v>
      </c>
      <c r="AY204" s="121" t="s">
        <v>142</v>
      </c>
      <c r="BK204" s="129">
        <f>SUM(BK205:BK215)</f>
        <v>0</v>
      </c>
    </row>
    <row r="205" spans="2:65" s="1" customFormat="1" ht="16.5" customHeight="1">
      <c r="B205" s="132"/>
      <c r="C205" s="133" t="s">
        <v>266</v>
      </c>
      <c r="D205" s="133" t="s">
        <v>145</v>
      </c>
      <c r="E205" s="134" t="s">
        <v>267</v>
      </c>
      <c r="F205" s="135" t="s">
        <v>268</v>
      </c>
      <c r="G205" s="136" t="s">
        <v>172</v>
      </c>
      <c r="H205" s="137">
        <v>473</v>
      </c>
      <c r="I205" s="138"/>
      <c r="J205" s="139">
        <f>ROUND(I205*H205,2)</f>
        <v>0</v>
      </c>
      <c r="K205" s="135" t="s">
        <v>160</v>
      </c>
      <c r="L205" s="32"/>
      <c r="M205" s="140" t="s">
        <v>1</v>
      </c>
      <c r="N205" s="141" t="s">
        <v>42</v>
      </c>
      <c r="P205" s="142">
        <f>O205*H205</f>
        <v>0</v>
      </c>
      <c r="Q205" s="142">
        <v>0</v>
      </c>
      <c r="R205" s="142">
        <f>Q205*H205</f>
        <v>0</v>
      </c>
      <c r="S205" s="142">
        <v>0.00594</v>
      </c>
      <c r="T205" s="143">
        <f>S205*H205</f>
        <v>2.80962</v>
      </c>
      <c r="AR205" s="144" t="s">
        <v>247</v>
      </c>
      <c r="AT205" s="144" t="s">
        <v>145</v>
      </c>
      <c r="AU205" s="144" t="s">
        <v>87</v>
      </c>
      <c r="AY205" s="17" t="s">
        <v>142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85</v>
      </c>
      <c r="BK205" s="145">
        <f>ROUND(I205*H205,2)</f>
        <v>0</v>
      </c>
      <c r="BL205" s="17" t="s">
        <v>247</v>
      </c>
      <c r="BM205" s="144" t="s">
        <v>269</v>
      </c>
    </row>
    <row r="206" spans="2:51" s="12" customFormat="1" ht="11.25">
      <c r="B206" s="150"/>
      <c r="D206" s="146" t="s">
        <v>154</v>
      </c>
      <c r="E206" s="151" t="s">
        <v>1</v>
      </c>
      <c r="F206" s="152" t="s">
        <v>162</v>
      </c>
      <c r="H206" s="151" t="s">
        <v>1</v>
      </c>
      <c r="I206" s="153"/>
      <c r="L206" s="150"/>
      <c r="M206" s="154"/>
      <c r="T206" s="155"/>
      <c r="AT206" s="151" t="s">
        <v>154</v>
      </c>
      <c r="AU206" s="151" t="s">
        <v>87</v>
      </c>
      <c r="AV206" s="12" t="s">
        <v>85</v>
      </c>
      <c r="AW206" s="12" t="s">
        <v>32</v>
      </c>
      <c r="AX206" s="12" t="s">
        <v>77</v>
      </c>
      <c r="AY206" s="151" t="s">
        <v>142</v>
      </c>
    </row>
    <row r="207" spans="2:51" s="13" customFormat="1" ht="11.25">
      <c r="B207" s="156"/>
      <c r="D207" s="146" t="s">
        <v>154</v>
      </c>
      <c r="E207" s="157" t="s">
        <v>1</v>
      </c>
      <c r="F207" s="158" t="s">
        <v>251</v>
      </c>
      <c r="H207" s="159">
        <v>473</v>
      </c>
      <c r="I207" s="160"/>
      <c r="L207" s="156"/>
      <c r="M207" s="161"/>
      <c r="T207" s="162"/>
      <c r="AT207" s="157" t="s">
        <v>154</v>
      </c>
      <c r="AU207" s="157" t="s">
        <v>87</v>
      </c>
      <c r="AV207" s="13" t="s">
        <v>87</v>
      </c>
      <c r="AW207" s="13" t="s">
        <v>32</v>
      </c>
      <c r="AX207" s="13" t="s">
        <v>85</v>
      </c>
      <c r="AY207" s="157" t="s">
        <v>142</v>
      </c>
    </row>
    <row r="208" spans="2:65" s="1" customFormat="1" ht="16.5" customHeight="1">
      <c r="B208" s="132"/>
      <c r="C208" s="133" t="s">
        <v>7</v>
      </c>
      <c r="D208" s="133" t="s">
        <v>145</v>
      </c>
      <c r="E208" s="134" t="s">
        <v>270</v>
      </c>
      <c r="F208" s="135" t="s">
        <v>271</v>
      </c>
      <c r="G208" s="136" t="s">
        <v>224</v>
      </c>
      <c r="H208" s="137">
        <v>53.863</v>
      </c>
      <c r="I208" s="138"/>
      <c r="J208" s="139">
        <f>ROUND(I208*H208,2)</f>
        <v>0</v>
      </c>
      <c r="K208" s="135" t="s">
        <v>160</v>
      </c>
      <c r="L208" s="32"/>
      <c r="M208" s="140" t="s">
        <v>1</v>
      </c>
      <c r="N208" s="141" t="s">
        <v>42</v>
      </c>
      <c r="P208" s="142">
        <f>O208*H208</f>
        <v>0</v>
      </c>
      <c r="Q208" s="142">
        <v>0</v>
      </c>
      <c r="R208" s="142">
        <f>Q208*H208</f>
        <v>0</v>
      </c>
      <c r="S208" s="142">
        <v>0.00177</v>
      </c>
      <c r="T208" s="143">
        <f>S208*H208</f>
        <v>0.09533751</v>
      </c>
      <c r="AR208" s="144" t="s">
        <v>247</v>
      </c>
      <c r="AT208" s="144" t="s">
        <v>145</v>
      </c>
      <c r="AU208" s="144" t="s">
        <v>87</v>
      </c>
      <c r="AY208" s="17" t="s">
        <v>142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85</v>
      </c>
      <c r="BK208" s="145">
        <f>ROUND(I208*H208,2)</f>
        <v>0</v>
      </c>
      <c r="BL208" s="17" t="s">
        <v>247</v>
      </c>
      <c r="BM208" s="144" t="s">
        <v>272</v>
      </c>
    </row>
    <row r="209" spans="2:51" s="13" customFormat="1" ht="11.25">
      <c r="B209" s="156"/>
      <c r="D209" s="146" t="s">
        <v>154</v>
      </c>
      <c r="E209" s="157" t="s">
        <v>1</v>
      </c>
      <c r="F209" s="158" t="s">
        <v>273</v>
      </c>
      <c r="H209" s="159">
        <v>53.863</v>
      </c>
      <c r="I209" s="160"/>
      <c r="L209" s="156"/>
      <c r="M209" s="161"/>
      <c r="T209" s="162"/>
      <c r="AT209" s="157" t="s">
        <v>154</v>
      </c>
      <c r="AU209" s="157" t="s">
        <v>87</v>
      </c>
      <c r="AV209" s="13" t="s">
        <v>87</v>
      </c>
      <c r="AW209" s="13" t="s">
        <v>32</v>
      </c>
      <c r="AX209" s="13" t="s">
        <v>85</v>
      </c>
      <c r="AY209" s="157" t="s">
        <v>142</v>
      </c>
    </row>
    <row r="210" spans="2:65" s="1" customFormat="1" ht="16.5" customHeight="1">
      <c r="B210" s="132"/>
      <c r="C210" s="133" t="s">
        <v>274</v>
      </c>
      <c r="D210" s="133" t="s">
        <v>145</v>
      </c>
      <c r="E210" s="134" t="s">
        <v>275</v>
      </c>
      <c r="F210" s="135" t="s">
        <v>276</v>
      </c>
      <c r="G210" s="136" t="s">
        <v>172</v>
      </c>
      <c r="H210" s="137">
        <v>4</v>
      </c>
      <c r="I210" s="138"/>
      <c r="J210" s="139">
        <f>ROUND(I210*H210,2)</f>
        <v>0</v>
      </c>
      <c r="K210" s="135" t="s">
        <v>160</v>
      </c>
      <c r="L210" s="32"/>
      <c r="M210" s="140" t="s">
        <v>1</v>
      </c>
      <c r="N210" s="141" t="s">
        <v>42</v>
      </c>
      <c r="P210" s="142">
        <f>O210*H210</f>
        <v>0</v>
      </c>
      <c r="Q210" s="142">
        <v>0</v>
      </c>
      <c r="R210" s="142">
        <f>Q210*H210</f>
        <v>0</v>
      </c>
      <c r="S210" s="142">
        <v>0.00584</v>
      </c>
      <c r="T210" s="143">
        <f>S210*H210</f>
        <v>0.02336</v>
      </c>
      <c r="AR210" s="144" t="s">
        <v>247</v>
      </c>
      <c r="AT210" s="144" t="s">
        <v>145</v>
      </c>
      <c r="AU210" s="144" t="s">
        <v>87</v>
      </c>
      <c r="AY210" s="17" t="s">
        <v>142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85</v>
      </c>
      <c r="BK210" s="145">
        <f>ROUND(I210*H210,2)</f>
        <v>0</v>
      </c>
      <c r="BL210" s="17" t="s">
        <v>247</v>
      </c>
      <c r="BM210" s="144" t="s">
        <v>277</v>
      </c>
    </row>
    <row r="211" spans="2:51" s="13" customFormat="1" ht="11.25">
      <c r="B211" s="156"/>
      <c r="D211" s="146" t="s">
        <v>154</v>
      </c>
      <c r="E211" s="157" t="s">
        <v>1</v>
      </c>
      <c r="F211" s="158" t="s">
        <v>150</v>
      </c>
      <c r="H211" s="159">
        <v>4</v>
      </c>
      <c r="I211" s="160"/>
      <c r="L211" s="156"/>
      <c r="M211" s="161"/>
      <c r="T211" s="162"/>
      <c r="AT211" s="157" t="s">
        <v>154</v>
      </c>
      <c r="AU211" s="157" t="s">
        <v>87</v>
      </c>
      <c r="AV211" s="13" t="s">
        <v>87</v>
      </c>
      <c r="AW211" s="13" t="s">
        <v>32</v>
      </c>
      <c r="AX211" s="13" t="s">
        <v>85</v>
      </c>
      <c r="AY211" s="157" t="s">
        <v>142</v>
      </c>
    </row>
    <row r="212" spans="2:65" s="1" customFormat="1" ht="16.5" customHeight="1">
      <c r="B212" s="132"/>
      <c r="C212" s="133" t="s">
        <v>278</v>
      </c>
      <c r="D212" s="133" t="s">
        <v>145</v>
      </c>
      <c r="E212" s="134" t="s">
        <v>279</v>
      </c>
      <c r="F212" s="135" t="s">
        <v>280</v>
      </c>
      <c r="G212" s="136" t="s">
        <v>224</v>
      </c>
      <c r="H212" s="137">
        <v>53.9</v>
      </c>
      <c r="I212" s="138"/>
      <c r="J212" s="139">
        <f>ROUND(I212*H212,2)</f>
        <v>0</v>
      </c>
      <c r="K212" s="135" t="s">
        <v>160</v>
      </c>
      <c r="L212" s="32"/>
      <c r="M212" s="140" t="s">
        <v>1</v>
      </c>
      <c r="N212" s="141" t="s">
        <v>42</v>
      </c>
      <c r="P212" s="142">
        <f>O212*H212</f>
        <v>0</v>
      </c>
      <c r="Q212" s="142">
        <v>0</v>
      </c>
      <c r="R212" s="142">
        <f>Q212*H212</f>
        <v>0</v>
      </c>
      <c r="S212" s="142">
        <v>0.0026</v>
      </c>
      <c r="T212" s="143">
        <f>S212*H212</f>
        <v>0.14014</v>
      </c>
      <c r="AR212" s="144" t="s">
        <v>247</v>
      </c>
      <c r="AT212" s="144" t="s">
        <v>145</v>
      </c>
      <c r="AU212" s="144" t="s">
        <v>87</v>
      </c>
      <c r="AY212" s="17" t="s">
        <v>142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85</v>
      </c>
      <c r="BK212" s="145">
        <f>ROUND(I212*H212,2)</f>
        <v>0</v>
      </c>
      <c r="BL212" s="17" t="s">
        <v>247</v>
      </c>
      <c r="BM212" s="144" t="s">
        <v>281</v>
      </c>
    </row>
    <row r="213" spans="2:51" s="13" customFormat="1" ht="11.25">
      <c r="B213" s="156"/>
      <c r="D213" s="146" t="s">
        <v>154</v>
      </c>
      <c r="E213" s="157" t="s">
        <v>1</v>
      </c>
      <c r="F213" s="158" t="s">
        <v>282</v>
      </c>
      <c r="H213" s="159">
        <v>53.9</v>
      </c>
      <c r="I213" s="160"/>
      <c r="L213" s="156"/>
      <c r="M213" s="161"/>
      <c r="T213" s="162"/>
      <c r="AT213" s="157" t="s">
        <v>154</v>
      </c>
      <c r="AU213" s="157" t="s">
        <v>87</v>
      </c>
      <c r="AV213" s="13" t="s">
        <v>87</v>
      </c>
      <c r="AW213" s="13" t="s">
        <v>32</v>
      </c>
      <c r="AX213" s="13" t="s">
        <v>85</v>
      </c>
      <c r="AY213" s="157" t="s">
        <v>142</v>
      </c>
    </row>
    <row r="214" spans="2:65" s="1" customFormat="1" ht="16.5" customHeight="1">
      <c r="B214" s="132"/>
      <c r="C214" s="133" t="s">
        <v>283</v>
      </c>
      <c r="D214" s="133" t="s">
        <v>145</v>
      </c>
      <c r="E214" s="134" t="s">
        <v>284</v>
      </c>
      <c r="F214" s="135" t="s">
        <v>285</v>
      </c>
      <c r="G214" s="136" t="s">
        <v>224</v>
      </c>
      <c r="H214" s="137">
        <v>66</v>
      </c>
      <c r="I214" s="138"/>
      <c r="J214" s="139">
        <f>ROUND(I214*H214,2)</f>
        <v>0</v>
      </c>
      <c r="K214" s="135" t="s">
        <v>160</v>
      </c>
      <c r="L214" s="32"/>
      <c r="M214" s="140" t="s">
        <v>1</v>
      </c>
      <c r="N214" s="141" t="s">
        <v>42</v>
      </c>
      <c r="P214" s="142">
        <f>O214*H214</f>
        <v>0</v>
      </c>
      <c r="Q214" s="142">
        <v>0</v>
      </c>
      <c r="R214" s="142">
        <f>Q214*H214</f>
        <v>0</v>
      </c>
      <c r="S214" s="142">
        <v>0.00394</v>
      </c>
      <c r="T214" s="143">
        <f>S214*H214</f>
        <v>0.26004</v>
      </c>
      <c r="AR214" s="144" t="s">
        <v>247</v>
      </c>
      <c r="AT214" s="144" t="s">
        <v>145</v>
      </c>
      <c r="AU214" s="144" t="s">
        <v>87</v>
      </c>
      <c r="AY214" s="17" t="s">
        <v>142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85</v>
      </c>
      <c r="BK214" s="145">
        <f>ROUND(I214*H214,2)</f>
        <v>0</v>
      </c>
      <c r="BL214" s="17" t="s">
        <v>247</v>
      </c>
      <c r="BM214" s="144" t="s">
        <v>286</v>
      </c>
    </row>
    <row r="215" spans="2:51" s="13" customFormat="1" ht="11.25">
      <c r="B215" s="156"/>
      <c r="D215" s="146" t="s">
        <v>154</v>
      </c>
      <c r="E215" s="157" t="s">
        <v>1</v>
      </c>
      <c r="F215" s="158" t="s">
        <v>287</v>
      </c>
      <c r="H215" s="159">
        <v>66</v>
      </c>
      <c r="I215" s="160"/>
      <c r="L215" s="156"/>
      <c r="M215" s="161"/>
      <c r="T215" s="162"/>
      <c r="AT215" s="157" t="s">
        <v>154</v>
      </c>
      <c r="AU215" s="157" t="s">
        <v>87</v>
      </c>
      <c r="AV215" s="13" t="s">
        <v>87</v>
      </c>
      <c r="AW215" s="13" t="s">
        <v>32</v>
      </c>
      <c r="AX215" s="13" t="s">
        <v>85</v>
      </c>
      <c r="AY215" s="157" t="s">
        <v>142</v>
      </c>
    </row>
    <row r="216" spans="2:63" s="11" customFormat="1" ht="22.9" customHeight="1">
      <c r="B216" s="120"/>
      <c r="D216" s="121" t="s">
        <v>76</v>
      </c>
      <c r="E216" s="130" t="s">
        <v>288</v>
      </c>
      <c r="F216" s="130" t="s">
        <v>289</v>
      </c>
      <c r="I216" s="123"/>
      <c r="J216" s="131">
        <f>BK216</f>
        <v>0</v>
      </c>
      <c r="L216" s="120"/>
      <c r="M216" s="125"/>
      <c r="P216" s="126">
        <f>SUM(P217:P219)</f>
        <v>0</v>
      </c>
      <c r="R216" s="126">
        <f>SUM(R217:R219)</f>
        <v>0.06622</v>
      </c>
      <c r="T216" s="127">
        <f>SUM(T217:T219)</f>
        <v>0.033</v>
      </c>
      <c r="AR216" s="121" t="s">
        <v>87</v>
      </c>
      <c r="AT216" s="128" t="s">
        <v>76</v>
      </c>
      <c r="AU216" s="128" t="s">
        <v>85</v>
      </c>
      <c r="AY216" s="121" t="s">
        <v>142</v>
      </c>
      <c r="BK216" s="129">
        <f>SUM(BK217:BK219)</f>
        <v>0</v>
      </c>
    </row>
    <row r="217" spans="2:65" s="1" customFormat="1" ht="16.5" customHeight="1">
      <c r="B217" s="132"/>
      <c r="C217" s="133" t="s">
        <v>290</v>
      </c>
      <c r="D217" s="133" t="s">
        <v>145</v>
      </c>
      <c r="E217" s="134" t="s">
        <v>291</v>
      </c>
      <c r="F217" s="135" t="s">
        <v>292</v>
      </c>
      <c r="G217" s="136" t="s">
        <v>172</v>
      </c>
      <c r="H217" s="137">
        <v>473</v>
      </c>
      <c r="I217" s="138"/>
      <c r="J217" s="139">
        <f>ROUND(I217*H217,2)</f>
        <v>0</v>
      </c>
      <c r="K217" s="135" t="s">
        <v>160</v>
      </c>
      <c r="L217" s="32"/>
      <c r="M217" s="140" t="s">
        <v>1</v>
      </c>
      <c r="N217" s="141" t="s">
        <v>42</v>
      </c>
      <c r="P217" s="142">
        <f>O217*H217</f>
        <v>0</v>
      </c>
      <c r="Q217" s="142">
        <v>0.00014</v>
      </c>
      <c r="R217" s="142">
        <f>Q217*H217</f>
        <v>0.06622</v>
      </c>
      <c r="S217" s="142">
        <v>0</v>
      </c>
      <c r="T217" s="143">
        <f>S217*H217</f>
        <v>0</v>
      </c>
      <c r="AR217" s="144" t="s">
        <v>247</v>
      </c>
      <c r="AT217" s="144" t="s">
        <v>145</v>
      </c>
      <c r="AU217" s="144" t="s">
        <v>87</v>
      </c>
      <c r="AY217" s="17" t="s">
        <v>142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85</v>
      </c>
      <c r="BK217" s="145">
        <f>ROUND(I217*H217,2)</f>
        <v>0</v>
      </c>
      <c r="BL217" s="17" t="s">
        <v>247</v>
      </c>
      <c r="BM217" s="144" t="s">
        <v>293</v>
      </c>
    </row>
    <row r="218" spans="2:65" s="1" customFormat="1" ht="16.5" customHeight="1">
      <c r="B218" s="132"/>
      <c r="C218" s="133" t="s">
        <v>294</v>
      </c>
      <c r="D218" s="133" t="s">
        <v>145</v>
      </c>
      <c r="E218" s="134" t="s">
        <v>295</v>
      </c>
      <c r="F218" s="135" t="s">
        <v>296</v>
      </c>
      <c r="G218" s="136" t="s">
        <v>186</v>
      </c>
      <c r="H218" s="137">
        <v>2</v>
      </c>
      <c r="I218" s="138"/>
      <c r="J218" s="139">
        <f>ROUND(I218*H218,2)</f>
        <v>0</v>
      </c>
      <c r="K218" s="135" t="s">
        <v>160</v>
      </c>
      <c r="L218" s="32"/>
      <c r="M218" s="140" t="s">
        <v>1</v>
      </c>
      <c r="N218" s="141" t="s">
        <v>42</v>
      </c>
      <c r="P218" s="142">
        <f>O218*H218</f>
        <v>0</v>
      </c>
      <c r="Q218" s="142">
        <v>0</v>
      </c>
      <c r="R218" s="142">
        <f>Q218*H218</f>
        <v>0</v>
      </c>
      <c r="S218" s="142">
        <v>0.0165</v>
      </c>
      <c r="T218" s="143">
        <f>S218*H218</f>
        <v>0.033</v>
      </c>
      <c r="AR218" s="144" t="s">
        <v>247</v>
      </c>
      <c r="AT218" s="144" t="s">
        <v>145</v>
      </c>
      <c r="AU218" s="144" t="s">
        <v>87</v>
      </c>
      <c r="AY218" s="17" t="s">
        <v>142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85</v>
      </c>
      <c r="BK218" s="145">
        <f>ROUND(I218*H218,2)</f>
        <v>0</v>
      </c>
      <c r="BL218" s="17" t="s">
        <v>247</v>
      </c>
      <c r="BM218" s="144" t="s">
        <v>297</v>
      </c>
    </row>
    <row r="219" spans="2:51" s="13" customFormat="1" ht="11.25">
      <c r="B219" s="156"/>
      <c r="D219" s="146" t="s">
        <v>154</v>
      </c>
      <c r="E219" s="157" t="s">
        <v>1</v>
      </c>
      <c r="F219" s="158" t="s">
        <v>87</v>
      </c>
      <c r="H219" s="159">
        <v>2</v>
      </c>
      <c r="I219" s="160"/>
      <c r="L219" s="156"/>
      <c r="M219" s="177"/>
      <c r="N219" s="178"/>
      <c r="O219" s="178"/>
      <c r="P219" s="178"/>
      <c r="Q219" s="178"/>
      <c r="R219" s="178"/>
      <c r="S219" s="178"/>
      <c r="T219" s="179"/>
      <c r="AT219" s="157" t="s">
        <v>154</v>
      </c>
      <c r="AU219" s="157" t="s">
        <v>87</v>
      </c>
      <c r="AV219" s="13" t="s">
        <v>87</v>
      </c>
      <c r="AW219" s="13" t="s">
        <v>32</v>
      </c>
      <c r="AX219" s="13" t="s">
        <v>85</v>
      </c>
      <c r="AY219" s="157" t="s">
        <v>142</v>
      </c>
    </row>
    <row r="220" spans="2:12" s="1" customFormat="1" ht="6.95" customHeight="1">
      <c r="B220" s="44"/>
      <c r="C220" s="45"/>
      <c r="D220" s="45"/>
      <c r="E220" s="45"/>
      <c r="F220" s="45"/>
      <c r="G220" s="45"/>
      <c r="H220" s="45"/>
      <c r="I220" s="45"/>
      <c r="J220" s="45"/>
      <c r="K220" s="45"/>
      <c r="L220" s="32"/>
    </row>
  </sheetData>
  <sheetProtection sheet="1" objects="1" scenarios="1" formatCells="0" formatColumns="0" formatRows="0"/>
  <autoFilter ref="C122:K21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298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ROUND(J137,2)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ROUND((SUM(BE137:BE644)),2)</f>
        <v>0</v>
      </c>
      <c r="I33" s="92">
        <v>0.21</v>
      </c>
      <c r="J33" s="91">
        <f>ROUND(((SUM(BE137:BE644))*I33),2)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ROUND((SUM(BF137:BF644)),2)</f>
        <v>0</v>
      </c>
      <c r="I34" s="92">
        <v>0.15</v>
      </c>
      <c r="J34" s="91">
        <f>ROUND(((SUM(BF137:BF644))*I34),2)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ROUND((SUM(BG137:BG644)),2)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ROUND((SUM(BH137:BH644)),2)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ROUND((SUM(BI137:BI644)),2)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02 - Nové konstrukce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Nymburk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J137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299</v>
      </c>
      <c r="E97" s="106"/>
      <c r="F97" s="106"/>
      <c r="G97" s="106"/>
      <c r="H97" s="106"/>
      <c r="I97" s="106"/>
      <c r="J97" s="107">
        <f>J138</f>
        <v>0</v>
      </c>
      <c r="L97" s="104"/>
    </row>
    <row r="98" spans="2:12" s="8" customFormat="1" ht="24.95" customHeight="1">
      <c r="B98" s="104"/>
      <c r="D98" s="105" t="s">
        <v>120</v>
      </c>
      <c r="E98" s="106"/>
      <c r="F98" s="106"/>
      <c r="G98" s="106"/>
      <c r="H98" s="106"/>
      <c r="I98" s="106"/>
      <c r="J98" s="107">
        <f>J139</f>
        <v>0</v>
      </c>
      <c r="L98" s="104"/>
    </row>
    <row r="99" spans="2:12" s="9" customFormat="1" ht="19.9" customHeight="1">
      <c r="B99" s="108"/>
      <c r="D99" s="109" t="s">
        <v>300</v>
      </c>
      <c r="E99" s="110"/>
      <c r="F99" s="110"/>
      <c r="G99" s="110"/>
      <c r="H99" s="110"/>
      <c r="I99" s="110"/>
      <c r="J99" s="111">
        <f>J140</f>
        <v>0</v>
      </c>
      <c r="L99" s="108"/>
    </row>
    <row r="100" spans="2:12" s="9" customFormat="1" ht="19.9" customHeight="1">
      <c r="B100" s="108"/>
      <c r="D100" s="109" t="s">
        <v>301</v>
      </c>
      <c r="E100" s="110"/>
      <c r="F100" s="110"/>
      <c r="G100" s="110"/>
      <c r="H100" s="110"/>
      <c r="I100" s="110"/>
      <c r="J100" s="111">
        <f>J144</f>
        <v>0</v>
      </c>
      <c r="L100" s="108"/>
    </row>
    <row r="101" spans="2:12" s="9" customFormat="1" ht="19.9" customHeight="1">
      <c r="B101" s="108"/>
      <c r="D101" s="109" t="s">
        <v>302</v>
      </c>
      <c r="E101" s="110"/>
      <c r="F101" s="110"/>
      <c r="G101" s="110"/>
      <c r="H101" s="110"/>
      <c r="I101" s="110"/>
      <c r="J101" s="111">
        <f>J165</f>
        <v>0</v>
      </c>
      <c r="L101" s="108"/>
    </row>
    <row r="102" spans="2:12" s="9" customFormat="1" ht="19.9" customHeight="1">
      <c r="B102" s="108"/>
      <c r="D102" s="109" t="s">
        <v>121</v>
      </c>
      <c r="E102" s="110"/>
      <c r="F102" s="110"/>
      <c r="G102" s="110"/>
      <c r="H102" s="110"/>
      <c r="I102" s="110"/>
      <c r="J102" s="111">
        <f>J207</f>
        <v>0</v>
      </c>
      <c r="L102" s="108"/>
    </row>
    <row r="103" spans="2:12" s="9" customFormat="1" ht="19.9" customHeight="1">
      <c r="B103" s="108"/>
      <c r="D103" s="109" t="s">
        <v>303</v>
      </c>
      <c r="E103" s="110"/>
      <c r="F103" s="110"/>
      <c r="G103" s="110"/>
      <c r="H103" s="110"/>
      <c r="I103" s="110"/>
      <c r="J103" s="111">
        <f>J217</f>
        <v>0</v>
      </c>
      <c r="L103" s="108"/>
    </row>
    <row r="104" spans="2:12" s="8" customFormat="1" ht="24.95" customHeight="1">
      <c r="B104" s="104"/>
      <c r="D104" s="105" t="s">
        <v>123</v>
      </c>
      <c r="E104" s="106"/>
      <c r="F104" s="106"/>
      <c r="G104" s="106"/>
      <c r="H104" s="106"/>
      <c r="I104" s="106"/>
      <c r="J104" s="107">
        <f>J219</f>
        <v>0</v>
      </c>
      <c r="L104" s="104"/>
    </row>
    <row r="105" spans="2:12" s="9" customFormat="1" ht="19.9" customHeight="1">
      <c r="B105" s="108"/>
      <c r="D105" s="109" t="s">
        <v>304</v>
      </c>
      <c r="E105" s="110"/>
      <c r="F105" s="110"/>
      <c r="G105" s="110"/>
      <c r="H105" s="110"/>
      <c r="I105" s="110"/>
      <c r="J105" s="111">
        <f>J220</f>
        <v>0</v>
      </c>
      <c r="L105" s="108"/>
    </row>
    <row r="106" spans="2:12" s="9" customFormat="1" ht="19.9" customHeight="1">
      <c r="B106" s="108"/>
      <c r="D106" s="109" t="s">
        <v>305</v>
      </c>
      <c r="E106" s="110"/>
      <c r="F106" s="110"/>
      <c r="G106" s="110"/>
      <c r="H106" s="110"/>
      <c r="I106" s="110"/>
      <c r="J106" s="111">
        <f>J269</f>
        <v>0</v>
      </c>
      <c r="L106" s="108"/>
    </row>
    <row r="107" spans="2:12" s="9" customFormat="1" ht="19.9" customHeight="1">
      <c r="B107" s="108"/>
      <c r="D107" s="109" t="s">
        <v>124</v>
      </c>
      <c r="E107" s="110"/>
      <c r="F107" s="110"/>
      <c r="G107" s="110"/>
      <c r="H107" s="110"/>
      <c r="I107" s="110"/>
      <c r="J107" s="111">
        <f>J278</f>
        <v>0</v>
      </c>
      <c r="L107" s="108"/>
    </row>
    <row r="108" spans="2:12" s="9" customFormat="1" ht="19.9" customHeight="1">
      <c r="B108" s="108"/>
      <c r="D108" s="109" t="s">
        <v>306</v>
      </c>
      <c r="E108" s="110"/>
      <c r="F108" s="110"/>
      <c r="G108" s="110"/>
      <c r="H108" s="110"/>
      <c r="I108" s="110"/>
      <c r="J108" s="111">
        <f>J321</f>
        <v>0</v>
      </c>
      <c r="L108" s="108"/>
    </row>
    <row r="109" spans="2:12" s="9" customFormat="1" ht="19.9" customHeight="1">
      <c r="B109" s="108"/>
      <c r="D109" s="109" t="s">
        <v>125</v>
      </c>
      <c r="E109" s="110"/>
      <c r="F109" s="110"/>
      <c r="G109" s="110"/>
      <c r="H109" s="110"/>
      <c r="I109" s="110"/>
      <c r="J109" s="111">
        <f>J392</f>
        <v>0</v>
      </c>
      <c r="L109" s="108"/>
    </row>
    <row r="110" spans="2:12" s="9" customFormat="1" ht="19.9" customHeight="1">
      <c r="B110" s="108"/>
      <c r="D110" s="109" t="s">
        <v>126</v>
      </c>
      <c r="E110" s="110"/>
      <c r="F110" s="110"/>
      <c r="G110" s="110"/>
      <c r="H110" s="110"/>
      <c r="I110" s="110"/>
      <c r="J110" s="111">
        <f>J419</f>
        <v>0</v>
      </c>
      <c r="L110" s="108"/>
    </row>
    <row r="111" spans="2:12" s="9" customFormat="1" ht="19.9" customHeight="1">
      <c r="B111" s="108"/>
      <c r="D111" s="109" t="s">
        <v>307</v>
      </c>
      <c r="E111" s="110"/>
      <c r="F111" s="110"/>
      <c r="G111" s="110"/>
      <c r="H111" s="110"/>
      <c r="I111" s="110"/>
      <c r="J111" s="111">
        <f>J428</f>
        <v>0</v>
      </c>
      <c r="L111" s="108"/>
    </row>
    <row r="112" spans="2:12" s="9" customFormat="1" ht="19.9" customHeight="1">
      <c r="B112" s="108"/>
      <c r="D112" s="109" t="s">
        <v>308</v>
      </c>
      <c r="E112" s="110"/>
      <c r="F112" s="110"/>
      <c r="G112" s="110"/>
      <c r="H112" s="110"/>
      <c r="I112" s="110"/>
      <c r="J112" s="111">
        <f>J464</f>
        <v>0</v>
      </c>
      <c r="L112" s="108"/>
    </row>
    <row r="113" spans="2:12" s="9" customFormat="1" ht="19.9" customHeight="1">
      <c r="B113" s="108"/>
      <c r="D113" s="109" t="s">
        <v>309</v>
      </c>
      <c r="E113" s="110"/>
      <c r="F113" s="110"/>
      <c r="G113" s="110"/>
      <c r="H113" s="110"/>
      <c r="I113" s="110"/>
      <c r="J113" s="111">
        <f>J473</f>
        <v>0</v>
      </c>
      <c r="L113" s="108"/>
    </row>
    <row r="114" spans="2:12" s="9" customFormat="1" ht="19.9" customHeight="1">
      <c r="B114" s="108"/>
      <c r="D114" s="109" t="s">
        <v>310</v>
      </c>
      <c r="E114" s="110"/>
      <c r="F114" s="110"/>
      <c r="G114" s="110"/>
      <c r="H114" s="110"/>
      <c r="I114" s="110"/>
      <c r="J114" s="111">
        <f>J510</f>
        <v>0</v>
      </c>
      <c r="L114" s="108"/>
    </row>
    <row r="115" spans="2:12" s="9" customFormat="1" ht="19.9" customHeight="1">
      <c r="B115" s="108"/>
      <c r="D115" s="109" t="s">
        <v>311</v>
      </c>
      <c r="E115" s="110"/>
      <c r="F115" s="110"/>
      <c r="G115" s="110"/>
      <c r="H115" s="110"/>
      <c r="I115" s="110"/>
      <c r="J115" s="111">
        <f>J547</f>
        <v>0</v>
      </c>
      <c r="L115" s="108"/>
    </row>
    <row r="116" spans="2:12" s="9" customFormat="1" ht="19.9" customHeight="1">
      <c r="B116" s="108"/>
      <c r="D116" s="109" t="s">
        <v>312</v>
      </c>
      <c r="E116" s="110"/>
      <c r="F116" s="110"/>
      <c r="G116" s="110"/>
      <c r="H116" s="110"/>
      <c r="I116" s="110"/>
      <c r="J116" s="111">
        <f>J614</f>
        <v>0</v>
      </c>
      <c r="L116" s="108"/>
    </row>
    <row r="117" spans="2:12" s="8" customFormat="1" ht="24.95" customHeight="1">
      <c r="B117" s="104"/>
      <c r="D117" s="105" t="s">
        <v>313</v>
      </c>
      <c r="E117" s="106"/>
      <c r="F117" s="106"/>
      <c r="G117" s="106"/>
      <c r="H117" s="106"/>
      <c r="I117" s="106"/>
      <c r="J117" s="107">
        <f>J636</f>
        <v>0</v>
      </c>
      <c r="L117" s="104"/>
    </row>
    <row r="118" spans="2:12" s="1" customFormat="1" ht="21.75" customHeight="1">
      <c r="B118" s="32"/>
      <c r="L118" s="32"/>
    </row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2"/>
    </row>
    <row r="123" spans="2:12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2"/>
    </row>
    <row r="124" spans="2:12" s="1" customFormat="1" ht="24.95" customHeight="1">
      <c r="B124" s="32"/>
      <c r="C124" s="21" t="s">
        <v>127</v>
      </c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16</v>
      </c>
      <c r="L126" s="32"/>
    </row>
    <row r="127" spans="2:12" s="1" customFormat="1" ht="26.25" customHeight="1">
      <c r="B127" s="32"/>
      <c r="E127" s="236" t="str">
        <f>E7</f>
        <v>Pokoje gynekologicko - porodnického oddělení Nymburk - půdní vestavba budovy B v areálu nemocnice Nymburk s.r.o.</v>
      </c>
      <c r="F127" s="237"/>
      <c r="G127" s="237"/>
      <c r="H127" s="237"/>
      <c r="L127" s="32"/>
    </row>
    <row r="128" spans="2:12" s="1" customFormat="1" ht="12" customHeight="1">
      <c r="B128" s="32"/>
      <c r="C128" s="27" t="s">
        <v>113</v>
      </c>
      <c r="L128" s="32"/>
    </row>
    <row r="129" spans="2:12" s="1" customFormat="1" ht="16.5" customHeight="1">
      <c r="B129" s="32"/>
      <c r="E129" s="197" t="str">
        <f>E9</f>
        <v>02 - Nové konstrukce</v>
      </c>
      <c r="F129" s="238"/>
      <c r="G129" s="238"/>
      <c r="H129" s="238"/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20</v>
      </c>
      <c r="F131" s="25" t="str">
        <f>F12</f>
        <v>Nymburk</v>
      </c>
      <c r="I131" s="27" t="s">
        <v>22</v>
      </c>
      <c r="J131" s="52" t="str">
        <f>IF(J12="","",J12)</f>
        <v>2. 10. 2023</v>
      </c>
      <c r="L131" s="32"/>
    </row>
    <row r="132" spans="2:12" s="1" customFormat="1" ht="6.95" customHeight="1">
      <c r="B132" s="32"/>
      <c r="L132" s="32"/>
    </row>
    <row r="133" spans="2:12" s="1" customFormat="1" ht="25.7" customHeight="1">
      <c r="B133" s="32"/>
      <c r="C133" s="27" t="s">
        <v>24</v>
      </c>
      <c r="F133" s="25" t="str">
        <f>E15</f>
        <v>Město Nymburk, Náměstí přemyslovců 163/20</v>
      </c>
      <c r="I133" s="27" t="s">
        <v>30</v>
      </c>
      <c r="J133" s="30" t="str">
        <f>E21</f>
        <v>Ing. Arch .Jan Ságl, Záměl</v>
      </c>
      <c r="L133" s="32"/>
    </row>
    <row r="134" spans="2:12" s="1" customFormat="1" ht="15.2" customHeight="1">
      <c r="B134" s="32"/>
      <c r="C134" s="27" t="s">
        <v>28</v>
      </c>
      <c r="F134" s="25" t="str">
        <f>IF(E18="","",E18)</f>
        <v>Vyplň údaj</v>
      </c>
      <c r="I134" s="27" t="s">
        <v>33</v>
      </c>
      <c r="J134" s="30" t="str">
        <f>E24</f>
        <v xml:space="preserve"> </v>
      </c>
      <c r="L134" s="32"/>
    </row>
    <row r="135" spans="2:12" s="1" customFormat="1" ht="10.35" customHeight="1">
      <c r="B135" s="32"/>
      <c r="L135" s="32"/>
    </row>
    <row r="136" spans="2:20" s="10" customFormat="1" ht="29.25" customHeight="1">
      <c r="B136" s="112"/>
      <c r="C136" s="113" t="s">
        <v>128</v>
      </c>
      <c r="D136" s="114" t="s">
        <v>62</v>
      </c>
      <c r="E136" s="114" t="s">
        <v>58</v>
      </c>
      <c r="F136" s="114" t="s">
        <v>59</v>
      </c>
      <c r="G136" s="114" t="s">
        <v>129</v>
      </c>
      <c r="H136" s="114" t="s">
        <v>130</v>
      </c>
      <c r="I136" s="114" t="s">
        <v>131</v>
      </c>
      <c r="J136" s="114" t="s">
        <v>117</v>
      </c>
      <c r="K136" s="115" t="s">
        <v>132</v>
      </c>
      <c r="L136" s="112"/>
      <c r="M136" s="59" t="s">
        <v>1</v>
      </c>
      <c r="N136" s="60" t="s">
        <v>41</v>
      </c>
      <c r="O136" s="60" t="s">
        <v>133</v>
      </c>
      <c r="P136" s="60" t="s">
        <v>134</v>
      </c>
      <c r="Q136" s="60" t="s">
        <v>135</v>
      </c>
      <c r="R136" s="60" t="s">
        <v>136</v>
      </c>
      <c r="S136" s="60" t="s">
        <v>137</v>
      </c>
      <c r="T136" s="61" t="s">
        <v>138</v>
      </c>
    </row>
    <row r="137" spans="2:63" s="1" customFormat="1" ht="22.9" customHeight="1">
      <c r="B137" s="32"/>
      <c r="C137" s="64" t="s">
        <v>139</v>
      </c>
      <c r="J137" s="116">
        <f>BK137</f>
        <v>0</v>
      </c>
      <c r="L137" s="32"/>
      <c r="M137" s="62"/>
      <c r="N137" s="53"/>
      <c r="O137" s="53"/>
      <c r="P137" s="117">
        <f>P138+P139+P219+P636</f>
        <v>0</v>
      </c>
      <c r="Q137" s="53"/>
      <c r="R137" s="117">
        <f>R138+R139+R219+R636</f>
        <v>68.05424504</v>
      </c>
      <c r="S137" s="53"/>
      <c r="T137" s="118">
        <f>T138+T139+T219+T636</f>
        <v>0.01</v>
      </c>
      <c r="AT137" s="17" t="s">
        <v>76</v>
      </c>
      <c r="AU137" s="17" t="s">
        <v>119</v>
      </c>
      <c r="BK137" s="119">
        <f>BK138+BK139+BK219+BK636</f>
        <v>0</v>
      </c>
    </row>
    <row r="138" spans="2:63" s="11" customFormat="1" ht="25.9" customHeight="1">
      <c r="B138" s="120"/>
      <c r="D138" s="121" t="s">
        <v>76</v>
      </c>
      <c r="E138" s="122" t="s">
        <v>314</v>
      </c>
      <c r="F138" s="122" t="s">
        <v>315</v>
      </c>
      <c r="I138" s="123"/>
      <c r="J138" s="124">
        <f>BK138</f>
        <v>0</v>
      </c>
      <c r="L138" s="120"/>
      <c r="M138" s="125"/>
      <c r="P138" s="126">
        <v>0</v>
      </c>
      <c r="R138" s="126">
        <v>0</v>
      </c>
      <c r="T138" s="127">
        <v>0</v>
      </c>
      <c r="AR138" s="121" t="s">
        <v>85</v>
      </c>
      <c r="AT138" s="128" t="s">
        <v>76</v>
      </c>
      <c r="AU138" s="128" t="s">
        <v>77</v>
      </c>
      <c r="AY138" s="121" t="s">
        <v>142</v>
      </c>
      <c r="BK138" s="129">
        <v>0</v>
      </c>
    </row>
    <row r="139" spans="2:63" s="11" customFormat="1" ht="25.9" customHeight="1">
      <c r="B139" s="120"/>
      <c r="D139" s="121" t="s">
        <v>76</v>
      </c>
      <c r="E139" s="122" t="s">
        <v>140</v>
      </c>
      <c r="F139" s="122" t="s">
        <v>141</v>
      </c>
      <c r="I139" s="123"/>
      <c r="J139" s="124">
        <f>BK139</f>
        <v>0</v>
      </c>
      <c r="L139" s="120"/>
      <c r="M139" s="125"/>
      <c r="P139" s="126">
        <f>P140+P144+P165+P207+P217</f>
        <v>0</v>
      </c>
      <c r="R139" s="126">
        <f>R140+R144+R165+R207+R217</f>
        <v>13.59787668</v>
      </c>
      <c r="T139" s="127">
        <f>T140+T144+T165+T207+T217</f>
        <v>0.01</v>
      </c>
      <c r="AR139" s="121" t="s">
        <v>85</v>
      </c>
      <c r="AT139" s="128" t="s">
        <v>76</v>
      </c>
      <c r="AU139" s="128" t="s">
        <v>77</v>
      </c>
      <c r="AY139" s="121" t="s">
        <v>142</v>
      </c>
      <c r="BK139" s="129">
        <f>BK140+BK144+BK165+BK207+BK217</f>
        <v>0</v>
      </c>
    </row>
    <row r="140" spans="2:63" s="11" customFormat="1" ht="22.9" customHeight="1">
      <c r="B140" s="120"/>
      <c r="D140" s="121" t="s">
        <v>76</v>
      </c>
      <c r="E140" s="130" t="s">
        <v>164</v>
      </c>
      <c r="F140" s="130" t="s">
        <v>316</v>
      </c>
      <c r="I140" s="123"/>
      <c r="J140" s="131">
        <f>BK140</f>
        <v>0</v>
      </c>
      <c r="L140" s="120"/>
      <c r="M140" s="125"/>
      <c r="P140" s="126">
        <f>SUM(P141:P143)</f>
        <v>0</v>
      </c>
      <c r="R140" s="126">
        <f>SUM(R141:R143)</f>
        <v>0.32623</v>
      </c>
      <c r="T140" s="127">
        <f>SUM(T141:T143)</f>
        <v>0</v>
      </c>
      <c r="AR140" s="121" t="s">
        <v>85</v>
      </c>
      <c r="AT140" s="128" t="s">
        <v>76</v>
      </c>
      <c r="AU140" s="128" t="s">
        <v>85</v>
      </c>
      <c r="AY140" s="121" t="s">
        <v>142</v>
      </c>
      <c r="BK140" s="129">
        <f>SUM(BK141:BK143)</f>
        <v>0</v>
      </c>
    </row>
    <row r="141" spans="2:65" s="1" customFormat="1" ht="37.9" customHeight="1">
      <c r="B141" s="132"/>
      <c r="C141" s="133" t="s">
        <v>85</v>
      </c>
      <c r="D141" s="133" t="s">
        <v>145</v>
      </c>
      <c r="E141" s="134" t="s">
        <v>317</v>
      </c>
      <c r="F141" s="135" t="s">
        <v>318</v>
      </c>
      <c r="G141" s="136" t="s">
        <v>186</v>
      </c>
      <c r="H141" s="137">
        <v>1</v>
      </c>
      <c r="I141" s="138"/>
      <c r="J141" s="139">
        <f>ROUND(I141*H141,2)</f>
        <v>0</v>
      </c>
      <c r="K141" s="135" t="s">
        <v>160</v>
      </c>
      <c r="L141" s="32"/>
      <c r="M141" s="140" t="s">
        <v>1</v>
      </c>
      <c r="N141" s="141" t="s">
        <v>42</v>
      </c>
      <c r="P141" s="142">
        <f>O141*H141</f>
        <v>0</v>
      </c>
      <c r="Q141" s="142">
        <v>0.32623</v>
      </c>
      <c r="R141" s="142">
        <f>Q141*H141</f>
        <v>0.32623</v>
      </c>
      <c r="S141" s="142">
        <v>0</v>
      </c>
      <c r="T141" s="143">
        <f>S141*H141</f>
        <v>0</v>
      </c>
      <c r="AR141" s="144" t="s">
        <v>150</v>
      </c>
      <c r="AT141" s="144" t="s">
        <v>145</v>
      </c>
      <c r="AU141" s="144" t="s">
        <v>87</v>
      </c>
      <c r="AY141" s="17" t="s">
        <v>142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150</v>
      </c>
      <c r="BM141" s="144" t="s">
        <v>319</v>
      </c>
    </row>
    <row r="142" spans="2:51" s="12" customFormat="1" ht="11.25">
      <c r="B142" s="150"/>
      <c r="D142" s="146" t="s">
        <v>154</v>
      </c>
      <c r="E142" s="151" t="s">
        <v>1</v>
      </c>
      <c r="F142" s="152" t="s">
        <v>320</v>
      </c>
      <c r="H142" s="151" t="s">
        <v>1</v>
      </c>
      <c r="I142" s="153"/>
      <c r="L142" s="150"/>
      <c r="M142" s="154"/>
      <c r="T142" s="155"/>
      <c r="AT142" s="151" t="s">
        <v>154</v>
      </c>
      <c r="AU142" s="151" t="s">
        <v>87</v>
      </c>
      <c r="AV142" s="12" t="s">
        <v>85</v>
      </c>
      <c r="AW142" s="12" t="s">
        <v>32</v>
      </c>
      <c r="AX142" s="12" t="s">
        <v>77</v>
      </c>
      <c r="AY142" s="151" t="s">
        <v>142</v>
      </c>
    </row>
    <row r="143" spans="2:51" s="13" customFormat="1" ht="11.25">
      <c r="B143" s="156"/>
      <c r="D143" s="146" t="s">
        <v>154</v>
      </c>
      <c r="E143" s="157" t="s">
        <v>1</v>
      </c>
      <c r="F143" s="158" t="s">
        <v>85</v>
      </c>
      <c r="H143" s="159">
        <v>1</v>
      </c>
      <c r="I143" s="160"/>
      <c r="L143" s="156"/>
      <c r="M143" s="161"/>
      <c r="T143" s="162"/>
      <c r="AT143" s="157" t="s">
        <v>154</v>
      </c>
      <c r="AU143" s="157" t="s">
        <v>87</v>
      </c>
      <c r="AV143" s="13" t="s">
        <v>87</v>
      </c>
      <c r="AW143" s="13" t="s">
        <v>32</v>
      </c>
      <c r="AX143" s="13" t="s">
        <v>85</v>
      </c>
      <c r="AY143" s="157" t="s">
        <v>142</v>
      </c>
    </row>
    <row r="144" spans="2:63" s="11" customFormat="1" ht="22.9" customHeight="1">
      <c r="B144" s="120"/>
      <c r="D144" s="121" t="s">
        <v>76</v>
      </c>
      <c r="E144" s="130" t="s">
        <v>150</v>
      </c>
      <c r="F144" s="130" t="s">
        <v>321</v>
      </c>
      <c r="I144" s="123"/>
      <c r="J144" s="131">
        <f>BK144</f>
        <v>0</v>
      </c>
      <c r="L144" s="120"/>
      <c r="M144" s="125"/>
      <c r="P144" s="126">
        <f>SUM(P145:P164)</f>
        <v>0</v>
      </c>
      <c r="R144" s="126">
        <f>SUM(R145:R164)</f>
        <v>11.557508330000001</v>
      </c>
      <c r="T144" s="127">
        <f>SUM(T145:T164)</f>
        <v>0</v>
      </c>
      <c r="AR144" s="121" t="s">
        <v>85</v>
      </c>
      <c r="AT144" s="128" t="s">
        <v>76</v>
      </c>
      <c r="AU144" s="128" t="s">
        <v>85</v>
      </c>
      <c r="AY144" s="121" t="s">
        <v>142</v>
      </c>
      <c r="BK144" s="129">
        <f>SUM(BK145:BK164)</f>
        <v>0</v>
      </c>
    </row>
    <row r="145" spans="2:65" s="1" customFormat="1" ht="37.9" customHeight="1">
      <c r="B145" s="132"/>
      <c r="C145" s="133" t="s">
        <v>87</v>
      </c>
      <c r="D145" s="133" t="s">
        <v>145</v>
      </c>
      <c r="E145" s="134" t="s">
        <v>322</v>
      </c>
      <c r="F145" s="135" t="s">
        <v>323</v>
      </c>
      <c r="G145" s="136" t="s">
        <v>219</v>
      </c>
      <c r="H145" s="137">
        <v>7.797</v>
      </c>
      <c r="I145" s="138"/>
      <c r="J145" s="139">
        <f>ROUND(I145*H145,2)</f>
        <v>0</v>
      </c>
      <c r="K145" s="135" t="s">
        <v>160</v>
      </c>
      <c r="L145" s="32"/>
      <c r="M145" s="140" t="s">
        <v>1</v>
      </c>
      <c r="N145" s="141" t="s">
        <v>42</v>
      </c>
      <c r="P145" s="142">
        <f>O145*H145</f>
        <v>0</v>
      </c>
      <c r="Q145" s="142">
        <v>0.01709</v>
      </c>
      <c r="R145" s="142">
        <f>Q145*H145</f>
        <v>0.13325073</v>
      </c>
      <c r="S145" s="142">
        <v>0</v>
      </c>
      <c r="T145" s="143">
        <f>S145*H145</f>
        <v>0</v>
      </c>
      <c r="AR145" s="144" t="s">
        <v>150</v>
      </c>
      <c r="AT145" s="144" t="s">
        <v>145</v>
      </c>
      <c r="AU145" s="144" t="s">
        <v>87</v>
      </c>
      <c r="AY145" s="17" t="s">
        <v>142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85</v>
      </c>
      <c r="BK145" s="145">
        <f>ROUND(I145*H145,2)</f>
        <v>0</v>
      </c>
      <c r="BL145" s="17" t="s">
        <v>150</v>
      </c>
      <c r="BM145" s="144" t="s">
        <v>324</v>
      </c>
    </row>
    <row r="146" spans="2:51" s="12" customFormat="1" ht="11.25">
      <c r="B146" s="150"/>
      <c r="D146" s="146" t="s">
        <v>154</v>
      </c>
      <c r="E146" s="151" t="s">
        <v>1</v>
      </c>
      <c r="F146" s="152" t="s">
        <v>325</v>
      </c>
      <c r="H146" s="151" t="s">
        <v>1</v>
      </c>
      <c r="I146" s="153"/>
      <c r="L146" s="150"/>
      <c r="M146" s="154"/>
      <c r="T146" s="155"/>
      <c r="AT146" s="151" t="s">
        <v>154</v>
      </c>
      <c r="AU146" s="151" t="s">
        <v>87</v>
      </c>
      <c r="AV146" s="12" t="s">
        <v>85</v>
      </c>
      <c r="AW146" s="12" t="s">
        <v>32</v>
      </c>
      <c r="AX146" s="12" t="s">
        <v>77</v>
      </c>
      <c r="AY146" s="151" t="s">
        <v>142</v>
      </c>
    </row>
    <row r="147" spans="2:51" s="12" customFormat="1" ht="11.25">
      <c r="B147" s="150"/>
      <c r="D147" s="146" t="s">
        <v>154</v>
      </c>
      <c r="E147" s="151" t="s">
        <v>1</v>
      </c>
      <c r="F147" s="152" t="s">
        <v>326</v>
      </c>
      <c r="H147" s="151" t="s">
        <v>1</v>
      </c>
      <c r="I147" s="153"/>
      <c r="L147" s="150"/>
      <c r="M147" s="154"/>
      <c r="T147" s="155"/>
      <c r="AT147" s="151" t="s">
        <v>154</v>
      </c>
      <c r="AU147" s="151" t="s">
        <v>87</v>
      </c>
      <c r="AV147" s="12" t="s">
        <v>85</v>
      </c>
      <c r="AW147" s="12" t="s">
        <v>32</v>
      </c>
      <c r="AX147" s="12" t="s">
        <v>77</v>
      </c>
      <c r="AY147" s="151" t="s">
        <v>142</v>
      </c>
    </row>
    <row r="148" spans="2:51" s="13" customFormat="1" ht="11.25">
      <c r="B148" s="156"/>
      <c r="D148" s="146" t="s">
        <v>154</v>
      </c>
      <c r="E148" s="157" t="s">
        <v>1</v>
      </c>
      <c r="F148" s="158" t="s">
        <v>327</v>
      </c>
      <c r="H148" s="159">
        <v>5.735</v>
      </c>
      <c r="I148" s="160"/>
      <c r="L148" s="156"/>
      <c r="M148" s="161"/>
      <c r="T148" s="162"/>
      <c r="AT148" s="157" t="s">
        <v>154</v>
      </c>
      <c r="AU148" s="157" t="s">
        <v>87</v>
      </c>
      <c r="AV148" s="13" t="s">
        <v>87</v>
      </c>
      <c r="AW148" s="13" t="s">
        <v>32</v>
      </c>
      <c r="AX148" s="13" t="s">
        <v>77</v>
      </c>
      <c r="AY148" s="157" t="s">
        <v>142</v>
      </c>
    </row>
    <row r="149" spans="2:51" s="12" customFormat="1" ht="11.25">
      <c r="B149" s="150"/>
      <c r="D149" s="146" t="s">
        <v>154</v>
      </c>
      <c r="E149" s="151" t="s">
        <v>1</v>
      </c>
      <c r="F149" s="152" t="s">
        <v>328</v>
      </c>
      <c r="H149" s="151" t="s">
        <v>1</v>
      </c>
      <c r="I149" s="153"/>
      <c r="L149" s="150"/>
      <c r="M149" s="154"/>
      <c r="T149" s="155"/>
      <c r="AT149" s="151" t="s">
        <v>154</v>
      </c>
      <c r="AU149" s="151" t="s">
        <v>87</v>
      </c>
      <c r="AV149" s="12" t="s">
        <v>85</v>
      </c>
      <c r="AW149" s="12" t="s">
        <v>32</v>
      </c>
      <c r="AX149" s="12" t="s">
        <v>77</v>
      </c>
      <c r="AY149" s="151" t="s">
        <v>142</v>
      </c>
    </row>
    <row r="150" spans="2:51" s="13" customFormat="1" ht="11.25">
      <c r="B150" s="156"/>
      <c r="D150" s="146" t="s">
        <v>154</v>
      </c>
      <c r="E150" s="157" t="s">
        <v>1</v>
      </c>
      <c r="F150" s="158" t="s">
        <v>329</v>
      </c>
      <c r="H150" s="159">
        <v>2.062</v>
      </c>
      <c r="I150" s="160"/>
      <c r="L150" s="156"/>
      <c r="M150" s="161"/>
      <c r="T150" s="162"/>
      <c r="AT150" s="157" t="s">
        <v>154</v>
      </c>
      <c r="AU150" s="157" t="s">
        <v>87</v>
      </c>
      <c r="AV150" s="13" t="s">
        <v>87</v>
      </c>
      <c r="AW150" s="13" t="s">
        <v>32</v>
      </c>
      <c r="AX150" s="13" t="s">
        <v>77</v>
      </c>
      <c r="AY150" s="157" t="s">
        <v>142</v>
      </c>
    </row>
    <row r="151" spans="2:51" s="14" customFormat="1" ht="11.25">
      <c r="B151" s="163"/>
      <c r="D151" s="146" t="s">
        <v>154</v>
      </c>
      <c r="E151" s="164" t="s">
        <v>1</v>
      </c>
      <c r="F151" s="165" t="s">
        <v>156</v>
      </c>
      <c r="H151" s="166">
        <v>7.797000000000001</v>
      </c>
      <c r="I151" s="167"/>
      <c r="L151" s="163"/>
      <c r="M151" s="168"/>
      <c r="T151" s="169"/>
      <c r="AT151" s="164" t="s">
        <v>154</v>
      </c>
      <c r="AU151" s="164" t="s">
        <v>87</v>
      </c>
      <c r="AV151" s="14" t="s">
        <v>150</v>
      </c>
      <c r="AW151" s="14" t="s">
        <v>32</v>
      </c>
      <c r="AX151" s="14" t="s">
        <v>85</v>
      </c>
      <c r="AY151" s="164" t="s">
        <v>142</v>
      </c>
    </row>
    <row r="152" spans="2:65" s="1" customFormat="1" ht="21.75" customHeight="1">
      <c r="B152" s="132"/>
      <c r="C152" s="180" t="s">
        <v>164</v>
      </c>
      <c r="D152" s="180" t="s">
        <v>330</v>
      </c>
      <c r="E152" s="181" t="s">
        <v>331</v>
      </c>
      <c r="F152" s="182" t="s">
        <v>332</v>
      </c>
      <c r="G152" s="183" t="s">
        <v>219</v>
      </c>
      <c r="H152" s="184">
        <v>8.577</v>
      </c>
      <c r="I152" s="185"/>
      <c r="J152" s="186">
        <f>ROUND(I152*H152,2)</f>
        <v>0</v>
      </c>
      <c r="K152" s="182" t="s">
        <v>160</v>
      </c>
      <c r="L152" s="187"/>
      <c r="M152" s="188" t="s">
        <v>1</v>
      </c>
      <c r="N152" s="189" t="s">
        <v>42</v>
      </c>
      <c r="P152" s="142">
        <f>O152*H152</f>
        <v>0</v>
      </c>
      <c r="Q152" s="142">
        <v>1</v>
      </c>
      <c r="R152" s="142">
        <f>Q152*H152</f>
        <v>8.577</v>
      </c>
      <c r="S152" s="142">
        <v>0</v>
      </c>
      <c r="T152" s="143">
        <f>S152*H152</f>
        <v>0</v>
      </c>
      <c r="AR152" s="144" t="s">
        <v>333</v>
      </c>
      <c r="AT152" s="144" t="s">
        <v>330</v>
      </c>
      <c r="AU152" s="144" t="s">
        <v>87</v>
      </c>
      <c r="AY152" s="17" t="s">
        <v>142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333</v>
      </c>
      <c r="BM152" s="144" t="s">
        <v>334</v>
      </c>
    </row>
    <row r="153" spans="2:51" s="12" customFormat="1" ht="11.25">
      <c r="B153" s="150"/>
      <c r="D153" s="146" t="s">
        <v>154</v>
      </c>
      <c r="E153" s="151" t="s">
        <v>1</v>
      </c>
      <c r="F153" s="152" t="s">
        <v>162</v>
      </c>
      <c r="H153" s="151" t="s">
        <v>1</v>
      </c>
      <c r="I153" s="153"/>
      <c r="L153" s="150"/>
      <c r="M153" s="154"/>
      <c r="T153" s="155"/>
      <c r="AT153" s="151" t="s">
        <v>154</v>
      </c>
      <c r="AU153" s="151" t="s">
        <v>87</v>
      </c>
      <c r="AV153" s="12" t="s">
        <v>85</v>
      </c>
      <c r="AW153" s="12" t="s">
        <v>32</v>
      </c>
      <c r="AX153" s="12" t="s">
        <v>77</v>
      </c>
      <c r="AY153" s="151" t="s">
        <v>142</v>
      </c>
    </row>
    <row r="154" spans="2:51" s="12" customFormat="1" ht="11.25">
      <c r="B154" s="150"/>
      <c r="D154" s="146" t="s">
        <v>154</v>
      </c>
      <c r="E154" s="151" t="s">
        <v>1</v>
      </c>
      <c r="F154" s="152" t="s">
        <v>326</v>
      </c>
      <c r="H154" s="151" t="s">
        <v>1</v>
      </c>
      <c r="I154" s="153"/>
      <c r="L154" s="150"/>
      <c r="M154" s="154"/>
      <c r="T154" s="155"/>
      <c r="AT154" s="151" t="s">
        <v>154</v>
      </c>
      <c r="AU154" s="151" t="s">
        <v>87</v>
      </c>
      <c r="AV154" s="12" t="s">
        <v>85</v>
      </c>
      <c r="AW154" s="12" t="s">
        <v>32</v>
      </c>
      <c r="AX154" s="12" t="s">
        <v>77</v>
      </c>
      <c r="AY154" s="151" t="s">
        <v>142</v>
      </c>
    </row>
    <row r="155" spans="2:51" s="13" customFormat="1" ht="11.25">
      <c r="B155" s="156"/>
      <c r="D155" s="146" t="s">
        <v>154</v>
      </c>
      <c r="E155" s="157" t="s">
        <v>1</v>
      </c>
      <c r="F155" s="158" t="s">
        <v>335</v>
      </c>
      <c r="H155" s="159">
        <v>6.309</v>
      </c>
      <c r="I155" s="160"/>
      <c r="L155" s="156"/>
      <c r="M155" s="161"/>
      <c r="T155" s="162"/>
      <c r="AT155" s="157" t="s">
        <v>154</v>
      </c>
      <c r="AU155" s="157" t="s">
        <v>87</v>
      </c>
      <c r="AV155" s="13" t="s">
        <v>87</v>
      </c>
      <c r="AW155" s="13" t="s">
        <v>32</v>
      </c>
      <c r="AX155" s="13" t="s">
        <v>77</v>
      </c>
      <c r="AY155" s="157" t="s">
        <v>142</v>
      </c>
    </row>
    <row r="156" spans="2:51" s="12" customFormat="1" ht="11.25">
      <c r="B156" s="150"/>
      <c r="D156" s="146" t="s">
        <v>154</v>
      </c>
      <c r="E156" s="151" t="s">
        <v>1</v>
      </c>
      <c r="F156" s="152" t="s">
        <v>328</v>
      </c>
      <c r="H156" s="151" t="s">
        <v>1</v>
      </c>
      <c r="I156" s="153"/>
      <c r="L156" s="150"/>
      <c r="M156" s="154"/>
      <c r="T156" s="155"/>
      <c r="AT156" s="151" t="s">
        <v>154</v>
      </c>
      <c r="AU156" s="151" t="s">
        <v>87</v>
      </c>
      <c r="AV156" s="12" t="s">
        <v>85</v>
      </c>
      <c r="AW156" s="12" t="s">
        <v>32</v>
      </c>
      <c r="AX156" s="12" t="s">
        <v>77</v>
      </c>
      <c r="AY156" s="151" t="s">
        <v>142</v>
      </c>
    </row>
    <row r="157" spans="2:51" s="13" customFormat="1" ht="11.25">
      <c r="B157" s="156"/>
      <c r="D157" s="146" t="s">
        <v>154</v>
      </c>
      <c r="E157" s="157" t="s">
        <v>1</v>
      </c>
      <c r="F157" s="158" t="s">
        <v>336</v>
      </c>
      <c r="H157" s="159">
        <v>2.268</v>
      </c>
      <c r="I157" s="160"/>
      <c r="L157" s="156"/>
      <c r="M157" s="161"/>
      <c r="T157" s="162"/>
      <c r="AT157" s="157" t="s">
        <v>154</v>
      </c>
      <c r="AU157" s="157" t="s">
        <v>87</v>
      </c>
      <c r="AV157" s="13" t="s">
        <v>87</v>
      </c>
      <c r="AW157" s="13" t="s">
        <v>32</v>
      </c>
      <c r="AX157" s="13" t="s">
        <v>77</v>
      </c>
      <c r="AY157" s="157" t="s">
        <v>142</v>
      </c>
    </row>
    <row r="158" spans="2:51" s="14" customFormat="1" ht="11.25">
      <c r="B158" s="163"/>
      <c r="D158" s="146" t="s">
        <v>154</v>
      </c>
      <c r="E158" s="164" t="s">
        <v>1</v>
      </c>
      <c r="F158" s="165" t="s">
        <v>156</v>
      </c>
      <c r="H158" s="166">
        <v>8.577</v>
      </c>
      <c r="I158" s="167"/>
      <c r="L158" s="163"/>
      <c r="M158" s="168"/>
      <c r="T158" s="169"/>
      <c r="AT158" s="164" t="s">
        <v>154</v>
      </c>
      <c r="AU158" s="164" t="s">
        <v>87</v>
      </c>
      <c r="AV158" s="14" t="s">
        <v>150</v>
      </c>
      <c r="AW158" s="14" t="s">
        <v>32</v>
      </c>
      <c r="AX158" s="14" t="s">
        <v>85</v>
      </c>
      <c r="AY158" s="164" t="s">
        <v>142</v>
      </c>
    </row>
    <row r="159" spans="2:65" s="1" customFormat="1" ht="33" customHeight="1">
      <c r="B159" s="132"/>
      <c r="C159" s="133" t="s">
        <v>150</v>
      </c>
      <c r="D159" s="133" t="s">
        <v>145</v>
      </c>
      <c r="E159" s="134" t="s">
        <v>337</v>
      </c>
      <c r="F159" s="135" t="s">
        <v>338</v>
      </c>
      <c r="G159" s="136" t="s">
        <v>219</v>
      </c>
      <c r="H159" s="137">
        <v>2.56</v>
      </c>
      <c r="I159" s="138"/>
      <c r="J159" s="139">
        <f>ROUND(I159*H159,2)</f>
        <v>0</v>
      </c>
      <c r="K159" s="135" t="s">
        <v>160</v>
      </c>
      <c r="L159" s="32"/>
      <c r="M159" s="140" t="s">
        <v>1</v>
      </c>
      <c r="N159" s="141" t="s">
        <v>42</v>
      </c>
      <c r="P159" s="142">
        <f>O159*H159</f>
        <v>0</v>
      </c>
      <c r="Q159" s="142">
        <v>0.01221</v>
      </c>
      <c r="R159" s="142">
        <f>Q159*H159</f>
        <v>0.0312576</v>
      </c>
      <c r="S159" s="142">
        <v>0</v>
      </c>
      <c r="T159" s="143">
        <f>S159*H159</f>
        <v>0</v>
      </c>
      <c r="AR159" s="144" t="s">
        <v>150</v>
      </c>
      <c r="AT159" s="144" t="s">
        <v>145</v>
      </c>
      <c r="AU159" s="144" t="s">
        <v>87</v>
      </c>
      <c r="AY159" s="17" t="s">
        <v>142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85</v>
      </c>
      <c r="BK159" s="145">
        <f>ROUND(I159*H159,2)</f>
        <v>0</v>
      </c>
      <c r="BL159" s="17" t="s">
        <v>150</v>
      </c>
      <c r="BM159" s="144" t="s">
        <v>339</v>
      </c>
    </row>
    <row r="160" spans="2:51" s="12" customFormat="1" ht="11.25">
      <c r="B160" s="150"/>
      <c r="D160" s="146" t="s">
        <v>154</v>
      </c>
      <c r="E160" s="151" t="s">
        <v>1</v>
      </c>
      <c r="F160" s="152" t="s">
        <v>325</v>
      </c>
      <c r="H160" s="151" t="s">
        <v>1</v>
      </c>
      <c r="I160" s="153"/>
      <c r="L160" s="150"/>
      <c r="M160" s="154"/>
      <c r="T160" s="155"/>
      <c r="AT160" s="151" t="s">
        <v>154</v>
      </c>
      <c r="AU160" s="151" t="s">
        <v>87</v>
      </c>
      <c r="AV160" s="12" t="s">
        <v>85</v>
      </c>
      <c r="AW160" s="12" t="s">
        <v>32</v>
      </c>
      <c r="AX160" s="12" t="s">
        <v>77</v>
      </c>
      <c r="AY160" s="151" t="s">
        <v>142</v>
      </c>
    </row>
    <row r="161" spans="2:51" s="13" customFormat="1" ht="11.25">
      <c r="B161" s="156"/>
      <c r="D161" s="146" t="s">
        <v>154</v>
      </c>
      <c r="E161" s="157" t="s">
        <v>1</v>
      </c>
      <c r="F161" s="158" t="s">
        <v>340</v>
      </c>
      <c r="H161" s="159">
        <v>2.56</v>
      </c>
      <c r="I161" s="160"/>
      <c r="L161" s="156"/>
      <c r="M161" s="161"/>
      <c r="T161" s="162"/>
      <c r="AT161" s="157" t="s">
        <v>154</v>
      </c>
      <c r="AU161" s="157" t="s">
        <v>87</v>
      </c>
      <c r="AV161" s="13" t="s">
        <v>87</v>
      </c>
      <c r="AW161" s="13" t="s">
        <v>32</v>
      </c>
      <c r="AX161" s="13" t="s">
        <v>85</v>
      </c>
      <c r="AY161" s="157" t="s">
        <v>142</v>
      </c>
    </row>
    <row r="162" spans="2:65" s="1" customFormat="1" ht="21.75" customHeight="1">
      <c r="B162" s="132"/>
      <c r="C162" s="180" t="s">
        <v>178</v>
      </c>
      <c r="D162" s="180" t="s">
        <v>330</v>
      </c>
      <c r="E162" s="181" t="s">
        <v>341</v>
      </c>
      <c r="F162" s="182" t="s">
        <v>342</v>
      </c>
      <c r="G162" s="183" t="s">
        <v>219</v>
      </c>
      <c r="H162" s="184">
        <v>2.816</v>
      </c>
      <c r="I162" s="185"/>
      <c r="J162" s="186">
        <f>ROUND(I162*H162,2)</f>
        <v>0</v>
      </c>
      <c r="K162" s="182" t="s">
        <v>160</v>
      </c>
      <c r="L162" s="187"/>
      <c r="M162" s="188" t="s">
        <v>1</v>
      </c>
      <c r="N162" s="189" t="s">
        <v>42</v>
      </c>
      <c r="P162" s="142">
        <f>O162*H162</f>
        <v>0</v>
      </c>
      <c r="Q162" s="142">
        <v>1</v>
      </c>
      <c r="R162" s="142">
        <f>Q162*H162</f>
        <v>2.816</v>
      </c>
      <c r="S162" s="142">
        <v>0</v>
      </c>
      <c r="T162" s="143">
        <f>S162*H162</f>
        <v>0</v>
      </c>
      <c r="AR162" s="144" t="s">
        <v>333</v>
      </c>
      <c r="AT162" s="144" t="s">
        <v>330</v>
      </c>
      <c r="AU162" s="144" t="s">
        <v>87</v>
      </c>
      <c r="AY162" s="17" t="s">
        <v>142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85</v>
      </c>
      <c r="BK162" s="145">
        <f>ROUND(I162*H162,2)</f>
        <v>0</v>
      </c>
      <c r="BL162" s="17" t="s">
        <v>333</v>
      </c>
      <c r="BM162" s="144" t="s">
        <v>343</v>
      </c>
    </row>
    <row r="163" spans="2:51" s="12" customFormat="1" ht="11.25">
      <c r="B163" s="150"/>
      <c r="D163" s="146" t="s">
        <v>154</v>
      </c>
      <c r="E163" s="151" t="s">
        <v>1</v>
      </c>
      <c r="F163" s="152" t="s">
        <v>162</v>
      </c>
      <c r="H163" s="151" t="s">
        <v>1</v>
      </c>
      <c r="I163" s="153"/>
      <c r="L163" s="150"/>
      <c r="M163" s="154"/>
      <c r="T163" s="155"/>
      <c r="AT163" s="151" t="s">
        <v>154</v>
      </c>
      <c r="AU163" s="151" t="s">
        <v>87</v>
      </c>
      <c r="AV163" s="12" t="s">
        <v>85</v>
      </c>
      <c r="AW163" s="12" t="s">
        <v>32</v>
      </c>
      <c r="AX163" s="12" t="s">
        <v>77</v>
      </c>
      <c r="AY163" s="151" t="s">
        <v>142</v>
      </c>
    </row>
    <row r="164" spans="2:51" s="13" customFormat="1" ht="11.25">
      <c r="B164" s="156"/>
      <c r="D164" s="146" t="s">
        <v>154</v>
      </c>
      <c r="E164" s="157" t="s">
        <v>1</v>
      </c>
      <c r="F164" s="158" t="s">
        <v>344</v>
      </c>
      <c r="H164" s="159">
        <v>2.816</v>
      </c>
      <c r="I164" s="160"/>
      <c r="L164" s="156"/>
      <c r="M164" s="161"/>
      <c r="T164" s="162"/>
      <c r="AT164" s="157" t="s">
        <v>154</v>
      </c>
      <c r="AU164" s="157" t="s">
        <v>87</v>
      </c>
      <c r="AV164" s="13" t="s">
        <v>87</v>
      </c>
      <c r="AW164" s="13" t="s">
        <v>32</v>
      </c>
      <c r="AX164" s="13" t="s">
        <v>85</v>
      </c>
      <c r="AY164" s="157" t="s">
        <v>142</v>
      </c>
    </row>
    <row r="165" spans="2:63" s="11" customFormat="1" ht="22.9" customHeight="1">
      <c r="B165" s="120"/>
      <c r="D165" s="121" t="s">
        <v>76</v>
      </c>
      <c r="E165" s="130" t="s">
        <v>183</v>
      </c>
      <c r="F165" s="130" t="s">
        <v>345</v>
      </c>
      <c r="I165" s="123"/>
      <c r="J165" s="131">
        <f>BK165</f>
        <v>0</v>
      </c>
      <c r="L165" s="120"/>
      <c r="M165" s="125"/>
      <c r="P165" s="126">
        <f>SUM(P166:P206)</f>
        <v>0</v>
      </c>
      <c r="R165" s="126">
        <f>SUM(R166:R206)</f>
        <v>1.6835383499999999</v>
      </c>
      <c r="T165" s="127">
        <f>SUM(T166:T206)</f>
        <v>0</v>
      </c>
      <c r="AR165" s="121" t="s">
        <v>85</v>
      </c>
      <c r="AT165" s="128" t="s">
        <v>76</v>
      </c>
      <c r="AU165" s="128" t="s">
        <v>85</v>
      </c>
      <c r="AY165" s="121" t="s">
        <v>142</v>
      </c>
      <c r="BK165" s="129">
        <f>SUM(BK166:BK206)</f>
        <v>0</v>
      </c>
    </row>
    <row r="166" spans="2:65" s="1" customFormat="1" ht="24.2" customHeight="1">
      <c r="B166" s="132"/>
      <c r="C166" s="133" t="s">
        <v>183</v>
      </c>
      <c r="D166" s="133" t="s">
        <v>145</v>
      </c>
      <c r="E166" s="134" t="s">
        <v>346</v>
      </c>
      <c r="F166" s="135" t="s">
        <v>347</v>
      </c>
      <c r="G166" s="136" t="s">
        <v>172</v>
      </c>
      <c r="H166" s="137">
        <v>48.16</v>
      </c>
      <c r="I166" s="138"/>
      <c r="J166" s="139">
        <f>ROUND(I166*H166,2)</f>
        <v>0</v>
      </c>
      <c r="K166" s="135" t="s">
        <v>160</v>
      </c>
      <c r="L166" s="32"/>
      <c r="M166" s="140" t="s">
        <v>1</v>
      </c>
      <c r="N166" s="141" t="s">
        <v>42</v>
      </c>
      <c r="P166" s="142">
        <f>O166*H166</f>
        <v>0</v>
      </c>
      <c r="Q166" s="142">
        <v>0.00735</v>
      </c>
      <c r="R166" s="142">
        <f>Q166*H166</f>
        <v>0.35397599999999996</v>
      </c>
      <c r="S166" s="142">
        <v>0</v>
      </c>
      <c r="T166" s="143">
        <f>S166*H166</f>
        <v>0</v>
      </c>
      <c r="AR166" s="144" t="s">
        <v>150</v>
      </c>
      <c r="AT166" s="144" t="s">
        <v>145</v>
      </c>
      <c r="AU166" s="144" t="s">
        <v>87</v>
      </c>
      <c r="AY166" s="17" t="s">
        <v>142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85</v>
      </c>
      <c r="BK166" s="145">
        <f>ROUND(I166*H166,2)</f>
        <v>0</v>
      </c>
      <c r="BL166" s="17" t="s">
        <v>150</v>
      </c>
      <c r="BM166" s="144" t="s">
        <v>348</v>
      </c>
    </row>
    <row r="167" spans="2:51" s="12" customFormat="1" ht="11.25">
      <c r="B167" s="150"/>
      <c r="D167" s="146" t="s">
        <v>154</v>
      </c>
      <c r="E167" s="151" t="s">
        <v>1</v>
      </c>
      <c r="F167" s="152" t="s">
        <v>206</v>
      </c>
      <c r="H167" s="151" t="s">
        <v>1</v>
      </c>
      <c r="I167" s="153"/>
      <c r="L167" s="150"/>
      <c r="M167" s="154"/>
      <c r="T167" s="155"/>
      <c r="AT167" s="151" t="s">
        <v>154</v>
      </c>
      <c r="AU167" s="151" t="s">
        <v>87</v>
      </c>
      <c r="AV167" s="12" t="s">
        <v>85</v>
      </c>
      <c r="AW167" s="12" t="s">
        <v>32</v>
      </c>
      <c r="AX167" s="12" t="s">
        <v>77</v>
      </c>
      <c r="AY167" s="151" t="s">
        <v>142</v>
      </c>
    </row>
    <row r="168" spans="2:51" s="12" customFormat="1" ht="11.25">
      <c r="B168" s="150"/>
      <c r="D168" s="146" t="s">
        <v>154</v>
      </c>
      <c r="E168" s="151" t="s">
        <v>1</v>
      </c>
      <c r="F168" s="152" t="s">
        <v>207</v>
      </c>
      <c r="H168" s="151" t="s">
        <v>1</v>
      </c>
      <c r="I168" s="153"/>
      <c r="L168" s="150"/>
      <c r="M168" s="154"/>
      <c r="T168" s="155"/>
      <c r="AT168" s="151" t="s">
        <v>154</v>
      </c>
      <c r="AU168" s="151" t="s">
        <v>87</v>
      </c>
      <c r="AV168" s="12" t="s">
        <v>85</v>
      </c>
      <c r="AW168" s="12" t="s">
        <v>32</v>
      </c>
      <c r="AX168" s="12" t="s">
        <v>77</v>
      </c>
      <c r="AY168" s="151" t="s">
        <v>142</v>
      </c>
    </row>
    <row r="169" spans="2:51" s="13" customFormat="1" ht="11.25">
      <c r="B169" s="156"/>
      <c r="D169" s="146" t="s">
        <v>154</v>
      </c>
      <c r="E169" s="157" t="s">
        <v>1</v>
      </c>
      <c r="F169" s="158" t="s">
        <v>208</v>
      </c>
      <c r="H169" s="159">
        <v>30.8</v>
      </c>
      <c r="I169" s="160"/>
      <c r="L169" s="156"/>
      <c r="M169" s="161"/>
      <c r="T169" s="162"/>
      <c r="AT169" s="157" t="s">
        <v>154</v>
      </c>
      <c r="AU169" s="157" t="s">
        <v>87</v>
      </c>
      <c r="AV169" s="13" t="s">
        <v>87</v>
      </c>
      <c r="AW169" s="13" t="s">
        <v>32</v>
      </c>
      <c r="AX169" s="13" t="s">
        <v>77</v>
      </c>
      <c r="AY169" s="157" t="s">
        <v>142</v>
      </c>
    </row>
    <row r="170" spans="2:51" s="13" customFormat="1" ht="11.25">
      <c r="B170" s="156"/>
      <c r="D170" s="146" t="s">
        <v>154</v>
      </c>
      <c r="E170" s="157" t="s">
        <v>1</v>
      </c>
      <c r="F170" s="158" t="s">
        <v>209</v>
      </c>
      <c r="H170" s="159">
        <v>17.36</v>
      </c>
      <c r="I170" s="160"/>
      <c r="L170" s="156"/>
      <c r="M170" s="161"/>
      <c r="T170" s="162"/>
      <c r="AT170" s="157" t="s">
        <v>154</v>
      </c>
      <c r="AU170" s="157" t="s">
        <v>87</v>
      </c>
      <c r="AV170" s="13" t="s">
        <v>87</v>
      </c>
      <c r="AW170" s="13" t="s">
        <v>32</v>
      </c>
      <c r="AX170" s="13" t="s">
        <v>77</v>
      </c>
      <c r="AY170" s="157" t="s">
        <v>142</v>
      </c>
    </row>
    <row r="171" spans="2:51" s="14" customFormat="1" ht="11.25">
      <c r="B171" s="163"/>
      <c r="D171" s="146" t="s">
        <v>154</v>
      </c>
      <c r="E171" s="164" t="s">
        <v>1</v>
      </c>
      <c r="F171" s="165" t="s">
        <v>156</v>
      </c>
      <c r="H171" s="166">
        <v>48.16</v>
      </c>
      <c r="I171" s="167"/>
      <c r="L171" s="163"/>
      <c r="M171" s="168"/>
      <c r="T171" s="169"/>
      <c r="AT171" s="164" t="s">
        <v>154</v>
      </c>
      <c r="AU171" s="164" t="s">
        <v>87</v>
      </c>
      <c r="AV171" s="14" t="s">
        <v>150</v>
      </c>
      <c r="AW171" s="14" t="s">
        <v>32</v>
      </c>
      <c r="AX171" s="14" t="s">
        <v>85</v>
      </c>
      <c r="AY171" s="164" t="s">
        <v>142</v>
      </c>
    </row>
    <row r="172" spans="2:65" s="1" customFormat="1" ht="24.2" customHeight="1">
      <c r="B172" s="132"/>
      <c r="C172" s="133" t="s">
        <v>189</v>
      </c>
      <c r="D172" s="133" t="s">
        <v>145</v>
      </c>
      <c r="E172" s="134" t="s">
        <v>349</v>
      </c>
      <c r="F172" s="135" t="s">
        <v>350</v>
      </c>
      <c r="G172" s="136" t="s">
        <v>172</v>
      </c>
      <c r="H172" s="137">
        <v>48.16</v>
      </c>
      <c r="I172" s="138"/>
      <c r="J172" s="139">
        <f>ROUND(I172*H172,2)</f>
        <v>0</v>
      </c>
      <c r="K172" s="135" t="s">
        <v>160</v>
      </c>
      <c r="L172" s="32"/>
      <c r="M172" s="140" t="s">
        <v>1</v>
      </c>
      <c r="N172" s="141" t="s">
        <v>42</v>
      </c>
      <c r="P172" s="142">
        <f>O172*H172</f>
        <v>0</v>
      </c>
      <c r="Q172" s="142">
        <v>0.00026</v>
      </c>
      <c r="R172" s="142">
        <f>Q172*H172</f>
        <v>0.012521599999999997</v>
      </c>
      <c r="S172" s="142">
        <v>0</v>
      </c>
      <c r="T172" s="143">
        <f>S172*H172</f>
        <v>0</v>
      </c>
      <c r="AR172" s="144" t="s">
        <v>150</v>
      </c>
      <c r="AT172" s="144" t="s">
        <v>145</v>
      </c>
      <c r="AU172" s="144" t="s">
        <v>87</v>
      </c>
      <c r="AY172" s="17" t="s">
        <v>142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85</v>
      </c>
      <c r="BK172" s="145">
        <f>ROUND(I172*H172,2)</f>
        <v>0</v>
      </c>
      <c r="BL172" s="17" t="s">
        <v>150</v>
      </c>
      <c r="BM172" s="144" t="s">
        <v>351</v>
      </c>
    </row>
    <row r="173" spans="2:51" s="13" customFormat="1" ht="11.25">
      <c r="B173" s="156"/>
      <c r="D173" s="146" t="s">
        <v>154</v>
      </c>
      <c r="E173" s="157" t="s">
        <v>1</v>
      </c>
      <c r="F173" s="158" t="s">
        <v>352</v>
      </c>
      <c r="H173" s="159">
        <v>48.16</v>
      </c>
      <c r="I173" s="160"/>
      <c r="L173" s="156"/>
      <c r="M173" s="161"/>
      <c r="T173" s="162"/>
      <c r="AT173" s="157" t="s">
        <v>154</v>
      </c>
      <c r="AU173" s="157" t="s">
        <v>87</v>
      </c>
      <c r="AV173" s="13" t="s">
        <v>87</v>
      </c>
      <c r="AW173" s="13" t="s">
        <v>32</v>
      </c>
      <c r="AX173" s="13" t="s">
        <v>85</v>
      </c>
      <c r="AY173" s="157" t="s">
        <v>142</v>
      </c>
    </row>
    <row r="174" spans="2:65" s="1" customFormat="1" ht="24.2" customHeight="1">
      <c r="B174" s="132"/>
      <c r="C174" s="133" t="s">
        <v>197</v>
      </c>
      <c r="D174" s="133" t="s">
        <v>145</v>
      </c>
      <c r="E174" s="134" t="s">
        <v>353</v>
      </c>
      <c r="F174" s="135" t="s">
        <v>354</v>
      </c>
      <c r="G174" s="136" t="s">
        <v>172</v>
      </c>
      <c r="H174" s="137">
        <v>48.16</v>
      </c>
      <c r="I174" s="138"/>
      <c r="J174" s="139">
        <f>ROUND(I174*H174,2)</f>
        <v>0</v>
      </c>
      <c r="K174" s="135" t="s">
        <v>160</v>
      </c>
      <c r="L174" s="32"/>
      <c r="M174" s="140" t="s">
        <v>1</v>
      </c>
      <c r="N174" s="141" t="s">
        <v>42</v>
      </c>
      <c r="P174" s="142">
        <f>O174*H174</f>
        <v>0</v>
      </c>
      <c r="Q174" s="142">
        <v>0.01838</v>
      </c>
      <c r="R174" s="142">
        <f>Q174*H174</f>
        <v>0.8851808</v>
      </c>
      <c r="S174" s="142">
        <v>0</v>
      </c>
      <c r="T174" s="143">
        <f>S174*H174</f>
        <v>0</v>
      </c>
      <c r="AR174" s="144" t="s">
        <v>150</v>
      </c>
      <c r="AT174" s="144" t="s">
        <v>145</v>
      </c>
      <c r="AU174" s="144" t="s">
        <v>87</v>
      </c>
      <c r="AY174" s="17" t="s">
        <v>142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85</v>
      </c>
      <c r="BK174" s="145">
        <f>ROUND(I174*H174,2)</f>
        <v>0</v>
      </c>
      <c r="BL174" s="17" t="s">
        <v>150</v>
      </c>
      <c r="BM174" s="144" t="s">
        <v>355</v>
      </c>
    </row>
    <row r="175" spans="2:51" s="13" customFormat="1" ht="11.25">
      <c r="B175" s="156"/>
      <c r="D175" s="146" t="s">
        <v>154</v>
      </c>
      <c r="E175" s="157" t="s">
        <v>1</v>
      </c>
      <c r="F175" s="158" t="s">
        <v>352</v>
      </c>
      <c r="H175" s="159">
        <v>48.16</v>
      </c>
      <c r="I175" s="160"/>
      <c r="L175" s="156"/>
      <c r="M175" s="161"/>
      <c r="T175" s="162"/>
      <c r="AT175" s="157" t="s">
        <v>154</v>
      </c>
      <c r="AU175" s="157" t="s">
        <v>87</v>
      </c>
      <c r="AV175" s="13" t="s">
        <v>87</v>
      </c>
      <c r="AW175" s="13" t="s">
        <v>32</v>
      </c>
      <c r="AX175" s="13" t="s">
        <v>77</v>
      </c>
      <c r="AY175" s="157" t="s">
        <v>142</v>
      </c>
    </row>
    <row r="176" spans="2:51" s="14" customFormat="1" ht="11.25">
      <c r="B176" s="163"/>
      <c r="D176" s="146" t="s">
        <v>154</v>
      </c>
      <c r="E176" s="164" t="s">
        <v>1</v>
      </c>
      <c r="F176" s="165" t="s">
        <v>156</v>
      </c>
      <c r="H176" s="166">
        <v>48.16</v>
      </c>
      <c r="I176" s="167"/>
      <c r="L176" s="163"/>
      <c r="M176" s="168"/>
      <c r="T176" s="169"/>
      <c r="AT176" s="164" t="s">
        <v>154</v>
      </c>
      <c r="AU176" s="164" t="s">
        <v>87</v>
      </c>
      <c r="AV176" s="14" t="s">
        <v>150</v>
      </c>
      <c r="AW176" s="14" t="s">
        <v>32</v>
      </c>
      <c r="AX176" s="14" t="s">
        <v>85</v>
      </c>
      <c r="AY176" s="164" t="s">
        <v>142</v>
      </c>
    </row>
    <row r="177" spans="2:65" s="1" customFormat="1" ht="24.2" customHeight="1">
      <c r="B177" s="132"/>
      <c r="C177" s="133" t="s">
        <v>143</v>
      </c>
      <c r="D177" s="133" t="s">
        <v>145</v>
      </c>
      <c r="E177" s="134" t="s">
        <v>356</v>
      </c>
      <c r="F177" s="135" t="s">
        <v>357</v>
      </c>
      <c r="G177" s="136" t="s">
        <v>186</v>
      </c>
      <c r="H177" s="137">
        <v>4</v>
      </c>
      <c r="I177" s="138"/>
      <c r="J177" s="139">
        <f>ROUND(I177*H177,2)</f>
        <v>0</v>
      </c>
      <c r="K177" s="135" t="s">
        <v>160</v>
      </c>
      <c r="L177" s="32"/>
      <c r="M177" s="140" t="s">
        <v>1</v>
      </c>
      <c r="N177" s="141" t="s">
        <v>42</v>
      </c>
      <c r="P177" s="142">
        <f>O177*H177</f>
        <v>0</v>
      </c>
      <c r="Q177" s="142">
        <v>0.0415</v>
      </c>
      <c r="R177" s="142">
        <f>Q177*H177</f>
        <v>0.166</v>
      </c>
      <c r="S177" s="142">
        <v>0</v>
      </c>
      <c r="T177" s="143">
        <f>S177*H177</f>
        <v>0</v>
      </c>
      <c r="AR177" s="144" t="s">
        <v>150</v>
      </c>
      <c r="AT177" s="144" t="s">
        <v>145</v>
      </c>
      <c r="AU177" s="144" t="s">
        <v>87</v>
      </c>
      <c r="AY177" s="17" t="s">
        <v>142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150</v>
      </c>
      <c r="BM177" s="144" t="s">
        <v>358</v>
      </c>
    </row>
    <row r="178" spans="2:51" s="13" customFormat="1" ht="11.25">
      <c r="B178" s="156"/>
      <c r="D178" s="146" t="s">
        <v>154</v>
      </c>
      <c r="E178" s="157" t="s">
        <v>1</v>
      </c>
      <c r="F178" s="158" t="s">
        <v>150</v>
      </c>
      <c r="H178" s="159">
        <v>4</v>
      </c>
      <c r="I178" s="160"/>
      <c r="L178" s="156"/>
      <c r="M178" s="161"/>
      <c r="T178" s="162"/>
      <c r="AT178" s="157" t="s">
        <v>154</v>
      </c>
      <c r="AU178" s="157" t="s">
        <v>87</v>
      </c>
      <c r="AV178" s="13" t="s">
        <v>87</v>
      </c>
      <c r="AW178" s="13" t="s">
        <v>32</v>
      </c>
      <c r="AX178" s="13" t="s">
        <v>85</v>
      </c>
      <c r="AY178" s="157" t="s">
        <v>142</v>
      </c>
    </row>
    <row r="179" spans="2:65" s="1" customFormat="1" ht="24.2" customHeight="1">
      <c r="B179" s="132"/>
      <c r="C179" s="133" t="s">
        <v>216</v>
      </c>
      <c r="D179" s="133" t="s">
        <v>145</v>
      </c>
      <c r="E179" s="134" t="s">
        <v>359</v>
      </c>
      <c r="F179" s="135" t="s">
        <v>360</v>
      </c>
      <c r="G179" s="136" t="s">
        <v>186</v>
      </c>
      <c r="H179" s="137">
        <v>4</v>
      </c>
      <c r="I179" s="138"/>
      <c r="J179" s="139">
        <f>ROUND(I179*H179,2)</f>
        <v>0</v>
      </c>
      <c r="K179" s="135" t="s">
        <v>149</v>
      </c>
      <c r="L179" s="32"/>
      <c r="M179" s="140" t="s">
        <v>1</v>
      </c>
      <c r="N179" s="141" t="s">
        <v>42</v>
      </c>
      <c r="P179" s="142">
        <f>O179*H179</f>
        <v>0</v>
      </c>
      <c r="Q179" s="142">
        <v>0.0415</v>
      </c>
      <c r="R179" s="142">
        <f>Q179*H179</f>
        <v>0.166</v>
      </c>
      <c r="S179" s="142">
        <v>0</v>
      </c>
      <c r="T179" s="143">
        <f>S179*H179</f>
        <v>0</v>
      </c>
      <c r="AR179" s="144" t="s">
        <v>150</v>
      </c>
      <c r="AT179" s="144" t="s">
        <v>145</v>
      </c>
      <c r="AU179" s="144" t="s">
        <v>87</v>
      </c>
      <c r="AY179" s="17" t="s">
        <v>142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150</v>
      </c>
      <c r="BM179" s="144" t="s">
        <v>361</v>
      </c>
    </row>
    <row r="180" spans="2:51" s="13" customFormat="1" ht="11.25">
      <c r="B180" s="156"/>
      <c r="D180" s="146" t="s">
        <v>154</v>
      </c>
      <c r="E180" s="157" t="s">
        <v>1</v>
      </c>
      <c r="F180" s="158" t="s">
        <v>150</v>
      </c>
      <c r="H180" s="159">
        <v>4</v>
      </c>
      <c r="I180" s="160"/>
      <c r="L180" s="156"/>
      <c r="M180" s="161"/>
      <c r="T180" s="162"/>
      <c r="AT180" s="157" t="s">
        <v>154</v>
      </c>
      <c r="AU180" s="157" t="s">
        <v>87</v>
      </c>
      <c r="AV180" s="13" t="s">
        <v>87</v>
      </c>
      <c r="AW180" s="13" t="s">
        <v>32</v>
      </c>
      <c r="AX180" s="13" t="s">
        <v>85</v>
      </c>
      <c r="AY180" s="157" t="s">
        <v>142</v>
      </c>
    </row>
    <row r="181" spans="2:65" s="1" customFormat="1" ht="24.2" customHeight="1">
      <c r="B181" s="132"/>
      <c r="C181" s="133" t="s">
        <v>221</v>
      </c>
      <c r="D181" s="133" t="s">
        <v>145</v>
      </c>
      <c r="E181" s="134" t="s">
        <v>362</v>
      </c>
      <c r="F181" s="135" t="s">
        <v>363</v>
      </c>
      <c r="G181" s="136" t="s">
        <v>172</v>
      </c>
      <c r="H181" s="137">
        <v>2.511</v>
      </c>
      <c r="I181" s="138"/>
      <c r="J181" s="139">
        <f>ROUND(I181*H181,2)</f>
        <v>0</v>
      </c>
      <c r="K181" s="135" t="s">
        <v>160</v>
      </c>
      <c r="L181" s="32"/>
      <c r="M181" s="140" t="s">
        <v>1</v>
      </c>
      <c r="N181" s="141" t="s">
        <v>42</v>
      </c>
      <c r="P181" s="142">
        <f>O181*H181</f>
        <v>0</v>
      </c>
      <c r="Q181" s="142">
        <v>0.03045</v>
      </c>
      <c r="R181" s="142">
        <f>Q181*H181</f>
        <v>0.07645995000000001</v>
      </c>
      <c r="S181" s="142">
        <v>0</v>
      </c>
      <c r="T181" s="143">
        <f>S181*H181</f>
        <v>0</v>
      </c>
      <c r="AR181" s="144" t="s">
        <v>150</v>
      </c>
      <c r="AT181" s="144" t="s">
        <v>145</v>
      </c>
      <c r="AU181" s="144" t="s">
        <v>87</v>
      </c>
      <c r="AY181" s="17" t="s">
        <v>142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85</v>
      </c>
      <c r="BK181" s="145">
        <f>ROUND(I181*H181,2)</f>
        <v>0</v>
      </c>
      <c r="BL181" s="17" t="s">
        <v>150</v>
      </c>
      <c r="BM181" s="144" t="s">
        <v>364</v>
      </c>
    </row>
    <row r="182" spans="2:51" s="12" customFormat="1" ht="11.25">
      <c r="B182" s="150"/>
      <c r="D182" s="146" t="s">
        <v>154</v>
      </c>
      <c r="E182" s="151" t="s">
        <v>1</v>
      </c>
      <c r="F182" s="152" t="s">
        <v>211</v>
      </c>
      <c r="H182" s="151" t="s">
        <v>1</v>
      </c>
      <c r="I182" s="153"/>
      <c r="L182" s="150"/>
      <c r="M182" s="154"/>
      <c r="T182" s="155"/>
      <c r="AT182" s="151" t="s">
        <v>154</v>
      </c>
      <c r="AU182" s="151" t="s">
        <v>87</v>
      </c>
      <c r="AV182" s="12" t="s">
        <v>85</v>
      </c>
      <c r="AW182" s="12" t="s">
        <v>32</v>
      </c>
      <c r="AX182" s="12" t="s">
        <v>77</v>
      </c>
      <c r="AY182" s="151" t="s">
        <v>142</v>
      </c>
    </row>
    <row r="183" spans="2:51" s="13" customFormat="1" ht="11.25">
      <c r="B183" s="156"/>
      <c r="D183" s="146" t="s">
        <v>154</v>
      </c>
      <c r="E183" s="157" t="s">
        <v>1</v>
      </c>
      <c r="F183" s="158" t="s">
        <v>212</v>
      </c>
      <c r="H183" s="159">
        <v>1.144</v>
      </c>
      <c r="I183" s="160"/>
      <c r="L183" s="156"/>
      <c r="M183" s="161"/>
      <c r="T183" s="162"/>
      <c r="AT183" s="157" t="s">
        <v>154</v>
      </c>
      <c r="AU183" s="157" t="s">
        <v>87</v>
      </c>
      <c r="AV183" s="13" t="s">
        <v>87</v>
      </c>
      <c r="AW183" s="13" t="s">
        <v>32</v>
      </c>
      <c r="AX183" s="13" t="s">
        <v>77</v>
      </c>
      <c r="AY183" s="157" t="s">
        <v>142</v>
      </c>
    </row>
    <row r="184" spans="2:51" s="13" customFormat="1" ht="11.25">
      <c r="B184" s="156"/>
      <c r="D184" s="146" t="s">
        <v>154</v>
      </c>
      <c r="E184" s="157" t="s">
        <v>1</v>
      </c>
      <c r="F184" s="158" t="s">
        <v>213</v>
      </c>
      <c r="H184" s="159">
        <v>1.367</v>
      </c>
      <c r="I184" s="160"/>
      <c r="L184" s="156"/>
      <c r="M184" s="161"/>
      <c r="T184" s="162"/>
      <c r="AT184" s="157" t="s">
        <v>154</v>
      </c>
      <c r="AU184" s="157" t="s">
        <v>87</v>
      </c>
      <c r="AV184" s="13" t="s">
        <v>87</v>
      </c>
      <c r="AW184" s="13" t="s">
        <v>32</v>
      </c>
      <c r="AX184" s="13" t="s">
        <v>77</v>
      </c>
      <c r="AY184" s="157" t="s">
        <v>142</v>
      </c>
    </row>
    <row r="185" spans="2:51" s="14" customFormat="1" ht="11.25">
      <c r="B185" s="163"/>
      <c r="D185" s="146" t="s">
        <v>154</v>
      </c>
      <c r="E185" s="164" t="s">
        <v>1</v>
      </c>
      <c r="F185" s="165" t="s">
        <v>156</v>
      </c>
      <c r="H185" s="166">
        <v>2.511</v>
      </c>
      <c r="I185" s="167"/>
      <c r="L185" s="163"/>
      <c r="M185" s="168"/>
      <c r="T185" s="169"/>
      <c r="AT185" s="164" t="s">
        <v>154</v>
      </c>
      <c r="AU185" s="164" t="s">
        <v>87</v>
      </c>
      <c r="AV185" s="14" t="s">
        <v>150</v>
      </c>
      <c r="AW185" s="14" t="s">
        <v>32</v>
      </c>
      <c r="AX185" s="14" t="s">
        <v>85</v>
      </c>
      <c r="AY185" s="164" t="s">
        <v>142</v>
      </c>
    </row>
    <row r="186" spans="2:65" s="1" customFormat="1" ht="16.5" customHeight="1">
      <c r="B186" s="132"/>
      <c r="C186" s="133" t="s">
        <v>226</v>
      </c>
      <c r="D186" s="133" t="s">
        <v>145</v>
      </c>
      <c r="E186" s="134" t="s">
        <v>365</v>
      </c>
      <c r="F186" s="135" t="s">
        <v>366</v>
      </c>
      <c r="G186" s="136" t="s">
        <v>172</v>
      </c>
      <c r="H186" s="137">
        <v>180</v>
      </c>
      <c r="I186" s="138"/>
      <c r="J186" s="139">
        <f>ROUND(I186*H186,2)</f>
        <v>0</v>
      </c>
      <c r="K186" s="135" t="s">
        <v>160</v>
      </c>
      <c r="L186" s="32"/>
      <c r="M186" s="140" t="s">
        <v>1</v>
      </c>
      <c r="N186" s="141" t="s">
        <v>42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150</v>
      </c>
      <c r="AT186" s="144" t="s">
        <v>145</v>
      </c>
      <c r="AU186" s="144" t="s">
        <v>87</v>
      </c>
      <c r="AY186" s="17" t="s">
        <v>142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85</v>
      </c>
      <c r="BK186" s="145">
        <f>ROUND(I186*H186,2)</f>
        <v>0</v>
      </c>
      <c r="BL186" s="17" t="s">
        <v>150</v>
      </c>
      <c r="BM186" s="144" t="s">
        <v>367</v>
      </c>
    </row>
    <row r="187" spans="2:51" s="12" customFormat="1" ht="11.25">
      <c r="B187" s="150"/>
      <c r="D187" s="146" t="s">
        <v>154</v>
      </c>
      <c r="E187" s="151" t="s">
        <v>1</v>
      </c>
      <c r="F187" s="152" t="s">
        <v>368</v>
      </c>
      <c r="H187" s="151" t="s">
        <v>1</v>
      </c>
      <c r="I187" s="153"/>
      <c r="L187" s="150"/>
      <c r="M187" s="154"/>
      <c r="T187" s="155"/>
      <c r="AT187" s="151" t="s">
        <v>154</v>
      </c>
      <c r="AU187" s="151" t="s">
        <v>87</v>
      </c>
      <c r="AV187" s="12" t="s">
        <v>85</v>
      </c>
      <c r="AW187" s="12" t="s">
        <v>32</v>
      </c>
      <c r="AX187" s="12" t="s">
        <v>77</v>
      </c>
      <c r="AY187" s="151" t="s">
        <v>142</v>
      </c>
    </row>
    <row r="188" spans="2:51" s="13" customFormat="1" ht="11.25">
      <c r="B188" s="156"/>
      <c r="D188" s="146" t="s">
        <v>154</v>
      </c>
      <c r="E188" s="157" t="s">
        <v>1</v>
      </c>
      <c r="F188" s="158" t="s">
        <v>369</v>
      </c>
      <c r="H188" s="159">
        <v>180</v>
      </c>
      <c r="I188" s="160"/>
      <c r="L188" s="156"/>
      <c r="M188" s="161"/>
      <c r="T188" s="162"/>
      <c r="AT188" s="157" t="s">
        <v>154</v>
      </c>
      <c r="AU188" s="157" t="s">
        <v>87</v>
      </c>
      <c r="AV188" s="13" t="s">
        <v>87</v>
      </c>
      <c r="AW188" s="13" t="s">
        <v>32</v>
      </c>
      <c r="AX188" s="13" t="s">
        <v>85</v>
      </c>
      <c r="AY188" s="157" t="s">
        <v>142</v>
      </c>
    </row>
    <row r="189" spans="2:65" s="1" customFormat="1" ht="24.2" customHeight="1">
      <c r="B189" s="132"/>
      <c r="C189" s="133" t="s">
        <v>231</v>
      </c>
      <c r="D189" s="133" t="s">
        <v>145</v>
      </c>
      <c r="E189" s="134" t="s">
        <v>370</v>
      </c>
      <c r="F189" s="135" t="s">
        <v>371</v>
      </c>
      <c r="G189" s="136" t="s">
        <v>172</v>
      </c>
      <c r="H189" s="137">
        <v>250</v>
      </c>
      <c r="I189" s="138"/>
      <c r="J189" s="139">
        <f>ROUND(I189*H189,2)</f>
        <v>0</v>
      </c>
      <c r="K189" s="135" t="s">
        <v>160</v>
      </c>
      <c r="L189" s="32"/>
      <c r="M189" s="140" t="s">
        <v>1</v>
      </c>
      <c r="N189" s="141" t="s">
        <v>42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150</v>
      </c>
      <c r="AT189" s="144" t="s">
        <v>145</v>
      </c>
      <c r="AU189" s="144" t="s">
        <v>87</v>
      </c>
      <c r="AY189" s="17" t="s">
        <v>142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85</v>
      </c>
      <c r="BK189" s="145">
        <f>ROUND(I189*H189,2)</f>
        <v>0</v>
      </c>
      <c r="BL189" s="17" t="s">
        <v>150</v>
      </c>
      <c r="BM189" s="144" t="s">
        <v>372</v>
      </c>
    </row>
    <row r="190" spans="2:51" s="13" customFormat="1" ht="11.25">
      <c r="B190" s="156"/>
      <c r="D190" s="146" t="s">
        <v>154</v>
      </c>
      <c r="E190" s="157" t="s">
        <v>1</v>
      </c>
      <c r="F190" s="158" t="s">
        <v>373</v>
      </c>
      <c r="H190" s="159">
        <v>250</v>
      </c>
      <c r="I190" s="160"/>
      <c r="L190" s="156"/>
      <c r="M190" s="161"/>
      <c r="T190" s="162"/>
      <c r="AT190" s="157" t="s">
        <v>154</v>
      </c>
      <c r="AU190" s="157" t="s">
        <v>87</v>
      </c>
      <c r="AV190" s="13" t="s">
        <v>87</v>
      </c>
      <c r="AW190" s="13" t="s">
        <v>32</v>
      </c>
      <c r="AX190" s="13" t="s">
        <v>77</v>
      </c>
      <c r="AY190" s="157" t="s">
        <v>142</v>
      </c>
    </row>
    <row r="191" spans="2:51" s="14" customFormat="1" ht="11.25">
      <c r="B191" s="163"/>
      <c r="D191" s="146" t="s">
        <v>154</v>
      </c>
      <c r="E191" s="164" t="s">
        <v>1</v>
      </c>
      <c r="F191" s="165" t="s">
        <v>156</v>
      </c>
      <c r="H191" s="166">
        <v>250</v>
      </c>
      <c r="I191" s="167"/>
      <c r="L191" s="163"/>
      <c r="M191" s="168"/>
      <c r="T191" s="169"/>
      <c r="AT191" s="164" t="s">
        <v>154</v>
      </c>
      <c r="AU191" s="164" t="s">
        <v>87</v>
      </c>
      <c r="AV191" s="14" t="s">
        <v>150</v>
      </c>
      <c r="AW191" s="14" t="s">
        <v>32</v>
      </c>
      <c r="AX191" s="14" t="s">
        <v>85</v>
      </c>
      <c r="AY191" s="164" t="s">
        <v>142</v>
      </c>
    </row>
    <row r="192" spans="2:65" s="1" customFormat="1" ht="16.5" customHeight="1">
      <c r="B192" s="132"/>
      <c r="C192" s="133" t="s">
        <v>235</v>
      </c>
      <c r="D192" s="133" t="s">
        <v>145</v>
      </c>
      <c r="E192" s="134" t="s">
        <v>374</v>
      </c>
      <c r="F192" s="135" t="s">
        <v>375</v>
      </c>
      <c r="G192" s="136" t="s">
        <v>172</v>
      </c>
      <c r="H192" s="137">
        <v>180</v>
      </c>
      <c r="I192" s="138"/>
      <c r="J192" s="139">
        <f>ROUND(I192*H192,2)</f>
        <v>0</v>
      </c>
      <c r="K192" s="135" t="s">
        <v>160</v>
      </c>
      <c r="L192" s="32"/>
      <c r="M192" s="140" t="s">
        <v>1</v>
      </c>
      <c r="N192" s="141" t="s">
        <v>42</v>
      </c>
      <c r="P192" s="142">
        <f>O192*H192</f>
        <v>0</v>
      </c>
      <c r="Q192" s="142">
        <v>0.00013</v>
      </c>
      <c r="R192" s="142">
        <f>Q192*H192</f>
        <v>0.023399999999999997</v>
      </c>
      <c r="S192" s="142">
        <v>0</v>
      </c>
      <c r="T192" s="143">
        <f>S192*H192</f>
        <v>0</v>
      </c>
      <c r="AR192" s="144" t="s">
        <v>150</v>
      </c>
      <c r="AT192" s="144" t="s">
        <v>145</v>
      </c>
      <c r="AU192" s="144" t="s">
        <v>87</v>
      </c>
      <c r="AY192" s="17" t="s">
        <v>142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85</v>
      </c>
      <c r="BK192" s="145">
        <f>ROUND(I192*H192,2)</f>
        <v>0</v>
      </c>
      <c r="BL192" s="17" t="s">
        <v>150</v>
      </c>
      <c r="BM192" s="144" t="s">
        <v>376</v>
      </c>
    </row>
    <row r="193" spans="2:51" s="12" customFormat="1" ht="11.25">
      <c r="B193" s="150"/>
      <c r="D193" s="146" t="s">
        <v>154</v>
      </c>
      <c r="E193" s="151" t="s">
        <v>1</v>
      </c>
      <c r="F193" s="152" t="s">
        <v>377</v>
      </c>
      <c r="H193" s="151" t="s">
        <v>1</v>
      </c>
      <c r="I193" s="153"/>
      <c r="L193" s="150"/>
      <c r="M193" s="154"/>
      <c r="T193" s="155"/>
      <c r="AT193" s="151" t="s">
        <v>154</v>
      </c>
      <c r="AU193" s="151" t="s">
        <v>87</v>
      </c>
      <c r="AV193" s="12" t="s">
        <v>85</v>
      </c>
      <c r="AW193" s="12" t="s">
        <v>32</v>
      </c>
      <c r="AX193" s="12" t="s">
        <v>77</v>
      </c>
      <c r="AY193" s="151" t="s">
        <v>142</v>
      </c>
    </row>
    <row r="194" spans="2:51" s="13" customFormat="1" ht="11.25">
      <c r="B194" s="156"/>
      <c r="D194" s="146" t="s">
        <v>154</v>
      </c>
      <c r="E194" s="157" t="s">
        <v>1</v>
      </c>
      <c r="F194" s="158" t="s">
        <v>369</v>
      </c>
      <c r="H194" s="159">
        <v>180</v>
      </c>
      <c r="I194" s="160"/>
      <c r="L194" s="156"/>
      <c r="M194" s="161"/>
      <c r="T194" s="162"/>
      <c r="AT194" s="157" t="s">
        <v>154</v>
      </c>
      <c r="AU194" s="157" t="s">
        <v>87</v>
      </c>
      <c r="AV194" s="13" t="s">
        <v>87</v>
      </c>
      <c r="AW194" s="13" t="s">
        <v>32</v>
      </c>
      <c r="AX194" s="13" t="s">
        <v>85</v>
      </c>
      <c r="AY194" s="157" t="s">
        <v>142</v>
      </c>
    </row>
    <row r="195" spans="2:65" s="1" customFormat="1" ht="24.2" customHeight="1">
      <c r="B195" s="132"/>
      <c r="C195" s="133" t="s">
        <v>8</v>
      </c>
      <c r="D195" s="133" t="s">
        <v>145</v>
      </c>
      <c r="E195" s="134" t="s">
        <v>378</v>
      </c>
      <c r="F195" s="135" t="s">
        <v>379</v>
      </c>
      <c r="G195" s="136" t="s">
        <v>148</v>
      </c>
      <c r="H195" s="137">
        <v>1</v>
      </c>
      <c r="I195" s="138"/>
      <c r="J195" s="139">
        <f>ROUND(I195*H195,2)</f>
        <v>0</v>
      </c>
      <c r="K195" s="135" t="s">
        <v>149</v>
      </c>
      <c r="L195" s="32"/>
      <c r="M195" s="140" t="s">
        <v>1</v>
      </c>
      <c r="N195" s="141" t="s">
        <v>42</v>
      </c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3">
        <f>S195*H195</f>
        <v>0</v>
      </c>
      <c r="AR195" s="144" t="s">
        <v>247</v>
      </c>
      <c r="AT195" s="144" t="s">
        <v>145</v>
      </c>
      <c r="AU195" s="144" t="s">
        <v>87</v>
      </c>
      <c r="AY195" s="17" t="s">
        <v>142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247</v>
      </c>
      <c r="BM195" s="144" t="s">
        <v>380</v>
      </c>
    </row>
    <row r="196" spans="2:47" s="1" customFormat="1" ht="19.5">
      <c r="B196" s="32"/>
      <c r="D196" s="146" t="s">
        <v>152</v>
      </c>
      <c r="F196" s="147" t="s">
        <v>188</v>
      </c>
      <c r="I196" s="148"/>
      <c r="L196" s="32"/>
      <c r="M196" s="149"/>
      <c r="T196" s="56"/>
      <c r="AT196" s="17" t="s">
        <v>152</v>
      </c>
      <c r="AU196" s="17" t="s">
        <v>87</v>
      </c>
    </row>
    <row r="197" spans="2:51" s="12" customFormat="1" ht="11.25">
      <c r="B197" s="150"/>
      <c r="D197" s="146" t="s">
        <v>154</v>
      </c>
      <c r="E197" s="151" t="s">
        <v>1</v>
      </c>
      <c r="F197" s="152" t="s">
        <v>381</v>
      </c>
      <c r="H197" s="151" t="s">
        <v>1</v>
      </c>
      <c r="I197" s="153"/>
      <c r="L197" s="150"/>
      <c r="M197" s="154"/>
      <c r="T197" s="155"/>
      <c r="AT197" s="151" t="s">
        <v>154</v>
      </c>
      <c r="AU197" s="151" t="s">
        <v>87</v>
      </c>
      <c r="AV197" s="12" t="s">
        <v>85</v>
      </c>
      <c r="AW197" s="12" t="s">
        <v>32</v>
      </c>
      <c r="AX197" s="12" t="s">
        <v>77</v>
      </c>
      <c r="AY197" s="151" t="s">
        <v>142</v>
      </c>
    </row>
    <row r="198" spans="2:51" s="13" customFormat="1" ht="11.25">
      <c r="B198" s="156"/>
      <c r="D198" s="146" t="s">
        <v>154</v>
      </c>
      <c r="E198" s="157" t="s">
        <v>1</v>
      </c>
      <c r="F198" s="158" t="s">
        <v>85</v>
      </c>
      <c r="H198" s="159">
        <v>1</v>
      </c>
      <c r="I198" s="160"/>
      <c r="L198" s="156"/>
      <c r="M198" s="161"/>
      <c r="T198" s="162"/>
      <c r="AT198" s="157" t="s">
        <v>154</v>
      </c>
      <c r="AU198" s="157" t="s">
        <v>87</v>
      </c>
      <c r="AV198" s="13" t="s">
        <v>87</v>
      </c>
      <c r="AW198" s="13" t="s">
        <v>32</v>
      </c>
      <c r="AX198" s="13" t="s">
        <v>85</v>
      </c>
      <c r="AY198" s="157" t="s">
        <v>142</v>
      </c>
    </row>
    <row r="199" spans="2:65" s="1" customFormat="1" ht="24.2" customHeight="1">
      <c r="B199" s="132"/>
      <c r="C199" s="133" t="s">
        <v>247</v>
      </c>
      <c r="D199" s="133" t="s">
        <v>145</v>
      </c>
      <c r="E199" s="134" t="s">
        <v>382</v>
      </c>
      <c r="F199" s="135" t="s">
        <v>383</v>
      </c>
      <c r="G199" s="136" t="s">
        <v>148</v>
      </c>
      <c r="H199" s="137">
        <v>1</v>
      </c>
      <c r="I199" s="138"/>
      <c r="J199" s="139">
        <f>ROUND(I199*H199,2)</f>
        <v>0</v>
      </c>
      <c r="K199" s="135" t="s">
        <v>149</v>
      </c>
      <c r="L199" s="32"/>
      <c r="M199" s="140" t="s">
        <v>1</v>
      </c>
      <c r="N199" s="141" t="s">
        <v>42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4" t="s">
        <v>247</v>
      </c>
      <c r="AT199" s="144" t="s">
        <v>145</v>
      </c>
      <c r="AU199" s="144" t="s">
        <v>87</v>
      </c>
      <c r="AY199" s="17" t="s">
        <v>142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247</v>
      </c>
      <c r="BM199" s="144" t="s">
        <v>384</v>
      </c>
    </row>
    <row r="200" spans="2:47" s="1" customFormat="1" ht="19.5">
      <c r="B200" s="32"/>
      <c r="D200" s="146" t="s">
        <v>152</v>
      </c>
      <c r="F200" s="147" t="s">
        <v>188</v>
      </c>
      <c r="I200" s="148"/>
      <c r="L200" s="32"/>
      <c r="M200" s="149"/>
      <c r="T200" s="56"/>
      <c r="AT200" s="17" t="s">
        <v>152</v>
      </c>
      <c r="AU200" s="17" t="s">
        <v>87</v>
      </c>
    </row>
    <row r="201" spans="2:51" s="12" customFormat="1" ht="11.25">
      <c r="B201" s="150"/>
      <c r="D201" s="146" t="s">
        <v>154</v>
      </c>
      <c r="E201" s="151" t="s">
        <v>1</v>
      </c>
      <c r="F201" s="152" t="s">
        <v>377</v>
      </c>
      <c r="H201" s="151" t="s">
        <v>1</v>
      </c>
      <c r="I201" s="153"/>
      <c r="L201" s="150"/>
      <c r="M201" s="154"/>
      <c r="T201" s="155"/>
      <c r="AT201" s="151" t="s">
        <v>154</v>
      </c>
      <c r="AU201" s="151" t="s">
        <v>87</v>
      </c>
      <c r="AV201" s="12" t="s">
        <v>85</v>
      </c>
      <c r="AW201" s="12" t="s">
        <v>32</v>
      </c>
      <c r="AX201" s="12" t="s">
        <v>77</v>
      </c>
      <c r="AY201" s="151" t="s">
        <v>142</v>
      </c>
    </row>
    <row r="202" spans="2:51" s="13" customFormat="1" ht="11.25">
      <c r="B202" s="156"/>
      <c r="D202" s="146" t="s">
        <v>154</v>
      </c>
      <c r="E202" s="157" t="s">
        <v>1</v>
      </c>
      <c r="F202" s="158" t="s">
        <v>85</v>
      </c>
      <c r="H202" s="159">
        <v>1</v>
      </c>
      <c r="I202" s="160"/>
      <c r="L202" s="156"/>
      <c r="M202" s="161"/>
      <c r="T202" s="162"/>
      <c r="AT202" s="157" t="s">
        <v>154</v>
      </c>
      <c r="AU202" s="157" t="s">
        <v>87</v>
      </c>
      <c r="AV202" s="13" t="s">
        <v>87</v>
      </c>
      <c r="AW202" s="13" t="s">
        <v>32</v>
      </c>
      <c r="AX202" s="13" t="s">
        <v>85</v>
      </c>
      <c r="AY202" s="157" t="s">
        <v>142</v>
      </c>
    </row>
    <row r="203" spans="2:65" s="1" customFormat="1" ht="21.75" customHeight="1">
      <c r="B203" s="132"/>
      <c r="C203" s="133" t="s">
        <v>252</v>
      </c>
      <c r="D203" s="133" t="s">
        <v>145</v>
      </c>
      <c r="E203" s="134" t="s">
        <v>385</v>
      </c>
      <c r="F203" s="135" t="s">
        <v>386</v>
      </c>
      <c r="G203" s="136" t="s">
        <v>148</v>
      </c>
      <c r="H203" s="137">
        <v>1</v>
      </c>
      <c r="I203" s="138"/>
      <c r="J203" s="139">
        <f>ROUND(I203*H203,2)</f>
        <v>0</v>
      </c>
      <c r="K203" s="135" t="s">
        <v>149</v>
      </c>
      <c r="L203" s="32"/>
      <c r="M203" s="140" t="s">
        <v>1</v>
      </c>
      <c r="N203" s="141" t="s">
        <v>42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247</v>
      </c>
      <c r="AT203" s="144" t="s">
        <v>145</v>
      </c>
      <c r="AU203" s="144" t="s">
        <v>87</v>
      </c>
      <c r="AY203" s="17" t="s">
        <v>142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85</v>
      </c>
      <c r="BK203" s="145">
        <f>ROUND(I203*H203,2)</f>
        <v>0</v>
      </c>
      <c r="BL203" s="17" t="s">
        <v>247</v>
      </c>
      <c r="BM203" s="144" t="s">
        <v>387</v>
      </c>
    </row>
    <row r="204" spans="2:47" s="1" customFormat="1" ht="19.5">
      <c r="B204" s="32"/>
      <c r="D204" s="146" t="s">
        <v>152</v>
      </c>
      <c r="F204" s="147" t="s">
        <v>188</v>
      </c>
      <c r="I204" s="148"/>
      <c r="L204" s="32"/>
      <c r="M204" s="149"/>
      <c r="T204" s="56"/>
      <c r="AT204" s="17" t="s">
        <v>152</v>
      </c>
      <c r="AU204" s="17" t="s">
        <v>87</v>
      </c>
    </row>
    <row r="205" spans="2:51" s="12" customFormat="1" ht="11.25">
      <c r="B205" s="150"/>
      <c r="D205" s="146" t="s">
        <v>154</v>
      </c>
      <c r="E205" s="151" t="s">
        <v>1</v>
      </c>
      <c r="F205" s="152" t="s">
        <v>377</v>
      </c>
      <c r="H205" s="151" t="s">
        <v>1</v>
      </c>
      <c r="I205" s="153"/>
      <c r="L205" s="150"/>
      <c r="M205" s="154"/>
      <c r="T205" s="155"/>
      <c r="AT205" s="151" t="s">
        <v>154</v>
      </c>
      <c r="AU205" s="151" t="s">
        <v>87</v>
      </c>
      <c r="AV205" s="12" t="s">
        <v>85</v>
      </c>
      <c r="AW205" s="12" t="s">
        <v>32</v>
      </c>
      <c r="AX205" s="12" t="s">
        <v>77</v>
      </c>
      <c r="AY205" s="151" t="s">
        <v>142</v>
      </c>
    </row>
    <row r="206" spans="2:51" s="13" customFormat="1" ht="11.25">
      <c r="B206" s="156"/>
      <c r="D206" s="146" t="s">
        <v>154</v>
      </c>
      <c r="E206" s="157" t="s">
        <v>1</v>
      </c>
      <c r="F206" s="158" t="s">
        <v>85</v>
      </c>
      <c r="H206" s="159">
        <v>1</v>
      </c>
      <c r="I206" s="160"/>
      <c r="L206" s="156"/>
      <c r="M206" s="161"/>
      <c r="T206" s="162"/>
      <c r="AT206" s="157" t="s">
        <v>154</v>
      </c>
      <c r="AU206" s="157" t="s">
        <v>87</v>
      </c>
      <c r="AV206" s="13" t="s">
        <v>87</v>
      </c>
      <c r="AW206" s="13" t="s">
        <v>32</v>
      </c>
      <c r="AX206" s="13" t="s">
        <v>85</v>
      </c>
      <c r="AY206" s="157" t="s">
        <v>142</v>
      </c>
    </row>
    <row r="207" spans="2:63" s="11" customFormat="1" ht="22.9" customHeight="1">
      <c r="B207" s="120"/>
      <c r="D207" s="121" t="s">
        <v>76</v>
      </c>
      <c r="E207" s="130" t="s">
        <v>143</v>
      </c>
      <c r="F207" s="130" t="s">
        <v>144</v>
      </c>
      <c r="I207" s="123"/>
      <c r="J207" s="131">
        <f>BK207</f>
        <v>0</v>
      </c>
      <c r="L207" s="120"/>
      <c r="M207" s="125"/>
      <c r="P207" s="126">
        <f>SUM(P208:P216)</f>
        <v>0</v>
      </c>
      <c r="R207" s="126">
        <f>SUM(R208:R216)</f>
        <v>0.0306</v>
      </c>
      <c r="T207" s="127">
        <f>SUM(T208:T216)</f>
        <v>0.01</v>
      </c>
      <c r="AR207" s="121" t="s">
        <v>85</v>
      </c>
      <c r="AT207" s="128" t="s">
        <v>76</v>
      </c>
      <c r="AU207" s="128" t="s">
        <v>85</v>
      </c>
      <c r="AY207" s="121" t="s">
        <v>142</v>
      </c>
      <c r="BK207" s="129">
        <f>SUM(BK208:BK216)</f>
        <v>0</v>
      </c>
    </row>
    <row r="208" spans="2:65" s="1" customFormat="1" ht="33" customHeight="1">
      <c r="B208" s="132"/>
      <c r="C208" s="133" t="s">
        <v>256</v>
      </c>
      <c r="D208" s="133" t="s">
        <v>145</v>
      </c>
      <c r="E208" s="134" t="s">
        <v>388</v>
      </c>
      <c r="F208" s="135" t="s">
        <v>389</v>
      </c>
      <c r="G208" s="136" t="s">
        <v>172</v>
      </c>
      <c r="H208" s="137">
        <v>180</v>
      </c>
      <c r="I208" s="138"/>
      <c r="J208" s="139">
        <f>ROUND(I208*H208,2)</f>
        <v>0</v>
      </c>
      <c r="K208" s="135" t="s">
        <v>160</v>
      </c>
      <c r="L208" s="32"/>
      <c r="M208" s="140" t="s">
        <v>1</v>
      </c>
      <c r="N208" s="141" t="s">
        <v>42</v>
      </c>
      <c r="P208" s="142">
        <f>O208*H208</f>
        <v>0</v>
      </c>
      <c r="Q208" s="142">
        <v>0.00013</v>
      </c>
      <c r="R208" s="142">
        <f>Q208*H208</f>
        <v>0.023399999999999997</v>
      </c>
      <c r="S208" s="142">
        <v>0</v>
      </c>
      <c r="T208" s="143">
        <f>S208*H208</f>
        <v>0</v>
      </c>
      <c r="AR208" s="144" t="s">
        <v>150</v>
      </c>
      <c r="AT208" s="144" t="s">
        <v>145</v>
      </c>
      <c r="AU208" s="144" t="s">
        <v>87</v>
      </c>
      <c r="AY208" s="17" t="s">
        <v>142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85</v>
      </c>
      <c r="BK208" s="145">
        <f>ROUND(I208*H208,2)</f>
        <v>0</v>
      </c>
      <c r="BL208" s="17" t="s">
        <v>150</v>
      </c>
      <c r="BM208" s="144" t="s">
        <v>390</v>
      </c>
    </row>
    <row r="209" spans="2:51" s="12" customFormat="1" ht="11.25">
      <c r="B209" s="150"/>
      <c r="D209" s="146" t="s">
        <v>154</v>
      </c>
      <c r="E209" s="151" t="s">
        <v>1</v>
      </c>
      <c r="F209" s="152" t="s">
        <v>162</v>
      </c>
      <c r="H209" s="151" t="s">
        <v>1</v>
      </c>
      <c r="I209" s="153"/>
      <c r="L209" s="150"/>
      <c r="M209" s="154"/>
      <c r="T209" s="155"/>
      <c r="AT209" s="151" t="s">
        <v>154</v>
      </c>
      <c r="AU209" s="151" t="s">
        <v>87</v>
      </c>
      <c r="AV209" s="12" t="s">
        <v>85</v>
      </c>
      <c r="AW209" s="12" t="s">
        <v>32</v>
      </c>
      <c r="AX209" s="12" t="s">
        <v>77</v>
      </c>
      <c r="AY209" s="151" t="s">
        <v>142</v>
      </c>
    </row>
    <row r="210" spans="2:51" s="13" customFormat="1" ht="11.25">
      <c r="B210" s="156"/>
      <c r="D210" s="146" t="s">
        <v>154</v>
      </c>
      <c r="E210" s="157" t="s">
        <v>1</v>
      </c>
      <c r="F210" s="158" t="s">
        <v>369</v>
      </c>
      <c r="H210" s="159">
        <v>180</v>
      </c>
      <c r="I210" s="160"/>
      <c r="L210" s="156"/>
      <c r="M210" s="161"/>
      <c r="T210" s="162"/>
      <c r="AT210" s="157" t="s">
        <v>154</v>
      </c>
      <c r="AU210" s="157" t="s">
        <v>87</v>
      </c>
      <c r="AV210" s="13" t="s">
        <v>87</v>
      </c>
      <c r="AW210" s="13" t="s">
        <v>32</v>
      </c>
      <c r="AX210" s="13" t="s">
        <v>85</v>
      </c>
      <c r="AY210" s="157" t="s">
        <v>142</v>
      </c>
    </row>
    <row r="211" spans="2:65" s="1" customFormat="1" ht="24.2" customHeight="1">
      <c r="B211" s="132"/>
      <c r="C211" s="133" t="s">
        <v>260</v>
      </c>
      <c r="D211" s="133" t="s">
        <v>145</v>
      </c>
      <c r="E211" s="134" t="s">
        <v>391</v>
      </c>
      <c r="F211" s="135" t="s">
        <v>392</v>
      </c>
      <c r="G211" s="136" t="s">
        <v>172</v>
      </c>
      <c r="H211" s="137">
        <v>180</v>
      </c>
      <c r="I211" s="138"/>
      <c r="J211" s="139">
        <f>ROUND(I211*H211,2)</f>
        <v>0</v>
      </c>
      <c r="K211" s="135" t="s">
        <v>160</v>
      </c>
      <c r="L211" s="32"/>
      <c r="M211" s="140" t="s">
        <v>1</v>
      </c>
      <c r="N211" s="141" t="s">
        <v>42</v>
      </c>
      <c r="P211" s="142">
        <f>O211*H211</f>
        <v>0</v>
      </c>
      <c r="Q211" s="142">
        <v>4E-05</v>
      </c>
      <c r="R211" s="142">
        <f>Q211*H211</f>
        <v>0.007200000000000001</v>
      </c>
      <c r="S211" s="142">
        <v>0</v>
      </c>
      <c r="T211" s="143">
        <f>S211*H211</f>
        <v>0</v>
      </c>
      <c r="AR211" s="144" t="s">
        <v>150</v>
      </c>
      <c r="AT211" s="144" t="s">
        <v>145</v>
      </c>
      <c r="AU211" s="144" t="s">
        <v>87</v>
      </c>
      <c r="AY211" s="17" t="s">
        <v>142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85</v>
      </c>
      <c r="BK211" s="145">
        <f>ROUND(I211*H211,2)</f>
        <v>0</v>
      </c>
      <c r="BL211" s="17" t="s">
        <v>150</v>
      </c>
      <c r="BM211" s="144" t="s">
        <v>393</v>
      </c>
    </row>
    <row r="212" spans="2:51" s="12" customFormat="1" ht="11.25">
      <c r="B212" s="150"/>
      <c r="D212" s="146" t="s">
        <v>154</v>
      </c>
      <c r="E212" s="151" t="s">
        <v>1</v>
      </c>
      <c r="F212" s="152" t="s">
        <v>394</v>
      </c>
      <c r="H212" s="151" t="s">
        <v>1</v>
      </c>
      <c r="I212" s="153"/>
      <c r="L212" s="150"/>
      <c r="M212" s="154"/>
      <c r="T212" s="155"/>
      <c r="AT212" s="151" t="s">
        <v>154</v>
      </c>
      <c r="AU212" s="151" t="s">
        <v>87</v>
      </c>
      <c r="AV212" s="12" t="s">
        <v>85</v>
      </c>
      <c r="AW212" s="12" t="s">
        <v>32</v>
      </c>
      <c r="AX212" s="12" t="s">
        <v>77</v>
      </c>
      <c r="AY212" s="151" t="s">
        <v>142</v>
      </c>
    </row>
    <row r="213" spans="2:51" s="13" customFormat="1" ht="11.25">
      <c r="B213" s="156"/>
      <c r="D213" s="146" t="s">
        <v>154</v>
      </c>
      <c r="E213" s="157" t="s">
        <v>1</v>
      </c>
      <c r="F213" s="158" t="s">
        <v>369</v>
      </c>
      <c r="H213" s="159">
        <v>180</v>
      </c>
      <c r="I213" s="160"/>
      <c r="L213" s="156"/>
      <c r="M213" s="161"/>
      <c r="T213" s="162"/>
      <c r="AT213" s="157" t="s">
        <v>154</v>
      </c>
      <c r="AU213" s="157" t="s">
        <v>87</v>
      </c>
      <c r="AV213" s="13" t="s">
        <v>87</v>
      </c>
      <c r="AW213" s="13" t="s">
        <v>32</v>
      </c>
      <c r="AX213" s="13" t="s">
        <v>85</v>
      </c>
      <c r="AY213" s="157" t="s">
        <v>142</v>
      </c>
    </row>
    <row r="214" spans="2:65" s="1" customFormat="1" ht="16.5" customHeight="1">
      <c r="B214" s="132"/>
      <c r="C214" s="133" t="s">
        <v>266</v>
      </c>
      <c r="D214" s="133" t="s">
        <v>145</v>
      </c>
      <c r="E214" s="134" t="s">
        <v>395</v>
      </c>
      <c r="F214" s="135" t="s">
        <v>396</v>
      </c>
      <c r="G214" s="136" t="s">
        <v>148</v>
      </c>
      <c r="H214" s="137">
        <v>1</v>
      </c>
      <c r="I214" s="138"/>
      <c r="J214" s="139">
        <f>ROUND(I214*H214,2)</f>
        <v>0</v>
      </c>
      <c r="K214" s="135" t="s">
        <v>149</v>
      </c>
      <c r="L214" s="32"/>
      <c r="M214" s="140" t="s">
        <v>1</v>
      </c>
      <c r="N214" s="141" t="s">
        <v>42</v>
      </c>
      <c r="P214" s="142">
        <f>O214*H214</f>
        <v>0</v>
      </c>
      <c r="Q214" s="142">
        <v>0</v>
      </c>
      <c r="R214" s="142">
        <f>Q214*H214</f>
        <v>0</v>
      </c>
      <c r="S214" s="142">
        <v>0.01</v>
      </c>
      <c r="T214" s="143">
        <f>S214*H214</f>
        <v>0.01</v>
      </c>
      <c r="AR214" s="144" t="s">
        <v>150</v>
      </c>
      <c r="AT214" s="144" t="s">
        <v>145</v>
      </c>
      <c r="AU214" s="144" t="s">
        <v>87</v>
      </c>
      <c r="AY214" s="17" t="s">
        <v>142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85</v>
      </c>
      <c r="BK214" s="145">
        <f>ROUND(I214*H214,2)</f>
        <v>0</v>
      </c>
      <c r="BL214" s="17" t="s">
        <v>150</v>
      </c>
      <c r="BM214" s="144" t="s">
        <v>397</v>
      </c>
    </row>
    <row r="215" spans="2:47" s="1" customFormat="1" ht="19.5">
      <c r="B215" s="32"/>
      <c r="D215" s="146" t="s">
        <v>152</v>
      </c>
      <c r="F215" s="147" t="s">
        <v>188</v>
      </c>
      <c r="I215" s="148"/>
      <c r="L215" s="32"/>
      <c r="M215" s="149"/>
      <c r="T215" s="56"/>
      <c r="AT215" s="17" t="s">
        <v>152</v>
      </c>
      <c r="AU215" s="17" t="s">
        <v>87</v>
      </c>
    </row>
    <row r="216" spans="2:51" s="13" customFormat="1" ht="11.25">
      <c r="B216" s="156"/>
      <c r="D216" s="146" t="s">
        <v>154</v>
      </c>
      <c r="E216" s="157" t="s">
        <v>1</v>
      </c>
      <c r="F216" s="158" t="s">
        <v>85</v>
      </c>
      <c r="H216" s="159">
        <v>1</v>
      </c>
      <c r="I216" s="160"/>
      <c r="L216" s="156"/>
      <c r="M216" s="161"/>
      <c r="T216" s="162"/>
      <c r="AT216" s="157" t="s">
        <v>154</v>
      </c>
      <c r="AU216" s="157" t="s">
        <v>87</v>
      </c>
      <c r="AV216" s="13" t="s">
        <v>87</v>
      </c>
      <c r="AW216" s="13" t="s">
        <v>32</v>
      </c>
      <c r="AX216" s="13" t="s">
        <v>85</v>
      </c>
      <c r="AY216" s="157" t="s">
        <v>142</v>
      </c>
    </row>
    <row r="217" spans="2:63" s="11" customFormat="1" ht="22.9" customHeight="1">
      <c r="B217" s="120"/>
      <c r="D217" s="121" t="s">
        <v>76</v>
      </c>
      <c r="E217" s="130" t="s">
        <v>398</v>
      </c>
      <c r="F217" s="130" t="s">
        <v>399</v>
      </c>
      <c r="I217" s="123"/>
      <c r="J217" s="131">
        <f>BK217</f>
        <v>0</v>
      </c>
      <c r="L217" s="120"/>
      <c r="M217" s="125"/>
      <c r="P217" s="126">
        <f>P218</f>
        <v>0</v>
      </c>
      <c r="R217" s="126">
        <f>R218</f>
        <v>0</v>
      </c>
      <c r="T217" s="127">
        <f>T218</f>
        <v>0</v>
      </c>
      <c r="AR217" s="121" t="s">
        <v>85</v>
      </c>
      <c r="AT217" s="128" t="s">
        <v>76</v>
      </c>
      <c r="AU217" s="128" t="s">
        <v>85</v>
      </c>
      <c r="AY217" s="121" t="s">
        <v>142</v>
      </c>
      <c r="BK217" s="129">
        <f>BK218</f>
        <v>0</v>
      </c>
    </row>
    <row r="218" spans="2:65" s="1" customFormat="1" ht="21.75" customHeight="1">
      <c r="B218" s="132"/>
      <c r="C218" s="133" t="s">
        <v>7</v>
      </c>
      <c r="D218" s="133" t="s">
        <v>145</v>
      </c>
      <c r="E218" s="134" t="s">
        <v>400</v>
      </c>
      <c r="F218" s="135" t="s">
        <v>401</v>
      </c>
      <c r="G218" s="136" t="s">
        <v>219</v>
      </c>
      <c r="H218" s="137">
        <v>13.598</v>
      </c>
      <c r="I218" s="138"/>
      <c r="J218" s="139">
        <f>ROUND(I218*H218,2)</f>
        <v>0</v>
      </c>
      <c r="K218" s="135" t="s">
        <v>160</v>
      </c>
      <c r="L218" s="32"/>
      <c r="M218" s="140" t="s">
        <v>1</v>
      </c>
      <c r="N218" s="141" t="s">
        <v>42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150</v>
      </c>
      <c r="AT218" s="144" t="s">
        <v>145</v>
      </c>
      <c r="AU218" s="144" t="s">
        <v>87</v>
      </c>
      <c r="AY218" s="17" t="s">
        <v>142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85</v>
      </c>
      <c r="BK218" s="145">
        <f>ROUND(I218*H218,2)</f>
        <v>0</v>
      </c>
      <c r="BL218" s="17" t="s">
        <v>150</v>
      </c>
      <c r="BM218" s="144" t="s">
        <v>402</v>
      </c>
    </row>
    <row r="219" spans="2:63" s="11" customFormat="1" ht="25.9" customHeight="1">
      <c r="B219" s="120"/>
      <c r="D219" s="121" t="s">
        <v>76</v>
      </c>
      <c r="E219" s="122" t="s">
        <v>243</v>
      </c>
      <c r="F219" s="122" t="s">
        <v>244</v>
      </c>
      <c r="I219" s="123"/>
      <c r="J219" s="124">
        <f>BK219</f>
        <v>0</v>
      </c>
      <c r="L219" s="120"/>
      <c r="M219" s="125"/>
      <c r="P219" s="126">
        <f>P220+P269+P278+P321+P392+P419+P428+P464+P473+P510+P547+P614</f>
        <v>0</v>
      </c>
      <c r="R219" s="126">
        <f>R220+R269+R278+R321+R392+R419+R428+R464+R473+R510+R547+R614</f>
        <v>54.45636836</v>
      </c>
      <c r="T219" s="127">
        <f>T220+T269+T278+T321+T392+T419+T428+T464+T473+T510+T547+T614</f>
        <v>0</v>
      </c>
      <c r="AR219" s="121" t="s">
        <v>87</v>
      </c>
      <c r="AT219" s="128" t="s">
        <v>76</v>
      </c>
      <c r="AU219" s="128" t="s">
        <v>77</v>
      </c>
      <c r="AY219" s="121" t="s">
        <v>142</v>
      </c>
      <c r="BK219" s="129">
        <f>BK220+BK269+BK278+BK321+BK392+BK419+BK428+BK464+BK473+BK510+BK547+BK614</f>
        <v>0</v>
      </c>
    </row>
    <row r="220" spans="2:63" s="11" customFormat="1" ht="22.9" customHeight="1">
      <c r="B220" s="120"/>
      <c r="D220" s="121" t="s">
        <v>76</v>
      </c>
      <c r="E220" s="130" t="s">
        <v>403</v>
      </c>
      <c r="F220" s="130" t="s">
        <v>404</v>
      </c>
      <c r="I220" s="123"/>
      <c r="J220" s="131">
        <f>BK220</f>
        <v>0</v>
      </c>
      <c r="L220" s="120"/>
      <c r="M220" s="125"/>
      <c r="P220" s="126">
        <f>SUM(P221:P268)</f>
        <v>0</v>
      </c>
      <c r="R220" s="126">
        <f>SUM(R221:R268)</f>
        <v>8.168786079999999</v>
      </c>
      <c r="T220" s="127">
        <f>SUM(T221:T268)</f>
        <v>0</v>
      </c>
      <c r="AR220" s="121" t="s">
        <v>87</v>
      </c>
      <c r="AT220" s="128" t="s">
        <v>76</v>
      </c>
      <c r="AU220" s="128" t="s">
        <v>85</v>
      </c>
      <c r="AY220" s="121" t="s">
        <v>142</v>
      </c>
      <c r="BK220" s="129">
        <f>SUM(BK221:BK268)</f>
        <v>0</v>
      </c>
    </row>
    <row r="221" spans="2:65" s="1" customFormat="1" ht="24.2" customHeight="1">
      <c r="B221" s="132"/>
      <c r="C221" s="133" t="s">
        <v>274</v>
      </c>
      <c r="D221" s="133" t="s">
        <v>145</v>
      </c>
      <c r="E221" s="134" t="s">
        <v>405</v>
      </c>
      <c r="F221" s="135" t="s">
        <v>406</v>
      </c>
      <c r="G221" s="136" t="s">
        <v>172</v>
      </c>
      <c r="H221" s="137">
        <v>180</v>
      </c>
      <c r="I221" s="138"/>
      <c r="J221" s="139">
        <f>ROUND(I221*H221,2)</f>
        <v>0</v>
      </c>
      <c r="K221" s="135" t="s">
        <v>160</v>
      </c>
      <c r="L221" s="32"/>
      <c r="M221" s="140" t="s">
        <v>1</v>
      </c>
      <c r="N221" s="141" t="s">
        <v>42</v>
      </c>
      <c r="P221" s="142">
        <f>O221*H221</f>
        <v>0</v>
      </c>
      <c r="Q221" s="142">
        <v>0.0003</v>
      </c>
      <c r="R221" s="142">
        <f>Q221*H221</f>
        <v>0.05399999999999999</v>
      </c>
      <c r="S221" s="142">
        <v>0</v>
      </c>
      <c r="T221" s="143">
        <f>S221*H221</f>
        <v>0</v>
      </c>
      <c r="AR221" s="144" t="s">
        <v>247</v>
      </c>
      <c r="AT221" s="144" t="s">
        <v>145</v>
      </c>
      <c r="AU221" s="144" t="s">
        <v>87</v>
      </c>
      <c r="AY221" s="17" t="s">
        <v>142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85</v>
      </c>
      <c r="BK221" s="145">
        <f>ROUND(I221*H221,2)</f>
        <v>0</v>
      </c>
      <c r="BL221" s="17" t="s">
        <v>247</v>
      </c>
      <c r="BM221" s="144" t="s">
        <v>407</v>
      </c>
    </row>
    <row r="222" spans="2:51" s="12" customFormat="1" ht="11.25">
      <c r="B222" s="150"/>
      <c r="D222" s="146" t="s">
        <v>154</v>
      </c>
      <c r="E222" s="151" t="s">
        <v>1</v>
      </c>
      <c r="F222" s="152" t="s">
        <v>408</v>
      </c>
      <c r="H222" s="151" t="s">
        <v>1</v>
      </c>
      <c r="I222" s="153"/>
      <c r="L222" s="150"/>
      <c r="M222" s="154"/>
      <c r="T222" s="155"/>
      <c r="AT222" s="151" t="s">
        <v>154</v>
      </c>
      <c r="AU222" s="151" t="s">
        <v>87</v>
      </c>
      <c r="AV222" s="12" t="s">
        <v>85</v>
      </c>
      <c r="AW222" s="12" t="s">
        <v>32</v>
      </c>
      <c r="AX222" s="12" t="s">
        <v>77</v>
      </c>
      <c r="AY222" s="151" t="s">
        <v>142</v>
      </c>
    </row>
    <row r="223" spans="2:51" s="13" customFormat="1" ht="11.25">
      <c r="B223" s="156"/>
      <c r="D223" s="146" t="s">
        <v>154</v>
      </c>
      <c r="E223" s="157" t="s">
        <v>1</v>
      </c>
      <c r="F223" s="158" t="s">
        <v>369</v>
      </c>
      <c r="H223" s="159">
        <v>180</v>
      </c>
      <c r="I223" s="160"/>
      <c r="L223" s="156"/>
      <c r="M223" s="161"/>
      <c r="T223" s="162"/>
      <c r="AT223" s="157" t="s">
        <v>154</v>
      </c>
      <c r="AU223" s="157" t="s">
        <v>87</v>
      </c>
      <c r="AV223" s="13" t="s">
        <v>87</v>
      </c>
      <c r="AW223" s="13" t="s">
        <v>32</v>
      </c>
      <c r="AX223" s="13" t="s">
        <v>85</v>
      </c>
      <c r="AY223" s="157" t="s">
        <v>142</v>
      </c>
    </row>
    <row r="224" spans="2:65" s="1" customFormat="1" ht="16.5" customHeight="1">
      <c r="B224" s="132"/>
      <c r="C224" s="180" t="s">
        <v>278</v>
      </c>
      <c r="D224" s="180" t="s">
        <v>330</v>
      </c>
      <c r="E224" s="181" t="s">
        <v>409</v>
      </c>
      <c r="F224" s="182" t="s">
        <v>410</v>
      </c>
      <c r="G224" s="183" t="s">
        <v>172</v>
      </c>
      <c r="H224" s="184">
        <v>198</v>
      </c>
      <c r="I224" s="185"/>
      <c r="J224" s="186">
        <f>ROUND(I224*H224,2)</f>
        <v>0</v>
      </c>
      <c r="K224" s="182" t="s">
        <v>160</v>
      </c>
      <c r="L224" s="187"/>
      <c r="M224" s="188" t="s">
        <v>1</v>
      </c>
      <c r="N224" s="189" t="s">
        <v>42</v>
      </c>
      <c r="P224" s="142">
        <f>O224*H224</f>
        <v>0</v>
      </c>
      <c r="Q224" s="142">
        <v>0.0048</v>
      </c>
      <c r="R224" s="142">
        <f>Q224*H224</f>
        <v>0.9503999999999999</v>
      </c>
      <c r="S224" s="142">
        <v>0</v>
      </c>
      <c r="T224" s="143">
        <f>S224*H224</f>
        <v>0</v>
      </c>
      <c r="AR224" s="144" t="s">
        <v>411</v>
      </c>
      <c r="AT224" s="144" t="s">
        <v>330</v>
      </c>
      <c r="AU224" s="144" t="s">
        <v>87</v>
      </c>
      <c r="AY224" s="17" t="s">
        <v>142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85</v>
      </c>
      <c r="BK224" s="145">
        <f>ROUND(I224*H224,2)</f>
        <v>0</v>
      </c>
      <c r="BL224" s="17" t="s">
        <v>247</v>
      </c>
      <c r="BM224" s="144" t="s">
        <v>412</v>
      </c>
    </row>
    <row r="225" spans="2:51" s="13" customFormat="1" ht="11.25">
      <c r="B225" s="156"/>
      <c r="D225" s="146" t="s">
        <v>154</v>
      </c>
      <c r="E225" s="157" t="s">
        <v>1</v>
      </c>
      <c r="F225" s="158" t="s">
        <v>369</v>
      </c>
      <c r="H225" s="159">
        <v>180</v>
      </c>
      <c r="I225" s="160"/>
      <c r="L225" s="156"/>
      <c r="M225" s="161"/>
      <c r="T225" s="162"/>
      <c r="AT225" s="157" t="s">
        <v>154</v>
      </c>
      <c r="AU225" s="157" t="s">
        <v>87</v>
      </c>
      <c r="AV225" s="13" t="s">
        <v>87</v>
      </c>
      <c r="AW225" s="13" t="s">
        <v>32</v>
      </c>
      <c r="AX225" s="13" t="s">
        <v>85</v>
      </c>
      <c r="AY225" s="157" t="s">
        <v>142</v>
      </c>
    </row>
    <row r="226" spans="2:51" s="13" customFormat="1" ht="11.25">
      <c r="B226" s="156"/>
      <c r="D226" s="146" t="s">
        <v>154</v>
      </c>
      <c r="F226" s="158" t="s">
        <v>413</v>
      </c>
      <c r="H226" s="159">
        <v>198</v>
      </c>
      <c r="I226" s="160"/>
      <c r="L226" s="156"/>
      <c r="M226" s="161"/>
      <c r="T226" s="162"/>
      <c r="AT226" s="157" t="s">
        <v>154</v>
      </c>
      <c r="AU226" s="157" t="s">
        <v>87</v>
      </c>
      <c r="AV226" s="13" t="s">
        <v>87</v>
      </c>
      <c r="AW226" s="13" t="s">
        <v>3</v>
      </c>
      <c r="AX226" s="13" t="s">
        <v>85</v>
      </c>
      <c r="AY226" s="157" t="s">
        <v>142</v>
      </c>
    </row>
    <row r="227" spans="2:65" s="1" customFormat="1" ht="33" customHeight="1">
      <c r="B227" s="132"/>
      <c r="C227" s="133" t="s">
        <v>283</v>
      </c>
      <c r="D227" s="133" t="s">
        <v>145</v>
      </c>
      <c r="E227" s="134" t="s">
        <v>414</v>
      </c>
      <c r="F227" s="135" t="s">
        <v>415</v>
      </c>
      <c r="G227" s="136" t="s">
        <v>172</v>
      </c>
      <c r="H227" s="137">
        <v>185.63</v>
      </c>
      <c r="I227" s="138"/>
      <c r="J227" s="139">
        <f>ROUND(I227*H227,2)</f>
        <v>0</v>
      </c>
      <c r="K227" s="135" t="s">
        <v>160</v>
      </c>
      <c r="L227" s="32"/>
      <c r="M227" s="140" t="s">
        <v>1</v>
      </c>
      <c r="N227" s="141" t="s">
        <v>42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247</v>
      </c>
      <c r="AT227" s="144" t="s">
        <v>145</v>
      </c>
      <c r="AU227" s="144" t="s">
        <v>87</v>
      </c>
      <c r="AY227" s="17" t="s">
        <v>142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247</v>
      </c>
      <c r="BM227" s="144" t="s">
        <v>416</v>
      </c>
    </row>
    <row r="228" spans="2:51" s="12" customFormat="1" ht="11.25">
      <c r="B228" s="150"/>
      <c r="D228" s="146" t="s">
        <v>154</v>
      </c>
      <c r="E228" s="151" t="s">
        <v>1</v>
      </c>
      <c r="F228" s="152" t="s">
        <v>408</v>
      </c>
      <c r="H228" s="151" t="s">
        <v>1</v>
      </c>
      <c r="I228" s="153"/>
      <c r="L228" s="150"/>
      <c r="M228" s="154"/>
      <c r="T228" s="155"/>
      <c r="AT228" s="151" t="s">
        <v>154</v>
      </c>
      <c r="AU228" s="151" t="s">
        <v>87</v>
      </c>
      <c r="AV228" s="12" t="s">
        <v>85</v>
      </c>
      <c r="AW228" s="12" t="s">
        <v>32</v>
      </c>
      <c r="AX228" s="12" t="s">
        <v>77</v>
      </c>
      <c r="AY228" s="151" t="s">
        <v>142</v>
      </c>
    </row>
    <row r="229" spans="2:51" s="13" customFormat="1" ht="11.25">
      <c r="B229" s="156"/>
      <c r="D229" s="146" t="s">
        <v>154</v>
      </c>
      <c r="E229" s="157" t="s">
        <v>1</v>
      </c>
      <c r="F229" s="158" t="s">
        <v>417</v>
      </c>
      <c r="H229" s="159">
        <v>60.42</v>
      </c>
      <c r="I229" s="160"/>
      <c r="L229" s="156"/>
      <c r="M229" s="161"/>
      <c r="T229" s="162"/>
      <c r="AT229" s="157" t="s">
        <v>154</v>
      </c>
      <c r="AU229" s="157" t="s">
        <v>87</v>
      </c>
      <c r="AV229" s="13" t="s">
        <v>87</v>
      </c>
      <c r="AW229" s="13" t="s">
        <v>32</v>
      </c>
      <c r="AX229" s="13" t="s">
        <v>77</v>
      </c>
      <c r="AY229" s="157" t="s">
        <v>142</v>
      </c>
    </row>
    <row r="230" spans="2:51" s="13" customFormat="1" ht="11.25">
      <c r="B230" s="156"/>
      <c r="D230" s="146" t="s">
        <v>154</v>
      </c>
      <c r="E230" s="157" t="s">
        <v>1</v>
      </c>
      <c r="F230" s="158" t="s">
        <v>418</v>
      </c>
      <c r="H230" s="159">
        <v>92.91</v>
      </c>
      <c r="I230" s="160"/>
      <c r="L230" s="156"/>
      <c r="M230" s="161"/>
      <c r="T230" s="162"/>
      <c r="AT230" s="157" t="s">
        <v>154</v>
      </c>
      <c r="AU230" s="157" t="s">
        <v>87</v>
      </c>
      <c r="AV230" s="13" t="s">
        <v>87</v>
      </c>
      <c r="AW230" s="13" t="s">
        <v>32</v>
      </c>
      <c r="AX230" s="13" t="s">
        <v>77</v>
      </c>
      <c r="AY230" s="157" t="s">
        <v>142</v>
      </c>
    </row>
    <row r="231" spans="2:51" s="13" customFormat="1" ht="11.25">
      <c r="B231" s="156"/>
      <c r="D231" s="146" t="s">
        <v>154</v>
      </c>
      <c r="E231" s="157" t="s">
        <v>1</v>
      </c>
      <c r="F231" s="158" t="s">
        <v>419</v>
      </c>
      <c r="H231" s="159">
        <v>32.3</v>
      </c>
      <c r="I231" s="160"/>
      <c r="L231" s="156"/>
      <c r="M231" s="161"/>
      <c r="T231" s="162"/>
      <c r="AT231" s="157" t="s">
        <v>154</v>
      </c>
      <c r="AU231" s="157" t="s">
        <v>87</v>
      </c>
      <c r="AV231" s="13" t="s">
        <v>87</v>
      </c>
      <c r="AW231" s="13" t="s">
        <v>32</v>
      </c>
      <c r="AX231" s="13" t="s">
        <v>77</v>
      </c>
      <c r="AY231" s="157" t="s">
        <v>142</v>
      </c>
    </row>
    <row r="232" spans="2:51" s="14" customFormat="1" ht="11.25">
      <c r="B232" s="163"/>
      <c r="D232" s="146" t="s">
        <v>154</v>
      </c>
      <c r="E232" s="164" t="s">
        <v>1</v>
      </c>
      <c r="F232" s="165" t="s">
        <v>156</v>
      </c>
      <c r="H232" s="166">
        <v>185.63</v>
      </c>
      <c r="I232" s="167"/>
      <c r="L232" s="163"/>
      <c r="M232" s="168"/>
      <c r="T232" s="169"/>
      <c r="AT232" s="164" t="s">
        <v>154</v>
      </c>
      <c r="AU232" s="164" t="s">
        <v>87</v>
      </c>
      <c r="AV232" s="14" t="s">
        <v>150</v>
      </c>
      <c r="AW232" s="14" t="s">
        <v>32</v>
      </c>
      <c r="AX232" s="14" t="s">
        <v>85</v>
      </c>
      <c r="AY232" s="164" t="s">
        <v>142</v>
      </c>
    </row>
    <row r="233" spans="2:65" s="1" customFormat="1" ht="21.75" customHeight="1">
      <c r="B233" s="132"/>
      <c r="C233" s="180" t="s">
        <v>290</v>
      </c>
      <c r="D233" s="180" t="s">
        <v>330</v>
      </c>
      <c r="E233" s="181" t="s">
        <v>420</v>
      </c>
      <c r="F233" s="182" t="s">
        <v>421</v>
      </c>
      <c r="G233" s="183" t="s">
        <v>172</v>
      </c>
      <c r="H233" s="184">
        <v>371.26</v>
      </c>
      <c r="I233" s="185"/>
      <c r="J233" s="186">
        <f>ROUND(I233*H233,2)</f>
        <v>0</v>
      </c>
      <c r="K233" s="182" t="s">
        <v>160</v>
      </c>
      <c r="L233" s="187"/>
      <c r="M233" s="188" t="s">
        <v>1</v>
      </c>
      <c r="N233" s="189" t="s">
        <v>42</v>
      </c>
      <c r="P233" s="142">
        <f>O233*H233</f>
        <v>0</v>
      </c>
      <c r="Q233" s="142">
        <v>0.00456</v>
      </c>
      <c r="R233" s="142">
        <f>Q233*H233</f>
        <v>1.6929455999999998</v>
      </c>
      <c r="S233" s="142">
        <v>0</v>
      </c>
      <c r="T233" s="143">
        <f>S233*H233</f>
        <v>0</v>
      </c>
      <c r="AR233" s="144" t="s">
        <v>411</v>
      </c>
      <c r="AT233" s="144" t="s">
        <v>330</v>
      </c>
      <c r="AU233" s="144" t="s">
        <v>87</v>
      </c>
      <c r="AY233" s="17" t="s">
        <v>142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85</v>
      </c>
      <c r="BK233" s="145">
        <f>ROUND(I233*H233,2)</f>
        <v>0</v>
      </c>
      <c r="BL233" s="17" t="s">
        <v>247</v>
      </c>
      <c r="BM233" s="144" t="s">
        <v>422</v>
      </c>
    </row>
    <row r="234" spans="2:51" s="13" customFormat="1" ht="11.25">
      <c r="B234" s="156"/>
      <c r="D234" s="146" t="s">
        <v>154</v>
      </c>
      <c r="E234" s="157" t="s">
        <v>1</v>
      </c>
      <c r="F234" s="158" t="s">
        <v>423</v>
      </c>
      <c r="H234" s="159">
        <v>371.26</v>
      </c>
      <c r="I234" s="160"/>
      <c r="L234" s="156"/>
      <c r="M234" s="161"/>
      <c r="T234" s="162"/>
      <c r="AT234" s="157" t="s">
        <v>154</v>
      </c>
      <c r="AU234" s="157" t="s">
        <v>87</v>
      </c>
      <c r="AV234" s="13" t="s">
        <v>87</v>
      </c>
      <c r="AW234" s="13" t="s">
        <v>32</v>
      </c>
      <c r="AX234" s="13" t="s">
        <v>85</v>
      </c>
      <c r="AY234" s="157" t="s">
        <v>142</v>
      </c>
    </row>
    <row r="235" spans="2:65" s="1" customFormat="1" ht="24.2" customHeight="1">
      <c r="B235" s="132"/>
      <c r="C235" s="133" t="s">
        <v>294</v>
      </c>
      <c r="D235" s="133" t="s">
        <v>145</v>
      </c>
      <c r="E235" s="134" t="s">
        <v>424</v>
      </c>
      <c r="F235" s="135" t="s">
        <v>425</v>
      </c>
      <c r="G235" s="136" t="s">
        <v>172</v>
      </c>
      <c r="H235" s="137">
        <v>185.63</v>
      </c>
      <c r="I235" s="138"/>
      <c r="J235" s="139">
        <f>ROUND(I235*H235,2)</f>
        <v>0</v>
      </c>
      <c r="K235" s="135" t="s">
        <v>160</v>
      </c>
      <c r="L235" s="32"/>
      <c r="M235" s="140" t="s">
        <v>1</v>
      </c>
      <c r="N235" s="141" t="s">
        <v>42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247</v>
      </c>
      <c r="AT235" s="144" t="s">
        <v>145</v>
      </c>
      <c r="AU235" s="144" t="s">
        <v>87</v>
      </c>
      <c r="AY235" s="17" t="s">
        <v>142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85</v>
      </c>
      <c r="BK235" s="145">
        <f>ROUND(I235*H235,2)</f>
        <v>0</v>
      </c>
      <c r="BL235" s="17" t="s">
        <v>247</v>
      </c>
      <c r="BM235" s="144" t="s">
        <v>426</v>
      </c>
    </row>
    <row r="236" spans="2:51" s="12" customFormat="1" ht="11.25">
      <c r="B236" s="150"/>
      <c r="D236" s="146" t="s">
        <v>154</v>
      </c>
      <c r="E236" s="151" t="s">
        <v>1</v>
      </c>
      <c r="F236" s="152" t="s">
        <v>427</v>
      </c>
      <c r="H236" s="151" t="s">
        <v>1</v>
      </c>
      <c r="I236" s="153"/>
      <c r="L236" s="150"/>
      <c r="M236" s="154"/>
      <c r="T236" s="155"/>
      <c r="AT236" s="151" t="s">
        <v>154</v>
      </c>
      <c r="AU236" s="151" t="s">
        <v>87</v>
      </c>
      <c r="AV236" s="12" t="s">
        <v>85</v>
      </c>
      <c r="AW236" s="12" t="s">
        <v>32</v>
      </c>
      <c r="AX236" s="12" t="s">
        <v>77</v>
      </c>
      <c r="AY236" s="151" t="s">
        <v>142</v>
      </c>
    </row>
    <row r="237" spans="2:51" s="13" customFormat="1" ht="11.25">
      <c r="B237" s="156"/>
      <c r="D237" s="146" t="s">
        <v>154</v>
      </c>
      <c r="E237" s="157" t="s">
        <v>1</v>
      </c>
      <c r="F237" s="158" t="s">
        <v>417</v>
      </c>
      <c r="H237" s="159">
        <v>60.42</v>
      </c>
      <c r="I237" s="160"/>
      <c r="L237" s="156"/>
      <c r="M237" s="161"/>
      <c r="T237" s="162"/>
      <c r="AT237" s="157" t="s">
        <v>154</v>
      </c>
      <c r="AU237" s="157" t="s">
        <v>87</v>
      </c>
      <c r="AV237" s="13" t="s">
        <v>87</v>
      </c>
      <c r="AW237" s="13" t="s">
        <v>32</v>
      </c>
      <c r="AX237" s="13" t="s">
        <v>77</v>
      </c>
      <c r="AY237" s="157" t="s">
        <v>142</v>
      </c>
    </row>
    <row r="238" spans="2:51" s="13" customFormat="1" ht="11.25">
      <c r="B238" s="156"/>
      <c r="D238" s="146" t="s">
        <v>154</v>
      </c>
      <c r="E238" s="157" t="s">
        <v>1</v>
      </c>
      <c r="F238" s="158" t="s">
        <v>418</v>
      </c>
      <c r="H238" s="159">
        <v>92.91</v>
      </c>
      <c r="I238" s="160"/>
      <c r="L238" s="156"/>
      <c r="M238" s="161"/>
      <c r="T238" s="162"/>
      <c r="AT238" s="157" t="s">
        <v>154</v>
      </c>
      <c r="AU238" s="157" t="s">
        <v>87</v>
      </c>
      <c r="AV238" s="13" t="s">
        <v>87</v>
      </c>
      <c r="AW238" s="13" t="s">
        <v>32</v>
      </c>
      <c r="AX238" s="13" t="s">
        <v>77</v>
      </c>
      <c r="AY238" s="157" t="s">
        <v>142</v>
      </c>
    </row>
    <row r="239" spans="2:51" s="13" customFormat="1" ht="11.25">
      <c r="B239" s="156"/>
      <c r="D239" s="146" t="s">
        <v>154</v>
      </c>
      <c r="E239" s="157" t="s">
        <v>1</v>
      </c>
      <c r="F239" s="158" t="s">
        <v>419</v>
      </c>
      <c r="H239" s="159">
        <v>32.3</v>
      </c>
      <c r="I239" s="160"/>
      <c r="L239" s="156"/>
      <c r="M239" s="161"/>
      <c r="T239" s="162"/>
      <c r="AT239" s="157" t="s">
        <v>154</v>
      </c>
      <c r="AU239" s="157" t="s">
        <v>87</v>
      </c>
      <c r="AV239" s="13" t="s">
        <v>87</v>
      </c>
      <c r="AW239" s="13" t="s">
        <v>32</v>
      </c>
      <c r="AX239" s="13" t="s">
        <v>77</v>
      </c>
      <c r="AY239" s="157" t="s">
        <v>142</v>
      </c>
    </row>
    <row r="240" spans="2:51" s="14" customFormat="1" ht="11.25">
      <c r="B240" s="163"/>
      <c r="D240" s="146" t="s">
        <v>154</v>
      </c>
      <c r="E240" s="164" t="s">
        <v>1</v>
      </c>
      <c r="F240" s="165" t="s">
        <v>156</v>
      </c>
      <c r="H240" s="166">
        <v>185.63</v>
      </c>
      <c r="I240" s="167"/>
      <c r="L240" s="163"/>
      <c r="M240" s="168"/>
      <c r="T240" s="169"/>
      <c r="AT240" s="164" t="s">
        <v>154</v>
      </c>
      <c r="AU240" s="164" t="s">
        <v>87</v>
      </c>
      <c r="AV240" s="14" t="s">
        <v>150</v>
      </c>
      <c r="AW240" s="14" t="s">
        <v>32</v>
      </c>
      <c r="AX240" s="14" t="s">
        <v>85</v>
      </c>
      <c r="AY240" s="164" t="s">
        <v>142</v>
      </c>
    </row>
    <row r="241" spans="2:65" s="1" customFormat="1" ht="24.2" customHeight="1">
      <c r="B241" s="132"/>
      <c r="C241" s="180" t="s">
        <v>428</v>
      </c>
      <c r="D241" s="180" t="s">
        <v>330</v>
      </c>
      <c r="E241" s="181" t="s">
        <v>429</v>
      </c>
      <c r="F241" s="182" t="s">
        <v>430</v>
      </c>
      <c r="G241" s="183" t="s">
        <v>172</v>
      </c>
      <c r="H241" s="184">
        <v>408.386</v>
      </c>
      <c r="I241" s="185"/>
      <c r="J241" s="186">
        <f>ROUND(I241*H241,2)</f>
        <v>0</v>
      </c>
      <c r="K241" s="182" t="s">
        <v>160</v>
      </c>
      <c r="L241" s="187"/>
      <c r="M241" s="188" t="s">
        <v>1</v>
      </c>
      <c r="N241" s="189" t="s">
        <v>42</v>
      </c>
      <c r="P241" s="142">
        <f>O241*H241</f>
        <v>0</v>
      </c>
      <c r="Q241" s="142">
        <v>0.0045</v>
      </c>
      <c r="R241" s="142">
        <f>Q241*H241</f>
        <v>1.837737</v>
      </c>
      <c r="S241" s="142">
        <v>0</v>
      </c>
      <c r="T241" s="143">
        <f>S241*H241</f>
        <v>0</v>
      </c>
      <c r="AR241" s="144" t="s">
        <v>411</v>
      </c>
      <c r="AT241" s="144" t="s">
        <v>330</v>
      </c>
      <c r="AU241" s="144" t="s">
        <v>87</v>
      </c>
      <c r="AY241" s="17" t="s">
        <v>142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85</v>
      </c>
      <c r="BK241" s="145">
        <f>ROUND(I241*H241,2)</f>
        <v>0</v>
      </c>
      <c r="BL241" s="17" t="s">
        <v>247</v>
      </c>
      <c r="BM241" s="144" t="s">
        <v>431</v>
      </c>
    </row>
    <row r="242" spans="2:51" s="13" customFormat="1" ht="11.25">
      <c r="B242" s="156"/>
      <c r="D242" s="146" t="s">
        <v>154</v>
      </c>
      <c r="E242" s="157" t="s">
        <v>1</v>
      </c>
      <c r="F242" s="158" t="s">
        <v>423</v>
      </c>
      <c r="H242" s="159">
        <v>371.26</v>
      </c>
      <c r="I242" s="160"/>
      <c r="L242" s="156"/>
      <c r="M242" s="161"/>
      <c r="T242" s="162"/>
      <c r="AT242" s="157" t="s">
        <v>154</v>
      </c>
      <c r="AU242" s="157" t="s">
        <v>87</v>
      </c>
      <c r="AV242" s="13" t="s">
        <v>87</v>
      </c>
      <c r="AW242" s="13" t="s">
        <v>32</v>
      </c>
      <c r="AX242" s="13" t="s">
        <v>85</v>
      </c>
      <c r="AY242" s="157" t="s">
        <v>142</v>
      </c>
    </row>
    <row r="243" spans="2:51" s="13" customFormat="1" ht="11.25">
      <c r="B243" s="156"/>
      <c r="D243" s="146" t="s">
        <v>154</v>
      </c>
      <c r="F243" s="158" t="s">
        <v>432</v>
      </c>
      <c r="H243" s="159">
        <v>408.386</v>
      </c>
      <c r="I243" s="160"/>
      <c r="L243" s="156"/>
      <c r="M243" s="161"/>
      <c r="T243" s="162"/>
      <c r="AT243" s="157" t="s">
        <v>154</v>
      </c>
      <c r="AU243" s="157" t="s">
        <v>87</v>
      </c>
      <c r="AV243" s="13" t="s">
        <v>87</v>
      </c>
      <c r="AW243" s="13" t="s">
        <v>3</v>
      </c>
      <c r="AX243" s="13" t="s">
        <v>85</v>
      </c>
      <c r="AY243" s="157" t="s">
        <v>142</v>
      </c>
    </row>
    <row r="244" spans="2:65" s="1" customFormat="1" ht="16.5" customHeight="1">
      <c r="B244" s="132"/>
      <c r="C244" s="133" t="s">
        <v>433</v>
      </c>
      <c r="D244" s="133" t="s">
        <v>145</v>
      </c>
      <c r="E244" s="134" t="s">
        <v>434</v>
      </c>
      <c r="F244" s="135" t="s">
        <v>435</v>
      </c>
      <c r="G244" s="136" t="s">
        <v>159</v>
      </c>
      <c r="H244" s="137">
        <v>49.186</v>
      </c>
      <c r="I244" s="138"/>
      <c r="J244" s="139">
        <f>ROUND(I244*H244,2)</f>
        <v>0</v>
      </c>
      <c r="K244" s="135" t="s">
        <v>149</v>
      </c>
      <c r="L244" s="32"/>
      <c r="M244" s="140" t="s">
        <v>1</v>
      </c>
      <c r="N244" s="141" t="s">
        <v>42</v>
      </c>
      <c r="P244" s="142">
        <f>O244*H244</f>
        <v>0</v>
      </c>
      <c r="Q244" s="142">
        <v>0.066</v>
      </c>
      <c r="R244" s="142">
        <f>Q244*H244</f>
        <v>3.246276</v>
      </c>
      <c r="S244" s="142">
        <v>0</v>
      </c>
      <c r="T244" s="143">
        <f>S244*H244</f>
        <v>0</v>
      </c>
      <c r="AR244" s="144" t="s">
        <v>247</v>
      </c>
      <c r="AT244" s="144" t="s">
        <v>145</v>
      </c>
      <c r="AU244" s="144" t="s">
        <v>87</v>
      </c>
      <c r="AY244" s="17" t="s">
        <v>142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85</v>
      </c>
      <c r="BK244" s="145">
        <f>ROUND(I244*H244,2)</f>
        <v>0</v>
      </c>
      <c r="BL244" s="17" t="s">
        <v>247</v>
      </c>
      <c r="BM244" s="144" t="s">
        <v>436</v>
      </c>
    </row>
    <row r="245" spans="2:47" s="1" customFormat="1" ht="19.5">
      <c r="B245" s="32"/>
      <c r="D245" s="146" t="s">
        <v>152</v>
      </c>
      <c r="F245" s="147" t="s">
        <v>188</v>
      </c>
      <c r="I245" s="148"/>
      <c r="L245" s="32"/>
      <c r="M245" s="149"/>
      <c r="T245" s="56"/>
      <c r="AT245" s="17" t="s">
        <v>152</v>
      </c>
      <c r="AU245" s="17" t="s">
        <v>87</v>
      </c>
    </row>
    <row r="246" spans="2:51" s="12" customFormat="1" ht="11.25">
      <c r="B246" s="150"/>
      <c r="D246" s="146" t="s">
        <v>154</v>
      </c>
      <c r="E246" s="151" t="s">
        <v>1</v>
      </c>
      <c r="F246" s="152" t="s">
        <v>437</v>
      </c>
      <c r="H246" s="151" t="s">
        <v>1</v>
      </c>
      <c r="I246" s="153"/>
      <c r="L246" s="150"/>
      <c r="M246" s="154"/>
      <c r="T246" s="155"/>
      <c r="AT246" s="151" t="s">
        <v>154</v>
      </c>
      <c r="AU246" s="151" t="s">
        <v>87</v>
      </c>
      <c r="AV246" s="12" t="s">
        <v>85</v>
      </c>
      <c r="AW246" s="12" t="s">
        <v>32</v>
      </c>
      <c r="AX246" s="12" t="s">
        <v>77</v>
      </c>
      <c r="AY246" s="151" t="s">
        <v>142</v>
      </c>
    </row>
    <row r="247" spans="2:51" s="13" customFormat="1" ht="11.25">
      <c r="B247" s="156"/>
      <c r="D247" s="146" t="s">
        <v>154</v>
      </c>
      <c r="E247" s="157" t="s">
        <v>1</v>
      </c>
      <c r="F247" s="158" t="s">
        <v>438</v>
      </c>
      <c r="H247" s="159">
        <v>14.756</v>
      </c>
      <c r="I247" s="160"/>
      <c r="L247" s="156"/>
      <c r="M247" s="161"/>
      <c r="T247" s="162"/>
      <c r="AT247" s="157" t="s">
        <v>154</v>
      </c>
      <c r="AU247" s="157" t="s">
        <v>87</v>
      </c>
      <c r="AV247" s="13" t="s">
        <v>87</v>
      </c>
      <c r="AW247" s="13" t="s">
        <v>32</v>
      </c>
      <c r="AX247" s="13" t="s">
        <v>77</v>
      </c>
      <c r="AY247" s="157" t="s">
        <v>142</v>
      </c>
    </row>
    <row r="248" spans="2:51" s="13" customFormat="1" ht="11.25">
      <c r="B248" s="156"/>
      <c r="D248" s="146" t="s">
        <v>154</v>
      </c>
      <c r="E248" s="157" t="s">
        <v>1</v>
      </c>
      <c r="F248" s="158" t="s">
        <v>439</v>
      </c>
      <c r="H248" s="159">
        <v>4.488</v>
      </c>
      <c r="I248" s="160"/>
      <c r="L248" s="156"/>
      <c r="M248" s="161"/>
      <c r="T248" s="162"/>
      <c r="AT248" s="157" t="s">
        <v>154</v>
      </c>
      <c r="AU248" s="157" t="s">
        <v>87</v>
      </c>
      <c r="AV248" s="13" t="s">
        <v>87</v>
      </c>
      <c r="AW248" s="13" t="s">
        <v>32</v>
      </c>
      <c r="AX248" s="13" t="s">
        <v>77</v>
      </c>
      <c r="AY248" s="157" t="s">
        <v>142</v>
      </c>
    </row>
    <row r="249" spans="2:51" s="13" customFormat="1" ht="11.25">
      <c r="B249" s="156"/>
      <c r="D249" s="146" t="s">
        <v>154</v>
      </c>
      <c r="E249" s="157" t="s">
        <v>1</v>
      </c>
      <c r="F249" s="158" t="s">
        <v>440</v>
      </c>
      <c r="H249" s="159">
        <v>5.61</v>
      </c>
      <c r="I249" s="160"/>
      <c r="L249" s="156"/>
      <c r="M249" s="161"/>
      <c r="T249" s="162"/>
      <c r="AT249" s="157" t="s">
        <v>154</v>
      </c>
      <c r="AU249" s="157" t="s">
        <v>87</v>
      </c>
      <c r="AV249" s="13" t="s">
        <v>87</v>
      </c>
      <c r="AW249" s="13" t="s">
        <v>32</v>
      </c>
      <c r="AX249" s="13" t="s">
        <v>77</v>
      </c>
      <c r="AY249" s="157" t="s">
        <v>142</v>
      </c>
    </row>
    <row r="250" spans="2:51" s="13" customFormat="1" ht="11.25">
      <c r="B250" s="156"/>
      <c r="D250" s="146" t="s">
        <v>154</v>
      </c>
      <c r="E250" s="157" t="s">
        <v>1</v>
      </c>
      <c r="F250" s="158" t="s">
        <v>441</v>
      </c>
      <c r="H250" s="159">
        <v>17.82</v>
      </c>
      <c r="I250" s="160"/>
      <c r="L250" s="156"/>
      <c r="M250" s="161"/>
      <c r="T250" s="162"/>
      <c r="AT250" s="157" t="s">
        <v>154</v>
      </c>
      <c r="AU250" s="157" t="s">
        <v>87</v>
      </c>
      <c r="AV250" s="13" t="s">
        <v>87</v>
      </c>
      <c r="AW250" s="13" t="s">
        <v>32</v>
      </c>
      <c r="AX250" s="13" t="s">
        <v>77</v>
      </c>
      <c r="AY250" s="157" t="s">
        <v>142</v>
      </c>
    </row>
    <row r="251" spans="2:51" s="13" customFormat="1" ht="11.25">
      <c r="B251" s="156"/>
      <c r="D251" s="146" t="s">
        <v>154</v>
      </c>
      <c r="E251" s="157" t="s">
        <v>1</v>
      </c>
      <c r="F251" s="158" t="s">
        <v>442</v>
      </c>
      <c r="H251" s="159">
        <v>6.512</v>
      </c>
      <c r="I251" s="160"/>
      <c r="L251" s="156"/>
      <c r="M251" s="161"/>
      <c r="T251" s="162"/>
      <c r="AT251" s="157" t="s">
        <v>154</v>
      </c>
      <c r="AU251" s="157" t="s">
        <v>87</v>
      </c>
      <c r="AV251" s="13" t="s">
        <v>87</v>
      </c>
      <c r="AW251" s="13" t="s">
        <v>32</v>
      </c>
      <c r="AX251" s="13" t="s">
        <v>77</v>
      </c>
      <c r="AY251" s="157" t="s">
        <v>142</v>
      </c>
    </row>
    <row r="252" spans="2:51" s="14" customFormat="1" ht="11.25">
      <c r="B252" s="163"/>
      <c r="D252" s="146" t="s">
        <v>154</v>
      </c>
      <c r="E252" s="164" t="s">
        <v>1</v>
      </c>
      <c r="F252" s="165" t="s">
        <v>156</v>
      </c>
      <c r="H252" s="166">
        <v>49.186</v>
      </c>
      <c r="I252" s="167"/>
      <c r="L252" s="163"/>
      <c r="M252" s="168"/>
      <c r="T252" s="169"/>
      <c r="AT252" s="164" t="s">
        <v>154</v>
      </c>
      <c r="AU252" s="164" t="s">
        <v>87</v>
      </c>
      <c r="AV252" s="14" t="s">
        <v>150</v>
      </c>
      <c r="AW252" s="14" t="s">
        <v>32</v>
      </c>
      <c r="AX252" s="14" t="s">
        <v>85</v>
      </c>
      <c r="AY252" s="164" t="s">
        <v>142</v>
      </c>
    </row>
    <row r="253" spans="2:65" s="1" customFormat="1" ht="24.2" customHeight="1">
      <c r="B253" s="132"/>
      <c r="C253" s="133" t="s">
        <v>443</v>
      </c>
      <c r="D253" s="133" t="s">
        <v>145</v>
      </c>
      <c r="E253" s="134" t="s">
        <v>444</v>
      </c>
      <c r="F253" s="135" t="s">
        <v>445</v>
      </c>
      <c r="G253" s="136" t="s">
        <v>172</v>
      </c>
      <c r="H253" s="137">
        <v>45.98</v>
      </c>
      <c r="I253" s="138"/>
      <c r="J253" s="139">
        <f>ROUND(I253*H253,2)</f>
        <v>0</v>
      </c>
      <c r="K253" s="135" t="s">
        <v>160</v>
      </c>
      <c r="L253" s="32"/>
      <c r="M253" s="140" t="s">
        <v>1</v>
      </c>
      <c r="N253" s="141" t="s">
        <v>42</v>
      </c>
      <c r="P253" s="142">
        <f>O253*H253</f>
        <v>0</v>
      </c>
      <c r="Q253" s="142">
        <v>0</v>
      </c>
      <c r="R253" s="142">
        <f>Q253*H253</f>
        <v>0</v>
      </c>
      <c r="S253" s="142">
        <v>0</v>
      </c>
      <c r="T253" s="143">
        <f>S253*H253</f>
        <v>0</v>
      </c>
      <c r="AR253" s="144" t="s">
        <v>247</v>
      </c>
      <c r="AT253" s="144" t="s">
        <v>145</v>
      </c>
      <c r="AU253" s="144" t="s">
        <v>87</v>
      </c>
      <c r="AY253" s="17" t="s">
        <v>142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85</v>
      </c>
      <c r="BK253" s="145">
        <f>ROUND(I253*H253,2)</f>
        <v>0</v>
      </c>
      <c r="BL253" s="17" t="s">
        <v>247</v>
      </c>
      <c r="BM253" s="144" t="s">
        <v>446</v>
      </c>
    </row>
    <row r="254" spans="2:51" s="12" customFormat="1" ht="11.25">
      <c r="B254" s="150"/>
      <c r="D254" s="146" t="s">
        <v>154</v>
      </c>
      <c r="E254" s="151" t="s">
        <v>1</v>
      </c>
      <c r="F254" s="152" t="s">
        <v>447</v>
      </c>
      <c r="H254" s="151" t="s">
        <v>1</v>
      </c>
      <c r="I254" s="153"/>
      <c r="L254" s="150"/>
      <c r="M254" s="154"/>
      <c r="T254" s="155"/>
      <c r="AT254" s="151" t="s">
        <v>154</v>
      </c>
      <c r="AU254" s="151" t="s">
        <v>87</v>
      </c>
      <c r="AV254" s="12" t="s">
        <v>85</v>
      </c>
      <c r="AW254" s="12" t="s">
        <v>32</v>
      </c>
      <c r="AX254" s="12" t="s">
        <v>77</v>
      </c>
      <c r="AY254" s="151" t="s">
        <v>142</v>
      </c>
    </row>
    <row r="255" spans="2:51" s="12" customFormat="1" ht="11.25">
      <c r="B255" s="150"/>
      <c r="D255" s="146" t="s">
        <v>154</v>
      </c>
      <c r="E255" s="151" t="s">
        <v>1</v>
      </c>
      <c r="F255" s="152" t="s">
        <v>448</v>
      </c>
      <c r="H255" s="151" t="s">
        <v>1</v>
      </c>
      <c r="I255" s="153"/>
      <c r="L255" s="150"/>
      <c r="M255" s="154"/>
      <c r="T255" s="155"/>
      <c r="AT255" s="151" t="s">
        <v>154</v>
      </c>
      <c r="AU255" s="151" t="s">
        <v>87</v>
      </c>
      <c r="AV255" s="12" t="s">
        <v>85</v>
      </c>
      <c r="AW255" s="12" t="s">
        <v>32</v>
      </c>
      <c r="AX255" s="12" t="s">
        <v>77</v>
      </c>
      <c r="AY255" s="151" t="s">
        <v>142</v>
      </c>
    </row>
    <row r="256" spans="2:51" s="13" customFormat="1" ht="11.25">
      <c r="B256" s="156"/>
      <c r="D256" s="146" t="s">
        <v>154</v>
      </c>
      <c r="E256" s="157" t="s">
        <v>1</v>
      </c>
      <c r="F256" s="158" t="s">
        <v>449</v>
      </c>
      <c r="H256" s="159">
        <v>45.98</v>
      </c>
      <c r="I256" s="160"/>
      <c r="L256" s="156"/>
      <c r="M256" s="161"/>
      <c r="T256" s="162"/>
      <c r="AT256" s="157" t="s">
        <v>154</v>
      </c>
      <c r="AU256" s="157" t="s">
        <v>87</v>
      </c>
      <c r="AV256" s="13" t="s">
        <v>87</v>
      </c>
      <c r="AW256" s="13" t="s">
        <v>32</v>
      </c>
      <c r="AX256" s="13" t="s">
        <v>85</v>
      </c>
      <c r="AY256" s="157" t="s">
        <v>142</v>
      </c>
    </row>
    <row r="257" spans="2:65" s="1" customFormat="1" ht="21.75" customHeight="1">
      <c r="B257" s="132"/>
      <c r="C257" s="180" t="s">
        <v>450</v>
      </c>
      <c r="D257" s="180" t="s">
        <v>330</v>
      </c>
      <c r="E257" s="181" t="s">
        <v>420</v>
      </c>
      <c r="F257" s="182" t="s">
        <v>421</v>
      </c>
      <c r="G257" s="183" t="s">
        <v>172</v>
      </c>
      <c r="H257" s="184">
        <v>50.578</v>
      </c>
      <c r="I257" s="185"/>
      <c r="J257" s="186">
        <f>ROUND(I257*H257,2)</f>
        <v>0</v>
      </c>
      <c r="K257" s="182" t="s">
        <v>160</v>
      </c>
      <c r="L257" s="187"/>
      <c r="M257" s="188" t="s">
        <v>1</v>
      </c>
      <c r="N257" s="189" t="s">
        <v>42</v>
      </c>
      <c r="P257" s="142">
        <f>O257*H257</f>
        <v>0</v>
      </c>
      <c r="Q257" s="142">
        <v>0.00456</v>
      </c>
      <c r="R257" s="142">
        <f>Q257*H257</f>
        <v>0.23063568</v>
      </c>
      <c r="S257" s="142">
        <v>0</v>
      </c>
      <c r="T257" s="143">
        <f>S257*H257</f>
        <v>0</v>
      </c>
      <c r="AR257" s="144" t="s">
        <v>411</v>
      </c>
      <c r="AT257" s="144" t="s">
        <v>330</v>
      </c>
      <c r="AU257" s="144" t="s">
        <v>87</v>
      </c>
      <c r="AY257" s="17" t="s">
        <v>142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85</v>
      </c>
      <c r="BK257" s="145">
        <f>ROUND(I257*H257,2)</f>
        <v>0</v>
      </c>
      <c r="BL257" s="17" t="s">
        <v>247</v>
      </c>
      <c r="BM257" s="144" t="s">
        <v>451</v>
      </c>
    </row>
    <row r="258" spans="2:51" s="13" customFormat="1" ht="11.25">
      <c r="B258" s="156"/>
      <c r="D258" s="146" t="s">
        <v>154</v>
      </c>
      <c r="E258" s="157" t="s">
        <v>1</v>
      </c>
      <c r="F258" s="158" t="s">
        <v>452</v>
      </c>
      <c r="H258" s="159">
        <v>45.98</v>
      </c>
      <c r="I258" s="160"/>
      <c r="L258" s="156"/>
      <c r="M258" s="161"/>
      <c r="T258" s="162"/>
      <c r="AT258" s="157" t="s">
        <v>154</v>
      </c>
      <c r="AU258" s="157" t="s">
        <v>87</v>
      </c>
      <c r="AV258" s="13" t="s">
        <v>87</v>
      </c>
      <c r="AW258" s="13" t="s">
        <v>32</v>
      </c>
      <c r="AX258" s="13" t="s">
        <v>85</v>
      </c>
      <c r="AY258" s="157" t="s">
        <v>142</v>
      </c>
    </row>
    <row r="259" spans="2:51" s="13" customFormat="1" ht="11.25">
      <c r="B259" s="156"/>
      <c r="D259" s="146" t="s">
        <v>154</v>
      </c>
      <c r="F259" s="158" t="s">
        <v>453</v>
      </c>
      <c r="H259" s="159">
        <v>50.578</v>
      </c>
      <c r="I259" s="160"/>
      <c r="L259" s="156"/>
      <c r="M259" s="161"/>
      <c r="T259" s="162"/>
      <c r="AT259" s="157" t="s">
        <v>154</v>
      </c>
      <c r="AU259" s="157" t="s">
        <v>87</v>
      </c>
      <c r="AV259" s="13" t="s">
        <v>87</v>
      </c>
      <c r="AW259" s="13" t="s">
        <v>3</v>
      </c>
      <c r="AX259" s="13" t="s">
        <v>85</v>
      </c>
      <c r="AY259" s="157" t="s">
        <v>142</v>
      </c>
    </row>
    <row r="260" spans="2:65" s="1" customFormat="1" ht="37.9" customHeight="1">
      <c r="B260" s="132"/>
      <c r="C260" s="133" t="s">
        <v>454</v>
      </c>
      <c r="D260" s="133" t="s">
        <v>145</v>
      </c>
      <c r="E260" s="134" t="s">
        <v>455</v>
      </c>
      <c r="F260" s="135" t="s">
        <v>456</v>
      </c>
      <c r="G260" s="136" t="s">
        <v>172</v>
      </c>
      <c r="H260" s="137">
        <v>45.98</v>
      </c>
      <c r="I260" s="138"/>
      <c r="J260" s="139">
        <f>ROUND(I260*H260,2)</f>
        <v>0</v>
      </c>
      <c r="K260" s="135" t="s">
        <v>149</v>
      </c>
      <c r="L260" s="32"/>
      <c r="M260" s="140" t="s">
        <v>1</v>
      </c>
      <c r="N260" s="141" t="s">
        <v>42</v>
      </c>
      <c r="P260" s="142">
        <f>O260*H260</f>
        <v>0</v>
      </c>
      <c r="Q260" s="142">
        <v>0.00011</v>
      </c>
      <c r="R260" s="142">
        <f>Q260*H260</f>
        <v>0.0050577999999999994</v>
      </c>
      <c r="S260" s="142">
        <v>0</v>
      </c>
      <c r="T260" s="143">
        <f>S260*H260</f>
        <v>0</v>
      </c>
      <c r="AR260" s="144" t="s">
        <v>247</v>
      </c>
      <c r="AT260" s="144" t="s">
        <v>145</v>
      </c>
      <c r="AU260" s="144" t="s">
        <v>87</v>
      </c>
      <c r="AY260" s="17" t="s">
        <v>142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85</v>
      </c>
      <c r="BK260" s="145">
        <f>ROUND(I260*H260,2)</f>
        <v>0</v>
      </c>
      <c r="BL260" s="17" t="s">
        <v>247</v>
      </c>
      <c r="BM260" s="144" t="s">
        <v>457</v>
      </c>
    </row>
    <row r="261" spans="2:47" s="1" customFormat="1" ht="19.5">
      <c r="B261" s="32"/>
      <c r="D261" s="146" t="s">
        <v>152</v>
      </c>
      <c r="F261" s="147" t="s">
        <v>188</v>
      </c>
      <c r="I261" s="148"/>
      <c r="L261" s="32"/>
      <c r="M261" s="149"/>
      <c r="T261" s="56"/>
      <c r="AT261" s="17" t="s">
        <v>152</v>
      </c>
      <c r="AU261" s="17" t="s">
        <v>87</v>
      </c>
    </row>
    <row r="262" spans="2:51" s="12" customFormat="1" ht="11.25">
      <c r="B262" s="150"/>
      <c r="D262" s="146" t="s">
        <v>154</v>
      </c>
      <c r="E262" s="151" t="s">
        <v>1</v>
      </c>
      <c r="F262" s="152" t="s">
        <v>447</v>
      </c>
      <c r="H262" s="151" t="s">
        <v>1</v>
      </c>
      <c r="I262" s="153"/>
      <c r="L262" s="150"/>
      <c r="M262" s="154"/>
      <c r="T262" s="155"/>
      <c r="AT262" s="151" t="s">
        <v>154</v>
      </c>
      <c r="AU262" s="151" t="s">
        <v>87</v>
      </c>
      <c r="AV262" s="12" t="s">
        <v>85</v>
      </c>
      <c r="AW262" s="12" t="s">
        <v>32</v>
      </c>
      <c r="AX262" s="12" t="s">
        <v>77</v>
      </c>
      <c r="AY262" s="151" t="s">
        <v>142</v>
      </c>
    </row>
    <row r="263" spans="2:51" s="12" customFormat="1" ht="11.25">
      <c r="B263" s="150"/>
      <c r="D263" s="146" t="s">
        <v>154</v>
      </c>
      <c r="E263" s="151" t="s">
        <v>1</v>
      </c>
      <c r="F263" s="152" t="s">
        <v>448</v>
      </c>
      <c r="H263" s="151" t="s">
        <v>1</v>
      </c>
      <c r="I263" s="153"/>
      <c r="L263" s="150"/>
      <c r="M263" s="154"/>
      <c r="T263" s="155"/>
      <c r="AT263" s="151" t="s">
        <v>154</v>
      </c>
      <c r="AU263" s="151" t="s">
        <v>87</v>
      </c>
      <c r="AV263" s="12" t="s">
        <v>85</v>
      </c>
      <c r="AW263" s="12" t="s">
        <v>32</v>
      </c>
      <c r="AX263" s="12" t="s">
        <v>77</v>
      </c>
      <c r="AY263" s="151" t="s">
        <v>142</v>
      </c>
    </row>
    <row r="264" spans="2:51" s="13" customFormat="1" ht="11.25">
      <c r="B264" s="156"/>
      <c r="D264" s="146" t="s">
        <v>154</v>
      </c>
      <c r="E264" s="157" t="s">
        <v>1</v>
      </c>
      <c r="F264" s="158" t="s">
        <v>449</v>
      </c>
      <c r="H264" s="159">
        <v>45.98</v>
      </c>
      <c r="I264" s="160"/>
      <c r="L264" s="156"/>
      <c r="M264" s="161"/>
      <c r="T264" s="162"/>
      <c r="AT264" s="157" t="s">
        <v>154</v>
      </c>
      <c r="AU264" s="157" t="s">
        <v>87</v>
      </c>
      <c r="AV264" s="13" t="s">
        <v>87</v>
      </c>
      <c r="AW264" s="13" t="s">
        <v>32</v>
      </c>
      <c r="AX264" s="13" t="s">
        <v>85</v>
      </c>
      <c r="AY264" s="157" t="s">
        <v>142</v>
      </c>
    </row>
    <row r="265" spans="2:65" s="1" customFormat="1" ht="33" customHeight="1">
      <c r="B265" s="132"/>
      <c r="C265" s="180" t="s">
        <v>411</v>
      </c>
      <c r="D265" s="180" t="s">
        <v>330</v>
      </c>
      <c r="E265" s="181" t="s">
        <v>458</v>
      </c>
      <c r="F265" s="182" t="s">
        <v>459</v>
      </c>
      <c r="G265" s="183" t="s">
        <v>172</v>
      </c>
      <c r="H265" s="184">
        <v>50.578</v>
      </c>
      <c r="I265" s="185"/>
      <c r="J265" s="186">
        <f>ROUND(I265*H265,2)</f>
        <v>0</v>
      </c>
      <c r="K265" s="182" t="s">
        <v>160</v>
      </c>
      <c r="L265" s="187"/>
      <c r="M265" s="188" t="s">
        <v>1</v>
      </c>
      <c r="N265" s="189" t="s">
        <v>42</v>
      </c>
      <c r="P265" s="142">
        <f>O265*H265</f>
        <v>0</v>
      </c>
      <c r="Q265" s="142">
        <v>0.003</v>
      </c>
      <c r="R265" s="142">
        <f>Q265*H265</f>
        <v>0.151734</v>
      </c>
      <c r="S265" s="142">
        <v>0</v>
      </c>
      <c r="T265" s="143">
        <f>S265*H265</f>
        <v>0</v>
      </c>
      <c r="AR265" s="144" t="s">
        <v>411</v>
      </c>
      <c r="AT265" s="144" t="s">
        <v>330</v>
      </c>
      <c r="AU265" s="144" t="s">
        <v>87</v>
      </c>
      <c r="AY265" s="17" t="s">
        <v>142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85</v>
      </c>
      <c r="BK265" s="145">
        <f>ROUND(I265*H265,2)</f>
        <v>0</v>
      </c>
      <c r="BL265" s="17" t="s">
        <v>247</v>
      </c>
      <c r="BM265" s="144" t="s">
        <v>460</v>
      </c>
    </row>
    <row r="266" spans="2:51" s="13" customFormat="1" ht="11.25">
      <c r="B266" s="156"/>
      <c r="D266" s="146" t="s">
        <v>154</v>
      </c>
      <c r="E266" s="157" t="s">
        <v>1</v>
      </c>
      <c r="F266" s="158" t="s">
        <v>452</v>
      </c>
      <c r="H266" s="159">
        <v>45.98</v>
      </c>
      <c r="I266" s="160"/>
      <c r="L266" s="156"/>
      <c r="M266" s="161"/>
      <c r="T266" s="162"/>
      <c r="AT266" s="157" t="s">
        <v>154</v>
      </c>
      <c r="AU266" s="157" t="s">
        <v>87</v>
      </c>
      <c r="AV266" s="13" t="s">
        <v>87</v>
      </c>
      <c r="AW266" s="13" t="s">
        <v>32</v>
      </c>
      <c r="AX266" s="13" t="s">
        <v>85</v>
      </c>
      <c r="AY266" s="157" t="s">
        <v>142</v>
      </c>
    </row>
    <row r="267" spans="2:51" s="13" customFormat="1" ht="11.25">
      <c r="B267" s="156"/>
      <c r="D267" s="146" t="s">
        <v>154</v>
      </c>
      <c r="F267" s="158" t="s">
        <v>453</v>
      </c>
      <c r="H267" s="159">
        <v>50.578</v>
      </c>
      <c r="I267" s="160"/>
      <c r="L267" s="156"/>
      <c r="M267" s="161"/>
      <c r="T267" s="162"/>
      <c r="AT267" s="157" t="s">
        <v>154</v>
      </c>
      <c r="AU267" s="157" t="s">
        <v>87</v>
      </c>
      <c r="AV267" s="13" t="s">
        <v>87</v>
      </c>
      <c r="AW267" s="13" t="s">
        <v>3</v>
      </c>
      <c r="AX267" s="13" t="s">
        <v>85</v>
      </c>
      <c r="AY267" s="157" t="s">
        <v>142</v>
      </c>
    </row>
    <row r="268" spans="2:65" s="1" customFormat="1" ht="24.2" customHeight="1">
      <c r="B268" s="132"/>
      <c r="C268" s="133" t="s">
        <v>461</v>
      </c>
      <c r="D268" s="133" t="s">
        <v>145</v>
      </c>
      <c r="E268" s="134" t="s">
        <v>462</v>
      </c>
      <c r="F268" s="135" t="s">
        <v>463</v>
      </c>
      <c r="G268" s="136" t="s">
        <v>219</v>
      </c>
      <c r="H268" s="137">
        <v>8.169</v>
      </c>
      <c r="I268" s="138"/>
      <c r="J268" s="139">
        <f>ROUND(I268*H268,2)</f>
        <v>0</v>
      </c>
      <c r="K268" s="135" t="s">
        <v>160</v>
      </c>
      <c r="L268" s="32"/>
      <c r="M268" s="140" t="s">
        <v>1</v>
      </c>
      <c r="N268" s="141" t="s">
        <v>42</v>
      </c>
      <c r="P268" s="142">
        <f>O268*H268</f>
        <v>0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AR268" s="144" t="s">
        <v>247</v>
      </c>
      <c r="AT268" s="144" t="s">
        <v>145</v>
      </c>
      <c r="AU268" s="144" t="s">
        <v>87</v>
      </c>
      <c r="AY268" s="17" t="s">
        <v>142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85</v>
      </c>
      <c r="BK268" s="145">
        <f>ROUND(I268*H268,2)</f>
        <v>0</v>
      </c>
      <c r="BL268" s="17" t="s">
        <v>247</v>
      </c>
      <c r="BM268" s="144" t="s">
        <v>464</v>
      </c>
    </row>
    <row r="269" spans="2:63" s="11" customFormat="1" ht="22.9" customHeight="1">
      <c r="B269" s="120"/>
      <c r="D269" s="121" t="s">
        <v>76</v>
      </c>
      <c r="E269" s="130" t="s">
        <v>465</v>
      </c>
      <c r="F269" s="130" t="s">
        <v>95</v>
      </c>
      <c r="I269" s="123"/>
      <c r="J269" s="131">
        <f>BK269</f>
        <v>0</v>
      </c>
      <c r="L269" s="120"/>
      <c r="M269" s="125"/>
      <c r="P269" s="126">
        <f>SUM(P270:P277)</f>
        <v>0</v>
      </c>
      <c r="R269" s="126">
        <f>SUM(R270:R277)</f>
        <v>0</v>
      </c>
      <c r="T269" s="127">
        <f>SUM(T270:T277)</f>
        <v>0</v>
      </c>
      <c r="AR269" s="121" t="s">
        <v>87</v>
      </c>
      <c r="AT269" s="128" t="s">
        <v>76</v>
      </c>
      <c r="AU269" s="128" t="s">
        <v>85</v>
      </c>
      <c r="AY269" s="121" t="s">
        <v>142</v>
      </c>
      <c r="BK269" s="129">
        <f>SUM(BK270:BK277)</f>
        <v>0</v>
      </c>
    </row>
    <row r="270" spans="2:65" s="1" customFormat="1" ht="24.2" customHeight="1">
      <c r="B270" s="132"/>
      <c r="C270" s="133" t="s">
        <v>466</v>
      </c>
      <c r="D270" s="133" t="s">
        <v>145</v>
      </c>
      <c r="E270" s="134" t="s">
        <v>467</v>
      </c>
      <c r="F270" s="135" t="s">
        <v>468</v>
      </c>
      <c r="G270" s="136" t="s">
        <v>186</v>
      </c>
      <c r="H270" s="137">
        <v>4</v>
      </c>
      <c r="I270" s="138"/>
      <c r="J270" s="139">
        <f>ROUND(I270*H270,2)</f>
        <v>0</v>
      </c>
      <c r="K270" s="135" t="s">
        <v>149</v>
      </c>
      <c r="L270" s="32"/>
      <c r="M270" s="140" t="s">
        <v>1</v>
      </c>
      <c r="N270" s="141" t="s">
        <v>42</v>
      </c>
      <c r="P270" s="142">
        <f>O270*H270</f>
        <v>0</v>
      </c>
      <c r="Q270" s="142">
        <v>0</v>
      </c>
      <c r="R270" s="142">
        <f>Q270*H270</f>
        <v>0</v>
      </c>
      <c r="S270" s="142">
        <v>0</v>
      </c>
      <c r="T270" s="143">
        <f>S270*H270</f>
        <v>0</v>
      </c>
      <c r="AR270" s="144" t="s">
        <v>247</v>
      </c>
      <c r="AT270" s="144" t="s">
        <v>145</v>
      </c>
      <c r="AU270" s="144" t="s">
        <v>87</v>
      </c>
      <c r="AY270" s="17" t="s">
        <v>142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85</v>
      </c>
      <c r="BK270" s="145">
        <f>ROUND(I270*H270,2)</f>
        <v>0</v>
      </c>
      <c r="BL270" s="17" t="s">
        <v>247</v>
      </c>
      <c r="BM270" s="144" t="s">
        <v>469</v>
      </c>
    </row>
    <row r="271" spans="2:47" s="1" customFormat="1" ht="19.5">
      <c r="B271" s="32"/>
      <c r="D271" s="146" t="s">
        <v>152</v>
      </c>
      <c r="F271" s="147" t="s">
        <v>188</v>
      </c>
      <c r="I271" s="148"/>
      <c r="L271" s="32"/>
      <c r="M271" s="149"/>
      <c r="T271" s="56"/>
      <c r="AT271" s="17" t="s">
        <v>152</v>
      </c>
      <c r="AU271" s="17" t="s">
        <v>87</v>
      </c>
    </row>
    <row r="272" spans="2:51" s="12" customFormat="1" ht="11.25">
      <c r="B272" s="150"/>
      <c r="D272" s="146" t="s">
        <v>154</v>
      </c>
      <c r="E272" s="151" t="s">
        <v>1</v>
      </c>
      <c r="F272" s="152" t="s">
        <v>470</v>
      </c>
      <c r="H272" s="151" t="s">
        <v>1</v>
      </c>
      <c r="I272" s="153"/>
      <c r="L272" s="150"/>
      <c r="M272" s="154"/>
      <c r="T272" s="155"/>
      <c r="AT272" s="151" t="s">
        <v>154</v>
      </c>
      <c r="AU272" s="151" t="s">
        <v>87</v>
      </c>
      <c r="AV272" s="12" t="s">
        <v>85</v>
      </c>
      <c r="AW272" s="12" t="s">
        <v>32</v>
      </c>
      <c r="AX272" s="12" t="s">
        <v>77</v>
      </c>
      <c r="AY272" s="151" t="s">
        <v>142</v>
      </c>
    </row>
    <row r="273" spans="2:51" s="13" customFormat="1" ht="11.25">
      <c r="B273" s="156"/>
      <c r="D273" s="146" t="s">
        <v>154</v>
      </c>
      <c r="E273" s="157" t="s">
        <v>1</v>
      </c>
      <c r="F273" s="158" t="s">
        <v>150</v>
      </c>
      <c r="H273" s="159">
        <v>4</v>
      </c>
      <c r="I273" s="160"/>
      <c r="L273" s="156"/>
      <c r="M273" s="161"/>
      <c r="T273" s="162"/>
      <c r="AT273" s="157" t="s">
        <v>154</v>
      </c>
      <c r="AU273" s="157" t="s">
        <v>87</v>
      </c>
      <c r="AV273" s="13" t="s">
        <v>87</v>
      </c>
      <c r="AW273" s="13" t="s">
        <v>32</v>
      </c>
      <c r="AX273" s="13" t="s">
        <v>85</v>
      </c>
      <c r="AY273" s="157" t="s">
        <v>142</v>
      </c>
    </row>
    <row r="274" spans="2:65" s="1" customFormat="1" ht="24.2" customHeight="1">
      <c r="B274" s="132"/>
      <c r="C274" s="133" t="s">
        <v>471</v>
      </c>
      <c r="D274" s="133" t="s">
        <v>145</v>
      </c>
      <c r="E274" s="134" t="s">
        <v>472</v>
      </c>
      <c r="F274" s="135" t="s">
        <v>473</v>
      </c>
      <c r="G274" s="136" t="s">
        <v>186</v>
      </c>
      <c r="H274" s="137">
        <v>3</v>
      </c>
      <c r="I274" s="138"/>
      <c r="J274" s="139">
        <f>ROUND(I274*H274,2)</f>
        <v>0</v>
      </c>
      <c r="K274" s="135" t="s">
        <v>149</v>
      </c>
      <c r="L274" s="32"/>
      <c r="M274" s="140" t="s">
        <v>1</v>
      </c>
      <c r="N274" s="141" t="s">
        <v>42</v>
      </c>
      <c r="P274" s="142">
        <f>O274*H274</f>
        <v>0</v>
      </c>
      <c r="Q274" s="142">
        <v>0</v>
      </c>
      <c r="R274" s="142">
        <f>Q274*H274</f>
        <v>0</v>
      </c>
      <c r="S274" s="142">
        <v>0</v>
      </c>
      <c r="T274" s="143">
        <f>S274*H274</f>
        <v>0</v>
      </c>
      <c r="AR274" s="144" t="s">
        <v>247</v>
      </c>
      <c r="AT274" s="144" t="s">
        <v>145</v>
      </c>
      <c r="AU274" s="144" t="s">
        <v>87</v>
      </c>
      <c r="AY274" s="17" t="s">
        <v>142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85</v>
      </c>
      <c r="BK274" s="145">
        <f>ROUND(I274*H274,2)</f>
        <v>0</v>
      </c>
      <c r="BL274" s="17" t="s">
        <v>247</v>
      </c>
      <c r="BM274" s="144" t="s">
        <v>474</v>
      </c>
    </row>
    <row r="275" spans="2:47" s="1" customFormat="1" ht="19.5">
      <c r="B275" s="32"/>
      <c r="D275" s="146" t="s">
        <v>152</v>
      </c>
      <c r="F275" s="147" t="s">
        <v>188</v>
      </c>
      <c r="I275" s="148"/>
      <c r="L275" s="32"/>
      <c r="M275" s="149"/>
      <c r="T275" s="56"/>
      <c r="AT275" s="17" t="s">
        <v>152</v>
      </c>
      <c r="AU275" s="17" t="s">
        <v>87</v>
      </c>
    </row>
    <row r="276" spans="2:51" s="12" customFormat="1" ht="11.25">
      <c r="B276" s="150"/>
      <c r="D276" s="146" t="s">
        <v>154</v>
      </c>
      <c r="E276" s="151" t="s">
        <v>1</v>
      </c>
      <c r="F276" s="152" t="s">
        <v>470</v>
      </c>
      <c r="H276" s="151" t="s">
        <v>1</v>
      </c>
      <c r="I276" s="153"/>
      <c r="L276" s="150"/>
      <c r="M276" s="154"/>
      <c r="T276" s="155"/>
      <c r="AT276" s="151" t="s">
        <v>154</v>
      </c>
      <c r="AU276" s="151" t="s">
        <v>87</v>
      </c>
      <c r="AV276" s="12" t="s">
        <v>85</v>
      </c>
      <c r="AW276" s="12" t="s">
        <v>32</v>
      </c>
      <c r="AX276" s="12" t="s">
        <v>77</v>
      </c>
      <c r="AY276" s="151" t="s">
        <v>142</v>
      </c>
    </row>
    <row r="277" spans="2:51" s="13" customFormat="1" ht="11.25">
      <c r="B277" s="156"/>
      <c r="D277" s="146" t="s">
        <v>154</v>
      </c>
      <c r="E277" s="157" t="s">
        <v>1</v>
      </c>
      <c r="F277" s="158" t="s">
        <v>164</v>
      </c>
      <c r="H277" s="159">
        <v>3</v>
      </c>
      <c r="I277" s="160"/>
      <c r="L277" s="156"/>
      <c r="M277" s="161"/>
      <c r="T277" s="162"/>
      <c r="AT277" s="157" t="s">
        <v>154</v>
      </c>
      <c r="AU277" s="157" t="s">
        <v>87</v>
      </c>
      <c r="AV277" s="13" t="s">
        <v>87</v>
      </c>
      <c r="AW277" s="13" t="s">
        <v>32</v>
      </c>
      <c r="AX277" s="13" t="s">
        <v>85</v>
      </c>
      <c r="AY277" s="157" t="s">
        <v>142</v>
      </c>
    </row>
    <row r="278" spans="2:63" s="11" customFormat="1" ht="22.9" customHeight="1">
      <c r="B278" s="120"/>
      <c r="D278" s="121" t="s">
        <v>76</v>
      </c>
      <c r="E278" s="130" t="s">
        <v>245</v>
      </c>
      <c r="F278" s="130" t="s">
        <v>246</v>
      </c>
      <c r="I278" s="123"/>
      <c r="J278" s="131">
        <f>BK278</f>
        <v>0</v>
      </c>
      <c r="L278" s="120"/>
      <c r="M278" s="125"/>
      <c r="P278" s="126">
        <f>SUM(P279:P320)</f>
        <v>0</v>
      </c>
      <c r="R278" s="126">
        <f>SUM(R279:R320)</f>
        <v>23.0104058</v>
      </c>
      <c r="T278" s="127">
        <f>SUM(T279:T320)</f>
        <v>0</v>
      </c>
      <c r="AR278" s="121" t="s">
        <v>87</v>
      </c>
      <c r="AT278" s="128" t="s">
        <v>76</v>
      </c>
      <c r="AU278" s="128" t="s">
        <v>85</v>
      </c>
      <c r="AY278" s="121" t="s">
        <v>142</v>
      </c>
      <c r="BK278" s="129">
        <f>SUM(BK279:BK320)</f>
        <v>0</v>
      </c>
    </row>
    <row r="279" spans="2:65" s="1" customFormat="1" ht="44.25" customHeight="1">
      <c r="B279" s="132"/>
      <c r="C279" s="133" t="s">
        <v>475</v>
      </c>
      <c r="D279" s="133" t="s">
        <v>145</v>
      </c>
      <c r="E279" s="134" t="s">
        <v>476</v>
      </c>
      <c r="F279" s="135" t="s">
        <v>477</v>
      </c>
      <c r="G279" s="136" t="s">
        <v>148</v>
      </c>
      <c r="H279" s="137">
        <v>1</v>
      </c>
      <c r="I279" s="138"/>
      <c r="J279" s="139">
        <f>ROUND(I279*H279,2)</f>
        <v>0</v>
      </c>
      <c r="K279" s="135" t="s">
        <v>149</v>
      </c>
      <c r="L279" s="32"/>
      <c r="M279" s="140" t="s">
        <v>1</v>
      </c>
      <c r="N279" s="141" t="s">
        <v>42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AR279" s="144" t="s">
        <v>247</v>
      </c>
      <c r="AT279" s="144" t="s">
        <v>145</v>
      </c>
      <c r="AU279" s="144" t="s">
        <v>87</v>
      </c>
      <c r="AY279" s="17" t="s">
        <v>142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85</v>
      </c>
      <c r="BK279" s="145">
        <f>ROUND(I279*H279,2)</f>
        <v>0</v>
      </c>
      <c r="BL279" s="17" t="s">
        <v>247</v>
      </c>
      <c r="BM279" s="144" t="s">
        <v>478</v>
      </c>
    </row>
    <row r="280" spans="2:47" s="1" customFormat="1" ht="19.5">
      <c r="B280" s="32"/>
      <c r="D280" s="146" t="s">
        <v>152</v>
      </c>
      <c r="F280" s="147" t="s">
        <v>188</v>
      </c>
      <c r="I280" s="148"/>
      <c r="L280" s="32"/>
      <c r="M280" s="149"/>
      <c r="T280" s="56"/>
      <c r="AT280" s="17" t="s">
        <v>152</v>
      </c>
      <c r="AU280" s="17" t="s">
        <v>87</v>
      </c>
    </row>
    <row r="281" spans="2:51" s="13" customFormat="1" ht="11.25">
      <c r="B281" s="156"/>
      <c r="D281" s="146" t="s">
        <v>154</v>
      </c>
      <c r="E281" s="157" t="s">
        <v>1</v>
      </c>
      <c r="F281" s="158" t="s">
        <v>85</v>
      </c>
      <c r="H281" s="159">
        <v>1</v>
      </c>
      <c r="I281" s="160"/>
      <c r="L281" s="156"/>
      <c r="M281" s="161"/>
      <c r="T281" s="162"/>
      <c r="AT281" s="157" t="s">
        <v>154</v>
      </c>
      <c r="AU281" s="157" t="s">
        <v>87</v>
      </c>
      <c r="AV281" s="13" t="s">
        <v>87</v>
      </c>
      <c r="AW281" s="13" t="s">
        <v>32</v>
      </c>
      <c r="AX281" s="13" t="s">
        <v>85</v>
      </c>
      <c r="AY281" s="157" t="s">
        <v>142</v>
      </c>
    </row>
    <row r="282" spans="2:65" s="1" customFormat="1" ht="21.75" customHeight="1">
      <c r="B282" s="132"/>
      <c r="C282" s="133" t="s">
        <v>479</v>
      </c>
      <c r="D282" s="133" t="s">
        <v>145</v>
      </c>
      <c r="E282" s="134" t="s">
        <v>480</v>
      </c>
      <c r="F282" s="135" t="s">
        <v>481</v>
      </c>
      <c r="G282" s="136" t="s">
        <v>172</v>
      </c>
      <c r="H282" s="137">
        <v>473</v>
      </c>
      <c r="I282" s="138"/>
      <c r="J282" s="139">
        <f>ROUND(I282*H282,2)</f>
        <v>0</v>
      </c>
      <c r="K282" s="135" t="s">
        <v>149</v>
      </c>
      <c r="L282" s="32"/>
      <c r="M282" s="140" t="s">
        <v>1</v>
      </c>
      <c r="N282" s="141" t="s">
        <v>42</v>
      </c>
      <c r="P282" s="142">
        <f>O282*H282</f>
        <v>0</v>
      </c>
      <c r="Q282" s="142">
        <v>0</v>
      </c>
      <c r="R282" s="142">
        <f>Q282*H282</f>
        <v>0</v>
      </c>
      <c r="S282" s="142">
        <v>0</v>
      </c>
      <c r="T282" s="143">
        <f>S282*H282</f>
        <v>0</v>
      </c>
      <c r="AR282" s="144" t="s">
        <v>247</v>
      </c>
      <c r="AT282" s="144" t="s">
        <v>145</v>
      </c>
      <c r="AU282" s="144" t="s">
        <v>87</v>
      </c>
      <c r="AY282" s="17" t="s">
        <v>142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85</v>
      </c>
      <c r="BK282" s="145">
        <f>ROUND(I282*H282,2)</f>
        <v>0</v>
      </c>
      <c r="BL282" s="17" t="s">
        <v>247</v>
      </c>
      <c r="BM282" s="144" t="s">
        <v>482</v>
      </c>
    </row>
    <row r="283" spans="2:47" s="1" customFormat="1" ht="19.5">
      <c r="B283" s="32"/>
      <c r="D283" s="146" t="s">
        <v>152</v>
      </c>
      <c r="F283" s="147" t="s">
        <v>188</v>
      </c>
      <c r="I283" s="148"/>
      <c r="L283" s="32"/>
      <c r="M283" s="149"/>
      <c r="T283" s="56"/>
      <c r="AT283" s="17" t="s">
        <v>152</v>
      </c>
      <c r="AU283" s="17" t="s">
        <v>87</v>
      </c>
    </row>
    <row r="284" spans="2:51" s="12" customFormat="1" ht="11.25">
      <c r="B284" s="150"/>
      <c r="D284" s="146" t="s">
        <v>154</v>
      </c>
      <c r="E284" s="151" t="s">
        <v>1</v>
      </c>
      <c r="F284" s="152" t="s">
        <v>206</v>
      </c>
      <c r="H284" s="151" t="s">
        <v>1</v>
      </c>
      <c r="I284" s="153"/>
      <c r="L284" s="150"/>
      <c r="M284" s="154"/>
      <c r="T284" s="155"/>
      <c r="AT284" s="151" t="s">
        <v>154</v>
      </c>
      <c r="AU284" s="151" t="s">
        <v>87</v>
      </c>
      <c r="AV284" s="12" t="s">
        <v>85</v>
      </c>
      <c r="AW284" s="12" t="s">
        <v>32</v>
      </c>
      <c r="AX284" s="12" t="s">
        <v>77</v>
      </c>
      <c r="AY284" s="151" t="s">
        <v>142</v>
      </c>
    </row>
    <row r="285" spans="2:51" s="13" customFormat="1" ht="11.25">
      <c r="B285" s="156"/>
      <c r="D285" s="146" t="s">
        <v>154</v>
      </c>
      <c r="E285" s="157" t="s">
        <v>1</v>
      </c>
      <c r="F285" s="158" t="s">
        <v>251</v>
      </c>
      <c r="H285" s="159">
        <v>473</v>
      </c>
      <c r="I285" s="160"/>
      <c r="L285" s="156"/>
      <c r="M285" s="161"/>
      <c r="T285" s="162"/>
      <c r="AT285" s="157" t="s">
        <v>154</v>
      </c>
      <c r="AU285" s="157" t="s">
        <v>87</v>
      </c>
      <c r="AV285" s="13" t="s">
        <v>87</v>
      </c>
      <c r="AW285" s="13" t="s">
        <v>32</v>
      </c>
      <c r="AX285" s="13" t="s">
        <v>85</v>
      </c>
      <c r="AY285" s="157" t="s">
        <v>142</v>
      </c>
    </row>
    <row r="286" spans="2:65" s="1" customFormat="1" ht="24.2" customHeight="1">
      <c r="B286" s="132"/>
      <c r="C286" s="133" t="s">
        <v>483</v>
      </c>
      <c r="D286" s="133" t="s">
        <v>145</v>
      </c>
      <c r="E286" s="134" t="s">
        <v>484</v>
      </c>
      <c r="F286" s="135" t="s">
        <v>485</v>
      </c>
      <c r="G286" s="136" t="s">
        <v>172</v>
      </c>
      <c r="H286" s="137">
        <v>473</v>
      </c>
      <c r="I286" s="138"/>
      <c r="J286" s="139">
        <f>ROUND(I286*H286,2)</f>
        <v>0</v>
      </c>
      <c r="K286" s="135" t="s">
        <v>160</v>
      </c>
      <c r="L286" s="32"/>
      <c r="M286" s="140" t="s">
        <v>1</v>
      </c>
      <c r="N286" s="141" t="s">
        <v>42</v>
      </c>
      <c r="P286" s="142">
        <f>O286*H286</f>
        <v>0</v>
      </c>
      <c r="Q286" s="142">
        <v>0</v>
      </c>
      <c r="R286" s="142">
        <f>Q286*H286</f>
        <v>0</v>
      </c>
      <c r="S286" s="142">
        <v>0</v>
      </c>
      <c r="T286" s="143">
        <f>S286*H286</f>
        <v>0</v>
      </c>
      <c r="AR286" s="144" t="s">
        <v>247</v>
      </c>
      <c r="AT286" s="144" t="s">
        <v>145</v>
      </c>
      <c r="AU286" s="144" t="s">
        <v>87</v>
      </c>
      <c r="AY286" s="17" t="s">
        <v>142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85</v>
      </c>
      <c r="BK286" s="145">
        <f>ROUND(I286*H286,2)</f>
        <v>0</v>
      </c>
      <c r="BL286" s="17" t="s">
        <v>247</v>
      </c>
      <c r="BM286" s="144" t="s">
        <v>486</v>
      </c>
    </row>
    <row r="287" spans="2:51" s="12" customFormat="1" ht="11.25">
      <c r="B287" s="150"/>
      <c r="D287" s="146" t="s">
        <v>154</v>
      </c>
      <c r="E287" s="151" t="s">
        <v>1</v>
      </c>
      <c r="F287" s="152" t="s">
        <v>427</v>
      </c>
      <c r="H287" s="151" t="s">
        <v>1</v>
      </c>
      <c r="I287" s="153"/>
      <c r="L287" s="150"/>
      <c r="M287" s="154"/>
      <c r="T287" s="155"/>
      <c r="AT287" s="151" t="s">
        <v>154</v>
      </c>
      <c r="AU287" s="151" t="s">
        <v>87</v>
      </c>
      <c r="AV287" s="12" t="s">
        <v>85</v>
      </c>
      <c r="AW287" s="12" t="s">
        <v>32</v>
      </c>
      <c r="AX287" s="12" t="s">
        <v>77</v>
      </c>
      <c r="AY287" s="151" t="s">
        <v>142</v>
      </c>
    </row>
    <row r="288" spans="2:51" s="13" customFormat="1" ht="11.25">
      <c r="B288" s="156"/>
      <c r="D288" s="146" t="s">
        <v>154</v>
      </c>
      <c r="E288" s="157" t="s">
        <v>1</v>
      </c>
      <c r="F288" s="158" t="s">
        <v>251</v>
      </c>
      <c r="H288" s="159">
        <v>473</v>
      </c>
      <c r="I288" s="160"/>
      <c r="L288" s="156"/>
      <c r="M288" s="161"/>
      <c r="T288" s="162"/>
      <c r="AT288" s="157" t="s">
        <v>154</v>
      </c>
      <c r="AU288" s="157" t="s">
        <v>87</v>
      </c>
      <c r="AV288" s="13" t="s">
        <v>87</v>
      </c>
      <c r="AW288" s="13" t="s">
        <v>32</v>
      </c>
      <c r="AX288" s="13" t="s">
        <v>85</v>
      </c>
      <c r="AY288" s="157" t="s">
        <v>142</v>
      </c>
    </row>
    <row r="289" spans="2:65" s="1" customFormat="1" ht="16.5" customHeight="1">
      <c r="B289" s="132"/>
      <c r="C289" s="180" t="s">
        <v>487</v>
      </c>
      <c r="D289" s="180" t="s">
        <v>330</v>
      </c>
      <c r="E289" s="181" t="s">
        <v>488</v>
      </c>
      <c r="F289" s="182" t="s">
        <v>489</v>
      </c>
      <c r="G289" s="183" t="s">
        <v>159</v>
      </c>
      <c r="H289" s="184">
        <v>13.008</v>
      </c>
      <c r="I289" s="185"/>
      <c r="J289" s="186">
        <f>ROUND(I289*H289,2)</f>
        <v>0</v>
      </c>
      <c r="K289" s="182" t="s">
        <v>160</v>
      </c>
      <c r="L289" s="187"/>
      <c r="M289" s="188" t="s">
        <v>1</v>
      </c>
      <c r="N289" s="189" t="s">
        <v>42</v>
      </c>
      <c r="P289" s="142">
        <f>O289*H289</f>
        <v>0</v>
      </c>
      <c r="Q289" s="142">
        <v>0.55</v>
      </c>
      <c r="R289" s="142">
        <f>Q289*H289</f>
        <v>7.1544</v>
      </c>
      <c r="S289" s="142">
        <v>0</v>
      </c>
      <c r="T289" s="143">
        <f>S289*H289</f>
        <v>0</v>
      </c>
      <c r="AR289" s="144" t="s">
        <v>411</v>
      </c>
      <c r="AT289" s="144" t="s">
        <v>330</v>
      </c>
      <c r="AU289" s="144" t="s">
        <v>87</v>
      </c>
      <c r="AY289" s="17" t="s">
        <v>142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85</v>
      </c>
      <c r="BK289" s="145">
        <f>ROUND(I289*H289,2)</f>
        <v>0</v>
      </c>
      <c r="BL289" s="17" t="s">
        <v>247</v>
      </c>
      <c r="BM289" s="144" t="s">
        <v>490</v>
      </c>
    </row>
    <row r="290" spans="2:51" s="13" customFormat="1" ht="11.25">
      <c r="B290" s="156"/>
      <c r="D290" s="146" t="s">
        <v>154</v>
      </c>
      <c r="E290" s="157" t="s">
        <v>1</v>
      </c>
      <c r="F290" s="158" t="s">
        <v>491</v>
      </c>
      <c r="H290" s="159">
        <v>11.825</v>
      </c>
      <c r="I290" s="160"/>
      <c r="L290" s="156"/>
      <c r="M290" s="161"/>
      <c r="T290" s="162"/>
      <c r="AT290" s="157" t="s">
        <v>154</v>
      </c>
      <c r="AU290" s="157" t="s">
        <v>87</v>
      </c>
      <c r="AV290" s="13" t="s">
        <v>87</v>
      </c>
      <c r="AW290" s="13" t="s">
        <v>32</v>
      </c>
      <c r="AX290" s="13" t="s">
        <v>85</v>
      </c>
      <c r="AY290" s="157" t="s">
        <v>142</v>
      </c>
    </row>
    <row r="291" spans="2:51" s="13" customFormat="1" ht="11.25">
      <c r="B291" s="156"/>
      <c r="D291" s="146" t="s">
        <v>154</v>
      </c>
      <c r="F291" s="158" t="s">
        <v>492</v>
      </c>
      <c r="H291" s="159">
        <v>13.008</v>
      </c>
      <c r="I291" s="160"/>
      <c r="L291" s="156"/>
      <c r="M291" s="161"/>
      <c r="T291" s="162"/>
      <c r="AT291" s="157" t="s">
        <v>154</v>
      </c>
      <c r="AU291" s="157" t="s">
        <v>87</v>
      </c>
      <c r="AV291" s="13" t="s">
        <v>87</v>
      </c>
      <c r="AW291" s="13" t="s">
        <v>3</v>
      </c>
      <c r="AX291" s="13" t="s">
        <v>85</v>
      </c>
      <c r="AY291" s="157" t="s">
        <v>142</v>
      </c>
    </row>
    <row r="292" spans="2:65" s="1" customFormat="1" ht="24.2" customHeight="1">
      <c r="B292" s="132"/>
      <c r="C292" s="133" t="s">
        <v>493</v>
      </c>
      <c r="D292" s="133" t="s">
        <v>145</v>
      </c>
      <c r="E292" s="134" t="s">
        <v>494</v>
      </c>
      <c r="F292" s="135" t="s">
        <v>495</v>
      </c>
      <c r="G292" s="136" t="s">
        <v>159</v>
      </c>
      <c r="H292" s="137">
        <v>13</v>
      </c>
      <c r="I292" s="138"/>
      <c r="J292" s="139">
        <f>ROUND(I292*H292,2)</f>
        <v>0</v>
      </c>
      <c r="K292" s="135" t="s">
        <v>160</v>
      </c>
      <c r="L292" s="32"/>
      <c r="M292" s="140" t="s">
        <v>1</v>
      </c>
      <c r="N292" s="141" t="s">
        <v>42</v>
      </c>
      <c r="P292" s="142">
        <f>O292*H292</f>
        <v>0</v>
      </c>
      <c r="Q292" s="142">
        <v>0.0233</v>
      </c>
      <c r="R292" s="142">
        <f>Q292*H292</f>
        <v>0.3029</v>
      </c>
      <c r="S292" s="142">
        <v>0</v>
      </c>
      <c r="T292" s="143">
        <f>S292*H292</f>
        <v>0</v>
      </c>
      <c r="AR292" s="144" t="s">
        <v>247</v>
      </c>
      <c r="AT292" s="144" t="s">
        <v>145</v>
      </c>
      <c r="AU292" s="144" t="s">
        <v>87</v>
      </c>
      <c r="AY292" s="17" t="s">
        <v>142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85</v>
      </c>
      <c r="BK292" s="145">
        <f>ROUND(I292*H292,2)</f>
        <v>0</v>
      </c>
      <c r="BL292" s="17" t="s">
        <v>247</v>
      </c>
      <c r="BM292" s="144" t="s">
        <v>496</v>
      </c>
    </row>
    <row r="293" spans="2:51" s="13" customFormat="1" ht="11.25">
      <c r="B293" s="156"/>
      <c r="D293" s="146" t="s">
        <v>154</v>
      </c>
      <c r="E293" s="157" t="s">
        <v>1</v>
      </c>
      <c r="F293" s="158" t="s">
        <v>231</v>
      </c>
      <c r="H293" s="159">
        <v>13</v>
      </c>
      <c r="I293" s="160"/>
      <c r="L293" s="156"/>
      <c r="M293" s="161"/>
      <c r="T293" s="162"/>
      <c r="AT293" s="157" t="s">
        <v>154</v>
      </c>
      <c r="AU293" s="157" t="s">
        <v>87</v>
      </c>
      <c r="AV293" s="13" t="s">
        <v>87</v>
      </c>
      <c r="AW293" s="13" t="s">
        <v>32</v>
      </c>
      <c r="AX293" s="13" t="s">
        <v>85</v>
      </c>
      <c r="AY293" s="157" t="s">
        <v>142</v>
      </c>
    </row>
    <row r="294" spans="2:65" s="1" customFormat="1" ht="33" customHeight="1">
      <c r="B294" s="132"/>
      <c r="C294" s="133" t="s">
        <v>497</v>
      </c>
      <c r="D294" s="133" t="s">
        <v>145</v>
      </c>
      <c r="E294" s="134" t="s">
        <v>498</v>
      </c>
      <c r="F294" s="135" t="s">
        <v>499</v>
      </c>
      <c r="G294" s="136" t="s">
        <v>172</v>
      </c>
      <c r="H294" s="137">
        <v>371.26</v>
      </c>
      <c r="I294" s="138"/>
      <c r="J294" s="139">
        <f>ROUND(I294*H294,2)</f>
        <v>0</v>
      </c>
      <c r="K294" s="135" t="s">
        <v>160</v>
      </c>
      <c r="L294" s="32"/>
      <c r="M294" s="140" t="s">
        <v>1</v>
      </c>
      <c r="N294" s="141" t="s">
        <v>42</v>
      </c>
      <c r="P294" s="142">
        <f>O294*H294</f>
        <v>0</v>
      </c>
      <c r="Q294" s="142">
        <v>0.03415</v>
      </c>
      <c r="R294" s="142">
        <f>Q294*H294</f>
        <v>12.678529</v>
      </c>
      <c r="S294" s="142">
        <v>0</v>
      </c>
      <c r="T294" s="143">
        <f>S294*H294</f>
        <v>0</v>
      </c>
      <c r="AR294" s="144" t="s">
        <v>247</v>
      </c>
      <c r="AT294" s="144" t="s">
        <v>145</v>
      </c>
      <c r="AU294" s="144" t="s">
        <v>87</v>
      </c>
      <c r="AY294" s="17" t="s">
        <v>142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85</v>
      </c>
      <c r="BK294" s="145">
        <f>ROUND(I294*H294,2)</f>
        <v>0</v>
      </c>
      <c r="BL294" s="17" t="s">
        <v>247</v>
      </c>
      <c r="BM294" s="144" t="s">
        <v>500</v>
      </c>
    </row>
    <row r="295" spans="2:51" s="12" customFormat="1" ht="11.25">
      <c r="B295" s="150"/>
      <c r="D295" s="146" t="s">
        <v>154</v>
      </c>
      <c r="E295" s="151" t="s">
        <v>1</v>
      </c>
      <c r="F295" s="152" t="s">
        <v>501</v>
      </c>
      <c r="H295" s="151" t="s">
        <v>1</v>
      </c>
      <c r="I295" s="153"/>
      <c r="L295" s="150"/>
      <c r="M295" s="154"/>
      <c r="T295" s="155"/>
      <c r="AT295" s="151" t="s">
        <v>154</v>
      </c>
      <c r="AU295" s="151" t="s">
        <v>87</v>
      </c>
      <c r="AV295" s="12" t="s">
        <v>85</v>
      </c>
      <c r="AW295" s="12" t="s">
        <v>32</v>
      </c>
      <c r="AX295" s="12" t="s">
        <v>77</v>
      </c>
      <c r="AY295" s="151" t="s">
        <v>142</v>
      </c>
    </row>
    <row r="296" spans="2:51" s="13" customFormat="1" ht="11.25">
      <c r="B296" s="156"/>
      <c r="D296" s="146" t="s">
        <v>154</v>
      </c>
      <c r="E296" s="157" t="s">
        <v>1</v>
      </c>
      <c r="F296" s="158" t="s">
        <v>417</v>
      </c>
      <c r="H296" s="159">
        <v>60.42</v>
      </c>
      <c r="I296" s="160"/>
      <c r="L296" s="156"/>
      <c r="M296" s="161"/>
      <c r="T296" s="162"/>
      <c r="AT296" s="157" t="s">
        <v>154</v>
      </c>
      <c r="AU296" s="157" t="s">
        <v>87</v>
      </c>
      <c r="AV296" s="13" t="s">
        <v>87</v>
      </c>
      <c r="AW296" s="13" t="s">
        <v>32</v>
      </c>
      <c r="AX296" s="13" t="s">
        <v>77</v>
      </c>
      <c r="AY296" s="157" t="s">
        <v>142</v>
      </c>
    </row>
    <row r="297" spans="2:51" s="13" customFormat="1" ht="11.25">
      <c r="B297" s="156"/>
      <c r="D297" s="146" t="s">
        <v>154</v>
      </c>
      <c r="E297" s="157" t="s">
        <v>1</v>
      </c>
      <c r="F297" s="158" t="s">
        <v>418</v>
      </c>
      <c r="H297" s="159">
        <v>92.91</v>
      </c>
      <c r="I297" s="160"/>
      <c r="L297" s="156"/>
      <c r="M297" s="161"/>
      <c r="T297" s="162"/>
      <c r="AT297" s="157" t="s">
        <v>154</v>
      </c>
      <c r="AU297" s="157" t="s">
        <v>87</v>
      </c>
      <c r="AV297" s="13" t="s">
        <v>87</v>
      </c>
      <c r="AW297" s="13" t="s">
        <v>32</v>
      </c>
      <c r="AX297" s="13" t="s">
        <v>77</v>
      </c>
      <c r="AY297" s="157" t="s">
        <v>142</v>
      </c>
    </row>
    <row r="298" spans="2:51" s="13" customFormat="1" ht="11.25">
      <c r="B298" s="156"/>
      <c r="D298" s="146" t="s">
        <v>154</v>
      </c>
      <c r="E298" s="157" t="s">
        <v>1</v>
      </c>
      <c r="F298" s="158" t="s">
        <v>419</v>
      </c>
      <c r="H298" s="159">
        <v>32.3</v>
      </c>
      <c r="I298" s="160"/>
      <c r="L298" s="156"/>
      <c r="M298" s="161"/>
      <c r="T298" s="162"/>
      <c r="AT298" s="157" t="s">
        <v>154</v>
      </c>
      <c r="AU298" s="157" t="s">
        <v>87</v>
      </c>
      <c r="AV298" s="13" t="s">
        <v>87</v>
      </c>
      <c r="AW298" s="13" t="s">
        <v>32</v>
      </c>
      <c r="AX298" s="13" t="s">
        <v>77</v>
      </c>
      <c r="AY298" s="157" t="s">
        <v>142</v>
      </c>
    </row>
    <row r="299" spans="2:51" s="14" customFormat="1" ht="11.25">
      <c r="B299" s="163"/>
      <c r="D299" s="146" t="s">
        <v>154</v>
      </c>
      <c r="E299" s="164" t="s">
        <v>1</v>
      </c>
      <c r="F299" s="165" t="s">
        <v>156</v>
      </c>
      <c r="H299" s="166">
        <v>185.63</v>
      </c>
      <c r="I299" s="167"/>
      <c r="L299" s="163"/>
      <c r="M299" s="168"/>
      <c r="T299" s="169"/>
      <c r="AT299" s="164" t="s">
        <v>154</v>
      </c>
      <c r="AU299" s="164" t="s">
        <v>87</v>
      </c>
      <c r="AV299" s="14" t="s">
        <v>150</v>
      </c>
      <c r="AW299" s="14" t="s">
        <v>32</v>
      </c>
      <c r="AX299" s="14" t="s">
        <v>77</v>
      </c>
      <c r="AY299" s="164" t="s">
        <v>142</v>
      </c>
    </row>
    <row r="300" spans="2:51" s="13" customFormat="1" ht="11.25">
      <c r="B300" s="156"/>
      <c r="D300" s="146" t="s">
        <v>154</v>
      </c>
      <c r="E300" s="157" t="s">
        <v>1</v>
      </c>
      <c r="F300" s="158" t="s">
        <v>423</v>
      </c>
      <c r="H300" s="159">
        <v>371.26</v>
      </c>
      <c r="I300" s="160"/>
      <c r="L300" s="156"/>
      <c r="M300" s="161"/>
      <c r="T300" s="162"/>
      <c r="AT300" s="157" t="s">
        <v>154</v>
      </c>
      <c r="AU300" s="157" t="s">
        <v>87</v>
      </c>
      <c r="AV300" s="13" t="s">
        <v>87</v>
      </c>
      <c r="AW300" s="13" t="s">
        <v>32</v>
      </c>
      <c r="AX300" s="13" t="s">
        <v>85</v>
      </c>
      <c r="AY300" s="157" t="s">
        <v>142</v>
      </c>
    </row>
    <row r="301" spans="2:65" s="1" customFormat="1" ht="16.5" customHeight="1">
      <c r="B301" s="132"/>
      <c r="C301" s="133" t="s">
        <v>502</v>
      </c>
      <c r="D301" s="133" t="s">
        <v>145</v>
      </c>
      <c r="E301" s="134" t="s">
        <v>503</v>
      </c>
      <c r="F301" s="135" t="s">
        <v>504</v>
      </c>
      <c r="G301" s="136" t="s">
        <v>172</v>
      </c>
      <c r="H301" s="137">
        <v>185.63</v>
      </c>
      <c r="I301" s="138"/>
      <c r="J301" s="139">
        <f>ROUND(I301*H301,2)</f>
        <v>0</v>
      </c>
      <c r="K301" s="135" t="s">
        <v>160</v>
      </c>
      <c r="L301" s="32"/>
      <c r="M301" s="140" t="s">
        <v>1</v>
      </c>
      <c r="N301" s="141" t="s">
        <v>42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247</v>
      </c>
      <c r="AT301" s="144" t="s">
        <v>145</v>
      </c>
      <c r="AU301" s="144" t="s">
        <v>87</v>
      </c>
      <c r="AY301" s="17" t="s">
        <v>142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85</v>
      </c>
      <c r="BK301" s="145">
        <f>ROUND(I301*H301,2)</f>
        <v>0</v>
      </c>
      <c r="BL301" s="17" t="s">
        <v>247</v>
      </c>
      <c r="BM301" s="144" t="s">
        <v>505</v>
      </c>
    </row>
    <row r="302" spans="2:51" s="12" customFormat="1" ht="11.25">
      <c r="B302" s="150"/>
      <c r="D302" s="146" t="s">
        <v>154</v>
      </c>
      <c r="E302" s="151" t="s">
        <v>1</v>
      </c>
      <c r="F302" s="152" t="s">
        <v>408</v>
      </c>
      <c r="H302" s="151" t="s">
        <v>1</v>
      </c>
      <c r="I302" s="153"/>
      <c r="L302" s="150"/>
      <c r="M302" s="154"/>
      <c r="T302" s="155"/>
      <c r="AT302" s="151" t="s">
        <v>154</v>
      </c>
      <c r="AU302" s="151" t="s">
        <v>87</v>
      </c>
      <c r="AV302" s="12" t="s">
        <v>85</v>
      </c>
      <c r="AW302" s="12" t="s">
        <v>32</v>
      </c>
      <c r="AX302" s="12" t="s">
        <v>77</v>
      </c>
      <c r="AY302" s="151" t="s">
        <v>142</v>
      </c>
    </row>
    <row r="303" spans="2:51" s="13" customFormat="1" ht="11.25">
      <c r="B303" s="156"/>
      <c r="D303" s="146" t="s">
        <v>154</v>
      </c>
      <c r="E303" s="157" t="s">
        <v>1</v>
      </c>
      <c r="F303" s="158" t="s">
        <v>417</v>
      </c>
      <c r="H303" s="159">
        <v>60.42</v>
      </c>
      <c r="I303" s="160"/>
      <c r="L303" s="156"/>
      <c r="M303" s="161"/>
      <c r="T303" s="162"/>
      <c r="AT303" s="157" t="s">
        <v>154</v>
      </c>
      <c r="AU303" s="157" t="s">
        <v>87</v>
      </c>
      <c r="AV303" s="13" t="s">
        <v>87</v>
      </c>
      <c r="AW303" s="13" t="s">
        <v>32</v>
      </c>
      <c r="AX303" s="13" t="s">
        <v>77</v>
      </c>
      <c r="AY303" s="157" t="s">
        <v>142</v>
      </c>
    </row>
    <row r="304" spans="2:51" s="13" customFormat="1" ht="11.25">
      <c r="B304" s="156"/>
      <c r="D304" s="146" t="s">
        <v>154</v>
      </c>
      <c r="E304" s="157" t="s">
        <v>1</v>
      </c>
      <c r="F304" s="158" t="s">
        <v>418</v>
      </c>
      <c r="H304" s="159">
        <v>92.91</v>
      </c>
      <c r="I304" s="160"/>
      <c r="L304" s="156"/>
      <c r="M304" s="161"/>
      <c r="T304" s="162"/>
      <c r="AT304" s="157" t="s">
        <v>154</v>
      </c>
      <c r="AU304" s="157" t="s">
        <v>87</v>
      </c>
      <c r="AV304" s="13" t="s">
        <v>87</v>
      </c>
      <c r="AW304" s="13" t="s">
        <v>32</v>
      </c>
      <c r="AX304" s="13" t="s">
        <v>77</v>
      </c>
      <c r="AY304" s="157" t="s">
        <v>142</v>
      </c>
    </row>
    <row r="305" spans="2:51" s="13" customFormat="1" ht="11.25">
      <c r="B305" s="156"/>
      <c r="D305" s="146" t="s">
        <v>154</v>
      </c>
      <c r="E305" s="157" t="s">
        <v>1</v>
      </c>
      <c r="F305" s="158" t="s">
        <v>419</v>
      </c>
      <c r="H305" s="159">
        <v>32.3</v>
      </c>
      <c r="I305" s="160"/>
      <c r="L305" s="156"/>
      <c r="M305" s="161"/>
      <c r="T305" s="162"/>
      <c r="AT305" s="157" t="s">
        <v>154</v>
      </c>
      <c r="AU305" s="157" t="s">
        <v>87</v>
      </c>
      <c r="AV305" s="13" t="s">
        <v>87</v>
      </c>
      <c r="AW305" s="13" t="s">
        <v>32</v>
      </c>
      <c r="AX305" s="13" t="s">
        <v>77</v>
      </c>
      <c r="AY305" s="157" t="s">
        <v>142</v>
      </c>
    </row>
    <row r="306" spans="2:51" s="14" customFormat="1" ht="11.25">
      <c r="B306" s="163"/>
      <c r="D306" s="146" t="s">
        <v>154</v>
      </c>
      <c r="E306" s="164" t="s">
        <v>1</v>
      </c>
      <c r="F306" s="165" t="s">
        <v>156</v>
      </c>
      <c r="H306" s="166">
        <v>185.63</v>
      </c>
      <c r="I306" s="167"/>
      <c r="L306" s="163"/>
      <c r="M306" s="168"/>
      <c r="T306" s="169"/>
      <c r="AT306" s="164" t="s">
        <v>154</v>
      </c>
      <c r="AU306" s="164" t="s">
        <v>87</v>
      </c>
      <c r="AV306" s="14" t="s">
        <v>150</v>
      </c>
      <c r="AW306" s="14" t="s">
        <v>32</v>
      </c>
      <c r="AX306" s="14" t="s">
        <v>85</v>
      </c>
      <c r="AY306" s="164" t="s">
        <v>142</v>
      </c>
    </row>
    <row r="307" spans="2:65" s="1" customFormat="1" ht="16.5" customHeight="1">
      <c r="B307" s="132"/>
      <c r="C307" s="180" t="s">
        <v>506</v>
      </c>
      <c r="D307" s="180" t="s">
        <v>330</v>
      </c>
      <c r="E307" s="181" t="s">
        <v>488</v>
      </c>
      <c r="F307" s="182" t="s">
        <v>489</v>
      </c>
      <c r="G307" s="183" t="s">
        <v>159</v>
      </c>
      <c r="H307" s="184">
        <v>5.105</v>
      </c>
      <c r="I307" s="185"/>
      <c r="J307" s="186">
        <f>ROUND(I307*H307,2)</f>
        <v>0</v>
      </c>
      <c r="K307" s="182" t="s">
        <v>160</v>
      </c>
      <c r="L307" s="187"/>
      <c r="M307" s="188" t="s">
        <v>1</v>
      </c>
      <c r="N307" s="189" t="s">
        <v>42</v>
      </c>
      <c r="P307" s="142">
        <f>O307*H307</f>
        <v>0</v>
      </c>
      <c r="Q307" s="142">
        <v>0.55</v>
      </c>
      <c r="R307" s="142">
        <f>Q307*H307</f>
        <v>2.8077500000000004</v>
      </c>
      <c r="S307" s="142">
        <v>0</v>
      </c>
      <c r="T307" s="143">
        <f>S307*H307</f>
        <v>0</v>
      </c>
      <c r="AR307" s="144" t="s">
        <v>411</v>
      </c>
      <c r="AT307" s="144" t="s">
        <v>330</v>
      </c>
      <c r="AU307" s="144" t="s">
        <v>87</v>
      </c>
      <c r="AY307" s="17" t="s">
        <v>142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85</v>
      </c>
      <c r="BK307" s="145">
        <f>ROUND(I307*H307,2)</f>
        <v>0</v>
      </c>
      <c r="BL307" s="17" t="s">
        <v>247</v>
      </c>
      <c r="BM307" s="144" t="s">
        <v>507</v>
      </c>
    </row>
    <row r="308" spans="2:51" s="13" customFormat="1" ht="11.25">
      <c r="B308" s="156"/>
      <c r="D308" s="146" t="s">
        <v>154</v>
      </c>
      <c r="E308" s="157" t="s">
        <v>1</v>
      </c>
      <c r="F308" s="158" t="s">
        <v>508</v>
      </c>
      <c r="H308" s="159">
        <v>4.641</v>
      </c>
      <c r="I308" s="160"/>
      <c r="L308" s="156"/>
      <c r="M308" s="161"/>
      <c r="T308" s="162"/>
      <c r="AT308" s="157" t="s">
        <v>154</v>
      </c>
      <c r="AU308" s="157" t="s">
        <v>87</v>
      </c>
      <c r="AV308" s="13" t="s">
        <v>87</v>
      </c>
      <c r="AW308" s="13" t="s">
        <v>32</v>
      </c>
      <c r="AX308" s="13" t="s">
        <v>85</v>
      </c>
      <c r="AY308" s="157" t="s">
        <v>142</v>
      </c>
    </row>
    <row r="309" spans="2:51" s="13" customFormat="1" ht="11.25">
      <c r="B309" s="156"/>
      <c r="D309" s="146" t="s">
        <v>154</v>
      </c>
      <c r="F309" s="158" t="s">
        <v>509</v>
      </c>
      <c r="H309" s="159">
        <v>5.105</v>
      </c>
      <c r="I309" s="160"/>
      <c r="L309" s="156"/>
      <c r="M309" s="161"/>
      <c r="T309" s="162"/>
      <c r="AT309" s="157" t="s">
        <v>154</v>
      </c>
      <c r="AU309" s="157" t="s">
        <v>87</v>
      </c>
      <c r="AV309" s="13" t="s">
        <v>87</v>
      </c>
      <c r="AW309" s="13" t="s">
        <v>3</v>
      </c>
      <c r="AX309" s="13" t="s">
        <v>85</v>
      </c>
      <c r="AY309" s="157" t="s">
        <v>142</v>
      </c>
    </row>
    <row r="310" spans="2:65" s="1" customFormat="1" ht="24.2" customHeight="1">
      <c r="B310" s="132"/>
      <c r="C310" s="133" t="s">
        <v>510</v>
      </c>
      <c r="D310" s="133" t="s">
        <v>145</v>
      </c>
      <c r="E310" s="134" t="s">
        <v>511</v>
      </c>
      <c r="F310" s="135" t="s">
        <v>512</v>
      </c>
      <c r="G310" s="136" t="s">
        <v>172</v>
      </c>
      <c r="H310" s="137">
        <v>371.26</v>
      </c>
      <c r="I310" s="138"/>
      <c r="J310" s="139">
        <f>ROUND(I310*H310,2)</f>
        <v>0</v>
      </c>
      <c r="K310" s="135" t="s">
        <v>160</v>
      </c>
      <c r="L310" s="32"/>
      <c r="M310" s="140" t="s">
        <v>1</v>
      </c>
      <c r="N310" s="141" t="s">
        <v>42</v>
      </c>
      <c r="P310" s="142">
        <f>O310*H310</f>
        <v>0</v>
      </c>
      <c r="Q310" s="142">
        <v>0.00018</v>
      </c>
      <c r="R310" s="142">
        <f>Q310*H310</f>
        <v>0.0668268</v>
      </c>
      <c r="S310" s="142">
        <v>0</v>
      </c>
      <c r="T310" s="143">
        <f>S310*H310</f>
        <v>0</v>
      </c>
      <c r="AR310" s="144" t="s">
        <v>247</v>
      </c>
      <c r="AT310" s="144" t="s">
        <v>145</v>
      </c>
      <c r="AU310" s="144" t="s">
        <v>87</v>
      </c>
      <c r="AY310" s="17" t="s">
        <v>142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7" t="s">
        <v>85</v>
      </c>
      <c r="BK310" s="145">
        <f>ROUND(I310*H310,2)</f>
        <v>0</v>
      </c>
      <c r="BL310" s="17" t="s">
        <v>247</v>
      </c>
      <c r="BM310" s="144" t="s">
        <v>513</v>
      </c>
    </row>
    <row r="311" spans="2:51" s="13" customFormat="1" ht="11.25">
      <c r="B311" s="156"/>
      <c r="D311" s="146" t="s">
        <v>154</v>
      </c>
      <c r="E311" s="157" t="s">
        <v>1</v>
      </c>
      <c r="F311" s="158" t="s">
        <v>423</v>
      </c>
      <c r="H311" s="159">
        <v>371.26</v>
      </c>
      <c r="I311" s="160"/>
      <c r="L311" s="156"/>
      <c r="M311" s="161"/>
      <c r="T311" s="162"/>
      <c r="AT311" s="157" t="s">
        <v>154</v>
      </c>
      <c r="AU311" s="157" t="s">
        <v>87</v>
      </c>
      <c r="AV311" s="13" t="s">
        <v>87</v>
      </c>
      <c r="AW311" s="13" t="s">
        <v>32</v>
      </c>
      <c r="AX311" s="13" t="s">
        <v>85</v>
      </c>
      <c r="AY311" s="157" t="s">
        <v>142</v>
      </c>
    </row>
    <row r="312" spans="2:65" s="1" customFormat="1" ht="21.75" customHeight="1">
      <c r="B312" s="132"/>
      <c r="C312" s="133" t="s">
        <v>514</v>
      </c>
      <c r="D312" s="133" t="s">
        <v>145</v>
      </c>
      <c r="E312" s="134" t="s">
        <v>257</v>
      </c>
      <c r="F312" s="135" t="s">
        <v>515</v>
      </c>
      <c r="G312" s="136" t="s">
        <v>148</v>
      </c>
      <c r="H312" s="137">
        <v>1</v>
      </c>
      <c r="I312" s="138"/>
      <c r="J312" s="139">
        <f>ROUND(I312*H312,2)</f>
        <v>0</v>
      </c>
      <c r="K312" s="135" t="s">
        <v>149</v>
      </c>
      <c r="L312" s="32"/>
      <c r="M312" s="140" t="s">
        <v>1</v>
      </c>
      <c r="N312" s="141" t="s">
        <v>42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247</v>
      </c>
      <c r="AT312" s="144" t="s">
        <v>145</v>
      </c>
      <c r="AU312" s="144" t="s">
        <v>87</v>
      </c>
      <c r="AY312" s="17" t="s">
        <v>142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85</v>
      </c>
      <c r="BK312" s="145">
        <f>ROUND(I312*H312,2)</f>
        <v>0</v>
      </c>
      <c r="BL312" s="17" t="s">
        <v>247</v>
      </c>
      <c r="BM312" s="144" t="s">
        <v>516</v>
      </c>
    </row>
    <row r="313" spans="2:47" s="1" customFormat="1" ht="19.5">
      <c r="B313" s="32"/>
      <c r="D313" s="146" t="s">
        <v>152</v>
      </c>
      <c r="F313" s="147" t="s">
        <v>188</v>
      </c>
      <c r="I313" s="148"/>
      <c r="L313" s="32"/>
      <c r="M313" s="149"/>
      <c r="T313" s="56"/>
      <c r="AT313" s="17" t="s">
        <v>152</v>
      </c>
      <c r="AU313" s="17" t="s">
        <v>87</v>
      </c>
    </row>
    <row r="314" spans="2:51" s="12" customFormat="1" ht="22.5">
      <c r="B314" s="150"/>
      <c r="D314" s="146" t="s">
        <v>154</v>
      </c>
      <c r="E314" s="151" t="s">
        <v>1</v>
      </c>
      <c r="F314" s="152" t="s">
        <v>517</v>
      </c>
      <c r="H314" s="151" t="s">
        <v>1</v>
      </c>
      <c r="I314" s="153"/>
      <c r="L314" s="150"/>
      <c r="M314" s="154"/>
      <c r="T314" s="155"/>
      <c r="AT314" s="151" t="s">
        <v>154</v>
      </c>
      <c r="AU314" s="151" t="s">
        <v>87</v>
      </c>
      <c r="AV314" s="12" t="s">
        <v>85</v>
      </c>
      <c r="AW314" s="12" t="s">
        <v>32</v>
      </c>
      <c r="AX314" s="12" t="s">
        <v>77</v>
      </c>
      <c r="AY314" s="151" t="s">
        <v>142</v>
      </c>
    </row>
    <row r="315" spans="2:51" s="13" customFormat="1" ht="11.25">
      <c r="B315" s="156"/>
      <c r="D315" s="146" t="s">
        <v>154</v>
      </c>
      <c r="E315" s="157" t="s">
        <v>1</v>
      </c>
      <c r="F315" s="158" t="s">
        <v>85</v>
      </c>
      <c r="H315" s="159">
        <v>1</v>
      </c>
      <c r="I315" s="160"/>
      <c r="L315" s="156"/>
      <c r="M315" s="161"/>
      <c r="T315" s="162"/>
      <c r="AT315" s="157" t="s">
        <v>154</v>
      </c>
      <c r="AU315" s="157" t="s">
        <v>87</v>
      </c>
      <c r="AV315" s="13" t="s">
        <v>87</v>
      </c>
      <c r="AW315" s="13" t="s">
        <v>32</v>
      </c>
      <c r="AX315" s="13" t="s">
        <v>85</v>
      </c>
      <c r="AY315" s="157" t="s">
        <v>142</v>
      </c>
    </row>
    <row r="316" spans="2:65" s="1" customFormat="1" ht="24.2" customHeight="1">
      <c r="B316" s="132"/>
      <c r="C316" s="133" t="s">
        <v>518</v>
      </c>
      <c r="D316" s="133" t="s">
        <v>145</v>
      </c>
      <c r="E316" s="134" t="s">
        <v>261</v>
      </c>
      <c r="F316" s="135" t="s">
        <v>519</v>
      </c>
      <c r="G316" s="136" t="s">
        <v>186</v>
      </c>
      <c r="H316" s="137">
        <v>18</v>
      </c>
      <c r="I316" s="138"/>
      <c r="J316" s="139">
        <f>ROUND(I316*H316,2)</f>
        <v>0</v>
      </c>
      <c r="K316" s="135" t="s">
        <v>149</v>
      </c>
      <c r="L316" s="32"/>
      <c r="M316" s="140" t="s">
        <v>1</v>
      </c>
      <c r="N316" s="141" t="s">
        <v>42</v>
      </c>
      <c r="P316" s="142">
        <f>O316*H316</f>
        <v>0</v>
      </c>
      <c r="Q316" s="142">
        <v>0</v>
      </c>
      <c r="R316" s="142">
        <f>Q316*H316</f>
        <v>0</v>
      </c>
      <c r="S316" s="142">
        <v>0</v>
      </c>
      <c r="T316" s="143">
        <f>S316*H316</f>
        <v>0</v>
      </c>
      <c r="AR316" s="144" t="s">
        <v>247</v>
      </c>
      <c r="AT316" s="144" t="s">
        <v>145</v>
      </c>
      <c r="AU316" s="144" t="s">
        <v>87</v>
      </c>
      <c r="AY316" s="17" t="s">
        <v>142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85</v>
      </c>
      <c r="BK316" s="145">
        <f>ROUND(I316*H316,2)</f>
        <v>0</v>
      </c>
      <c r="BL316" s="17" t="s">
        <v>247</v>
      </c>
      <c r="BM316" s="144" t="s">
        <v>520</v>
      </c>
    </row>
    <row r="317" spans="2:47" s="1" customFormat="1" ht="19.5">
      <c r="B317" s="32"/>
      <c r="D317" s="146" t="s">
        <v>152</v>
      </c>
      <c r="F317" s="147" t="s">
        <v>188</v>
      </c>
      <c r="I317" s="148"/>
      <c r="L317" s="32"/>
      <c r="M317" s="149"/>
      <c r="T317" s="56"/>
      <c r="AT317" s="17" t="s">
        <v>152</v>
      </c>
      <c r="AU317" s="17" t="s">
        <v>87</v>
      </c>
    </row>
    <row r="318" spans="2:51" s="12" customFormat="1" ht="22.5">
      <c r="B318" s="150"/>
      <c r="D318" s="146" t="s">
        <v>154</v>
      </c>
      <c r="E318" s="151" t="s">
        <v>1</v>
      </c>
      <c r="F318" s="152" t="s">
        <v>517</v>
      </c>
      <c r="H318" s="151" t="s">
        <v>1</v>
      </c>
      <c r="I318" s="153"/>
      <c r="L318" s="150"/>
      <c r="M318" s="154"/>
      <c r="T318" s="155"/>
      <c r="AT318" s="151" t="s">
        <v>154</v>
      </c>
      <c r="AU318" s="151" t="s">
        <v>87</v>
      </c>
      <c r="AV318" s="12" t="s">
        <v>85</v>
      </c>
      <c r="AW318" s="12" t="s">
        <v>32</v>
      </c>
      <c r="AX318" s="12" t="s">
        <v>77</v>
      </c>
      <c r="AY318" s="151" t="s">
        <v>142</v>
      </c>
    </row>
    <row r="319" spans="2:51" s="13" customFormat="1" ht="11.25">
      <c r="B319" s="156"/>
      <c r="D319" s="146" t="s">
        <v>154</v>
      </c>
      <c r="E319" s="157" t="s">
        <v>1</v>
      </c>
      <c r="F319" s="158" t="s">
        <v>256</v>
      </c>
      <c r="H319" s="159">
        <v>18</v>
      </c>
      <c r="I319" s="160"/>
      <c r="L319" s="156"/>
      <c r="M319" s="161"/>
      <c r="T319" s="162"/>
      <c r="AT319" s="157" t="s">
        <v>154</v>
      </c>
      <c r="AU319" s="157" t="s">
        <v>87</v>
      </c>
      <c r="AV319" s="13" t="s">
        <v>87</v>
      </c>
      <c r="AW319" s="13" t="s">
        <v>32</v>
      </c>
      <c r="AX319" s="13" t="s">
        <v>85</v>
      </c>
      <c r="AY319" s="157" t="s">
        <v>142</v>
      </c>
    </row>
    <row r="320" spans="2:65" s="1" customFormat="1" ht="24.2" customHeight="1">
      <c r="B320" s="132"/>
      <c r="C320" s="133" t="s">
        <v>521</v>
      </c>
      <c r="D320" s="133" t="s">
        <v>145</v>
      </c>
      <c r="E320" s="134" t="s">
        <v>522</v>
      </c>
      <c r="F320" s="135" t="s">
        <v>523</v>
      </c>
      <c r="G320" s="136" t="s">
        <v>219</v>
      </c>
      <c r="H320" s="137">
        <v>23.01</v>
      </c>
      <c r="I320" s="138"/>
      <c r="J320" s="139">
        <f>ROUND(I320*H320,2)</f>
        <v>0</v>
      </c>
      <c r="K320" s="135" t="s">
        <v>160</v>
      </c>
      <c r="L320" s="32"/>
      <c r="M320" s="140" t="s">
        <v>1</v>
      </c>
      <c r="N320" s="141" t="s">
        <v>42</v>
      </c>
      <c r="P320" s="142">
        <f>O320*H320</f>
        <v>0</v>
      </c>
      <c r="Q320" s="142">
        <v>0</v>
      </c>
      <c r="R320" s="142">
        <f>Q320*H320</f>
        <v>0</v>
      </c>
      <c r="S320" s="142">
        <v>0</v>
      </c>
      <c r="T320" s="143">
        <f>S320*H320</f>
        <v>0</v>
      </c>
      <c r="AR320" s="144" t="s">
        <v>247</v>
      </c>
      <c r="AT320" s="144" t="s">
        <v>145</v>
      </c>
      <c r="AU320" s="144" t="s">
        <v>87</v>
      </c>
      <c r="AY320" s="17" t="s">
        <v>142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7" t="s">
        <v>85</v>
      </c>
      <c r="BK320" s="145">
        <f>ROUND(I320*H320,2)</f>
        <v>0</v>
      </c>
      <c r="BL320" s="17" t="s">
        <v>247</v>
      </c>
      <c r="BM320" s="144" t="s">
        <v>524</v>
      </c>
    </row>
    <row r="321" spans="2:63" s="11" customFormat="1" ht="22.9" customHeight="1">
      <c r="B321" s="120"/>
      <c r="D321" s="121" t="s">
        <v>76</v>
      </c>
      <c r="E321" s="130" t="s">
        <v>525</v>
      </c>
      <c r="F321" s="130" t="s">
        <v>526</v>
      </c>
      <c r="I321" s="123"/>
      <c r="J321" s="131">
        <f>BK321</f>
        <v>0</v>
      </c>
      <c r="L321" s="120"/>
      <c r="M321" s="125"/>
      <c r="P321" s="126">
        <f>SUM(P322:P391)</f>
        <v>0</v>
      </c>
      <c r="R321" s="126">
        <f>SUM(R322:R391)</f>
        <v>15.07086528</v>
      </c>
      <c r="T321" s="127">
        <f>SUM(T322:T391)</f>
        <v>0</v>
      </c>
      <c r="AR321" s="121" t="s">
        <v>87</v>
      </c>
      <c r="AT321" s="128" t="s">
        <v>76</v>
      </c>
      <c r="AU321" s="128" t="s">
        <v>85</v>
      </c>
      <c r="AY321" s="121" t="s">
        <v>142</v>
      </c>
      <c r="BK321" s="129">
        <f>SUM(BK322:BK391)</f>
        <v>0</v>
      </c>
    </row>
    <row r="322" spans="2:65" s="1" customFormat="1" ht="37.9" customHeight="1">
      <c r="B322" s="132"/>
      <c r="C322" s="133" t="s">
        <v>527</v>
      </c>
      <c r="D322" s="133" t="s">
        <v>145</v>
      </c>
      <c r="E322" s="134" t="s">
        <v>528</v>
      </c>
      <c r="F322" s="135" t="s">
        <v>529</v>
      </c>
      <c r="G322" s="136" t="s">
        <v>172</v>
      </c>
      <c r="H322" s="137">
        <v>19.248</v>
      </c>
      <c r="I322" s="138"/>
      <c r="J322" s="139">
        <f>ROUND(I322*H322,2)</f>
        <v>0</v>
      </c>
      <c r="K322" s="135" t="s">
        <v>160</v>
      </c>
      <c r="L322" s="32"/>
      <c r="M322" s="140" t="s">
        <v>1</v>
      </c>
      <c r="N322" s="141" t="s">
        <v>42</v>
      </c>
      <c r="P322" s="142">
        <f>O322*H322</f>
        <v>0</v>
      </c>
      <c r="Q322" s="142">
        <v>0.03296</v>
      </c>
      <c r="R322" s="142">
        <f>Q322*H322</f>
        <v>0.6344140800000001</v>
      </c>
      <c r="S322" s="142">
        <v>0</v>
      </c>
      <c r="T322" s="143">
        <f>S322*H322</f>
        <v>0</v>
      </c>
      <c r="AR322" s="144" t="s">
        <v>247</v>
      </c>
      <c r="AT322" s="144" t="s">
        <v>145</v>
      </c>
      <c r="AU322" s="144" t="s">
        <v>87</v>
      </c>
      <c r="AY322" s="17" t="s">
        <v>142</v>
      </c>
      <c r="BE322" s="145">
        <f>IF(N322="základní",J322,0)</f>
        <v>0</v>
      </c>
      <c r="BF322" s="145">
        <f>IF(N322="snížená",J322,0)</f>
        <v>0</v>
      </c>
      <c r="BG322" s="145">
        <f>IF(N322="zákl. přenesená",J322,0)</f>
        <v>0</v>
      </c>
      <c r="BH322" s="145">
        <f>IF(N322="sníž. přenesená",J322,0)</f>
        <v>0</v>
      </c>
      <c r="BI322" s="145">
        <f>IF(N322="nulová",J322,0)</f>
        <v>0</v>
      </c>
      <c r="BJ322" s="17" t="s">
        <v>85</v>
      </c>
      <c r="BK322" s="145">
        <f>ROUND(I322*H322,2)</f>
        <v>0</v>
      </c>
      <c r="BL322" s="17" t="s">
        <v>247</v>
      </c>
      <c r="BM322" s="144" t="s">
        <v>530</v>
      </c>
    </row>
    <row r="323" spans="2:51" s="12" customFormat="1" ht="11.25">
      <c r="B323" s="150"/>
      <c r="D323" s="146" t="s">
        <v>154</v>
      </c>
      <c r="E323" s="151" t="s">
        <v>1</v>
      </c>
      <c r="F323" s="152" t="s">
        <v>377</v>
      </c>
      <c r="H323" s="151" t="s">
        <v>1</v>
      </c>
      <c r="I323" s="153"/>
      <c r="L323" s="150"/>
      <c r="M323" s="154"/>
      <c r="T323" s="155"/>
      <c r="AT323" s="151" t="s">
        <v>154</v>
      </c>
      <c r="AU323" s="151" t="s">
        <v>87</v>
      </c>
      <c r="AV323" s="12" t="s">
        <v>85</v>
      </c>
      <c r="AW323" s="12" t="s">
        <v>32</v>
      </c>
      <c r="AX323" s="12" t="s">
        <v>77</v>
      </c>
      <c r="AY323" s="151" t="s">
        <v>142</v>
      </c>
    </row>
    <row r="324" spans="2:51" s="13" customFormat="1" ht="11.25">
      <c r="B324" s="156"/>
      <c r="D324" s="146" t="s">
        <v>154</v>
      </c>
      <c r="E324" s="157" t="s">
        <v>1</v>
      </c>
      <c r="F324" s="158" t="s">
        <v>531</v>
      </c>
      <c r="H324" s="159">
        <v>22.4</v>
      </c>
      <c r="I324" s="160"/>
      <c r="L324" s="156"/>
      <c r="M324" s="161"/>
      <c r="T324" s="162"/>
      <c r="AT324" s="157" t="s">
        <v>154</v>
      </c>
      <c r="AU324" s="157" t="s">
        <v>87</v>
      </c>
      <c r="AV324" s="13" t="s">
        <v>87</v>
      </c>
      <c r="AW324" s="13" t="s">
        <v>32</v>
      </c>
      <c r="AX324" s="13" t="s">
        <v>77</v>
      </c>
      <c r="AY324" s="157" t="s">
        <v>142</v>
      </c>
    </row>
    <row r="325" spans="2:51" s="13" customFormat="1" ht="11.25">
      <c r="B325" s="156"/>
      <c r="D325" s="146" t="s">
        <v>154</v>
      </c>
      <c r="E325" s="157" t="s">
        <v>1</v>
      </c>
      <c r="F325" s="158" t="s">
        <v>532</v>
      </c>
      <c r="H325" s="159">
        <v>-3.152</v>
      </c>
      <c r="I325" s="160"/>
      <c r="L325" s="156"/>
      <c r="M325" s="161"/>
      <c r="T325" s="162"/>
      <c r="AT325" s="157" t="s">
        <v>154</v>
      </c>
      <c r="AU325" s="157" t="s">
        <v>87</v>
      </c>
      <c r="AV325" s="13" t="s">
        <v>87</v>
      </c>
      <c r="AW325" s="13" t="s">
        <v>32</v>
      </c>
      <c r="AX325" s="13" t="s">
        <v>77</v>
      </c>
      <c r="AY325" s="157" t="s">
        <v>142</v>
      </c>
    </row>
    <row r="326" spans="2:51" s="14" customFormat="1" ht="11.25">
      <c r="B326" s="163"/>
      <c r="D326" s="146" t="s">
        <v>154</v>
      </c>
      <c r="E326" s="164" t="s">
        <v>1</v>
      </c>
      <c r="F326" s="165" t="s">
        <v>156</v>
      </c>
      <c r="H326" s="166">
        <v>19.247999999999998</v>
      </c>
      <c r="I326" s="167"/>
      <c r="L326" s="163"/>
      <c r="M326" s="168"/>
      <c r="T326" s="169"/>
      <c r="AT326" s="164" t="s">
        <v>154</v>
      </c>
      <c r="AU326" s="164" t="s">
        <v>87</v>
      </c>
      <c r="AV326" s="14" t="s">
        <v>150</v>
      </c>
      <c r="AW326" s="14" t="s">
        <v>32</v>
      </c>
      <c r="AX326" s="14" t="s">
        <v>85</v>
      </c>
      <c r="AY326" s="164" t="s">
        <v>142</v>
      </c>
    </row>
    <row r="327" spans="2:65" s="1" customFormat="1" ht="33" customHeight="1">
      <c r="B327" s="132"/>
      <c r="C327" s="133" t="s">
        <v>533</v>
      </c>
      <c r="D327" s="133" t="s">
        <v>145</v>
      </c>
      <c r="E327" s="134" t="s">
        <v>534</v>
      </c>
      <c r="F327" s="135" t="s">
        <v>535</v>
      </c>
      <c r="G327" s="136" t="s">
        <v>172</v>
      </c>
      <c r="H327" s="137">
        <v>21.524</v>
      </c>
      <c r="I327" s="138"/>
      <c r="J327" s="139">
        <f>ROUND(I327*H327,2)</f>
        <v>0</v>
      </c>
      <c r="K327" s="135" t="s">
        <v>160</v>
      </c>
      <c r="L327" s="32"/>
      <c r="M327" s="140" t="s">
        <v>1</v>
      </c>
      <c r="N327" s="141" t="s">
        <v>42</v>
      </c>
      <c r="P327" s="142">
        <f>O327*H327</f>
        <v>0</v>
      </c>
      <c r="Q327" s="142">
        <v>0.03086</v>
      </c>
      <c r="R327" s="142">
        <f>Q327*H327</f>
        <v>0.66423064</v>
      </c>
      <c r="S327" s="142">
        <v>0</v>
      </c>
      <c r="T327" s="143">
        <f>S327*H327</f>
        <v>0</v>
      </c>
      <c r="AR327" s="144" t="s">
        <v>247</v>
      </c>
      <c r="AT327" s="144" t="s">
        <v>145</v>
      </c>
      <c r="AU327" s="144" t="s">
        <v>87</v>
      </c>
      <c r="AY327" s="17" t="s">
        <v>142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85</v>
      </c>
      <c r="BK327" s="145">
        <f>ROUND(I327*H327,2)</f>
        <v>0</v>
      </c>
      <c r="BL327" s="17" t="s">
        <v>247</v>
      </c>
      <c r="BM327" s="144" t="s">
        <v>536</v>
      </c>
    </row>
    <row r="328" spans="2:51" s="12" customFormat="1" ht="11.25">
      <c r="B328" s="150"/>
      <c r="D328" s="146" t="s">
        <v>154</v>
      </c>
      <c r="E328" s="151" t="s">
        <v>1</v>
      </c>
      <c r="F328" s="152" t="s">
        <v>162</v>
      </c>
      <c r="H328" s="151" t="s">
        <v>1</v>
      </c>
      <c r="I328" s="153"/>
      <c r="L328" s="150"/>
      <c r="M328" s="154"/>
      <c r="T328" s="155"/>
      <c r="AT328" s="151" t="s">
        <v>154</v>
      </c>
      <c r="AU328" s="151" t="s">
        <v>87</v>
      </c>
      <c r="AV328" s="12" t="s">
        <v>85</v>
      </c>
      <c r="AW328" s="12" t="s">
        <v>32</v>
      </c>
      <c r="AX328" s="12" t="s">
        <v>77</v>
      </c>
      <c r="AY328" s="151" t="s">
        <v>142</v>
      </c>
    </row>
    <row r="329" spans="2:51" s="12" customFormat="1" ht="11.25">
      <c r="B329" s="150"/>
      <c r="D329" s="146" t="s">
        <v>154</v>
      </c>
      <c r="E329" s="151" t="s">
        <v>1</v>
      </c>
      <c r="F329" s="152" t="s">
        <v>537</v>
      </c>
      <c r="H329" s="151" t="s">
        <v>1</v>
      </c>
      <c r="I329" s="153"/>
      <c r="L329" s="150"/>
      <c r="M329" s="154"/>
      <c r="T329" s="155"/>
      <c r="AT329" s="151" t="s">
        <v>154</v>
      </c>
      <c r="AU329" s="151" t="s">
        <v>87</v>
      </c>
      <c r="AV329" s="12" t="s">
        <v>85</v>
      </c>
      <c r="AW329" s="12" t="s">
        <v>32</v>
      </c>
      <c r="AX329" s="12" t="s">
        <v>77</v>
      </c>
      <c r="AY329" s="151" t="s">
        <v>142</v>
      </c>
    </row>
    <row r="330" spans="2:51" s="13" customFormat="1" ht="11.25">
      <c r="B330" s="156"/>
      <c r="D330" s="146" t="s">
        <v>154</v>
      </c>
      <c r="E330" s="157" t="s">
        <v>1</v>
      </c>
      <c r="F330" s="158" t="s">
        <v>538</v>
      </c>
      <c r="H330" s="159">
        <v>23.1</v>
      </c>
      <c r="I330" s="160"/>
      <c r="L330" s="156"/>
      <c r="M330" s="161"/>
      <c r="T330" s="162"/>
      <c r="AT330" s="157" t="s">
        <v>154</v>
      </c>
      <c r="AU330" s="157" t="s">
        <v>87</v>
      </c>
      <c r="AV330" s="13" t="s">
        <v>87</v>
      </c>
      <c r="AW330" s="13" t="s">
        <v>32</v>
      </c>
      <c r="AX330" s="13" t="s">
        <v>77</v>
      </c>
      <c r="AY330" s="157" t="s">
        <v>142</v>
      </c>
    </row>
    <row r="331" spans="2:51" s="13" customFormat="1" ht="11.25">
      <c r="B331" s="156"/>
      <c r="D331" s="146" t="s">
        <v>154</v>
      </c>
      <c r="E331" s="157" t="s">
        <v>1</v>
      </c>
      <c r="F331" s="158" t="s">
        <v>539</v>
      </c>
      <c r="H331" s="159">
        <v>-1.576</v>
      </c>
      <c r="I331" s="160"/>
      <c r="L331" s="156"/>
      <c r="M331" s="161"/>
      <c r="T331" s="162"/>
      <c r="AT331" s="157" t="s">
        <v>154</v>
      </c>
      <c r="AU331" s="157" t="s">
        <v>87</v>
      </c>
      <c r="AV331" s="13" t="s">
        <v>87</v>
      </c>
      <c r="AW331" s="13" t="s">
        <v>32</v>
      </c>
      <c r="AX331" s="13" t="s">
        <v>77</v>
      </c>
      <c r="AY331" s="157" t="s">
        <v>142</v>
      </c>
    </row>
    <row r="332" spans="2:51" s="14" customFormat="1" ht="11.25">
      <c r="B332" s="163"/>
      <c r="D332" s="146" t="s">
        <v>154</v>
      </c>
      <c r="E332" s="164" t="s">
        <v>1</v>
      </c>
      <c r="F332" s="165" t="s">
        <v>156</v>
      </c>
      <c r="H332" s="166">
        <v>21.524</v>
      </c>
      <c r="I332" s="167"/>
      <c r="L332" s="163"/>
      <c r="M332" s="168"/>
      <c r="T332" s="169"/>
      <c r="AT332" s="164" t="s">
        <v>154</v>
      </c>
      <c r="AU332" s="164" t="s">
        <v>87</v>
      </c>
      <c r="AV332" s="14" t="s">
        <v>150</v>
      </c>
      <c r="AW332" s="14" t="s">
        <v>32</v>
      </c>
      <c r="AX332" s="14" t="s">
        <v>85</v>
      </c>
      <c r="AY332" s="164" t="s">
        <v>142</v>
      </c>
    </row>
    <row r="333" spans="2:65" s="1" customFormat="1" ht="16.5" customHeight="1">
      <c r="B333" s="132"/>
      <c r="C333" s="133" t="s">
        <v>540</v>
      </c>
      <c r="D333" s="133" t="s">
        <v>145</v>
      </c>
      <c r="E333" s="134" t="s">
        <v>541</v>
      </c>
      <c r="F333" s="135" t="s">
        <v>542</v>
      </c>
      <c r="G333" s="136" t="s">
        <v>172</v>
      </c>
      <c r="H333" s="137">
        <v>50.895</v>
      </c>
      <c r="I333" s="138"/>
      <c r="J333" s="139">
        <f>ROUND(I333*H333,2)</f>
        <v>0</v>
      </c>
      <c r="K333" s="135" t="s">
        <v>160</v>
      </c>
      <c r="L333" s="32"/>
      <c r="M333" s="140" t="s">
        <v>1</v>
      </c>
      <c r="N333" s="141" t="s">
        <v>42</v>
      </c>
      <c r="P333" s="142">
        <f>O333*H333</f>
        <v>0</v>
      </c>
      <c r="Q333" s="142">
        <v>0</v>
      </c>
      <c r="R333" s="142">
        <f>Q333*H333</f>
        <v>0</v>
      </c>
      <c r="S333" s="142">
        <v>0</v>
      </c>
      <c r="T333" s="143">
        <f>S333*H333</f>
        <v>0</v>
      </c>
      <c r="AR333" s="144" t="s">
        <v>247</v>
      </c>
      <c r="AT333" s="144" t="s">
        <v>145</v>
      </c>
      <c r="AU333" s="144" t="s">
        <v>87</v>
      </c>
      <c r="AY333" s="17" t="s">
        <v>142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7" t="s">
        <v>85</v>
      </c>
      <c r="BK333" s="145">
        <f>ROUND(I333*H333,2)</f>
        <v>0</v>
      </c>
      <c r="BL333" s="17" t="s">
        <v>247</v>
      </c>
      <c r="BM333" s="144" t="s">
        <v>543</v>
      </c>
    </row>
    <row r="334" spans="2:51" s="12" customFormat="1" ht="11.25">
      <c r="B334" s="150"/>
      <c r="D334" s="146" t="s">
        <v>154</v>
      </c>
      <c r="E334" s="151" t="s">
        <v>1</v>
      </c>
      <c r="F334" s="152" t="s">
        <v>544</v>
      </c>
      <c r="H334" s="151" t="s">
        <v>1</v>
      </c>
      <c r="I334" s="153"/>
      <c r="L334" s="150"/>
      <c r="M334" s="154"/>
      <c r="T334" s="155"/>
      <c r="AT334" s="151" t="s">
        <v>154</v>
      </c>
      <c r="AU334" s="151" t="s">
        <v>87</v>
      </c>
      <c r="AV334" s="12" t="s">
        <v>85</v>
      </c>
      <c r="AW334" s="12" t="s">
        <v>32</v>
      </c>
      <c r="AX334" s="12" t="s">
        <v>77</v>
      </c>
      <c r="AY334" s="151" t="s">
        <v>142</v>
      </c>
    </row>
    <row r="335" spans="2:51" s="13" customFormat="1" ht="11.25">
      <c r="B335" s="156"/>
      <c r="D335" s="146" t="s">
        <v>154</v>
      </c>
      <c r="E335" s="157" t="s">
        <v>1</v>
      </c>
      <c r="F335" s="158" t="s">
        <v>545</v>
      </c>
      <c r="H335" s="159">
        <v>53.3</v>
      </c>
      <c r="I335" s="160"/>
      <c r="L335" s="156"/>
      <c r="M335" s="161"/>
      <c r="T335" s="162"/>
      <c r="AT335" s="157" t="s">
        <v>154</v>
      </c>
      <c r="AU335" s="157" t="s">
        <v>87</v>
      </c>
      <c r="AV335" s="13" t="s">
        <v>87</v>
      </c>
      <c r="AW335" s="13" t="s">
        <v>32</v>
      </c>
      <c r="AX335" s="13" t="s">
        <v>77</v>
      </c>
      <c r="AY335" s="157" t="s">
        <v>142</v>
      </c>
    </row>
    <row r="336" spans="2:51" s="13" customFormat="1" ht="11.25">
      <c r="B336" s="156"/>
      <c r="D336" s="146" t="s">
        <v>154</v>
      </c>
      <c r="E336" s="157" t="s">
        <v>1</v>
      </c>
      <c r="F336" s="158" t="s">
        <v>546</v>
      </c>
      <c r="H336" s="159">
        <v>-0.987</v>
      </c>
      <c r="I336" s="160"/>
      <c r="L336" s="156"/>
      <c r="M336" s="161"/>
      <c r="T336" s="162"/>
      <c r="AT336" s="157" t="s">
        <v>154</v>
      </c>
      <c r="AU336" s="157" t="s">
        <v>87</v>
      </c>
      <c r="AV336" s="13" t="s">
        <v>87</v>
      </c>
      <c r="AW336" s="13" t="s">
        <v>32</v>
      </c>
      <c r="AX336" s="13" t="s">
        <v>77</v>
      </c>
      <c r="AY336" s="157" t="s">
        <v>142</v>
      </c>
    </row>
    <row r="337" spans="2:51" s="13" customFormat="1" ht="11.25">
      <c r="B337" s="156"/>
      <c r="D337" s="146" t="s">
        <v>154</v>
      </c>
      <c r="E337" s="157" t="s">
        <v>1</v>
      </c>
      <c r="F337" s="158" t="s">
        <v>547</v>
      </c>
      <c r="H337" s="159">
        <v>-1.418</v>
      </c>
      <c r="I337" s="160"/>
      <c r="L337" s="156"/>
      <c r="M337" s="161"/>
      <c r="T337" s="162"/>
      <c r="AT337" s="157" t="s">
        <v>154</v>
      </c>
      <c r="AU337" s="157" t="s">
        <v>87</v>
      </c>
      <c r="AV337" s="13" t="s">
        <v>87</v>
      </c>
      <c r="AW337" s="13" t="s">
        <v>32</v>
      </c>
      <c r="AX337" s="13" t="s">
        <v>77</v>
      </c>
      <c r="AY337" s="157" t="s">
        <v>142</v>
      </c>
    </row>
    <row r="338" spans="2:51" s="14" customFormat="1" ht="11.25">
      <c r="B338" s="163"/>
      <c r="D338" s="146" t="s">
        <v>154</v>
      </c>
      <c r="E338" s="164" t="s">
        <v>1</v>
      </c>
      <c r="F338" s="165" t="s">
        <v>156</v>
      </c>
      <c r="H338" s="166">
        <v>50.894999999999996</v>
      </c>
      <c r="I338" s="167"/>
      <c r="L338" s="163"/>
      <c r="M338" s="168"/>
      <c r="T338" s="169"/>
      <c r="AT338" s="164" t="s">
        <v>154</v>
      </c>
      <c r="AU338" s="164" t="s">
        <v>87</v>
      </c>
      <c r="AV338" s="14" t="s">
        <v>150</v>
      </c>
      <c r="AW338" s="14" t="s">
        <v>32</v>
      </c>
      <c r="AX338" s="14" t="s">
        <v>85</v>
      </c>
      <c r="AY338" s="164" t="s">
        <v>142</v>
      </c>
    </row>
    <row r="339" spans="2:65" s="1" customFormat="1" ht="24.2" customHeight="1">
      <c r="B339" s="132"/>
      <c r="C339" s="180" t="s">
        <v>548</v>
      </c>
      <c r="D339" s="180" t="s">
        <v>330</v>
      </c>
      <c r="E339" s="181" t="s">
        <v>549</v>
      </c>
      <c r="F339" s="182" t="s">
        <v>550</v>
      </c>
      <c r="G339" s="183" t="s">
        <v>172</v>
      </c>
      <c r="H339" s="184">
        <v>63.619</v>
      </c>
      <c r="I339" s="185"/>
      <c r="J339" s="186">
        <f>ROUND(I339*H339,2)</f>
        <v>0</v>
      </c>
      <c r="K339" s="182" t="s">
        <v>160</v>
      </c>
      <c r="L339" s="187"/>
      <c r="M339" s="188" t="s">
        <v>1</v>
      </c>
      <c r="N339" s="189" t="s">
        <v>42</v>
      </c>
      <c r="P339" s="142">
        <f>O339*H339</f>
        <v>0</v>
      </c>
      <c r="Q339" s="142">
        <v>0.00014</v>
      </c>
      <c r="R339" s="142">
        <f>Q339*H339</f>
        <v>0.008906659999999999</v>
      </c>
      <c r="S339" s="142">
        <v>0</v>
      </c>
      <c r="T339" s="143">
        <f>S339*H339</f>
        <v>0</v>
      </c>
      <c r="AR339" s="144" t="s">
        <v>411</v>
      </c>
      <c r="AT339" s="144" t="s">
        <v>330</v>
      </c>
      <c r="AU339" s="144" t="s">
        <v>87</v>
      </c>
      <c r="AY339" s="17" t="s">
        <v>142</v>
      </c>
      <c r="BE339" s="145">
        <f>IF(N339="základní",J339,0)</f>
        <v>0</v>
      </c>
      <c r="BF339" s="145">
        <f>IF(N339="snížená",J339,0)</f>
        <v>0</v>
      </c>
      <c r="BG339" s="145">
        <f>IF(N339="zákl. přenesená",J339,0)</f>
        <v>0</v>
      </c>
      <c r="BH339" s="145">
        <f>IF(N339="sníž. přenesená",J339,0)</f>
        <v>0</v>
      </c>
      <c r="BI339" s="145">
        <f>IF(N339="nulová",J339,0)</f>
        <v>0</v>
      </c>
      <c r="BJ339" s="17" t="s">
        <v>85</v>
      </c>
      <c r="BK339" s="145">
        <f>ROUND(I339*H339,2)</f>
        <v>0</v>
      </c>
      <c r="BL339" s="17" t="s">
        <v>247</v>
      </c>
      <c r="BM339" s="144" t="s">
        <v>551</v>
      </c>
    </row>
    <row r="340" spans="2:51" s="13" customFormat="1" ht="11.25">
      <c r="B340" s="156"/>
      <c r="D340" s="146" t="s">
        <v>154</v>
      </c>
      <c r="E340" s="157" t="s">
        <v>1</v>
      </c>
      <c r="F340" s="158" t="s">
        <v>552</v>
      </c>
      <c r="H340" s="159">
        <v>50.895</v>
      </c>
      <c r="I340" s="160"/>
      <c r="L340" s="156"/>
      <c r="M340" s="161"/>
      <c r="T340" s="162"/>
      <c r="AT340" s="157" t="s">
        <v>154</v>
      </c>
      <c r="AU340" s="157" t="s">
        <v>87</v>
      </c>
      <c r="AV340" s="13" t="s">
        <v>87</v>
      </c>
      <c r="AW340" s="13" t="s">
        <v>32</v>
      </c>
      <c r="AX340" s="13" t="s">
        <v>85</v>
      </c>
      <c r="AY340" s="157" t="s">
        <v>142</v>
      </c>
    </row>
    <row r="341" spans="2:51" s="13" customFormat="1" ht="11.25">
      <c r="B341" s="156"/>
      <c r="D341" s="146" t="s">
        <v>154</v>
      </c>
      <c r="F341" s="158" t="s">
        <v>553</v>
      </c>
      <c r="H341" s="159">
        <v>63.619</v>
      </c>
      <c r="I341" s="160"/>
      <c r="L341" s="156"/>
      <c r="M341" s="161"/>
      <c r="T341" s="162"/>
      <c r="AT341" s="157" t="s">
        <v>154</v>
      </c>
      <c r="AU341" s="157" t="s">
        <v>87</v>
      </c>
      <c r="AV341" s="13" t="s">
        <v>87</v>
      </c>
      <c r="AW341" s="13" t="s">
        <v>3</v>
      </c>
      <c r="AX341" s="13" t="s">
        <v>85</v>
      </c>
      <c r="AY341" s="157" t="s">
        <v>142</v>
      </c>
    </row>
    <row r="342" spans="2:65" s="1" customFormat="1" ht="16.5" customHeight="1">
      <c r="B342" s="132"/>
      <c r="C342" s="133" t="s">
        <v>554</v>
      </c>
      <c r="D342" s="133" t="s">
        <v>145</v>
      </c>
      <c r="E342" s="134" t="s">
        <v>555</v>
      </c>
      <c r="F342" s="135" t="s">
        <v>556</v>
      </c>
      <c r="G342" s="136" t="s">
        <v>172</v>
      </c>
      <c r="H342" s="137">
        <v>355.749</v>
      </c>
      <c r="I342" s="138"/>
      <c r="J342" s="139">
        <f>ROUND(I342*H342,2)</f>
        <v>0</v>
      </c>
      <c r="K342" s="135" t="s">
        <v>160</v>
      </c>
      <c r="L342" s="32"/>
      <c r="M342" s="140" t="s">
        <v>1</v>
      </c>
      <c r="N342" s="141" t="s">
        <v>42</v>
      </c>
      <c r="P342" s="142">
        <f>O342*H342</f>
        <v>0</v>
      </c>
      <c r="Q342" s="142">
        <v>0.0014</v>
      </c>
      <c r="R342" s="142">
        <f>Q342*H342</f>
        <v>0.4980486</v>
      </c>
      <c r="S342" s="142">
        <v>0</v>
      </c>
      <c r="T342" s="143">
        <f>S342*H342</f>
        <v>0</v>
      </c>
      <c r="AR342" s="144" t="s">
        <v>247</v>
      </c>
      <c r="AT342" s="144" t="s">
        <v>145</v>
      </c>
      <c r="AU342" s="144" t="s">
        <v>87</v>
      </c>
      <c r="AY342" s="17" t="s">
        <v>142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7" t="s">
        <v>85</v>
      </c>
      <c r="BK342" s="145">
        <f>ROUND(I342*H342,2)</f>
        <v>0</v>
      </c>
      <c r="BL342" s="17" t="s">
        <v>247</v>
      </c>
      <c r="BM342" s="144" t="s">
        <v>557</v>
      </c>
    </row>
    <row r="343" spans="2:51" s="13" customFormat="1" ht="11.25">
      <c r="B343" s="156"/>
      <c r="D343" s="146" t="s">
        <v>154</v>
      </c>
      <c r="E343" s="157" t="s">
        <v>1</v>
      </c>
      <c r="F343" s="158" t="s">
        <v>558</v>
      </c>
      <c r="H343" s="159">
        <v>38.496</v>
      </c>
      <c r="I343" s="160"/>
      <c r="L343" s="156"/>
      <c r="M343" s="161"/>
      <c r="T343" s="162"/>
      <c r="AT343" s="157" t="s">
        <v>154</v>
      </c>
      <c r="AU343" s="157" t="s">
        <v>87</v>
      </c>
      <c r="AV343" s="13" t="s">
        <v>87</v>
      </c>
      <c r="AW343" s="13" t="s">
        <v>32</v>
      </c>
      <c r="AX343" s="13" t="s">
        <v>77</v>
      </c>
      <c r="AY343" s="157" t="s">
        <v>142</v>
      </c>
    </row>
    <row r="344" spans="2:51" s="13" customFormat="1" ht="11.25">
      <c r="B344" s="156"/>
      <c r="D344" s="146" t="s">
        <v>154</v>
      </c>
      <c r="E344" s="157" t="s">
        <v>1</v>
      </c>
      <c r="F344" s="158" t="s">
        <v>559</v>
      </c>
      <c r="H344" s="159">
        <v>43.048</v>
      </c>
      <c r="I344" s="160"/>
      <c r="L344" s="156"/>
      <c r="M344" s="161"/>
      <c r="T344" s="162"/>
      <c r="AT344" s="157" t="s">
        <v>154</v>
      </c>
      <c r="AU344" s="157" t="s">
        <v>87</v>
      </c>
      <c r="AV344" s="13" t="s">
        <v>87</v>
      </c>
      <c r="AW344" s="13" t="s">
        <v>32</v>
      </c>
      <c r="AX344" s="13" t="s">
        <v>77</v>
      </c>
      <c r="AY344" s="157" t="s">
        <v>142</v>
      </c>
    </row>
    <row r="345" spans="2:51" s="13" customFormat="1" ht="11.25">
      <c r="B345" s="156"/>
      <c r="D345" s="146" t="s">
        <v>154</v>
      </c>
      <c r="E345" s="157" t="s">
        <v>1</v>
      </c>
      <c r="F345" s="158" t="s">
        <v>560</v>
      </c>
      <c r="H345" s="159">
        <v>146.672</v>
      </c>
      <c r="I345" s="160"/>
      <c r="L345" s="156"/>
      <c r="M345" s="161"/>
      <c r="T345" s="162"/>
      <c r="AT345" s="157" t="s">
        <v>154</v>
      </c>
      <c r="AU345" s="157" t="s">
        <v>87</v>
      </c>
      <c r="AV345" s="13" t="s">
        <v>87</v>
      </c>
      <c r="AW345" s="13" t="s">
        <v>32</v>
      </c>
      <c r="AX345" s="13" t="s">
        <v>77</v>
      </c>
      <c r="AY345" s="157" t="s">
        <v>142</v>
      </c>
    </row>
    <row r="346" spans="2:51" s="13" customFormat="1" ht="11.25">
      <c r="B346" s="156"/>
      <c r="D346" s="146" t="s">
        <v>154</v>
      </c>
      <c r="E346" s="157" t="s">
        <v>1</v>
      </c>
      <c r="F346" s="158" t="s">
        <v>561</v>
      </c>
      <c r="H346" s="159">
        <v>35.84</v>
      </c>
      <c r="I346" s="160"/>
      <c r="L346" s="156"/>
      <c r="M346" s="161"/>
      <c r="T346" s="162"/>
      <c r="AT346" s="157" t="s">
        <v>154</v>
      </c>
      <c r="AU346" s="157" t="s">
        <v>87</v>
      </c>
      <c r="AV346" s="13" t="s">
        <v>87</v>
      </c>
      <c r="AW346" s="13" t="s">
        <v>32</v>
      </c>
      <c r="AX346" s="13" t="s">
        <v>77</v>
      </c>
      <c r="AY346" s="157" t="s">
        <v>142</v>
      </c>
    </row>
    <row r="347" spans="2:51" s="13" customFormat="1" ht="11.25">
      <c r="B347" s="156"/>
      <c r="D347" s="146" t="s">
        <v>154</v>
      </c>
      <c r="E347" s="157" t="s">
        <v>1</v>
      </c>
      <c r="F347" s="158" t="s">
        <v>562</v>
      </c>
      <c r="H347" s="159">
        <v>91.693</v>
      </c>
      <c r="I347" s="160"/>
      <c r="L347" s="156"/>
      <c r="M347" s="161"/>
      <c r="T347" s="162"/>
      <c r="AT347" s="157" t="s">
        <v>154</v>
      </c>
      <c r="AU347" s="157" t="s">
        <v>87</v>
      </c>
      <c r="AV347" s="13" t="s">
        <v>87</v>
      </c>
      <c r="AW347" s="13" t="s">
        <v>32</v>
      </c>
      <c r="AX347" s="13" t="s">
        <v>77</v>
      </c>
      <c r="AY347" s="157" t="s">
        <v>142</v>
      </c>
    </row>
    <row r="348" spans="2:51" s="14" customFormat="1" ht="11.25">
      <c r="B348" s="163"/>
      <c r="D348" s="146" t="s">
        <v>154</v>
      </c>
      <c r="E348" s="164" t="s">
        <v>1</v>
      </c>
      <c r="F348" s="165" t="s">
        <v>156</v>
      </c>
      <c r="H348" s="166">
        <v>355.749</v>
      </c>
      <c r="I348" s="167"/>
      <c r="L348" s="163"/>
      <c r="M348" s="168"/>
      <c r="T348" s="169"/>
      <c r="AT348" s="164" t="s">
        <v>154</v>
      </c>
      <c r="AU348" s="164" t="s">
        <v>87</v>
      </c>
      <c r="AV348" s="14" t="s">
        <v>150</v>
      </c>
      <c r="AW348" s="14" t="s">
        <v>32</v>
      </c>
      <c r="AX348" s="14" t="s">
        <v>85</v>
      </c>
      <c r="AY348" s="164" t="s">
        <v>142</v>
      </c>
    </row>
    <row r="349" spans="2:65" s="1" customFormat="1" ht="44.25" customHeight="1">
      <c r="B349" s="132"/>
      <c r="C349" s="133" t="s">
        <v>563</v>
      </c>
      <c r="D349" s="133" t="s">
        <v>145</v>
      </c>
      <c r="E349" s="134" t="s">
        <v>564</v>
      </c>
      <c r="F349" s="135" t="s">
        <v>565</v>
      </c>
      <c r="G349" s="136" t="s">
        <v>172</v>
      </c>
      <c r="H349" s="137">
        <v>73.336</v>
      </c>
      <c r="I349" s="138"/>
      <c r="J349" s="139">
        <f>ROUND(I349*H349,2)</f>
        <v>0</v>
      </c>
      <c r="K349" s="135" t="s">
        <v>160</v>
      </c>
      <c r="L349" s="32"/>
      <c r="M349" s="140" t="s">
        <v>1</v>
      </c>
      <c r="N349" s="141" t="s">
        <v>42</v>
      </c>
      <c r="P349" s="142">
        <f>O349*H349</f>
        <v>0</v>
      </c>
      <c r="Q349" s="142">
        <v>0.08005</v>
      </c>
      <c r="R349" s="142">
        <f>Q349*H349</f>
        <v>5.8705468</v>
      </c>
      <c r="S349" s="142">
        <v>0</v>
      </c>
      <c r="T349" s="143">
        <f>S349*H349</f>
        <v>0</v>
      </c>
      <c r="AR349" s="144" t="s">
        <v>247</v>
      </c>
      <c r="AT349" s="144" t="s">
        <v>145</v>
      </c>
      <c r="AU349" s="144" t="s">
        <v>87</v>
      </c>
      <c r="AY349" s="17" t="s">
        <v>142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7" t="s">
        <v>85</v>
      </c>
      <c r="BK349" s="145">
        <f>ROUND(I349*H349,2)</f>
        <v>0</v>
      </c>
      <c r="BL349" s="17" t="s">
        <v>247</v>
      </c>
      <c r="BM349" s="144" t="s">
        <v>566</v>
      </c>
    </row>
    <row r="350" spans="2:51" s="12" customFormat="1" ht="11.25">
      <c r="B350" s="150"/>
      <c r="D350" s="146" t="s">
        <v>154</v>
      </c>
      <c r="E350" s="151" t="s">
        <v>1</v>
      </c>
      <c r="F350" s="152" t="s">
        <v>162</v>
      </c>
      <c r="H350" s="151" t="s">
        <v>1</v>
      </c>
      <c r="I350" s="153"/>
      <c r="L350" s="150"/>
      <c r="M350" s="154"/>
      <c r="T350" s="155"/>
      <c r="AT350" s="151" t="s">
        <v>154</v>
      </c>
      <c r="AU350" s="151" t="s">
        <v>87</v>
      </c>
      <c r="AV350" s="12" t="s">
        <v>85</v>
      </c>
      <c r="AW350" s="12" t="s">
        <v>32</v>
      </c>
      <c r="AX350" s="12" t="s">
        <v>77</v>
      </c>
      <c r="AY350" s="151" t="s">
        <v>142</v>
      </c>
    </row>
    <row r="351" spans="2:51" s="13" customFormat="1" ht="11.25">
      <c r="B351" s="156"/>
      <c r="D351" s="146" t="s">
        <v>154</v>
      </c>
      <c r="E351" s="157" t="s">
        <v>1</v>
      </c>
      <c r="F351" s="158" t="s">
        <v>567</v>
      </c>
      <c r="H351" s="159">
        <v>74.536</v>
      </c>
      <c r="I351" s="160"/>
      <c r="L351" s="156"/>
      <c r="M351" s="161"/>
      <c r="T351" s="162"/>
      <c r="AT351" s="157" t="s">
        <v>154</v>
      </c>
      <c r="AU351" s="157" t="s">
        <v>87</v>
      </c>
      <c r="AV351" s="13" t="s">
        <v>87</v>
      </c>
      <c r="AW351" s="13" t="s">
        <v>32</v>
      </c>
      <c r="AX351" s="13" t="s">
        <v>77</v>
      </c>
      <c r="AY351" s="157" t="s">
        <v>142</v>
      </c>
    </row>
    <row r="352" spans="2:51" s="13" customFormat="1" ht="11.25">
      <c r="B352" s="156"/>
      <c r="D352" s="146" t="s">
        <v>154</v>
      </c>
      <c r="E352" s="157" t="s">
        <v>1</v>
      </c>
      <c r="F352" s="158" t="s">
        <v>568</v>
      </c>
      <c r="H352" s="159">
        <v>6</v>
      </c>
      <c r="I352" s="160"/>
      <c r="L352" s="156"/>
      <c r="M352" s="161"/>
      <c r="T352" s="162"/>
      <c r="AT352" s="157" t="s">
        <v>154</v>
      </c>
      <c r="AU352" s="157" t="s">
        <v>87</v>
      </c>
      <c r="AV352" s="13" t="s">
        <v>87</v>
      </c>
      <c r="AW352" s="13" t="s">
        <v>32</v>
      </c>
      <c r="AX352" s="13" t="s">
        <v>77</v>
      </c>
      <c r="AY352" s="157" t="s">
        <v>142</v>
      </c>
    </row>
    <row r="353" spans="2:51" s="13" customFormat="1" ht="11.25">
      <c r="B353" s="156"/>
      <c r="D353" s="146" t="s">
        <v>154</v>
      </c>
      <c r="E353" s="157" t="s">
        <v>1</v>
      </c>
      <c r="F353" s="158" t="s">
        <v>569</v>
      </c>
      <c r="H353" s="159">
        <v>-2.4</v>
      </c>
      <c r="I353" s="160"/>
      <c r="L353" s="156"/>
      <c r="M353" s="161"/>
      <c r="T353" s="162"/>
      <c r="AT353" s="157" t="s">
        <v>154</v>
      </c>
      <c r="AU353" s="157" t="s">
        <v>87</v>
      </c>
      <c r="AV353" s="13" t="s">
        <v>87</v>
      </c>
      <c r="AW353" s="13" t="s">
        <v>32</v>
      </c>
      <c r="AX353" s="13" t="s">
        <v>77</v>
      </c>
      <c r="AY353" s="157" t="s">
        <v>142</v>
      </c>
    </row>
    <row r="354" spans="2:51" s="13" customFormat="1" ht="11.25">
      <c r="B354" s="156"/>
      <c r="D354" s="146" t="s">
        <v>154</v>
      </c>
      <c r="E354" s="157" t="s">
        <v>1</v>
      </c>
      <c r="F354" s="158" t="s">
        <v>569</v>
      </c>
      <c r="H354" s="159">
        <v>-2.4</v>
      </c>
      <c r="I354" s="160"/>
      <c r="L354" s="156"/>
      <c r="M354" s="161"/>
      <c r="T354" s="162"/>
      <c r="AT354" s="157" t="s">
        <v>154</v>
      </c>
      <c r="AU354" s="157" t="s">
        <v>87</v>
      </c>
      <c r="AV354" s="13" t="s">
        <v>87</v>
      </c>
      <c r="AW354" s="13" t="s">
        <v>32</v>
      </c>
      <c r="AX354" s="13" t="s">
        <v>77</v>
      </c>
      <c r="AY354" s="157" t="s">
        <v>142</v>
      </c>
    </row>
    <row r="355" spans="2:51" s="13" customFormat="1" ht="11.25">
      <c r="B355" s="156"/>
      <c r="D355" s="146" t="s">
        <v>154</v>
      </c>
      <c r="E355" s="157" t="s">
        <v>1</v>
      </c>
      <c r="F355" s="158" t="s">
        <v>569</v>
      </c>
      <c r="H355" s="159">
        <v>-2.4</v>
      </c>
      <c r="I355" s="160"/>
      <c r="L355" s="156"/>
      <c r="M355" s="161"/>
      <c r="T355" s="162"/>
      <c r="AT355" s="157" t="s">
        <v>154</v>
      </c>
      <c r="AU355" s="157" t="s">
        <v>87</v>
      </c>
      <c r="AV355" s="13" t="s">
        <v>87</v>
      </c>
      <c r="AW355" s="13" t="s">
        <v>32</v>
      </c>
      <c r="AX355" s="13" t="s">
        <v>77</v>
      </c>
      <c r="AY355" s="157" t="s">
        <v>142</v>
      </c>
    </row>
    <row r="356" spans="2:51" s="14" customFormat="1" ht="11.25">
      <c r="B356" s="163"/>
      <c r="D356" s="146" t="s">
        <v>154</v>
      </c>
      <c r="E356" s="164" t="s">
        <v>1</v>
      </c>
      <c r="F356" s="165" t="s">
        <v>156</v>
      </c>
      <c r="H356" s="166">
        <v>73.33599999999998</v>
      </c>
      <c r="I356" s="167"/>
      <c r="L356" s="163"/>
      <c r="M356" s="168"/>
      <c r="T356" s="169"/>
      <c r="AT356" s="164" t="s">
        <v>154</v>
      </c>
      <c r="AU356" s="164" t="s">
        <v>87</v>
      </c>
      <c r="AV356" s="14" t="s">
        <v>150</v>
      </c>
      <c r="AW356" s="14" t="s">
        <v>32</v>
      </c>
      <c r="AX356" s="14" t="s">
        <v>85</v>
      </c>
      <c r="AY356" s="164" t="s">
        <v>142</v>
      </c>
    </row>
    <row r="357" spans="2:65" s="1" customFormat="1" ht="24.2" customHeight="1">
      <c r="B357" s="132"/>
      <c r="C357" s="133" t="s">
        <v>570</v>
      </c>
      <c r="D357" s="133" t="s">
        <v>145</v>
      </c>
      <c r="E357" s="134" t="s">
        <v>571</v>
      </c>
      <c r="F357" s="135" t="s">
        <v>572</v>
      </c>
      <c r="G357" s="136" t="s">
        <v>172</v>
      </c>
      <c r="H357" s="137">
        <v>40.798</v>
      </c>
      <c r="I357" s="138"/>
      <c r="J357" s="139">
        <f>ROUND(I357*H357,2)</f>
        <v>0</v>
      </c>
      <c r="K357" s="135" t="s">
        <v>160</v>
      </c>
      <c r="L357" s="32"/>
      <c r="M357" s="140" t="s">
        <v>1</v>
      </c>
      <c r="N357" s="141" t="s">
        <v>42</v>
      </c>
      <c r="P357" s="142">
        <f>O357*H357</f>
        <v>0</v>
      </c>
      <c r="Q357" s="142">
        <v>0.0272</v>
      </c>
      <c r="R357" s="142">
        <f>Q357*H357</f>
        <v>1.1097056</v>
      </c>
      <c r="S357" s="142">
        <v>0</v>
      </c>
      <c r="T357" s="143">
        <f>S357*H357</f>
        <v>0</v>
      </c>
      <c r="AR357" s="144" t="s">
        <v>247</v>
      </c>
      <c r="AT357" s="144" t="s">
        <v>145</v>
      </c>
      <c r="AU357" s="144" t="s">
        <v>87</v>
      </c>
      <c r="AY357" s="17" t="s">
        <v>142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7" t="s">
        <v>85</v>
      </c>
      <c r="BK357" s="145">
        <f>ROUND(I357*H357,2)</f>
        <v>0</v>
      </c>
      <c r="BL357" s="17" t="s">
        <v>247</v>
      </c>
      <c r="BM357" s="144" t="s">
        <v>573</v>
      </c>
    </row>
    <row r="358" spans="2:51" s="12" customFormat="1" ht="11.25">
      <c r="B358" s="150"/>
      <c r="D358" s="146" t="s">
        <v>154</v>
      </c>
      <c r="E358" s="151" t="s">
        <v>1</v>
      </c>
      <c r="F358" s="152" t="s">
        <v>574</v>
      </c>
      <c r="H358" s="151" t="s">
        <v>1</v>
      </c>
      <c r="I358" s="153"/>
      <c r="L358" s="150"/>
      <c r="M358" s="154"/>
      <c r="T358" s="155"/>
      <c r="AT358" s="151" t="s">
        <v>154</v>
      </c>
      <c r="AU358" s="151" t="s">
        <v>87</v>
      </c>
      <c r="AV358" s="12" t="s">
        <v>85</v>
      </c>
      <c r="AW358" s="12" t="s">
        <v>32</v>
      </c>
      <c r="AX358" s="12" t="s">
        <v>77</v>
      </c>
      <c r="AY358" s="151" t="s">
        <v>142</v>
      </c>
    </row>
    <row r="359" spans="2:51" s="13" customFormat="1" ht="11.25">
      <c r="B359" s="156"/>
      <c r="D359" s="146" t="s">
        <v>154</v>
      </c>
      <c r="E359" s="157" t="s">
        <v>1</v>
      </c>
      <c r="F359" s="158" t="s">
        <v>575</v>
      </c>
      <c r="H359" s="159">
        <v>40.798</v>
      </c>
      <c r="I359" s="160"/>
      <c r="L359" s="156"/>
      <c r="M359" s="161"/>
      <c r="T359" s="162"/>
      <c r="AT359" s="157" t="s">
        <v>154</v>
      </c>
      <c r="AU359" s="157" t="s">
        <v>87</v>
      </c>
      <c r="AV359" s="13" t="s">
        <v>87</v>
      </c>
      <c r="AW359" s="13" t="s">
        <v>32</v>
      </c>
      <c r="AX359" s="13" t="s">
        <v>77</v>
      </c>
      <c r="AY359" s="157" t="s">
        <v>142</v>
      </c>
    </row>
    <row r="360" spans="2:51" s="14" customFormat="1" ht="11.25">
      <c r="B360" s="163"/>
      <c r="D360" s="146" t="s">
        <v>154</v>
      </c>
      <c r="E360" s="164" t="s">
        <v>1</v>
      </c>
      <c r="F360" s="165" t="s">
        <v>156</v>
      </c>
      <c r="H360" s="166">
        <v>40.798</v>
      </c>
      <c r="I360" s="167"/>
      <c r="L360" s="163"/>
      <c r="M360" s="168"/>
      <c r="T360" s="169"/>
      <c r="AT360" s="164" t="s">
        <v>154</v>
      </c>
      <c r="AU360" s="164" t="s">
        <v>87</v>
      </c>
      <c r="AV360" s="14" t="s">
        <v>150</v>
      </c>
      <c r="AW360" s="14" t="s">
        <v>32</v>
      </c>
      <c r="AX360" s="14" t="s">
        <v>85</v>
      </c>
      <c r="AY360" s="164" t="s">
        <v>142</v>
      </c>
    </row>
    <row r="361" spans="2:65" s="1" customFormat="1" ht="33" customHeight="1">
      <c r="B361" s="132"/>
      <c r="C361" s="133" t="s">
        <v>576</v>
      </c>
      <c r="D361" s="133" t="s">
        <v>145</v>
      </c>
      <c r="E361" s="134" t="s">
        <v>577</v>
      </c>
      <c r="F361" s="135" t="s">
        <v>578</v>
      </c>
      <c r="G361" s="136" t="s">
        <v>172</v>
      </c>
      <c r="H361" s="137">
        <v>35.84</v>
      </c>
      <c r="I361" s="138"/>
      <c r="J361" s="139">
        <f>ROUND(I361*H361,2)</f>
        <v>0</v>
      </c>
      <c r="K361" s="135" t="s">
        <v>160</v>
      </c>
      <c r="L361" s="32"/>
      <c r="M361" s="140" t="s">
        <v>1</v>
      </c>
      <c r="N361" s="141" t="s">
        <v>42</v>
      </c>
      <c r="P361" s="142">
        <f>O361*H361</f>
        <v>0</v>
      </c>
      <c r="Q361" s="142">
        <v>0.01556</v>
      </c>
      <c r="R361" s="142">
        <f>Q361*H361</f>
        <v>0.5576704</v>
      </c>
      <c r="S361" s="142">
        <v>0</v>
      </c>
      <c r="T361" s="143">
        <f>S361*H361</f>
        <v>0</v>
      </c>
      <c r="AR361" s="144" t="s">
        <v>247</v>
      </c>
      <c r="AT361" s="144" t="s">
        <v>145</v>
      </c>
      <c r="AU361" s="144" t="s">
        <v>87</v>
      </c>
      <c r="AY361" s="17" t="s">
        <v>142</v>
      </c>
      <c r="BE361" s="145">
        <f>IF(N361="základní",J361,0)</f>
        <v>0</v>
      </c>
      <c r="BF361" s="145">
        <f>IF(N361="snížená",J361,0)</f>
        <v>0</v>
      </c>
      <c r="BG361" s="145">
        <f>IF(N361="zákl. přenesená",J361,0)</f>
        <v>0</v>
      </c>
      <c r="BH361" s="145">
        <f>IF(N361="sníž. přenesená",J361,0)</f>
        <v>0</v>
      </c>
      <c r="BI361" s="145">
        <f>IF(N361="nulová",J361,0)</f>
        <v>0</v>
      </c>
      <c r="BJ361" s="17" t="s">
        <v>85</v>
      </c>
      <c r="BK361" s="145">
        <f>ROUND(I361*H361,2)</f>
        <v>0</v>
      </c>
      <c r="BL361" s="17" t="s">
        <v>247</v>
      </c>
      <c r="BM361" s="144" t="s">
        <v>579</v>
      </c>
    </row>
    <row r="362" spans="2:51" s="12" customFormat="1" ht="11.25">
      <c r="B362" s="150"/>
      <c r="D362" s="146" t="s">
        <v>154</v>
      </c>
      <c r="E362" s="151" t="s">
        <v>1</v>
      </c>
      <c r="F362" s="152" t="s">
        <v>580</v>
      </c>
      <c r="H362" s="151" t="s">
        <v>1</v>
      </c>
      <c r="I362" s="153"/>
      <c r="L362" s="150"/>
      <c r="M362" s="154"/>
      <c r="T362" s="155"/>
      <c r="AT362" s="151" t="s">
        <v>154</v>
      </c>
      <c r="AU362" s="151" t="s">
        <v>87</v>
      </c>
      <c r="AV362" s="12" t="s">
        <v>85</v>
      </c>
      <c r="AW362" s="12" t="s">
        <v>32</v>
      </c>
      <c r="AX362" s="12" t="s">
        <v>77</v>
      </c>
      <c r="AY362" s="151" t="s">
        <v>142</v>
      </c>
    </row>
    <row r="363" spans="2:51" s="13" customFormat="1" ht="11.25">
      <c r="B363" s="156"/>
      <c r="D363" s="146" t="s">
        <v>154</v>
      </c>
      <c r="E363" s="157" t="s">
        <v>1</v>
      </c>
      <c r="F363" s="158" t="s">
        <v>581</v>
      </c>
      <c r="H363" s="159">
        <v>35.84</v>
      </c>
      <c r="I363" s="160"/>
      <c r="L363" s="156"/>
      <c r="M363" s="161"/>
      <c r="T363" s="162"/>
      <c r="AT363" s="157" t="s">
        <v>154</v>
      </c>
      <c r="AU363" s="157" t="s">
        <v>87</v>
      </c>
      <c r="AV363" s="13" t="s">
        <v>87</v>
      </c>
      <c r="AW363" s="13" t="s">
        <v>32</v>
      </c>
      <c r="AX363" s="13" t="s">
        <v>85</v>
      </c>
      <c r="AY363" s="157" t="s">
        <v>142</v>
      </c>
    </row>
    <row r="364" spans="2:65" s="1" customFormat="1" ht="24.2" customHeight="1">
      <c r="B364" s="132"/>
      <c r="C364" s="133" t="s">
        <v>582</v>
      </c>
      <c r="D364" s="133" t="s">
        <v>145</v>
      </c>
      <c r="E364" s="134" t="s">
        <v>583</v>
      </c>
      <c r="F364" s="135" t="s">
        <v>584</v>
      </c>
      <c r="G364" s="136" t="s">
        <v>172</v>
      </c>
      <c r="H364" s="137">
        <v>50.895</v>
      </c>
      <c r="I364" s="138"/>
      <c r="J364" s="139">
        <f>ROUND(I364*H364,2)</f>
        <v>0</v>
      </c>
      <c r="K364" s="135" t="s">
        <v>160</v>
      </c>
      <c r="L364" s="32"/>
      <c r="M364" s="140" t="s">
        <v>1</v>
      </c>
      <c r="N364" s="141" t="s">
        <v>42</v>
      </c>
      <c r="P364" s="142">
        <f>O364*H364</f>
        <v>0</v>
      </c>
      <c r="Q364" s="142">
        <v>0.0279</v>
      </c>
      <c r="R364" s="142">
        <f>Q364*H364</f>
        <v>1.4199705000000002</v>
      </c>
      <c r="S364" s="142">
        <v>0</v>
      </c>
      <c r="T364" s="143">
        <f>S364*H364</f>
        <v>0</v>
      </c>
      <c r="AR364" s="144" t="s">
        <v>247</v>
      </c>
      <c r="AT364" s="144" t="s">
        <v>145</v>
      </c>
      <c r="AU364" s="144" t="s">
        <v>87</v>
      </c>
      <c r="AY364" s="17" t="s">
        <v>142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7" t="s">
        <v>85</v>
      </c>
      <c r="BK364" s="145">
        <f>ROUND(I364*H364,2)</f>
        <v>0</v>
      </c>
      <c r="BL364" s="17" t="s">
        <v>247</v>
      </c>
      <c r="BM364" s="144" t="s">
        <v>585</v>
      </c>
    </row>
    <row r="365" spans="2:51" s="12" customFormat="1" ht="11.25">
      <c r="B365" s="150"/>
      <c r="D365" s="146" t="s">
        <v>154</v>
      </c>
      <c r="E365" s="151" t="s">
        <v>1</v>
      </c>
      <c r="F365" s="152" t="s">
        <v>544</v>
      </c>
      <c r="H365" s="151" t="s">
        <v>1</v>
      </c>
      <c r="I365" s="153"/>
      <c r="L365" s="150"/>
      <c r="M365" s="154"/>
      <c r="T365" s="155"/>
      <c r="AT365" s="151" t="s">
        <v>154</v>
      </c>
      <c r="AU365" s="151" t="s">
        <v>87</v>
      </c>
      <c r="AV365" s="12" t="s">
        <v>85</v>
      </c>
      <c r="AW365" s="12" t="s">
        <v>32</v>
      </c>
      <c r="AX365" s="12" t="s">
        <v>77</v>
      </c>
      <c r="AY365" s="151" t="s">
        <v>142</v>
      </c>
    </row>
    <row r="366" spans="2:51" s="13" customFormat="1" ht="11.25">
      <c r="B366" s="156"/>
      <c r="D366" s="146" t="s">
        <v>154</v>
      </c>
      <c r="E366" s="157" t="s">
        <v>1</v>
      </c>
      <c r="F366" s="158" t="s">
        <v>545</v>
      </c>
      <c r="H366" s="159">
        <v>53.3</v>
      </c>
      <c r="I366" s="160"/>
      <c r="L366" s="156"/>
      <c r="M366" s="161"/>
      <c r="T366" s="162"/>
      <c r="AT366" s="157" t="s">
        <v>154</v>
      </c>
      <c r="AU366" s="157" t="s">
        <v>87</v>
      </c>
      <c r="AV366" s="13" t="s">
        <v>87</v>
      </c>
      <c r="AW366" s="13" t="s">
        <v>32</v>
      </c>
      <c r="AX366" s="13" t="s">
        <v>77</v>
      </c>
      <c r="AY366" s="157" t="s">
        <v>142</v>
      </c>
    </row>
    <row r="367" spans="2:51" s="13" customFormat="1" ht="11.25">
      <c r="B367" s="156"/>
      <c r="D367" s="146" t="s">
        <v>154</v>
      </c>
      <c r="E367" s="157" t="s">
        <v>1</v>
      </c>
      <c r="F367" s="158" t="s">
        <v>546</v>
      </c>
      <c r="H367" s="159">
        <v>-0.987</v>
      </c>
      <c r="I367" s="160"/>
      <c r="L367" s="156"/>
      <c r="M367" s="161"/>
      <c r="T367" s="162"/>
      <c r="AT367" s="157" t="s">
        <v>154</v>
      </c>
      <c r="AU367" s="157" t="s">
        <v>87</v>
      </c>
      <c r="AV367" s="13" t="s">
        <v>87</v>
      </c>
      <c r="AW367" s="13" t="s">
        <v>32</v>
      </c>
      <c r="AX367" s="13" t="s">
        <v>77</v>
      </c>
      <c r="AY367" s="157" t="s">
        <v>142</v>
      </c>
    </row>
    <row r="368" spans="2:51" s="13" customFormat="1" ht="11.25">
      <c r="B368" s="156"/>
      <c r="D368" s="146" t="s">
        <v>154</v>
      </c>
      <c r="E368" s="157" t="s">
        <v>1</v>
      </c>
      <c r="F368" s="158" t="s">
        <v>547</v>
      </c>
      <c r="H368" s="159">
        <v>-1.418</v>
      </c>
      <c r="I368" s="160"/>
      <c r="L368" s="156"/>
      <c r="M368" s="161"/>
      <c r="T368" s="162"/>
      <c r="AT368" s="157" t="s">
        <v>154</v>
      </c>
      <c r="AU368" s="157" t="s">
        <v>87</v>
      </c>
      <c r="AV368" s="13" t="s">
        <v>87</v>
      </c>
      <c r="AW368" s="13" t="s">
        <v>32</v>
      </c>
      <c r="AX368" s="13" t="s">
        <v>77</v>
      </c>
      <c r="AY368" s="157" t="s">
        <v>142</v>
      </c>
    </row>
    <row r="369" spans="2:51" s="14" customFormat="1" ht="11.25">
      <c r="B369" s="163"/>
      <c r="D369" s="146" t="s">
        <v>154</v>
      </c>
      <c r="E369" s="164" t="s">
        <v>1</v>
      </c>
      <c r="F369" s="165" t="s">
        <v>156</v>
      </c>
      <c r="H369" s="166">
        <v>50.894999999999996</v>
      </c>
      <c r="I369" s="167"/>
      <c r="L369" s="163"/>
      <c r="M369" s="168"/>
      <c r="T369" s="169"/>
      <c r="AT369" s="164" t="s">
        <v>154</v>
      </c>
      <c r="AU369" s="164" t="s">
        <v>87</v>
      </c>
      <c r="AV369" s="14" t="s">
        <v>150</v>
      </c>
      <c r="AW369" s="14" t="s">
        <v>32</v>
      </c>
      <c r="AX369" s="14" t="s">
        <v>85</v>
      </c>
      <c r="AY369" s="164" t="s">
        <v>142</v>
      </c>
    </row>
    <row r="370" spans="2:65" s="1" customFormat="1" ht="37.9" customHeight="1">
      <c r="B370" s="132"/>
      <c r="C370" s="133" t="s">
        <v>586</v>
      </c>
      <c r="D370" s="133" t="s">
        <v>145</v>
      </c>
      <c r="E370" s="134" t="s">
        <v>587</v>
      </c>
      <c r="F370" s="135" t="s">
        <v>588</v>
      </c>
      <c r="G370" s="136" t="s">
        <v>172</v>
      </c>
      <c r="H370" s="137">
        <v>4.5</v>
      </c>
      <c r="I370" s="138"/>
      <c r="J370" s="139">
        <f>ROUND(I370*H370,2)</f>
        <v>0</v>
      </c>
      <c r="K370" s="135" t="s">
        <v>160</v>
      </c>
      <c r="L370" s="32"/>
      <c r="M370" s="140" t="s">
        <v>1</v>
      </c>
      <c r="N370" s="141" t="s">
        <v>42</v>
      </c>
      <c r="P370" s="142">
        <f>O370*H370</f>
        <v>0</v>
      </c>
      <c r="Q370" s="142">
        <v>0.02963</v>
      </c>
      <c r="R370" s="142">
        <f>Q370*H370</f>
        <v>0.133335</v>
      </c>
      <c r="S370" s="142">
        <v>0</v>
      </c>
      <c r="T370" s="143">
        <f>S370*H370</f>
        <v>0</v>
      </c>
      <c r="AR370" s="144" t="s">
        <v>247</v>
      </c>
      <c r="AT370" s="144" t="s">
        <v>145</v>
      </c>
      <c r="AU370" s="144" t="s">
        <v>87</v>
      </c>
      <c r="AY370" s="17" t="s">
        <v>142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7" t="s">
        <v>85</v>
      </c>
      <c r="BK370" s="145">
        <f>ROUND(I370*H370,2)</f>
        <v>0</v>
      </c>
      <c r="BL370" s="17" t="s">
        <v>247</v>
      </c>
      <c r="BM370" s="144" t="s">
        <v>589</v>
      </c>
    </row>
    <row r="371" spans="2:51" s="13" customFormat="1" ht="11.25">
      <c r="B371" s="156"/>
      <c r="D371" s="146" t="s">
        <v>154</v>
      </c>
      <c r="E371" s="157" t="s">
        <v>1</v>
      </c>
      <c r="F371" s="158" t="s">
        <v>590</v>
      </c>
      <c r="H371" s="159">
        <v>1.35</v>
      </c>
      <c r="I371" s="160"/>
      <c r="L371" s="156"/>
      <c r="M371" s="161"/>
      <c r="T371" s="162"/>
      <c r="AT371" s="157" t="s">
        <v>154</v>
      </c>
      <c r="AU371" s="157" t="s">
        <v>87</v>
      </c>
      <c r="AV371" s="13" t="s">
        <v>87</v>
      </c>
      <c r="AW371" s="13" t="s">
        <v>32</v>
      </c>
      <c r="AX371" s="13" t="s">
        <v>77</v>
      </c>
      <c r="AY371" s="157" t="s">
        <v>142</v>
      </c>
    </row>
    <row r="372" spans="2:51" s="13" customFormat="1" ht="11.25">
      <c r="B372" s="156"/>
      <c r="D372" s="146" t="s">
        <v>154</v>
      </c>
      <c r="E372" s="157" t="s">
        <v>1</v>
      </c>
      <c r="F372" s="158" t="s">
        <v>591</v>
      </c>
      <c r="H372" s="159">
        <v>1.8</v>
      </c>
      <c r="I372" s="160"/>
      <c r="L372" s="156"/>
      <c r="M372" s="161"/>
      <c r="T372" s="162"/>
      <c r="AT372" s="157" t="s">
        <v>154</v>
      </c>
      <c r="AU372" s="157" t="s">
        <v>87</v>
      </c>
      <c r="AV372" s="13" t="s">
        <v>87</v>
      </c>
      <c r="AW372" s="13" t="s">
        <v>32</v>
      </c>
      <c r="AX372" s="13" t="s">
        <v>77</v>
      </c>
      <c r="AY372" s="157" t="s">
        <v>142</v>
      </c>
    </row>
    <row r="373" spans="2:51" s="13" customFormat="1" ht="11.25">
      <c r="B373" s="156"/>
      <c r="D373" s="146" t="s">
        <v>154</v>
      </c>
      <c r="E373" s="157" t="s">
        <v>1</v>
      </c>
      <c r="F373" s="158" t="s">
        <v>590</v>
      </c>
      <c r="H373" s="159">
        <v>1.35</v>
      </c>
      <c r="I373" s="160"/>
      <c r="L373" s="156"/>
      <c r="M373" s="161"/>
      <c r="T373" s="162"/>
      <c r="AT373" s="157" t="s">
        <v>154</v>
      </c>
      <c r="AU373" s="157" t="s">
        <v>87</v>
      </c>
      <c r="AV373" s="13" t="s">
        <v>87</v>
      </c>
      <c r="AW373" s="13" t="s">
        <v>32</v>
      </c>
      <c r="AX373" s="13" t="s">
        <v>77</v>
      </c>
      <c r="AY373" s="157" t="s">
        <v>142</v>
      </c>
    </row>
    <row r="374" spans="2:51" s="14" customFormat="1" ht="11.25">
      <c r="B374" s="163"/>
      <c r="D374" s="146" t="s">
        <v>154</v>
      </c>
      <c r="E374" s="164" t="s">
        <v>1</v>
      </c>
      <c r="F374" s="165" t="s">
        <v>156</v>
      </c>
      <c r="H374" s="166">
        <v>4.5</v>
      </c>
      <c r="I374" s="167"/>
      <c r="L374" s="163"/>
      <c r="M374" s="168"/>
      <c r="T374" s="169"/>
      <c r="AT374" s="164" t="s">
        <v>154</v>
      </c>
      <c r="AU374" s="164" t="s">
        <v>87</v>
      </c>
      <c r="AV374" s="14" t="s">
        <v>150</v>
      </c>
      <c r="AW374" s="14" t="s">
        <v>32</v>
      </c>
      <c r="AX374" s="14" t="s">
        <v>85</v>
      </c>
      <c r="AY374" s="164" t="s">
        <v>142</v>
      </c>
    </row>
    <row r="375" spans="2:65" s="1" customFormat="1" ht="24.2" customHeight="1">
      <c r="B375" s="132"/>
      <c r="C375" s="133" t="s">
        <v>592</v>
      </c>
      <c r="D375" s="133" t="s">
        <v>145</v>
      </c>
      <c r="E375" s="134" t="s">
        <v>593</v>
      </c>
      <c r="F375" s="135" t="s">
        <v>594</v>
      </c>
      <c r="G375" s="136" t="s">
        <v>172</v>
      </c>
      <c r="H375" s="137">
        <v>180</v>
      </c>
      <c r="I375" s="138"/>
      <c r="J375" s="139">
        <f>ROUND(I375*H375,2)</f>
        <v>0</v>
      </c>
      <c r="K375" s="135" t="s">
        <v>160</v>
      </c>
      <c r="L375" s="32"/>
      <c r="M375" s="140" t="s">
        <v>1</v>
      </c>
      <c r="N375" s="141" t="s">
        <v>42</v>
      </c>
      <c r="P375" s="142">
        <f>O375*H375</f>
        <v>0</v>
      </c>
      <c r="Q375" s="142">
        <v>0.01385</v>
      </c>
      <c r="R375" s="142">
        <f>Q375*H375</f>
        <v>2.493</v>
      </c>
      <c r="S375" s="142">
        <v>0</v>
      </c>
      <c r="T375" s="143">
        <f>S375*H375</f>
        <v>0</v>
      </c>
      <c r="AR375" s="144" t="s">
        <v>247</v>
      </c>
      <c r="AT375" s="144" t="s">
        <v>145</v>
      </c>
      <c r="AU375" s="144" t="s">
        <v>87</v>
      </c>
      <c r="AY375" s="17" t="s">
        <v>142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7" t="s">
        <v>85</v>
      </c>
      <c r="BK375" s="145">
        <f>ROUND(I375*H375,2)</f>
        <v>0</v>
      </c>
      <c r="BL375" s="17" t="s">
        <v>247</v>
      </c>
      <c r="BM375" s="144" t="s">
        <v>595</v>
      </c>
    </row>
    <row r="376" spans="2:51" s="12" customFormat="1" ht="11.25">
      <c r="B376" s="150"/>
      <c r="D376" s="146" t="s">
        <v>154</v>
      </c>
      <c r="E376" s="151" t="s">
        <v>1</v>
      </c>
      <c r="F376" s="152" t="s">
        <v>408</v>
      </c>
      <c r="H376" s="151" t="s">
        <v>1</v>
      </c>
      <c r="I376" s="153"/>
      <c r="L376" s="150"/>
      <c r="M376" s="154"/>
      <c r="T376" s="155"/>
      <c r="AT376" s="151" t="s">
        <v>154</v>
      </c>
      <c r="AU376" s="151" t="s">
        <v>87</v>
      </c>
      <c r="AV376" s="12" t="s">
        <v>85</v>
      </c>
      <c r="AW376" s="12" t="s">
        <v>32</v>
      </c>
      <c r="AX376" s="12" t="s">
        <v>77</v>
      </c>
      <c r="AY376" s="151" t="s">
        <v>142</v>
      </c>
    </row>
    <row r="377" spans="2:51" s="13" customFormat="1" ht="11.25">
      <c r="B377" s="156"/>
      <c r="D377" s="146" t="s">
        <v>154</v>
      </c>
      <c r="E377" s="157" t="s">
        <v>1</v>
      </c>
      <c r="F377" s="158" t="s">
        <v>369</v>
      </c>
      <c r="H377" s="159">
        <v>180</v>
      </c>
      <c r="I377" s="160"/>
      <c r="L377" s="156"/>
      <c r="M377" s="161"/>
      <c r="T377" s="162"/>
      <c r="AT377" s="157" t="s">
        <v>154</v>
      </c>
      <c r="AU377" s="157" t="s">
        <v>87</v>
      </c>
      <c r="AV377" s="13" t="s">
        <v>87</v>
      </c>
      <c r="AW377" s="13" t="s">
        <v>32</v>
      </c>
      <c r="AX377" s="13" t="s">
        <v>85</v>
      </c>
      <c r="AY377" s="157" t="s">
        <v>142</v>
      </c>
    </row>
    <row r="378" spans="2:65" s="1" customFormat="1" ht="16.5" customHeight="1">
      <c r="B378" s="132"/>
      <c r="C378" s="133" t="s">
        <v>596</v>
      </c>
      <c r="D378" s="133" t="s">
        <v>145</v>
      </c>
      <c r="E378" s="134" t="s">
        <v>597</v>
      </c>
      <c r="F378" s="135" t="s">
        <v>598</v>
      </c>
      <c r="G378" s="136" t="s">
        <v>172</v>
      </c>
      <c r="H378" s="137">
        <v>180</v>
      </c>
      <c r="I378" s="138"/>
      <c r="J378" s="139">
        <f>ROUND(I378*H378,2)</f>
        <v>0</v>
      </c>
      <c r="K378" s="135" t="s">
        <v>160</v>
      </c>
      <c r="L378" s="32"/>
      <c r="M378" s="140" t="s">
        <v>1</v>
      </c>
      <c r="N378" s="141" t="s">
        <v>42</v>
      </c>
      <c r="P378" s="142">
        <f>O378*H378</f>
        <v>0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44" t="s">
        <v>247</v>
      </c>
      <c r="AT378" s="144" t="s">
        <v>145</v>
      </c>
      <c r="AU378" s="144" t="s">
        <v>87</v>
      </c>
      <c r="AY378" s="17" t="s">
        <v>142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7" t="s">
        <v>85</v>
      </c>
      <c r="BK378" s="145">
        <f>ROUND(I378*H378,2)</f>
        <v>0</v>
      </c>
      <c r="BL378" s="17" t="s">
        <v>247</v>
      </c>
      <c r="BM378" s="144" t="s">
        <v>599</v>
      </c>
    </row>
    <row r="379" spans="2:51" s="13" customFormat="1" ht="11.25">
      <c r="B379" s="156"/>
      <c r="D379" s="146" t="s">
        <v>154</v>
      </c>
      <c r="E379" s="157" t="s">
        <v>1</v>
      </c>
      <c r="F379" s="158" t="s">
        <v>369</v>
      </c>
      <c r="H379" s="159">
        <v>180</v>
      </c>
      <c r="I379" s="160"/>
      <c r="L379" s="156"/>
      <c r="M379" s="161"/>
      <c r="T379" s="162"/>
      <c r="AT379" s="157" t="s">
        <v>154</v>
      </c>
      <c r="AU379" s="157" t="s">
        <v>87</v>
      </c>
      <c r="AV379" s="13" t="s">
        <v>87</v>
      </c>
      <c r="AW379" s="13" t="s">
        <v>32</v>
      </c>
      <c r="AX379" s="13" t="s">
        <v>85</v>
      </c>
      <c r="AY379" s="157" t="s">
        <v>142</v>
      </c>
    </row>
    <row r="380" spans="2:65" s="1" customFormat="1" ht="21.75" customHeight="1">
      <c r="B380" s="132"/>
      <c r="C380" s="133" t="s">
        <v>600</v>
      </c>
      <c r="D380" s="133" t="s">
        <v>145</v>
      </c>
      <c r="E380" s="134" t="s">
        <v>601</v>
      </c>
      <c r="F380" s="135" t="s">
        <v>602</v>
      </c>
      <c r="G380" s="136" t="s">
        <v>172</v>
      </c>
      <c r="H380" s="137">
        <v>180</v>
      </c>
      <c r="I380" s="138"/>
      <c r="J380" s="139">
        <f>ROUND(I380*H380,2)</f>
        <v>0</v>
      </c>
      <c r="K380" s="135" t="s">
        <v>160</v>
      </c>
      <c r="L380" s="32"/>
      <c r="M380" s="140" t="s">
        <v>1</v>
      </c>
      <c r="N380" s="141" t="s">
        <v>42</v>
      </c>
      <c r="P380" s="142">
        <f>O380*H380</f>
        <v>0</v>
      </c>
      <c r="Q380" s="142">
        <v>0</v>
      </c>
      <c r="R380" s="142">
        <f>Q380*H380</f>
        <v>0</v>
      </c>
      <c r="S380" s="142">
        <v>0</v>
      </c>
      <c r="T380" s="143">
        <f>S380*H380</f>
        <v>0</v>
      </c>
      <c r="AR380" s="144" t="s">
        <v>247</v>
      </c>
      <c r="AT380" s="144" t="s">
        <v>145</v>
      </c>
      <c r="AU380" s="144" t="s">
        <v>87</v>
      </c>
      <c r="AY380" s="17" t="s">
        <v>142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7" t="s">
        <v>85</v>
      </c>
      <c r="BK380" s="145">
        <f>ROUND(I380*H380,2)</f>
        <v>0</v>
      </c>
      <c r="BL380" s="17" t="s">
        <v>247</v>
      </c>
      <c r="BM380" s="144" t="s">
        <v>603</v>
      </c>
    </row>
    <row r="381" spans="2:51" s="12" customFormat="1" ht="11.25">
      <c r="B381" s="150"/>
      <c r="D381" s="146" t="s">
        <v>154</v>
      </c>
      <c r="E381" s="151" t="s">
        <v>1</v>
      </c>
      <c r="F381" s="152" t="s">
        <v>408</v>
      </c>
      <c r="H381" s="151" t="s">
        <v>1</v>
      </c>
      <c r="I381" s="153"/>
      <c r="L381" s="150"/>
      <c r="M381" s="154"/>
      <c r="T381" s="155"/>
      <c r="AT381" s="151" t="s">
        <v>154</v>
      </c>
      <c r="AU381" s="151" t="s">
        <v>87</v>
      </c>
      <c r="AV381" s="12" t="s">
        <v>85</v>
      </c>
      <c r="AW381" s="12" t="s">
        <v>32</v>
      </c>
      <c r="AX381" s="12" t="s">
        <v>77</v>
      </c>
      <c r="AY381" s="151" t="s">
        <v>142</v>
      </c>
    </row>
    <row r="382" spans="2:51" s="13" customFormat="1" ht="11.25">
      <c r="B382" s="156"/>
      <c r="D382" s="146" t="s">
        <v>154</v>
      </c>
      <c r="E382" s="157" t="s">
        <v>1</v>
      </c>
      <c r="F382" s="158" t="s">
        <v>369</v>
      </c>
      <c r="H382" s="159">
        <v>180</v>
      </c>
      <c r="I382" s="160"/>
      <c r="L382" s="156"/>
      <c r="M382" s="161"/>
      <c r="T382" s="162"/>
      <c r="AT382" s="157" t="s">
        <v>154</v>
      </c>
      <c r="AU382" s="157" t="s">
        <v>87</v>
      </c>
      <c r="AV382" s="13" t="s">
        <v>87</v>
      </c>
      <c r="AW382" s="13" t="s">
        <v>32</v>
      </c>
      <c r="AX382" s="13" t="s">
        <v>85</v>
      </c>
      <c r="AY382" s="157" t="s">
        <v>142</v>
      </c>
    </row>
    <row r="383" spans="2:65" s="1" customFormat="1" ht="16.5" customHeight="1">
      <c r="B383" s="132"/>
      <c r="C383" s="180" t="s">
        <v>604</v>
      </c>
      <c r="D383" s="180" t="s">
        <v>330</v>
      </c>
      <c r="E383" s="181" t="s">
        <v>409</v>
      </c>
      <c r="F383" s="182" t="s">
        <v>410</v>
      </c>
      <c r="G383" s="183" t="s">
        <v>172</v>
      </c>
      <c r="H383" s="184">
        <v>198</v>
      </c>
      <c r="I383" s="185"/>
      <c r="J383" s="186">
        <f>ROUND(I383*H383,2)</f>
        <v>0</v>
      </c>
      <c r="K383" s="182" t="s">
        <v>160</v>
      </c>
      <c r="L383" s="187"/>
      <c r="M383" s="188" t="s">
        <v>1</v>
      </c>
      <c r="N383" s="189" t="s">
        <v>42</v>
      </c>
      <c r="P383" s="142">
        <f>O383*H383</f>
        <v>0</v>
      </c>
      <c r="Q383" s="142">
        <v>0.0048</v>
      </c>
      <c r="R383" s="142">
        <f>Q383*H383</f>
        <v>0.9503999999999999</v>
      </c>
      <c r="S383" s="142">
        <v>0</v>
      </c>
      <c r="T383" s="143">
        <f>S383*H383</f>
        <v>0</v>
      </c>
      <c r="AR383" s="144" t="s">
        <v>411</v>
      </c>
      <c r="AT383" s="144" t="s">
        <v>330</v>
      </c>
      <c r="AU383" s="144" t="s">
        <v>87</v>
      </c>
      <c r="AY383" s="17" t="s">
        <v>142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7" t="s">
        <v>85</v>
      </c>
      <c r="BK383" s="145">
        <f>ROUND(I383*H383,2)</f>
        <v>0</v>
      </c>
      <c r="BL383" s="17" t="s">
        <v>247</v>
      </c>
      <c r="BM383" s="144" t="s">
        <v>605</v>
      </c>
    </row>
    <row r="384" spans="2:51" s="13" customFormat="1" ht="11.25">
      <c r="B384" s="156"/>
      <c r="D384" s="146" t="s">
        <v>154</v>
      </c>
      <c r="E384" s="157" t="s">
        <v>1</v>
      </c>
      <c r="F384" s="158" t="s">
        <v>369</v>
      </c>
      <c r="H384" s="159">
        <v>180</v>
      </c>
      <c r="I384" s="160"/>
      <c r="L384" s="156"/>
      <c r="M384" s="161"/>
      <c r="T384" s="162"/>
      <c r="AT384" s="157" t="s">
        <v>154</v>
      </c>
      <c r="AU384" s="157" t="s">
        <v>87</v>
      </c>
      <c r="AV384" s="13" t="s">
        <v>87</v>
      </c>
      <c r="AW384" s="13" t="s">
        <v>32</v>
      </c>
      <c r="AX384" s="13" t="s">
        <v>85</v>
      </c>
      <c r="AY384" s="157" t="s">
        <v>142</v>
      </c>
    </row>
    <row r="385" spans="2:51" s="13" customFormat="1" ht="11.25">
      <c r="B385" s="156"/>
      <c r="D385" s="146" t="s">
        <v>154</v>
      </c>
      <c r="F385" s="158" t="s">
        <v>413</v>
      </c>
      <c r="H385" s="159">
        <v>198</v>
      </c>
      <c r="I385" s="160"/>
      <c r="L385" s="156"/>
      <c r="M385" s="161"/>
      <c r="T385" s="162"/>
      <c r="AT385" s="157" t="s">
        <v>154</v>
      </c>
      <c r="AU385" s="157" t="s">
        <v>87</v>
      </c>
      <c r="AV385" s="13" t="s">
        <v>87</v>
      </c>
      <c r="AW385" s="13" t="s">
        <v>3</v>
      </c>
      <c r="AX385" s="13" t="s">
        <v>85</v>
      </c>
      <c r="AY385" s="157" t="s">
        <v>142</v>
      </c>
    </row>
    <row r="386" spans="2:65" s="1" customFormat="1" ht="21.75" customHeight="1">
      <c r="B386" s="132"/>
      <c r="C386" s="133" t="s">
        <v>606</v>
      </c>
      <c r="D386" s="133" t="s">
        <v>145</v>
      </c>
      <c r="E386" s="134" t="s">
        <v>607</v>
      </c>
      <c r="F386" s="135" t="s">
        <v>608</v>
      </c>
      <c r="G386" s="136" t="s">
        <v>172</v>
      </c>
      <c r="H386" s="137">
        <v>180</v>
      </c>
      <c r="I386" s="138"/>
      <c r="J386" s="139">
        <f>ROUND(I386*H386,2)</f>
        <v>0</v>
      </c>
      <c r="K386" s="135" t="s">
        <v>160</v>
      </c>
      <c r="L386" s="32"/>
      <c r="M386" s="140" t="s">
        <v>1</v>
      </c>
      <c r="N386" s="141" t="s">
        <v>42</v>
      </c>
      <c r="P386" s="142">
        <f>O386*H386</f>
        <v>0</v>
      </c>
      <c r="Q386" s="142">
        <v>0.0007</v>
      </c>
      <c r="R386" s="142">
        <f>Q386*H386</f>
        <v>0.126</v>
      </c>
      <c r="S386" s="142">
        <v>0</v>
      </c>
      <c r="T386" s="143">
        <f>S386*H386</f>
        <v>0</v>
      </c>
      <c r="AR386" s="144" t="s">
        <v>247</v>
      </c>
      <c r="AT386" s="144" t="s">
        <v>145</v>
      </c>
      <c r="AU386" s="144" t="s">
        <v>87</v>
      </c>
      <c r="AY386" s="17" t="s">
        <v>142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85</v>
      </c>
      <c r="BK386" s="145">
        <f>ROUND(I386*H386,2)</f>
        <v>0</v>
      </c>
      <c r="BL386" s="17" t="s">
        <v>247</v>
      </c>
      <c r="BM386" s="144" t="s">
        <v>609</v>
      </c>
    </row>
    <row r="387" spans="2:65" s="1" customFormat="1" ht="33" customHeight="1">
      <c r="B387" s="132"/>
      <c r="C387" s="133" t="s">
        <v>610</v>
      </c>
      <c r="D387" s="133" t="s">
        <v>145</v>
      </c>
      <c r="E387" s="134" t="s">
        <v>611</v>
      </c>
      <c r="F387" s="135" t="s">
        <v>612</v>
      </c>
      <c r="G387" s="136" t="s">
        <v>172</v>
      </c>
      <c r="H387" s="137">
        <v>45.98</v>
      </c>
      <c r="I387" s="138"/>
      <c r="J387" s="139">
        <f>ROUND(I387*H387,2)</f>
        <v>0</v>
      </c>
      <c r="K387" s="135" t="s">
        <v>160</v>
      </c>
      <c r="L387" s="32"/>
      <c r="M387" s="140" t="s">
        <v>1</v>
      </c>
      <c r="N387" s="141" t="s">
        <v>42</v>
      </c>
      <c r="P387" s="142">
        <f>O387*H387</f>
        <v>0</v>
      </c>
      <c r="Q387" s="142">
        <v>0.01315</v>
      </c>
      <c r="R387" s="142">
        <f>Q387*H387</f>
        <v>0.604637</v>
      </c>
      <c r="S387" s="142">
        <v>0</v>
      </c>
      <c r="T387" s="143">
        <f>S387*H387</f>
        <v>0</v>
      </c>
      <c r="AR387" s="144" t="s">
        <v>247</v>
      </c>
      <c r="AT387" s="144" t="s">
        <v>145</v>
      </c>
      <c r="AU387" s="144" t="s">
        <v>87</v>
      </c>
      <c r="AY387" s="17" t="s">
        <v>142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17" t="s">
        <v>85</v>
      </c>
      <c r="BK387" s="145">
        <f>ROUND(I387*H387,2)</f>
        <v>0</v>
      </c>
      <c r="BL387" s="17" t="s">
        <v>247</v>
      </c>
      <c r="BM387" s="144" t="s">
        <v>613</v>
      </c>
    </row>
    <row r="388" spans="2:51" s="12" customFormat="1" ht="11.25">
      <c r="B388" s="150"/>
      <c r="D388" s="146" t="s">
        <v>154</v>
      </c>
      <c r="E388" s="151" t="s">
        <v>1</v>
      </c>
      <c r="F388" s="152" t="s">
        <v>447</v>
      </c>
      <c r="H388" s="151" t="s">
        <v>1</v>
      </c>
      <c r="I388" s="153"/>
      <c r="L388" s="150"/>
      <c r="M388" s="154"/>
      <c r="T388" s="155"/>
      <c r="AT388" s="151" t="s">
        <v>154</v>
      </c>
      <c r="AU388" s="151" t="s">
        <v>87</v>
      </c>
      <c r="AV388" s="12" t="s">
        <v>85</v>
      </c>
      <c r="AW388" s="12" t="s">
        <v>32</v>
      </c>
      <c r="AX388" s="12" t="s">
        <v>77</v>
      </c>
      <c r="AY388" s="151" t="s">
        <v>142</v>
      </c>
    </row>
    <row r="389" spans="2:51" s="12" customFormat="1" ht="11.25">
      <c r="B389" s="150"/>
      <c r="D389" s="146" t="s">
        <v>154</v>
      </c>
      <c r="E389" s="151" t="s">
        <v>1</v>
      </c>
      <c r="F389" s="152" t="s">
        <v>448</v>
      </c>
      <c r="H389" s="151" t="s">
        <v>1</v>
      </c>
      <c r="I389" s="153"/>
      <c r="L389" s="150"/>
      <c r="M389" s="154"/>
      <c r="T389" s="155"/>
      <c r="AT389" s="151" t="s">
        <v>154</v>
      </c>
      <c r="AU389" s="151" t="s">
        <v>87</v>
      </c>
      <c r="AV389" s="12" t="s">
        <v>85</v>
      </c>
      <c r="AW389" s="12" t="s">
        <v>32</v>
      </c>
      <c r="AX389" s="12" t="s">
        <v>77</v>
      </c>
      <c r="AY389" s="151" t="s">
        <v>142</v>
      </c>
    </row>
    <row r="390" spans="2:51" s="13" customFormat="1" ht="11.25">
      <c r="B390" s="156"/>
      <c r="D390" s="146" t="s">
        <v>154</v>
      </c>
      <c r="E390" s="157" t="s">
        <v>1</v>
      </c>
      <c r="F390" s="158" t="s">
        <v>449</v>
      </c>
      <c r="H390" s="159">
        <v>45.98</v>
      </c>
      <c r="I390" s="160"/>
      <c r="L390" s="156"/>
      <c r="M390" s="161"/>
      <c r="T390" s="162"/>
      <c r="AT390" s="157" t="s">
        <v>154</v>
      </c>
      <c r="AU390" s="157" t="s">
        <v>87</v>
      </c>
      <c r="AV390" s="13" t="s">
        <v>87</v>
      </c>
      <c r="AW390" s="13" t="s">
        <v>32</v>
      </c>
      <c r="AX390" s="13" t="s">
        <v>85</v>
      </c>
      <c r="AY390" s="157" t="s">
        <v>142</v>
      </c>
    </row>
    <row r="391" spans="2:65" s="1" customFormat="1" ht="24.2" customHeight="1">
      <c r="B391" s="132"/>
      <c r="C391" s="133" t="s">
        <v>614</v>
      </c>
      <c r="D391" s="133" t="s">
        <v>145</v>
      </c>
      <c r="E391" s="134" t="s">
        <v>615</v>
      </c>
      <c r="F391" s="135" t="s">
        <v>616</v>
      </c>
      <c r="G391" s="136" t="s">
        <v>219</v>
      </c>
      <c r="H391" s="137">
        <v>15.071</v>
      </c>
      <c r="I391" s="138"/>
      <c r="J391" s="139">
        <f>ROUND(I391*H391,2)</f>
        <v>0</v>
      </c>
      <c r="K391" s="135" t="s">
        <v>160</v>
      </c>
      <c r="L391" s="32"/>
      <c r="M391" s="140" t="s">
        <v>1</v>
      </c>
      <c r="N391" s="141" t="s">
        <v>42</v>
      </c>
      <c r="P391" s="142">
        <f>O391*H391</f>
        <v>0</v>
      </c>
      <c r="Q391" s="142">
        <v>0</v>
      </c>
      <c r="R391" s="142">
        <f>Q391*H391</f>
        <v>0</v>
      </c>
      <c r="S391" s="142">
        <v>0</v>
      </c>
      <c r="T391" s="143">
        <f>S391*H391</f>
        <v>0</v>
      </c>
      <c r="AR391" s="144" t="s">
        <v>247</v>
      </c>
      <c r="AT391" s="144" t="s">
        <v>145</v>
      </c>
      <c r="AU391" s="144" t="s">
        <v>87</v>
      </c>
      <c r="AY391" s="17" t="s">
        <v>142</v>
      </c>
      <c r="BE391" s="145">
        <f>IF(N391="základní",J391,0)</f>
        <v>0</v>
      </c>
      <c r="BF391" s="145">
        <f>IF(N391="snížená",J391,0)</f>
        <v>0</v>
      </c>
      <c r="BG391" s="145">
        <f>IF(N391="zákl. přenesená",J391,0)</f>
        <v>0</v>
      </c>
      <c r="BH391" s="145">
        <f>IF(N391="sníž. přenesená",J391,0)</f>
        <v>0</v>
      </c>
      <c r="BI391" s="145">
        <f>IF(N391="nulová",J391,0)</f>
        <v>0</v>
      </c>
      <c r="BJ391" s="17" t="s">
        <v>85</v>
      </c>
      <c r="BK391" s="145">
        <f>ROUND(I391*H391,2)</f>
        <v>0</v>
      </c>
      <c r="BL391" s="17" t="s">
        <v>247</v>
      </c>
      <c r="BM391" s="144" t="s">
        <v>617</v>
      </c>
    </row>
    <row r="392" spans="2:63" s="11" customFormat="1" ht="22.9" customHeight="1">
      <c r="B392" s="120"/>
      <c r="D392" s="121" t="s">
        <v>76</v>
      </c>
      <c r="E392" s="130" t="s">
        <v>264</v>
      </c>
      <c r="F392" s="130" t="s">
        <v>265</v>
      </c>
      <c r="I392" s="123"/>
      <c r="J392" s="131">
        <f>BK392</f>
        <v>0</v>
      </c>
      <c r="L392" s="120"/>
      <c r="M392" s="125"/>
      <c r="P392" s="126">
        <f>SUM(P393:P418)</f>
        <v>0</v>
      </c>
      <c r="R392" s="126">
        <f>SUM(R393:R418)</f>
        <v>3.5718541100000003</v>
      </c>
      <c r="T392" s="127">
        <f>SUM(T393:T418)</f>
        <v>0</v>
      </c>
      <c r="AR392" s="121" t="s">
        <v>87</v>
      </c>
      <c r="AT392" s="128" t="s">
        <v>76</v>
      </c>
      <c r="AU392" s="128" t="s">
        <v>85</v>
      </c>
      <c r="AY392" s="121" t="s">
        <v>142</v>
      </c>
      <c r="BK392" s="129">
        <f>SUM(BK393:BK418)</f>
        <v>0</v>
      </c>
    </row>
    <row r="393" spans="2:65" s="1" customFormat="1" ht="21.75" customHeight="1">
      <c r="B393" s="132"/>
      <c r="C393" s="133" t="s">
        <v>618</v>
      </c>
      <c r="D393" s="133" t="s">
        <v>145</v>
      </c>
      <c r="E393" s="134" t="s">
        <v>619</v>
      </c>
      <c r="F393" s="135" t="s">
        <v>620</v>
      </c>
      <c r="G393" s="136" t="s">
        <v>172</v>
      </c>
      <c r="H393" s="137">
        <v>473</v>
      </c>
      <c r="I393" s="138"/>
      <c r="J393" s="139">
        <f>ROUND(I393*H393,2)</f>
        <v>0</v>
      </c>
      <c r="K393" s="135" t="s">
        <v>160</v>
      </c>
      <c r="L393" s="32"/>
      <c r="M393" s="140" t="s">
        <v>1</v>
      </c>
      <c r="N393" s="141" t="s">
        <v>42</v>
      </c>
      <c r="P393" s="142">
        <f>O393*H393</f>
        <v>0</v>
      </c>
      <c r="Q393" s="142">
        <v>0</v>
      </c>
      <c r="R393" s="142">
        <f>Q393*H393</f>
        <v>0</v>
      </c>
      <c r="S393" s="142">
        <v>0</v>
      </c>
      <c r="T393" s="143">
        <f>S393*H393</f>
        <v>0</v>
      </c>
      <c r="AR393" s="144" t="s">
        <v>247</v>
      </c>
      <c r="AT393" s="144" t="s">
        <v>145</v>
      </c>
      <c r="AU393" s="144" t="s">
        <v>87</v>
      </c>
      <c r="AY393" s="17" t="s">
        <v>142</v>
      </c>
      <c r="BE393" s="145">
        <f>IF(N393="základní",J393,0)</f>
        <v>0</v>
      </c>
      <c r="BF393" s="145">
        <f>IF(N393="snížená",J393,0)</f>
        <v>0</v>
      </c>
      <c r="BG393" s="145">
        <f>IF(N393="zákl. přenesená",J393,0)</f>
        <v>0</v>
      </c>
      <c r="BH393" s="145">
        <f>IF(N393="sníž. přenesená",J393,0)</f>
        <v>0</v>
      </c>
      <c r="BI393" s="145">
        <f>IF(N393="nulová",J393,0)</f>
        <v>0</v>
      </c>
      <c r="BJ393" s="17" t="s">
        <v>85</v>
      </c>
      <c r="BK393" s="145">
        <f>ROUND(I393*H393,2)</f>
        <v>0</v>
      </c>
      <c r="BL393" s="17" t="s">
        <v>247</v>
      </c>
      <c r="BM393" s="144" t="s">
        <v>621</v>
      </c>
    </row>
    <row r="394" spans="2:51" s="12" customFormat="1" ht="11.25">
      <c r="B394" s="150"/>
      <c r="D394" s="146" t="s">
        <v>154</v>
      </c>
      <c r="E394" s="151" t="s">
        <v>1</v>
      </c>
      <c r="F394" s="152" t="s">
        <v>206</v>
      </c>
      <c r="H394" s="151" t="s">
        <v>1</v>
      </c>
      <c r="I394" s="153"/>
      <c r="L394" s="150"/>
      <c r="M394" s="154"/>
      <c r="T394" s="155"/>
      <c r="AT394" s="151" t="s">
        <v>154</v>
      </c>
      <c r="AU394" s="151" t="s">
        <v>87</v>
      </c>
      <c r="AV394" s="12" t="s">
        <v>85</v>
      </c>
      <c r="AW394" s="12" t="s">
        <v>32</v>
      </c>
      <c r="AX394" s="12" t="s">
        <v>77</v>
      </c>
      <c r="AY394" s="151" t="s">
        <v>142</v>
      </c>
    </row>
    <row r="395" spans="2:51" s="13" customFormat="1" ht="11.25">
      <c r="B395" s="156"/>
      <c r="D395" s="146" t="s">
        <v>154</v>
      </c>
      <c r="E395" s="157" t="s">
        <v>1</v>
      </c>
      <c r="F395" s="158" t="s">
        <v>251</v>
      </c>
      <c r="H395" s="159">
        <v>473</v>
      </c>
      <c r="I395" s="160"/>
      <c r="L395" s="156"/>
      <c r="M395" s="161"/>
      <c r="T395" s="162"/>
      <c r="AT395" s="157" t="s">
        <v>154</v>
      </c>
      <c r="AU395" s="157" t="s">
        <v>87</v>
      </c>
      <c r="AV395" s="13" t="s">
        <v>87</v>
      </c>
      <c r="AW395" s="13" t="s">
        <v>32</v>
      </c>
      <c r="AX395" s="13" t="s">
        <v>85</v>
      </c>
      <c r="AY395" s="157" t="s">
        <v>142</v>
      </c>
    </row>
    <row r="396" spans="2:65" s="1" customFormat="1" ht="24.2" customHeight="1">
      <c r="B396" s="132"/>
      <c r="C396" s="180" t="s">
        <v>622</v>
      </c>
      <c r="D396" s="180" t="s">
        <v>330</v>
      </c>
      <c r="E396" s="181" t="s">
        <v>623</v>
      </c>
      <c r="F396" s="182" t="s">
        <v>624</v>
      </c>
      <c r="G396" s="183" t="s">
        <v>172</v>
      </c>
      <c r="H396" s="184">
        <v>520.3</v>
      </c>
      <c r="I396" s="185"/>
      <c r="J396" s="186">
        <f>ROUND(I396*H396,2)</f>
        <v>0</v>
      </c>
      <c r="K396" s="182" t="s">
        <v>160</v>
      </c>
      <c r="L396" s="187"/>
      <c r="M396" s="188" t="s">
        <v>1</v>
      </c>
      <c r="N396" s="189" t="s">
        <v>42</v>
      </c>
      <c r="P396" s="142">
        <f>O396*H396</f>
        <v>0</v>
      </c>
      <c r="Q396" s="142">
        <v>0.00016</v>
      </c>
      <c r="R396" s="142">
        <f>Q396*H396</f>
        <v>0.083248</v>
      </c>
      <c r="S396" s="142">
        <v>0</v>
      </c>
      <c r="T396" s="143">
        <f>S396*H396</f>
        <v>0</v>
      </c>
      <c r="AR396" s="144" t="s">
        <v>411</v>
      </c>
      <c r="AT396" s="144" t="s">
        <v>330</v>
      </c>
      <c r="AU396" s="144" t="s">
        <v>87</v>
      </c>
      <c r="AY396" s="17" t="s">
        <v>142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7" t="s">
        <v>85</v>
      </c>
      <c r="BK396" s="145">
        <f>ROUND(I396*H396,2)</f>
        <v>0</v>
      </c>
      <c r="BL396" s="17" t="s">
        <v>247</v>
      </c>
      <c r="BM396" s="144" t="s">
        <v>625</v>
      </c>
    </row>
    <row r="397" spans="2:51" s="13" customFormat="1" ht="11.25">
      <c r="B397" s="156"/>
      <c r="D397" s="146" t="s">
        <v>154</v>
      </c>
      <c r="E397" s="157" t="s">
        <v>1</v>
      </c>
      <c r="F397" s="158" t="s">
        <v>251</v>
      </c>
      <c r="H397" s="159">
        <v>473</v>
      </c>
      <c r="I397" s="160"/>
      <c r="L397" s="156"/>
      <c r="M397" s="161"/>
      <c r="T397" s="162"/>
      <c r="AT397" s="157" t="s">
        <v>154</v>
      </c>
      <c r="AU397" s="157" t="s">
        <v>87</v>
      </c>
      <c r="AV397" s="13" t="s">
        <v>87</v>
      </c>
      <c r="AW397" s="13" t="s">
        <v>32</v>
      </c>
      <c r="AX397" s="13" t="s">
        <v>85</v>
      </c>
      <c r="AY397" s="157" t="s">
        <v>142</v>
      </c>
    </row>
    <row r="398" spans="2:51" s="13" customFormat="1" ht="11.25">
      <c r="B398" s="156"/>
      <c r="D398" s="146" t="s">
        <v>154</v>
      </c>
      <c r="F398" s="158" t="s">
        <v>626</v>
      </c>
      <c r="H398" s="159">
        <v>520.3</v>
      </c>
      <c r="I398" s="160"/>
      <c r="L398" s="156"/>
      <c r="M398" s="161"/>
      <c r="T398" s="162"/>
      <c r="AT398" s="157" t="s">
        <v>154</v>
      </c>
      <c r="AU398" s="157" t="s">
        <v>87</v>
      </c>
      <c r="AV398" s="13" t="s">
        <v>87</v>
      </c>
      <c r="AW398" s="13" t="s">
        <v>3</v>
      </c>
      <c r="AX398" s="13" t="s">
        <v>85</v>
      </c>
      <c r="AY398" s="157" t="s">
        <v>142</v>
      </c>
    </row>
    <row r="399" spans="2:65" s="1" customFormat="1" ht="37.9" customHeight="1">
      <c r="B399" s="132"/>
      <c r="C399" s="133" t="s">
        <v>627</v>
      </c>
      <c r="D399" s="133" t="s">
        <v>145</v>
      </c>
      <c r="E399" s="134" t="s">
        <v>628</v>
      </c>
      <c r="F399" s="135" t="s">
        <v>629</v>
      </c>
      <c r="G399" s="136" t="s">
        <v>172</v>
      </c>
      <c r="H399" s="137">
        <v>473</v>
      </c>
      <c r="I399" s="138"/>
      <c r="J399" s="139">
        <f>ROUND(I399*H399,2)</f>
        <v>0</v>
      </c>
      <c r="K399" s="135" t="s">
        <v>149</v>
      </c>
      <c r="L399" s="32"/>
      <c r="M399" s="140" t="s">
        <v>1</v>
      </c>
      <c r="N399" s="141" t="s">
        <v>42</v>
      </c>
      <c r="P399" s="142">
        <f>O399*H399</f>
        <v>0</v>
      </c>
      <c r="Q399" s="142">
        <v>0.00661</v>
      </c>
      <c r="R399" s="142">
        <f>Q399*H399</f>
        <v>3.1265300000000003</v>
      </c>
      <c r="S399" s="142">
        <v>0</v>
      </c>
      <c r="T399" s="143">
        <f>S399*H399</f>
        <v>0</v>
      </c>
      <c r="AR399" s="144" t="s">
        <v>247</v>
      </c>
      <c r="AT399" s="144" t="s">
        <v>145</v>
      </c>
      <c r="AU399" s="144" t="s">
        <v>87</v>
      </c>
      <c r="AY399" s="17" t="s">
        <v>142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7" t="s">
        <v>85</v>
      </c>
      <c r="BK399" s="145">
        <f>ROUND(I399*H399,2)</f>
        <v>0</v>
      </c>
      <c r="BL399" s="17" t="s">
        <v>247</v>
      </c>
      <c r="BM399" s="144" t="s">
        <v>630</v>
      </c>
    </row>
    <row r="400" spans="2:47" s="1" customFormat="1" ht="19.5">
      <c r="B400" s="32"/>
      <c r="D400" s="146" t="s">
        <v>152</v>
      </c>
      <c r="F400" s="147" t="s">
        <v>188</v>
      </c>
      <c r="I400" s="148"/>
      <c r="L400" s="32"/>
      <c r="M400" s="149"/>
      <c r="T400" s="56"/>
      <c r="AT400" s="17" t="s">
        <v>152</v>
      </c>
      <c r="AU400" s="17" t="s">
        <v>87</v>
      </c>
    </row>
    <row r="401" spans="2:51" s="12" customFormat="1" ht="11.25">
      <c r="B401" s="150"/>
      <c r="D401" s="146" t="s">
        <v>154</v>
      </c>
      <c r="E401" s="151" t="s">
        <v>1</v>
      </c>
      <c r="F401" s="152" t="s">
        <v>206</v>
      </c>
      <c r="H401" s="151" t="s">
        <v>1</v>
      </c>
      <c r="I401" s="153"/>
      <c r="L401" s="150"/>
      <c r="M401" s="154"/>
      <c r="T401" s="155"/>
      <c r="AT401" s="151" t="s">
        <v>154</v>
      </c>
      <c r="AU401" s="151" t="s">
        <v>87</v>
      </c>
      <c r="AV401" s="12" t="s">
        <v>85</v>
      </c>
      <c r="AW401" s="12" t="s">
        <v>32</v>
      </c>
      <c r="AX401" s="12" t="s">
        <v>77</v>
      </c>
      <c r="AY401" s="151" t="s">
        <v>142</v>
      </c>
    </row>
    <row r="402" spans="2:51" s="13" customFormat="1" ht="11.25">
      <c r="B402" s="156"/>
      <c r="D402" s="146" t="s">
        <v>154</v>
      </c>
      <c r="E402" s="157" t="s">
        <v>1</v>
      </c>
      <c r="F402" s="158" t="s">
        <v>251</v>
      </c>
      <c r="H402" s="159">
        <v>473</v>
      </c>
      <c r="I402" s="160"/>
      <c r="L402" s="156"/>
      <c r="M402" s="161"/>
      <c r="T402" s="162"/>
      <c r="AT402" s="157" t="s">
        <v>154</v>
      </c>
      <c r="AU402" s="157" t="s">
        <v>87</v>
      </c>
      <c r="AV402" s="13" t="s">
        <v>87</v>
      </c>
      <c r="AW402" s="13" t="s">
        <v>32</v>
      </c>
      <c r="AX402" s="13" t="s">
        <v>85</v>
      </c>
      <c r="AY402" s="157" t="s">
        <v>142</v>
      </c>
    </row>
    <row r="403" spans="2:65" s="1" customFormat="1" ht="24.2" customHeight="1">
      <c r="B403" s="132"/>
      <c r="C403" s="133" t="s">
        <v>631</v>
      </c>
      <c r="D403" s="133" t="s">
        <v>145</v>
      </c>
      <c r="E403" s="134" t="s">
        <v>632</v>
      </c>
      <c r="F403" s="135" t="s">
        <v>633</v>
      </c>
      <c r="G403" s="136" t="s">
        <v>224</v>
      </c>
      <c r="H403" s="137">
        <v>53.863</v>
      </c>
      <c r="I403" s="138"/>
      <c r="J403" s="139">
        <f>ROUND(I403*H403,2)</f>
        <v>0</v>
      </c>
      <c r="K403" s="135" t="s">
        <v>160</v>
      </c>
      <c r="L403" s="32"/>
      <c r="M403" s="140" t="s">
        <v>1</v>
      </c>
      <c r="N403" s="141" t="s">
        <v>42</v>
      </c>
      <c r="P403" s="142">
        <f>O403*H403</f>
        <v>0</v>
      </c>
      <c r="Q403" s="142">
        <v>0.00228</v>
      </c>
      <c r="R403" s="142">
        <f>Q403*H403</f>
        <v>0.12280764</v>
      </c>
      <c r="S403" s="142">
        <v>0</v>
      </c>
      <c r="T403" s="143">
        <f>S403*H403</f>
        <v>0</v>
      </c>
      <c r="AR403" s="144" t="s">
        <v>247</v>
      </c>
      <c r="AT403" s="144" t="s">
        <v>145</v>
      </c>
      <c r="AU403" s="144" t="s">
        <v>87</v>
      </c>
      <c r="AY403" s="17" t="s">
        <v>142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7" t="s">
        <v>85</v>
      </c>
      <c r="BK403" s="145">
        <f>ROUND(I403*H403,2)</f>
        <v>0</v>
      </c>
      <c r="BL403" s="17" t="s">
        <v>247</v>
      </c>
      <c r="BM403" s="144" t="s">
        <v>634</v>
      </c>
    </row>
    <row r="404" spans="2:51" s="12" customFormat="1" ht="11.25">
      <c r="B404" s="150"/>
      <c r="D404" s="146" t="s">
        <v>154</v>
      </c>
      <c r="E404" s="151" t="s">
        <v>1</v>
      </c>
      <c r="F404" s="152" t="s">
        <v>635</v>
      </c>
      <c r="H404" s="151" t="s">
        <v>1</v>
      </c>
      <c r="I404" s="153"/>
      <c r="L404" s="150"/>
      <c r="M404" s="154"/>
      <c r="T404" s="155"/>
      <c r="AT404" s="151" t="s">
        <v>154</v>
      </c>
      <c r="AU404" s="151" t="s">
        <v>87</v>
      </c>
      <c r="AV404" s="12" t="s">
        <v>85</v>
      </c>
      <c r="AW404" s="12" t="s">
        <v>32</v>
      </c>
      <c r="AX404" s="12" t="s">
        <v>77</v>
      </c>
      <c r="AY404" s="151" t="s">
        <v>142</v>
      </c>
    </row>
    <row r="405" spans="2:51" s="13" customFormat="1" ht="11.25">
      <c r="B405" s="156"/>
      <c r="D405" s="146" t="s">
        <v>154</v>
      </c>
      <c r="E405" s="157" t="s">
        <v>1</v>
      </c>
      <c r="F405" s="158" t="s">
        <v>273</v>
      </c>
      <c r="H405" s="159">
        <v>53.863</v>
      </c>
      <c r="I405" s="160"/>
      <c r="L405" s="156"/>
      <c r="M405" s="161"/>
      <c r="T405" s="162"/>
      <c r="AT405" s="157" t="s">
        <v>154</v>
      </c>
      <c r="AU405" s="157" t="s">
        <v>87</v>
      </c>
      <c r="AV405" s="13" t="s">
        <v>87</v>
      </c>
      <c r="AW405" s="13" t="s">
        <v>32</v>
      </c>
      <c r="AX405" s="13" t="s">
        <v>85</v>
      </c>
      <c r="AY405" s="157" t="s">
        <v>142</v>
      </c>
    </row>
    <row r="406" spans="2:65" s="1" customFormat="1" ht="24.2" customHeight="1">
      <c r="B406" s="132"/>
      <c r="C406" s="133" t="s">
        <v>636</v>
      </c>
      <c r="D406" s="133" t="s">
        <v>145</v>
      </c>
      <c r="E406" s="134" t="s">
        <v>637</v>
      </c>
      <c r="F406" s="135" t="s">
        <v>638</v>
      </c>
      <c r="G406" s="136" t="s">
        <v>224</v>
      </c>
      <c r="H406" s="137">
        <v>53.863</v>
      </c>
      <c r="I406" s="138"/>
      <c r="J406" s="139">
        <f>ROUND(I406*H406,2)</f>
        <v>0</v>
      </c>
      <c r="K406" s="135" t="s">
        <v>160</v>
      </c>
      <c r="L406" s="32"/>
      <c r="M406" s="140" t="s">
        <v>1</v>
      </c>
      <c r="N406" s="141" t="s">
        <v>42</v>
      </c>
      <c r="P406" s="142">
        <f>O406*H406</f>
        <v>0</v>
      </c>
      <c r="Q406" s="142">
        <v>0.00169</v>
      </c>
      <c r="R406" s="142">
        <f>Q406*H406</f>
        <v>0.09102847</v>
      </c>
      <c r="S406" s="142">
        <v>0</v>
      </c>
      <c r="T406" s="143">
        <f>S406*H406</f>
        <v>0</v>
      </c>
      <c r="AR406" s="144" t="s">
        <v>247</v>
      </c>
      <c r="AT406" s="144" t="s">
        <v>145</v>
      </c>
      <c r="AU406" s="144" t="s">
        <v>87</v>
      </c>
      <c r="AY406" s="17" t="s">
        <v>142</v>
      </c>
      <c r="BE406" s="145">
        <f>IF(N406="základní",J406,0)</f>
        <v>0</v>
      </c>
      <c r="BF406" s="145">
        <f>IF(N406="snížená",J406,0)</f>
        <v>0</v>
      </c>
      <c r="BG406" s="145">
        <f>IF(N406="zákl. přenesená",J406,0)</f>
        <v>0</v>
      </c>
      <c r="BH406" s="145">
        <f>IF(N406="sníž. přenesená",J406,0)</f>
        <v>0</v>
      </c>
      <c r="BI406" s="145">
        <f>IF(N406="nulová",J406,0)</f>
        <v>0</v>
      </c>
      <c r="BJ406" s="17" t="s">
        <v>85</v>
      </c>
      <c r="BK406" s="145">
        <f>ROUND(I406*H406,2)</f>
        <v>0</v>
      </c>
      <c r="BL406" s="17" t="s">
        <v>247</v>
      </c>
      <c r="BM406" s="144" t="s">
        <v>639</v>
      </c>
    </row>
    <row r="407" spans="2:51" s="12" customFormat="1" ht="11.25">
      <c r="B407" s="150"/>
      <c r="D407" s="146" t="s">
        <v>154</v>
      </c>
      <c r="E407" s="151" t="s">
        <v>1</v>
      </c>
      <c r="F407" s="152" t="s">
        <v>162</v>
      </c>
      <c r="H407" s="151" t="s">
        <v>1</v>
      </c>
      <c r="I407" s="153"/>
      <c r="L407" s="150"/>
      <c r="M407" s="154"/>
      <c r="T407" s="155"/>
      <c r="AT407" s="151" t="s">
        <v>154</v>
      </c>
      <c r="AU407" s="151" t="s">
        <v>87</v>
      </c>
      <c r="AV407" s="12" t="s">
        <v>85</v>
      </c>
      <c r="AW407" s="12" t="s">
        <v>32</v>
      </c>
      <c r="AX407" s="12" t="s">
        <v>77</v>
      </c>
      <c r="AY407" s="151" t="s">
        <v>142</v>
      </c>
    </row>
    <row r="408" spans="2:51" s="13" customFormat="1" ht="11.25">
      <c r="B408" s="156"/>
      <c r="D408" s="146" t="s">
        <v>154</v>
      </c>
      <c r="E408" s="157" t="s">
        <v>1</v>
      </c>
      <c r="F408" s="158" t="s">
        <v>273</v>
      </c>
      <c r="H408" s="159">
        <v>53.863</v>
      </c>
      <c r="I408" s="160"/>
      <c r="L408" s="156"/>
      <c r="M408" s="161"/>
      <c r="T408" s="162"/>
      <c r="AT408" s="157" t="s">
        <v>154</v>
      </c>
      <c r="AU408" s="157" t="s">
        <v>87</v>
      </c>
      <c r="AV408" s="13" t="s">
        <v>87</v>
      </c>
      <c r="AW408" s="13" t="s">
        <v>32</v>
      </c>
      <c r="AX408" s="13" t="s">
        <v>85</v>
      </c>
      <c r="AY408" s="157" t="s">
        <v>142</v>
      </c>
    </row>
    <row r="409" spans="2:65" s="1" customFormat="1" ht="24.2" customHeight="1">
      <c r="B409" s="132"/>
      <c r="C409" s="133" t="s">
        <v>640</v>
      </c>
      <c r="D409" s="133" t="s">
        <v>145</v>
      </c>
      <c r="E409" s="134" t="s">
        <v>641</v>
      </c>
      <c r="F409" s="135" t="s">
        <v>642</v>
      </c>
      <c r="G409" s="136" t="s">
        <v>186</v>
      </c>
      <c r="H409" s="137">
        <v>6</v>
      </c>
      <c r="I409" s="138"/>
      <c r="J409" s="139">
        <f>ROUND(I409*H409,2)</f>
        <v>0</v>
      </c>
      <c r="K409" s="135" t="s">
        <v>160</v>
      </c>
      <c r="L409" s="32"/>
      <c r="M409" s="140" t="s">
        <v>1</v>
      </c>
      <c r="N409" s="141" t="s">
        <v>42</v>
      </c>
      <c r="P409" s="142">
        <f>O409*H409</f>
        <v>0</v>
      </c>
      <c r="Q409" s="142">
        <v>0.00036</v>
      </c>
      <c r="R409" s="142">
        <f>Q409*H409</f>
        <v>0.00216</v>
      </c>
      <c r="S409" s="142">
        <v>0</v>
      </c>
      <c r="T409" s="143">
        <f>S409*H409</f>
        <v>0</v>
      </c>
      <c r="AR409" s="144" t="s">
        <v>247</v>
      </c>
      <c r="AT409" s="144" t="s">
        <v>145</v>
      </c>
      <c r="AU409" s="144" t="s">
        <v>87</v>
      </c>
      <c r="AY409" s="17" t="s">
        <v>142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7" t="s">
        <v>85</v>
      </c>
      <c r="BK409" s="145">
        <f>ROUND(I409*H409,2)</f>
        <v>0</v>
      </c>
      <c r="BL409" s="17" t="s">
        <v>247</v>
      </c>
      <c r="BM409" s="144" t="s">
        <v>643</v>
      </c>
    </row>
    <row r="410" spans="2:51" s="13" customFormat="1" ht="11.25">
      <c r="B410" s="156"/>
      <c r="D410" s="146" t="s">
        <v>154</v>
      </c>
      <c r="E410" s="157" t="s">
        <v>1</v>
      </c>
      <c r="F410" s="158" t="s">
        <v>183</v>
      </c>
      <c r="H410" s="159">
        <v>6</v>
      </c>
      <c r="I410" s="160"/>
      <c r="L410" s="156"/>
      <c r="M410" s="161"/>
      <c r="T410" s="162"/>
      <c r="AT410" s="157" t="s">
        <v>154</v>
      </c>
      <c r="AU410" s="157" t="s">
        <v>87</v>
      </c>
      <c r="AV410" s="13" t="s">
        <v>87</v>
      </c>
      <c r="AW410" s="13" t="s">
        <v>32</v>
      </c>
      <c r="AX410" s="13" t="s">
        <v>85</v>
      </c>
      <c r="AY410" s="157" t="s">
        <v>142</v>
      </c>
    </row>
    <row r="411" spans="2:65" s="1" customFormat="1" ht="24.2" customHeight="1">
      <c r="B411" s="132"/>
      <c r="C411" s="133" t="s">
        <v>644</v>
      </c>
      <c r="D411" s="133" t="s">
        <v>145</v>
      </c>
      <c r="E411" s="134" t="s">
        <v>645</v>
      </c>
      <c r="F411" s="135" t="s">
        <v>646</v>
      </c>
      <c r="G411" s="136" t="s">
        <v>224</v>
      </c>
      <c r="H411" s="137">
        <v>66</v>
      </c>
      <c r="I411" s="138"/>
      <c r="J411" s="139">
        <f>ROUND(I411*H411,2)</f>
        <v>0</v>
      </c>
      <c r="K411" s="135" t="s">
        <v>160</v>
      </c>
      <c r="L411" s="32"/>
      <c r="M411" s="140" t="s">
        <v>1</v>
      </c>
      <c r="N411" s="141" t="s">
        <v>42</v>
      </c>
      <c r="P411" s="142">
        <f>O411*H411</f>
        <v>0</v>
      </c>
      <c r="Q411" s="142">
        <v>0.00217</v>
      </c>
      <c r="R411" s="142">
        <f>Q411*H411</f>
        <v>0.14322000000000001</v>
      </c>
      <c r="S411" s="142">
        <v>0</v>
      </c>
      <c r="T411" s="143">
        <f>S411*H411</f>
        <v>0</v>
      </c>
      <c r="AR411" s="144" t="s">
        <v>247</v>
      </c>
      <c r="AT411" s="144" t="s">
        <v>145</v>
      </c>
      <c r="AU411" s="144" t="s">
        <v>87</v>
      </c>
      <c r="AY411" s="17" t="s">
        <v>142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7" t="s">
        <v>85</v>
      </c>
      <c r="BK411" s="145">
        <f>ROUND(I411*H411,2)</f>
        <v>0</v>
      </c>
      <c r="BL411" s="17" t="s">
        <v>247</v>
      </c>
      <c r="BM411" s="144" t="s">
        <v>647</v>
      </c>
    </row>
    <row r="412" spans="2:51" s="12" customFormat="1" ht="11.25">
      <c r="B412" s="150"/>
      <c r="D412" s="146" t="s">
        <v>154</v>
      </c>
      <c r="E412" s="151" t="s">
        <v>1</v>
      </c>
      <c r="F412" s="152" t="s">
        <v>162</v>
      </c>
      <c r="H412" s="151" t="s">
        <v>1</v>
      </c>
      <c r="I412" s="153"/>
      <c r="L412" s="150"/>
      <c r="M412" s="154"/>
      <c r="T412" s="155"/>
      <c r="AT412" s="151" t="s">
        <v>154</v>
      </c>
      <c r="AU412" s="151" t="s">
        <v>87</v>
      </c>
      <c r="AV412" s="12" t="s">
        <v>85</v>
      </c>
      <c r="AW412" s="12" t="s">
        <v>32</v>
      </c>
      <c r="AX412" s="12" t="s">
        <v>77</v>
      </c>
      <c r="AY412" s="151" t="s">
        <v>142</v>
      </c>
    </row>
    <row r="413" spans="2:51" s="13" customFormat="1" ht="11.25">
      <c r="B413" s="156"/>
      <c r="D413" s="146" t="s">
        <v>154</v>
      </c>
      <c r="E413" s="157" t="s">
        <v>1</v>
      </c>
      <c r="F413" s="158" t="s">
        <v>287</v>
      </c>
      <c r="H413" s="159">
        <v>66</v>
      </c>
      <c r="I413" s="160"/>
      <c r="L413" s="156"/>
      <c r="M413" s="161"/>
      <c r="T413" s="162"/>
      <c r="AT413" s="157" t="s">
        <v>154</v>
      </c>
      <c r="AU413" s="157" t="s">
        <v>87</v>
      </c>
      <c r="AV413" s="13" t="s">
        <v>87</v>
      </c>
      <c r="AW413" s="13" t="s">
        <v>32</v>
      </c>
      <c r="AX413" s="13" t="s">
        <v>85</v>
      </c>
      <c r="AY413" s="157" t="s">
        <v>142</v>
      </c>
    </row>
    <row r="414" spans="2:65" s="1" customFormat="1" ht="24.2" customHeight="1">
      <c r="B414" s="132"/>
      <c r="C414" s="133" t="s">
        <v>648</v>
      </c>
      <c r="D414" s="133" t="s">
        <v>145</v>
      </c>
      <c r="E414" s="134" t="s">
        <v>649</v>
      </c>
      <c r="F414" s="135" t="s">
        <v>650</v>
      </c>
      <c r="G414" s="136" t="s">
        <v>148</v>
      </c>
      <c r="H414" s="137">
        <v>1</v>
      </c>
      <c r="I414" s="138"/>
      <c r="J414" s="139">
        <f>ROUND(I414*H414,2)</f>
        <v>0</v>
      </c>
      <c r="K414" s="135" t="s">
        <v>149</v>
      </c>
      <c r="L414" s="32"/>
      <c r="M414" s="140" t="s">
        <v>1</v>
      </c>
      <c r="N414" s="141" t="s">
        <v>42</v>
      </c>
      <c r="P414" s="142">
        <f>O414*H414</f>
        <v>0</v>
      </c>
      <c r="Q414" s="142">
        <v>0.00286</v>
      </c>
      <c r="R414" s="142">
        <f>Q414*H414</f>
        <v>0.00286</v>
      </c>
      <c r="S414" s="142">
        <v>0</v>
      </c>
      <c r="T414" s="143">
        <f>S414*H414</f>
        <v>0</v>
      </c>
      <c r="AR414" s="144" t="s">
        <v>247</v>
      </c>
      <c r="AT414" s="144" t="s">
        <v>145</v>
      </c>
      <c r="AU414" s="144" t="s">
        <v>87</v>
      </c>
      <c r="AY414" s="17" t="s">
        <v>142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85</v>
      </c>
      <c r="BK414" s="145">
        <f>ROUND(I414*H414,2)</f>
        <v>0</v>
      </c>
      <c r="BL414" s="17" t="s">
        <v>247</v>
      </c>
      <c r="BM414" s="144" t="s">
        <v>651</v>
      </c>
    </row>
    <row r="415" spans="2:47" s="1" customFormat="1" ht="19.5">
      <c r="B415" s="32"/>
      <c r="D415" s="146" t="s">
        <v>152</v>
      </c>
      <c r="F415" s="147" t="s">
        <v>188</v>
      </c>
      <c r="I415" s="148"/>
      <c r="L415" s="32"/>
      <c r="M415" s="149"/>
      <c r="T415" s="56"/>
      <c r="AT415" s="17" t="s">
        <v>152</v>
      </c>
      <c r="AU415" s="17" t="s">
        <v>87</v>
      </c>
    </row>
    <row r="416" spans="2:51" s="12" customFormat="1" ht="11.25">
      <c r="B416" s="150"/>
      <c r="D416" s="146" t="s">
        <v>154</v>
      </c>
      <c r="E416" s="151" t="s">
        <v>1</v>
      </c>
      <c r="F416" s="152" t="s">
        <v>162</v>
      </c>
      <c r="H416" s="151" t="s">
        <v>1</v>
      </c>
      <c r="I416" s="153"/>
      <c r="L416" s="150"/>
      <c r="M416" s="154"/>
      <c r="T416" s="155"/>
      <c r="AT416" s="151" t="s">
        <v>154</v>
      </c>
      <c r="AU416" s="151" t="s">
        <v>87</v>
      </c>
      <c r="AV416" s="12" t="s">
        <v>85</v>
      </c>
      <c r="AW416" s="12" t="s">
        <v>32</v>
      </c>
      <c r="AX416" s="12" t="s">
        <v>77</v>
      </c>
      <c r="AY416" s="151" t="s">
        <v>142</v>
      </c>
    </row>
    <row r="417" spans="2:51" s="13" customFormat="1" ht="11.25">
      <c r="B417" s="156"/>
      <c r="D417" s="146" t="s">
        <v>154</v>
      </c>
      <c r="E417" s="157" t="s">
        <v>1</v>
      </c>
      <c r="F417" s="158" t="s">
        <v>85</v>
      </c>
      <c r="H417" s="159">
        <v>1</v>
      </c>
      <c r="I417" s="160"/>
      <c r="L417" s="156"/>
      <c r="M417" s="161"/>
      <c r="T417" s="162"/>
      <c r="AT417" s="157" t="s">
        <v>154</v>
      </c>
      <c r="AU417" s="157" t="s">
        <v>87</v>
      </c>
      <c r="AV417" s="13" t="s">
        <v>87</v>
      </c>
      <c r="AW417" s="13" t="s">
        <v>32</v>
      </c>
      <c r="AX417" s="13" t="s">
        <v>85</v>
      </c>
      <c r="AY417" s="157" t="s">
        <v>142</v>
      </c>
    </row>
    <row r="418" spans="2:65" s="1" customFormat="1" ht="24.2" customHeight="1">
      <c r="B418" s="132"/>
      <c r="C418" s="133" t="s">
        <v>652</v>
      </c>
      <c r="D418" s="133" t="s">
        <v>145</v>
      </c>
      <c r="E418" s="134" t="s">
        <v>653</v>
      </c>
      <c r="F418" s="135" t="s">
        <v>654</v>
      </c>
      <c r="G418" s="136" t="s">
        <v>219</v>
      </c>
      <c r="H418" s="137">
        <v>3.572</v>
      </c>
      <c r="I418" s="138"/>
      <c r="J418" s="139">
        <f>ROUND(I418*H418,2)</f>
        <v>0</v>
      </c>
      <c r="K418" s="135" t="s">
        <v>160</v>
      </c>
      <c r="L418" s="32"/>
      <c r="M418" s="140" t="s">
        <v>1</v>
      </c>
      <c r="N418" s="141" t="s">
        <v>42</v>
      </c>
      <c r="P418" s="142">
        <f>O418*H418</f>
        <v>0</v>
      </c>
      <c r="Q418" s="142">
        <v>0</v>
      </c>
      <c r="R418" s="142">
        <f>Q418*H418</f>
        <v>0</v>
      </c>
      <c r="S418" s="142">
        <v>0</v>
      </c>
      <c r="T418" s="143">
        <f>S418*H418</f>
        <v>0</v>
      </c>
      <c r="AR418" s="144" t="s">
        <v>247</v>
      </c>
      <c r="AT418" s="144" t="s">
        <v>145</v>
      </c>
      <c r="AU418" s="144" t="s">
        <v>87</v>
      </c>
      <c r="AY418" s="17" t="s">
        <v>142</v>
      </c>
      <c r="BE418" s="145">
        <f>IF(N418="základní",J418,0)</f>
        <v>0</v>
      </c>
      <c r="BF418" s="145">
        <f>IF(N418="snížená",J418,0)</f>
        <v>0</v>
      </c>
      <c r="BG418" s="145">
        <f>IF(N418="zákl. přenesená",J418,0)</f>
        <v>0</v>
      </c>
      <c r="BH418" s="145">
        <f>IF(N418="sníž. přenesená",J418,0)</f>
        <v>0</v>
      </c>
      <c r="BI418" s="145">
        <f>IF(N418="nulová",J418,0)</f>
        <v>0</v>
      </c>
      <c r="BJ418" s="17" t="s">
        <v>85</v>
      </c>
      <c r="BK418" s="145">
        <f>ROUND(I418*H418,2)</f>
        <v>0</v>
      </c>
      <c r="BL418" s="17" t="s">
        <v>247</v>
      </c>
      <c r="BM418" s="144" t="s">
        <v>655</v>
      </c>
    </row>
    <row r="419" spans="2:63" s="11" customFormat="1" ht="22.9" customHeight="1">
      <c r="B419" s="120"/>
      <c r="D419" s="121" t="s">
        <v>76</v>
      </c>
      <c r="E419" s="130" t="s">
        <v>288</v>
      </c>
      <c r="F419" s="130" t="s">
        <v>289</v>
      </c>
      <c r="I419" s="123"/>
      <c r="J419" s="131">
        <f>BK419</f>
        <v>0</v>
      </c>
      <c r="L419" s="120"/>
      <c r="M419" s="125"/>
      <c r="P419" s="126">
        <f>SUM(P420:P427)</f>
        <v>0</v>
      </c>
      <c r="R419" s="126">
        <f>SUM(R420:R427)</f>
        <v>0.1359875</v>
      </c>
      <c r="T419" s="127">
        <f>SUM(T420:T427)</f>
        <v>0</v>
      </c>
      <c r="AR419" s="121" t="s">
        <v>87</v>
      </c>
      <c r="AT419" s="128" t="s">
        <v>76</v>
      </c>
      <c r="AU419" s="128" t="s">
        <v>85</v>
      </c>
      <c r="AY419" s="121" t="s">
        <v>142</v>
      </c>
      <c r="BK419" s="129">
        <f>SUM(BK420:BK427)</f>
        <v>0</v>
      </c>
    </row>
    <row r="420" spans="2:65" s="1" customFormat="1" ht="33" customHeight="1">
      <c r="B420" s="132"/>
      <c r="C420" s="133" t="s">
        <v>656</v>
      </c>
      <c r="D420" s="133" t="s">
        <v>145</v>
      </c>
      <c r="E420" s="134" t="s">
        <v>657</v>
      </c>
      <c r="F420" s="135" t="s">
        <v>658</v>
      </c>
      <c r="G420" s="136" t="s">
        <v>172</v>
      </c>
      <c r="H420" s="137">
        <v>473</v>
      </c>
      <c r="I420" s="138"/>
      <c r="J420" s="139">
        <f>ROUND(I420*H420,2)</f>
        <v>0</v>
      </c>
      <c r="K420" s="135" t="s">
        <v>160</v>
      </c>
      <c r="L420" s="32"/>
      <c r="M420" s="140" t="s">
        <v>1</v>
      </c>
      <c r="N420" s="141" t="s">
        <v>42</v>
      </c>
      <c r="P420" s="142">
        <f>O420*H420</f>
        <v>0</v>
      </c>
      <c r="Q420" s="142">
        <v>0</v>
      </c>
      <c r="R420" s="142">
        <f>Q420*H420</f>
        <v>0</v>
      </c>
      <c r="S420" s="142">
        <v>0</v>
      </c>
      <c r="T420" s="143">
        <f>S420*H420</f>
        <v>0</v>
      </c>
      <c r="AR420" s="144" t="s">
        <v>247</v>
      </c>
      <c r="AT420" s="144" t="s">
        <v>145</v>
      </c>
      <c r="AU420" s="144" t="s">
        <v>87</v>
      </c>
      <c r="AY420" s="17" t="s">
        <v>142</v>
      </c>
      <c r="BE420" s="145">
        <f>IF(N420="základní",J420,0)</f>
        <v>0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17" t="s">
        <v>85</v>
      </c>
      <c r="BK420" s="145">
        <f>ROUND(I420*H420,2)</f>
        <v>0</v>
      </c>
      <c r="BL420" s="17" t="s">
        <v>247</v>
      </c>
      <c r="BM420" s="144" t="s">
        <v>659</v>
      </c>
    </row>
    <row r="421" spans="2:51" s="12" customFormat="1" ht="11.25">
      <c r="B421" s="150"/>
      <c r="D421" s="146" t="s">
        <v>154</v>
      </c>
      <c r="E421" s="151" t="s">
        <v>1</v>
      </c>
      <c r="F421" s="152" t="s">
        <v>206</v>
      </c>
      <c r="H421" s="151" t="s">
        <v>1</v>
      </c>
      <c r="I421" s="153"/>
      <c r="L421" s="150"/>
      <c r="M421" s="154"/>
      <c r="T421" s="155"/>
      <c r="AT421" s="151" t="s">
        <v>154</v>
      </c>
      <c r="AU421" s="151" t="s">
        <v>87</v>
      </c>
      <c r="AV421" s="12" t="s">
        <v>85</v>
      </c>
      <c r="AW421" s="12" t="s">
        <v>32</v>
      </c>
      <c r="AX421" s="12" t="s">
        <v>77</v>
      </c>
      <c r="AY421" s="151" t="s">
        <v>142</v>
      </c>
    </row>
    <row r="422" spans="2:51" s="13" customFormat="1" ht="11.25">
      <c r="B422" s="156"/>
      <c r="D422" s="146" t="s">
        <v>154</v>
      </c>
      <c r="E422" s="157" t="s">
        <v>1</v>
      </c>
      <c r="F422" s="158" t="s">
        <v>251</v>
      </c>
      <c r="H422" s="159">
        <v>473</v>
      </c>
      <c r="I422" s="160"/>
      <c r="L422" s="156"/>
      <c r="M422" s="161"/>
      <c r="T422" s="162"/>
      <c r="AT422" s="157" t="s">
        <v>154</v>
      </c>
      <c r="AU422" s="157" t="s">
        <v>87</v>
      </c>
      <c r="AV422" s="13" t="s">
        <v>87</v>
      </c>
      <c r="AW422" s="13" t="s">
        <v>32</v>
      </c>
      <c r="AX422" s="13" t="s">
        <v>85</v>
      </c>
      <c r="AY422" s="157" t="s">
        <v>142</v>
      </c>
    </row>
    <row r="423" spans="2:65" s="1" customFormat="1" ht="24.2" customHeight="1">
      <c r="B423" s="132"/>
      <c r="C423" s="180" t="s">
        <v>660</v>
      </c>
      <c r="D423" s="180" t="s">
        <v>330</v>
      </c>
      <c r="E423" s="181" t="s">
        <v>661</v>
      </c>
      <c r="F423" s="182" t="s">
        <v>662</v>
      </c>
      <c r="G423" s="183" t="s">
        <v>172</v>
      </c>
      <c r="H423" s="184">
        <v>543.95</v>
      </c>
      <c r="I423" s="185"/>
      <c r="J423" s="186">
        <f>ROUND(I423*H423,2)</f>
        <v>0</v>
      </c>
      <c r="K423" s="182" t="s">
        <v>149</v>
      </c>
      <c r="L423" s="187"/>
      <c r="M423" s="188" t="s">
        <v>1</v>
      </c>
      <c r="N423" s="189" t="s">
        <v>42</v>
      </c>
      <c r="P423" s="142">
        <f>O423*H423</f>
        <v>0</v>
      </c>
      <c r="Q423" s="142">
        <v>0.00025</v>
      </c>
      <c r="R423" s="142">
        <f>Q423*H423</f>
        <v>0.1359875</v>
      </c>
      <c r="S423" s="142">
        <v>0</v>
      </c>
      <c r="T423" s="143">
        <f>S423*H423</f>
        <v>0</v>
      </c>
      <c r="AR423" s="144" t="s">
        <v>411</v>
      </c>
      <c r="AT423" s="144" t="s">
        <v>330</v>
      </c>
      <c r="AU423" s="144" t="s">
        <v>87</v>
      </c>
      <c r="AY423" s="17" t="s">
        <v>142</v>
      </c>
      <c r="BE423" s="145">
        <f>IF(N423="základní",J423,0)</f>
        <v>0</v>
      </c>
      <c r="BF423" s="145">
        <f>IF(N423="snížená",J423,0)</f>
        <v>0</v>
      </c>
      <c r="BG423" s="145">
        <f>IF(N423="zákl. přenesená",J423,0)</f>
        <v>0</v>
      </c>
      <c r="BH423" s="145">
        <f>IF(N423="sníž. přenesená",J423,0)</f>
        <v>0</v>
      </c>
      <c r="BI423" s="145">
        <f>IF(N423="nulová",J423,0)</f>
        <v>0</v>
      </c>
      <c r="BJ423" s="17" t="s">
        <v>85</v>
      </c>
      <c r="BK423" s="145">
        <f>ROUND(I423*H423,2)</f>
        <v>0</v>
      </c>
      <c r="BL423" s="17" t="s">
        <v>247</v>
      </c>
      <c r="BM423" s="144" t="s">
        <v>663</v>
      </c>
    </row>
    <row r="424" spans="2:47" s="1" customFormat="1" ht="29.25">
      <c r="B424" s="32"/>
      <c r="D424" s="146" t="s">
        <v>152</v>
      </c>
      <c r="F424" s="147" t="s">
        <v>664</v>
      </c>
      <c r="I424" s="148"/>
      <c r="L424" s="32"/>
      <c r="M424" s="149"/>
      <c r="T424" s="56"/>
      <c r="AT424" s="17" t="s">
        <v>152</v>
      </c>
      <c r="AU424" s="17" t="s">
        <v>87</v>
      </c>
    </row>
    <row r="425" spans="2:51" s="13" customFormat="1" ht="11.25">
      <c r="B425" s="156"/>
      <c r="D425" s="146" t="s">
        <v>154</v>
      </c>
      <c r="E425" s="157" t="s">
        <v>1</v>
      </c>
      <c r="F425" s="158" t="s">
        <v>251</v>
      </c>
      <c r="H425" s="159">
        <v>473</v>
      </c>
      <c r="I425" s="160"/>
      <c r="L425" s="156"/>
      <c r="M425" s="161"/>
      <c r="T425" s="162"/>
      <c r="AT425" s="157" t="s">
        <v>154</v>
      </c>
      <c r="AU425" s="157" t="s">
        <v>87</v>
      </c>
      <c r="AV425" s="13" t="s">
        <v>87</v>
      </c>
      <c r="AW425" s="13" t="s">
        <v>32</v>
      </c>
      <c r="AX425" s="13" t="s">
        <v>85</v>
      </c>
      <c r="AY425" s="157" t="s">
        <v>142</v>
      </c>
    </row>
    <row r="426" spans="2:51" s="13" customFormat="1" ht="11.25">
      <c r="B426" s="156"/>
      <c r="D426" s="146" t="s">
        <v>154</v>
      </c>
      <c r="F426" s="158" t="s">
        <v>665</v>
      </c>
      <c r="H426" s="159">
        <v>543.95</v>
      </c>
      <c r="I426" s="160"/>
      <c r="L426" s="156"/>
      <c r="M426" s="161"/>
      <c r="T426" s="162"/>
      <c r="AT426" s="157" t="s">
        <v>154</v>
      </c>
      <c r="AU426" s="157" t="s">
        <v>87</v>
      </c>
      <c r="AV426" s="13" t="s">
        <v>87</v>
      </c>
      <c r="AW426" s="13" t="s">
        <v>3</v>
      </c>
      <c r="AX426" s="13" t="s">
        <v>85</v>
      </c>
      <c r="AY426" s="157" t="s">
        <v>142</v>
      </c>
    </row>
    <row r="427" spans="2:65" s="1" customFormat="1" ht="24.2" customHeight="1">
      <c r="B427" s="132"/>
      <c r="C427" s="133" t="s">
        <v>666</v>
      </c>
      <c r="D427" s="133" t="s">
        <v>145</v>
      </c>
      <c r="E427" s="134" t="s">
        <v>667</v>
      </c>
      <c r="F427" s="135" t="s">
        <v>668</v>
      </c>
      <c r="G427" s="136" t="s">
        <v>219</v>
      </c>
      <c r="H427" s="137">
        <v>0.136</v>
      </c>
      <c r="I427" s="138"/>
      <c r="J427" s="139">
        <f>ROUND(I427*H427,2)</f>
        <v>0</v>
      </c>
      <c r="K427" s="135" t="s">
        <v>160</v>
      </c>
      <c r="L427" s="32"/>
      <c r="M427" s="140" t="s">
        <v>1</v>
      </c>
      <c r="N427" s="141" t="s">
        <v>42</v>
      </c>
      <c r="P427" s="142">
        <f>O427*H427</f>
        <v>0</v>
      </c>
      <c r="Q427" s="142">
        <v>0</v>
      </c>
      <c r="R427" s="142">
        <f>Q427*H427</f>
        <v>0</v>
      </c>
      <c r="S427" s="142">
        <v>0</v>
      </c>
      <c r="T427" s="143">
        <f>S427*H427</f>
        <v>0</v>
      </c>
      <c r="AR427" s="144" t="s">
        <v>247</v>
      </c>
      <c r="AT427" s="144" t="s">
        <v>145</v>
      </c>
      <c r="AU427" s="144" t="s">
        <v>87</v>
      </c>
      <c r="AY427" s="17" t="s">
        <v>142</v>
      </c>
      <c r="BE427" s="145">
        <f>IF(N427="základní",J427,0)</f>
        <v>0</v>
      </c>
      <c r="BF427" s="145">
        <f>IF(N427="snížená",J427,0)</f>
        <v>0</v>
      </c>
      <c r="BG427" s="145">
        <f>IF(N427="zákl. přenesená",J427,0)</f>
        <v>0</v>
      </c>
      <c r="BH427" s="145">
        <f>IF(N427="sníž. přenesená",J427,0)</f>
        <v>0</v>
      </c>
      <c r="BI427" s="145">
        <f>IF(N427="nulová",J427,0)</f>
        <v>0</v>
      </c>
      <c r="BJ427" s="17" t="s">
        <v>85</v>
      </c>
      <c r="BK427" s="145">
        <f>ROUND(I427*H427,2)</f>
        <v>0</v>
      </c>
      <c r="BL427" s="17" t="s">
        <v>247</v>
      </c>
      <c r="BM427" s="144" t="s">
        <v>669</v>
      </c>
    </row>
    <row r="428" spans="2:63" s="11" customFormat="1" ht="22.9" customHeight="1">
      <c r="B428" s="120"/>
      <c r="D428" s="121" t="s">
        <v>76</v>
      </c>
      <c r="E428" s="130" t="s">
        <v>670</v>
      </c>
      <c r="F428" s="130" t="s">
        <v>671</v>
      </c>
      <c r="I428" s="123"/>
      <c r="J428" s="131">
        <f>BK428</f>
        <v>0</v>
      </c>
      <c r="L428" s="120"/>
      <c r="M428" s="125"/>
      <c r="P428" s="126">
        <f>SUM(P429:P463)</f>
        <v>0</v>
      </c>
      <c r="R428" s="126">
        <f>SUM(R429:R463)</f>
        <v>0</v>
      </c>
      <c r="T428" s="127">
        <f>SUM(T429:T463)</f>
        <v>0</v>
      </c>
      <c r="AR428" s="121" t="s">
        <v>87</v>
      </c>
      <c r="AT428" s="128" t="s">
        <v>76</v>
      </c>
      <c r="AU428" s="128" t="s">
        <v>85</v>
      </c>
      <c r="AY428" s="121" t="s">
        <v>142</v>
      </c>
      <c r="BK428" s="129">
        <f>SUM(BK429:BK463)</f>
        <v>0</v>
      </c>
    </row>
    <row r="429" spans="2:65" s="1" customFormat="1" ht="44.25" customHeight="1">
      <c r="B429" s="132"/>
      <c r="C429" s="133" t="s">
        <v>672</v>
      </c>
      <c r="D429" s="133" t="s">
        <v>145</v>
      </c>
      <c r="E429" s="134" t="s">
        <v>673</v>
      </c>
      <c r="F429" s="135" t="s">
        <v>674</v>
      </c>
      <c r="G429" s="136" t="s">
        <v>186</v>
      </c>
      <c r="H429" s="137">
        <v>6</v>
      </c>
      <c r="I429" s="138"/>
      <c r="J429" s="139">
        <f>ROUND(I429*H429,2)</f>
        <v>0</v>
      </c>
      <c r="K429" s="135" t="s">
        <v>149</v>
      </c>
      <c r="L429" s="32"/>
      <c r="M429" s="140" t="s">
        <v>1</v>
      </c>
      <c r="N429" s="141" t="s">
        <v>42</v>
      </c>
      <c r="P429" s="142">
        <f>O429*H429</f>
        <v>0</v>
      </c>
      <c r="Q429" s="142">
        <v>0</v>
      </c>
      <c r="R429" s="142">
        <f>Q429*H429</f>
        <v>0</v>
      </c>
      <c r="S429" s="142">
        <v>0</v>
      </c>
      <c r="T429" s="143">
        <f>S429*H429</f>
        <v>0</v>
      </c>
      <c r="AR429" s="144" t="s">
        <v>247</v>
      </c>
      <c r="AT429" s="144" t="s">
        <v>145</v>
      </c>
      <c r="AU429" s="144" t="s">
        <v>87</v>
      </c>
      <c r="AY429" s="17" t="s">
        <v>142</v>
      </c>
      <c r="BE429" s="145">
        <f>IF(N429="základní",J429,0)</f>
        <v>0</v>
      </c>
      <c r="BF429" s="145">
        <f>IF(N429="snížená",J429,0)</f>
        <v>0</v>
      </c>
      <c r="BG429" s="145">
        <f>IF(N429="zákl. přenesená",J429,0)</f>
        <v>0</v>
      </c>
      <c r="BH429" s="145">
        <f>IF(N429="sníž. přenesená",J429,0)</f>
        <v>0</v>
      </c>
      <c r="BI429" s="145">
        <f>IF(N429="nulová",J429,0)</f>
        <v>0</v>
      </c>
      <c r="BJ429" s="17" t="s">
        <v>85</v>
      </c>
      <c r="BK429" s="145">
        <f>ROUND(I429*H429,2)</f>
        <v>0</v>
      </c>
      <c r="BL429" s="17" t="s">
        <v>247</v>
      </c>
      <c r="BM429" s="144" t="s">
        <v>675</v>
      </c>
    </row>
    <row r="430" spans="2:47" s="1" customFormat="1" ht="19.5">
      <c r="B430" s="32"/>
      <c r="D430" s="146" t="s">
        <v>152</v>
      </c>
      <c r="F430" s="147" t="s">
        <v>188</v>
      </c>
      <c r="I430" s="148"/>
      <c r="L430" s="32"/>
      <c r="M430" s="149"/>
      <c r="T430" s="56"/>
      <c r="AT430" s="17" t="s">
        <v>152</v>
      </c>
      <c r="AU430" s="17" t="s">
        <v>87</v>
      </c>
    </row>
    <row r="431" spans="2:51" s="12" customFormat="1" ht="11.25">
      <c r="B431" s="150"/>
      <c r="D431" s="146" t="s">
        <v>154</v>
      </c>
      <c r="E431" s="151" t="s">
        <v>1</v>
      </c>
      <c r="F431" s="152" t="s">
        <v>162</v>
      </c>
      <c r="H431" s="151" t="s">
        <v>1</v>
      </c>
      <c r="I431" s="153"/>
      <c r="L431" s="150"/>
      <c r="M431" s="154"/>
      <c r="T431" s="155"/>
      <c r="AT431" s="151" t="s">
        <v>154</v>
      </c>
      <c r="AU431" s="151" t="s">
        <v>87</v>
      </c>
      <c r="AV431" s="12" t="s">
        <v>85</v>
      </c>
      <c r="AW431" s="12" t="s">
        <v>32</v>
      </c>
      <c r="AX431" s="12" t="s">
        <v>77</v>
      </c>
      <c r="AY431" s="151" t="s">
        <v>142</v>
      </c>
    </row>
    <row r="432" spans="2:51" s="13" customFormat="1" ht="11.25">
      <c r="B432" s="156"/>
      <c r="D432" s="146" t="s">
        <v>154</v>
      </c>
      <c r="E432" s="157" t="s">
        <v>1</v>
      </c>
      <c r="F432" s="158" t="s">
        <v>676</v>
      </c>
      <c r="H432" s="159">
        <v>6</v>
      </c>
      <c r="I432" s="160"/>
      <c r="L432" s="156"/>
      <c r="M432" s="161"/>
      <c r="T432" s="162"/>
      <c r="AT432" s="157" t="s">
        <v>154</v>
      </c>
      <c r="AU432" s="157" t="s">
        <v>87</v>
      </c>
      <c r="AV432" s="13" t="s">
        <v>87</v>
      </c>
      <c r="AW432" s="13" t="s">
        <v>32</v>
      </c>
      <c r="AX432" s="13" t="s">
        <v>85</v>
      </c>
      <c r="AY432" s="157" t="s">
        <v>142</v>
      </c>
    </row>
    <row r="433" spans="2:65" s="1" customFormat="1" ht="37.9" customHeight="1">
      <c r="B433" s="132"/>
      <c r="C433" s="133" t="s">
        <v>677</v>
      </c>
      <c r="D433" s="133" t="s">
        <v>145</v>
      </c>
      <c r="E433" s="134" t="s">
        <v>678</v>
      </c>
      <c r="F433" s="135" t="s">
        <v>679</v>
      </c>
      <c r="G433" s="136" t="s">
        <v>186</v>
      </c>
      <c r="H433" s="137">
        <v>1</v>
      </c>
      <c r="I433" s="138"/>
      <c r="J433" s="139">
        <f>ROUND(I433*H433,2)</f>
        <v>0</v>
      </c>
      <c r="K433" s="135" t="s">
        <v>149</v>
      </c>
      <c r="L433" s="32"/>
      <c r="M433" s="140" t="s">
        <v>1</v>
      </c>
      <c r="N433" s="141" t="s">
        <v>42</v>
      </c>
      <c r="P433" s="142">
        <f>O433*H433</f>
        <v>0</v>
      </c>
      <c r="Q433" s="142">
        <v>0</v>
      </c>
      <c r="R433" s="142">
        <f>Q433*H433</f>
        <v>0</v>
      </c>
      <c r="S433" s="142">
        <v>0</v>
      </c>
      <c r="T433" s="143">
        <f>S433*H433</f>
        <v>0</v>
      </c>
      <c r="AR433" s="144" t="s">
        <v>247</v>
      </c>
      <c r="AT433" s="144" t="s">
        <v>145</v>
      </c>
      <c r="AU433" s="144" t="s">
        <v>87</v>
      </c>
      <c r="AY433" s="17" t="s">
        <v>142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7" t="s">
        <v>85</v>
      </c>
      <c r="BK433" s="145">
        <f>ROUND(I433*H433,2)</f>
        <v>0</v>
      </c>
      <c r="BL433" s="17" t="s">
        <v>247</v>
      </c>
      <c r="BM433" s="144" t="s">
        <v>680</v>
      </c>
    </row>
    <row r="434" spans="2:47" s="1" customFormat="1" ht="19.5">
      <c r="B434" s="32"/>
      <c r="D434" s="146" t="s">
        <v>152</v>
      </c>
      <c r="F434" s="147" t="s">
        <v>188</v>
      </c>
      <c r="I434" s="148"/>
      <c r="L434" s="32"/>
      <c r="M434" s="149"/>
      <c r="T434" s="56"/>
      <c r="AT434" s="17" t="s">
        <v>152</v>
      </c>
      <c r="AU434" s="17" t="s">
        <v>87</v>
      </c>
    </row>
    <row r="435" spans="2:51" s="12" customFormat="1" ht="11.25">
      <c r="B435" s="150"/>
      <c r="D435" s="146" t="s">
        <v>154</v>
      </c>
      <c r="E435" s="151" t="s">
        <v>1</v>
      </c>
      <c r="F435" s="152" t="s">
        <v>162</v>
      </c>
      <c r="H435" s="151" t="s">
        <v>1</v>
      </c>
      <c r="I435" s="153"/>
      <c r="L435" s="150"/>
      <c r="M435" s="154"/>
      <c r="T435" s="155"/>
      <c r="AT435" s="151" t="s">
        <v>154</v>
      </c>
      <c r="AU435" s="151" t="s">
        <v>87</v>
      </c>
      <c r="AV435" s="12" t="s">
        <v>85</v>
      </c>
      <c r="AW435" s="12" t="s">
        <v>32</v>
      </c>
      <c r="AX435" s="12" t="s">
        <v>77</v>
      </c>
      <c r="AY435" s="151" t="s">
        <v>142</v>
      </c>
    </row>
    <row r="436" spans="2:51" s="13" customFormat="1" ht="11.25">
      <c r="B436" s="156"/>
      <c r="D436" s="146" t="s">
        <v>154</v>
      </c>
      <c r="E436" s="157" t="s">
        <v>1</v>
      </c>
      <c r="F436" s="158" t="s">
        <v>85</v>
      </c>
      <c r="H436" s="159">
        <v>1</v>
      </c>
      <c r="I436" s="160"/>
      <c r="L436" s="156"/>
      <c r="M436" s="161"/>
      <c r="T436" s="162"/>
      <c r="AT436" s="157" t="s">
        <v>154</v>
      </c>
      <c r="AU436" s="157" t="s">
        <v>87</v>
      </c>
      <c r="AV436" s="13" t="s">
        <v>87</v>
      </c>
      <c r="AW436" s="13" t="s">
        <v>32</v>
      </c>
      <c r="AX436" s="13" t="s">
        <v>85</v>
      </c>
      <c r="AY436" s="157" t="s">
        <v>142</v>
      </c>
    </row>
    <row r="437" spans="2:65" s="1" customFormat="1" ht="37.9" customHeight="1">
      <c r="B437" s="132"/>
      <c r="C437" s="133" t="s">
        <v>681</v>
      </c>
      <c r="D437" s="133" t="s">
        <v>145</v>
      </c>
      <c r="E437" s="134" t="s">
        <v>682</v>
      </c>
      <c r="F437" s="135" t="s">
        <v>683</v>
      </c>
      <c r="G437" s="136" t="s">
        <v>186</v>
      </c>
      <c r="H437" s="137">
        <v>1</v>
      </c>
      <c r="I437" s="138"/>
      <c r="J437" s="139">
        <f>ROUND(I437*H437,2)</f>
        <v>0</v>
      </c>
      <c r="K437" s="135" t="s">
        <v>149</v>
      </c>
      <c r="L437" s="32"/>
      <c r="M437" s="140" t="s">
        <v>1</v>
      </c>
      <c r="N437" s="141" t="s">
        <v>42</v>
      </c>
      <c r="P437" s="142">
        <f>O437*H437</f>
        <v>0</v>
      </c>
      <c r="Q437" s="142">
        <v>0</v>
      </c>
      <c r="R437" s="142">
        <f>Q437*H437</f>
        <v>0</v>
      </c>
      <c r="S437" s="142">
        <v>0</v>
      </c>
      <c r="T437" s="143">
        <f>S437*H437</f>
        <v>0</v>
      </c>
      <c r="AR437" s="144" t="s">
        <v>247</v>
      </c>
      <c r="AT437" s="144" t="s">
        <v>145</v>
      </c>
      <c r="AU437" s="144" t="s">
        <v>87</v>
      </c>
      <c r="AY437" s="17" t="s">
        <v>142</v>
      </c>
      <c r="BE437" s="145">
        <f>IF(N437="základní",J437,0)</f>
        <v>0</v>
      </c>
      <c r="BF437" s="145">
        <f>IF(N437="snížená",J437,0)</f>
        <v>0</v>
      </c>
      <c r="BG437" s="145">
        <f>IF(N437="zákl. přenesená",J437,0)</f>
        <v>0</v>
      </c>
      <c r="BH437" s="145">
        <f>IF(N437="sníž. přenesená",J437,0)</f>
        <v>0</v>
      </c>
      <c r="BI437" s="145">
        <f>IF(N437="nulová",J437,0)</f>
        <v>0</v>
      </c>
      <c r="BJ437" s="17" t="s">
        <v>85</v>
      </c>
      <c r="BK437" s="145">
        <f>ROUND(I437*H437,2)</f>
        <v>0</v>
      </c>
      <c r="BL437" s="17" t="s">
        <v>247</v>
      </c>
      <c r="BM437" s="144" t="s">
        <v>684</v>
      </c>
    </row>
    <row r="438" spans="2:47" s="1" customFormat="1" ht="19.5">
      <c r="B438" s="32"/>
      <c r="D438" s="146" t="s">
        <v>152</v>
      </c>
      <c r="F438" s="147" t="s">
        <v>188</v>
      </c>
      <c r="I438" s="148"/>
      <c r="L438" s="32"/>
      <c r="M438" s="149"/>
      <c r="T438" s="56"/>
      <c r="AT438" s="17" t="s">
        <v>152</v>
      </c>
      <c r="AU438" s="17" t="s">
        <v>87</v>
      </c>
    </row>
    <row r="439" spans="2:51" s="13" customFormat="1" ht="11.25">
      <c r="B439" s="156"/>
      <c r="D439" s="146" t="s">
        <v>154</v>
      </c>
      <c r="E439" s="157" t="s">
        <v>1</v>
      </c>
      <c r="F439" s="158" t="s">
        <v>85</v>
      </c>
      <c r="H439" s="159">
        <v>1</v>
      </c>
      <c r="I439" s="160"/>
      <c r="L439" s="156"/>
      <c r="M439" s="161"/>
      <c r="T439" s="162"/>
      <c r="AT439" s="157" t="s">
        <v>154</v>
      </c>
      <c r="AU439" s="157" t="s">
        <v>87</v>
      </c>
      <c r="AV439" s="13" t="s">
        <v>87</v>
      </c>
      <c r="AW439" s="13" t="s">
        <v>32</v>
      </c>
      <c r="AX439" s="13" t="s">
        <v>85</v>
      </c>
      <c r="AY439" s="157" t="s">
        <v>142</v>
      </c>
    </row>
    <row r="440" spans="2:65" s="1" customFormat="1" ht="44.25" customHeight="1">
      <c r="B440" s="132"/>
      <c r="C440" s="133" t="s">
        <v>202</v>
      </c>
      <c r="D440" s="133" t="s">
        <v>145</v>
      </c>
      <c r="E440" s="134" t="s">
        <v>685</v>
      </c>
      <c r="F440" s="135" t="s">
        <v>686</v>
      </c>
      <c r="G440" s="136" t="s">
        <v>186</v>
      </c>
      <c r="H440" s="137">
        <v>7</v>
      </c>
      <c r="I440" s="138"/>
      <c r="J440" s="139">
        <f>ROUND(I440*H440,2)</f>
        <v>0</v>
      </c>
      <c r="K440" s="135" t="s">
        <v>149</v>
      </c>
      <c r="L440" s="32"/>
      <c r="M440" s="140" t="s">
        <v>1</v>
      </c>
      <c r="N440" s="141" t="s">
        <v>42</v>
      </c>
      <c r="P440" s="142">
        <f>O440*H440</f>
        <v>0</v>
      </c>
      <c r="Q440" s="142">
        <v>0</v>
      </c>
      <c r="R440" s="142">
        <f>Q440*H440</f>
        <v>0</v>
      </c>
      <c r="S440" s="142">
        <v>0</v>
      </c>
      <c r="T440" s="143">
        <f>S440*H440</f>
        <v>0</v>
      </c>
      <c r="AR440" s="144" t="s">
        <v>247</v>
      </c>
      <c r="AT440" s="144" t="s">
        <v>145</v>
      </c>
      <c r="AU440" s="144" t="s">
        <v>87</v>
      </c>
      <c r="AY440" s="17" t="s">
        <v>142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17" t="s">
        <v>85</v>
      </c>
      <c r="BK440" s="145">
        <f>ROUND(I440*H440,2)</f>
        <v>0</v>
      </c>
      <c r="BL440" s="17" t="s">
        <v>247</v>
      </c>
      <c r="BM440" s="144" t="s">
        <v>687</v>
      </c>
    </row>
    <row r="441" spans="2:47" s="1" customFormat="1" ht="19.5">
      <c r="B441" s="32"/>
      <c r="D441" s="146" t="s">
        <v>152</v>
      </c>
      <c r="F441" s="147" t="s">
        <v>188</v>
      </c>
      <c r="I441" s="148"/>
      <c r="L441" s="32"/>
      <c r="M441" s="149"/>
      <c r="T441" s="56"/>
      <c r="AT441" s="17" t="s">
        <v>152</v>
      </c>
      <c r="AU441" s="17" t="s">
        <v>87</v>
      </c>
    </row>
    <row r="442" spans="2:51" s="12" customFormat="1" ht="11.25">
      <c r="B442" s="150"/>
      <c r="D442" s="146" t="s">
        <v>154</v>
      </c>
      <c r="E442" s="151" t="s">
        <v>1</v>
      </c>
      <c r="F442" s="152" t="s">
        <v>162</v>
      </c>
      <c r="H442" s="151" t="s">
        <v>1</v>
      </c>
      <c r="I442" s="153"/>
      <c r="L442" s="150"/>
      <c r="M442" s="154"/>
      <c r="T442" s="155"/>
      <c r="AT442" s="151" t="s">
        <v>154</v>
      </c>
      <c r="AU442" s="151" t="s">
        <v>87</v>
      </c>
      <c r="AV442" s="12" t="s">
        <v>85</v>
      </c>
      <c r="AW442" s="12" t="s">
        <v>32</v>
      </c>
      <c r="AX442" s="12" t="s">
        <v>77</v>
      </c>
      <c r="AY442" s="151" t="s">
        <v>142</v>
      </c>
    </row>
    <row r="443" spans="2:51" s="13" customFormat="1" ht="11.25">
      <c r="B443" s="156"/>
      <c r="D443" s="146" t="s">
        <v>154</v>
      </c>
      <c r="E443" s="157" t="s">
        <v>1</v>
      </c>
      <c r="F443" s="158" t="s">
        <v>189</v>
      </c>
      <c r="H443" s="159">
        <v>7</v>
      </c>
      <c r="I443" s="160"/>
      <c r="L443" s="156"/>
      <c r="M443" s="161"/>
      <c r="T443" s="162"/>
      <c r="AT443" s="157" t="s">
        <v>154</v>
      </c>
      <c r="AU443" s="157" t="s">
        <v>87</v>
      </c>
      <c r="AV443" s="13" t="s">
        <v>87</v>
      </c>
      <c r="AW443" s="13" t="s">
        <v>32</v>
      </c>
      <c r="AX443" s="13" t="s">
        <v>85</v>
      </c>
      <c r="AY443" s="157" t="s">
        <v>142</v>
      </c>
    </row>
    <row r="444" spans="2:65" s="1" customFormat="1" ht="37.9" customHeight="1">
      <c r="B444" s="132"/>
      <c r="C444" s="133" t="s">
        <v>688</v>
      </c>
      <c r="D444" s="133" t="s">
        <v>145</v>
      </c>
      <c r="E444" s="134" t="s">
        <v>689</v>
      </c>
      <c r="F444" s="135" t="s">
        <v>690</v>
      </c>
      <c r="G444" s="136" t="s">
        <v>186</v>
      </c>
      <c r="H444" s="137">
        <v>9</v>
      </c>
      <c r="I444" s="138"/>
      <c r="J444" s="139">
        <f>ROUND(I444*H444,2)</f>
        <v>0</v>
      </c>
      <c r="K444" s="135" t="s">
        <v>149</v>
      </c>
      <c r="L444" s="32"/>
      <c r="M444" s="140" t="s">
        <v>1</v>
      </c>
      <c r="N444" s="141" t="s">
        <v>42</v>
      </c>
      <c r="P444" s="142">
        <f>O444*H444</f>
        <v>0</v>
      </c>
      <c r="Q444" s="142">
        <v>0</v>
      </c>
      <c r="R444" s="142">
        <f>Q444*H444</f>
        <v>0</v>
      </c>
      <c r="S444" s="142">
        <v>0</v>
      </c>
      <c r="T444" s="143">
        <f>S444*H444</f>
        <v>0</v>
      </c>
      <c r="AR444" s="144" t="s">
        <v>247</v>
      </c>
      <c r="AT444" s="144" t="s">
        <v>145</v>
      </c>
      <c r="AU444" s="144" t="s">
        <v>87</v>
      </c>
      <c r="AY444" s="17" t="s">
        <v>142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7" t="s">
        <v>85</v>
      </c>
      <c r="BK444" s="145">
        <f>ROUND(I444*H444,2)</f>
        <v>0</v>
      </c>
      <c r="BL444" s="17" t="s">
        <v>247</v>
      </c>
      <c r="BM444" s="144" t="s">
        <v>691</v>
      </c>
    </row>
    <row r="445" spans="2:47" s="1" customFormat="1" ht="19.5">
      <c r="B445" s="32"/>
      <c r="D445" s="146" t="s">
        <v>152</v>
      </c>
      <c r="F445" s="147" t="s">
        <v>188</v>
      </c>
      <c r="I445" s="148"/>
      <c r="L445" s="32"/>
      <c r="M445" s="149"/>
      <c r="T445" s="56"/>
      <c r="AT445" s="17" t="s">
        <v>152</v>
      </c>
      <c r="AU445" s="17" t="s">
        <v>87</v>
      </c>
    </row>
    <row r="446" spans="2:51" s="12" customFormat="1" ht="11.25">
      <c r="B446" s="150"/>
      <c r="D446" s="146" t="s">
        <v>154</v>
      </c>
      <c r="E446" s="151" t="s">
        <v>1</v>
      </c>
      <c r="F446" s="152" t="s">
        <v>162</v>
      </c>
      <c r="H446" s="151" t="s">
        <v>1</v>
      </c>
      <c r="I446" s="153"/>
      <c r="L446" s="150"/>
      <c r="M446" s="154"/>
      <c r="T446" s="155"/>
      <c r="AT446" s="151" t="s">
        <v>154</v>
      </c>
      <c r="AU446" s="151" t="s">
        <v>87</v>
      </c>
      <c r="AV446" s="12" t="s">
        <v>85</v>
      </c>
      <c r="AW446" s="12" t="s">
        <v>32</v>
      </c>
      <c r="AX446" s="12" t="s">
        <v>77</v>
      </c>
      <c r="AY446" s="151" t="s">
        <v>142</v>
      </c>
    </row>
    <row r="447" spans="2:51" s="13" customFormat="1" ht="11.25">
      <c r="B447" s="156"/>
      <c r="D447" s="146" t="s">
        <v>154</v>
      </c>
      <c r="E447" s="157" t="s">
        <v>1</v>
      </c>
      <c r="F447" s="158" t="s">
        <v>143</v>
      </c>
      <c r="H447" s="159">
        <v>9</v>
      </c>
      <c r="I447" s="160"/>
      <c r="L447" s="156"/>
      <c r="M447" s="161"/>
      <c r="T447" s="162"/>
      <c r="AT447" s="157" t="s">
        <v>154</v>
      </c>
      <c r="AU447" s="157" t="s">
        <v>87</v>
      </c>
      <c r="AV447" s="13" t="s">
        <v>87</v>
      </c>
      <c r="AW447" s="13" t="s">
        <v>32</v>
      </c>
      <c r="AX447" s="13" t="s">
        <v>85</v>
      </c>
      <c r="AY447" s="157" t="s">
        <v>142</v>
      </c>
    </row>
    <row r="448" spans="2:65" s="1" customFormat="1" ht="37.9" customHeight="1">
      <c r="B448" s="132"/>
      <c r="C448" s="133" t="s">
        <v>692</v>
      </c>
      <c r="D448" s="133" t="s">
        <v>145</v>
      </c>
      <c r="E448" s="134" t="s">
        <v>693</v>
      </c>
      <c r="F448" s="135" t="s">
        <v>694</v>
      </c>
      <c r="G448" s="136" t="s">
        <v>186</v>
      </c>
      <c r="H448" s="137">
        <v>2</v>
      </c>
      <c r="I448" s="138"/>
      <c r="J448" s="139">
        <f>ROUND(I448*H448,2)</f>
        <v>0</v>
      </c>
      <c r="K448" s="135" t="s">
        <v>1</v>
      </c>
      <c r="L448" s="32"/>
      <c r="M448" s="140" t="s">
        <v>1</v>
      </c>
      <c r="N448" s="141" t="s">
        <v>42</v>
      </c>
      <c r="P448" s="142">
        <f>O448*H448</f>
        <v>0</v>
      </c>
      <c r="Q448" s="142">
        <v>0</v>
      </c>
      <c r="R448" s="142">
        <f>Q448*H448</f>
        <v>0</v>
      </c>
      <c r="S448" s="142">
        <v>0</v>
      </c>
      <c r="T448" s="143">
        <f>S448*H448</f>
        <v>0</v>
      </c>
      <c r="AR448" s="144" t="s">
        <v>247</v>
      </c>
      <c r="AT448" s="144" t="s">
        <v>145</v>
      </c>
      <c r="AU448" s="144" t="s">
        <v>87</v>
      </c>
      <c r="AY448" s="17" t="s">
        <v>142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7" t="s">
        <v>85</v>
      </c>
      <c r="BK448" s="145">
        <f>ROUND(I448*H448,2)</f>
        <v>0</v>
      </c>
      <c r="BL448" s="17" t="s">
        <v>247</v>
      </c>
      <c r="BM448" s="144" t="s">
        <v>695</v>
      </c>
    </row>
    <row r="449" spans="2:47" s="1" customFormat="1" ht="19.5">
      <c r="B449" s="32"/>
      <c r="D449" s="146" t="s">
        <v>152</v>
      </c>
      <c r="F449" s="147" t="s">
        <v>188</v>
      </c>
      <c r="I449" s="148"/>
      <c r="L449" s="32"/>
      <c r="M449" s="149"/>
      <c r="T449" s="56"/>
      <c r="AT449" s="17" t="s">
        <v>152</v>
      </c>
      <c r="AU449" s="17" t="s">
        <v>87</v>
      </c>
    </row>
    <row r="450" spans="2:51" s="12" customFormat="1" ht="11.25">
      <c r="B450" s="150"/>
      <c r="D450" s="146" t="s">
        <v>154</v>
      </c>
      <c r="E450" s="151" t="s">
        <v>1</v>
      </c>
      <c r="F450" s="152" t="s">
        <v>162</v>
      </c>
      <c r="H450" s="151" t="s">
        <v>1</v>
      </c>
      <c r="I450" s="153"/>
      <c r="L450" s="150"/>
      <c r="M450" s="154"/>
      <c r="T450" s="155"/>
      <c r="AT450" s="151" t="s">
        <v>154</v>
      </c>
      <c r="AU450" s="151" t="s">
        <v>87</v>
      </c>
      <c r="AV450" s="12" t="s">
        <v>85</v>
      </c>
      <c r="AW450" s="12" t="s">
        <v>32</v>
      </c>
      <c r="AX450" s="12" t="s">
        <v>77</v>
      </c>
      <c r="AY450" s="151" t="s">
        <v>142</v>
      </c>
    </row>
    <row r="451" spans="2:51" s="13" customFormat="1" ht="11.25">
      <c r="B451" s="156"/>
      <c r="D451" s="146" t="s">
        <v>154</v>
      </c>
      <c r="E451" s="157" t="s">
        <v>1</v>
      </c>
      <c r="F451" s="158" t="s">
        <v>87</v>
      </c>
      <c r="H451" s="159">
        <v>2</v>
      </c>
      <c r="I451" s="160"/>
      <c r="L451" s="156"/>
      <c r="M451" s="161"/>
      <c r="T451" s="162"/>
      <c r="AT451" s="157" t="s">
        <v>154</v>
      </c>
      <c r="AU451" s="157" t="s">
        <v>87</v>
      </c>
      <c r="AV451" s="13" t="s">
        <v>87</v>
      </c>
      <c r="AW451" s="13" t="s">
        <v>32</v>
      </c>
      <c r="AX451" s="13" t="s">
        <v>85</v>
      </c>
      <c r="AY451" s="157" t="s">
        <v>142</v>
      </c>
    </row>
    <row r="452" spans="2:65" s="1" customFormat="1" ht="44.25" customHeight="1">
      <c r="B452" s="132"/>
      <c r="C452" s="133" t="s">
        <v>696</v>
      </c>
      <c r="D452" s="133" t="s">
        <v>145</v>
      </c>
      <c r="E452" s="134" t="s">
        <v>697</v>
      </c>
      <c r="F452" s="135" t="s">
        <v>698</v>
      </c>
      <c r="G452" s="136" t="s">
        <v>186</v>
      </c>
      <c r="H452" s="137">
        <v>1</v>
      </c>
      <c r="I452" s="138"/>
      <c r="J452" s="139">
        <f>ROUND(I452*H452,2)</f>
        <v>0</v>
      </c>
      <c r="K452" s="135" t="s">
        <v>149</v>
      </c>
      <c r="L452" s="32"/>
      <c r="M452" s="140" t="s">
        <v>1</v>
      </c>
      <c r="N452" s="141" t="s">
        <v>42</v>
      </c>
      <c r="P452" s="142">
        <f>O452*H452</f>
        <v>0</v>
      </c>
      <c r="Q452" s="142">
        <v>0</v>
      </c>
      <c r="R452" s="142">
        <f>Q452*H452</f>
        <v>0</v>
      </c>
      <c r="S452" s="142">
        <v>0</v>
      </c>
      <c r="T452" s="143">
        <f>S452*H452</f>
        <v>0</v>
      </c>
      <c r="AR452" s="144" t="s">
        <v>247</v>
      </c>
      <c r="AT452" s="144" t="s">
        <v>145</v>
      </c>
      <c r="AU452" s="144" t="s">
        <v>87</v>
      </c>
      <c r="AY452" s="17" t="s">
        <v>142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7" t="s">
        <v>85</v>
      </c>
      <c r="BK452" s="145">
        <f>ROUND(I452*H452,2)</f>
        <v>0</v>
      </c>
      <c r="BL452" s="17" t="s">
        <v>247</v>
      </c>
      <c r="BM452" s="144" t="s">
        <v>699</v>
      </c>
    </row>
    <row r="453" spans="2:47" s="1" customFormat="1" ht="19.5">
      <c r="B453" s="32"/>
      <c r="D453" s="146" t="s">
        <v>152</v>
      </c>
      <c r="F453" s="147" t="s">
        <v>188</v>
      </c>
      <c r="I453" s="148"/>
      <c r="L453" s="32"/>
      <c r="M453" s="149"/>
      <c r="T453" s="56"/>
      <c r="AT453" s="17" t="s">
        <v>152</v>
      </c>
      <c r="AU453" s="17" t="s">
        <v>87</v>
      </c>
    </row>
    <row r="454" spans="2:51" s="12" customFormat="1" ht="11.25">
      <c r="B454" s="150"/>
      <c r="D454" s="146" t="s">
        <v>154</v>
      </c>
      <c r="E454" s="151" t="s">
        <v>1</v>
      </c>
      <c r="F454" s="152" t="s">
        <v>700</v>
      </c>
      <c r="H454" s="151" t="s">
        <v>1</v>
      </c>
      <c r="I454" s="153"/>
      <c r="L454" s="150"/>
      <c r="M454" s="154"/>
      <c r="T454" s="155"/>
      <c r="AT454" s="151" t="s">
        <v>154</v>
      </c>
      <c r="AU454" s="151" t="s">
        <v>87</v>
      </c>
      <c r="AV454" s="12" t="s">
        <v>85</v>
      </c>
      <c r="AW454" s="12" t="s">
        <v>32</v>
      </c>
      <c r="AX454" s="12" t="s">
        <v>77</v>
      </c>
      <c r="AY454" s="151" t="s">
        <v>142</v>
      </c>
    </row>
    <row r="455" spans="2:51" s="13" customFormat="1" ht="11.25">
      <c r="B455" s="156"/>
      <c r="D455" s="146" t="s">
        <v>154</v>
      </c>
      <c r="E455" s="157" t="s">
        <v>1</v>
      </c>
      <c r="F455" s="158" t="s">
        <v>85</v>
      </c>
      <c r="H455" s="159">
        <v>1</v>
      </c>
      <c r="I455" s="160"/>
      <c r="L455" s="156"/>
      <c r="M455" s="161"/>
      <c r="T455" s="162"/>
      <c r="AT455" s="157" t="s">
        <v>154</v>
      </c>
      <c r="AU455" s="157" t="s">
        <v>87</v>
      </c>
      <c r="AV455" s="13" t="s">
        <v>87</v>
      </c>
      <c r="AW455" s="13" t="s">
        <v>32</v>
      </c>
      <c r="AX455" s="13" t="s">
        <v>85</v>
      </c>
      <c r="AY455" s="157" t="s">
        <v>142</v>
      </c>
    </row>
    <row r="456" spans="2:65" s="1" customFormat="1" ht="44.25" customHeight="1">
      <c r="B456" s="132"/>
      <c r="C456" s="133" t="s">
        <v>701</v>
      </c>
      <c r="D456" s="133" t="s">
        <v>145</v>
      </c>
      <c r="E456" s="134" t="s">
        <v>702</v>
      </c>
      <c r="F456" s="135" t="s">
        <v>703</v>
      </c>
      <c r="G456" s="136" t="s">
        <v>186</v>
      </c>
      <c r="H456" s="137">
        <v>1</v>
      </c>
      <c r="I456" s="138"/>
      <c r="J456" s="139">
        <f>ROUND(I456*H456,2)</f>
        <v>0</v>
      </c>
      <c r="K456" s="135" t="s">
        <v>149</v>
      </c>
      <c r="L456" s="32"/>
      <c r="M456" s="140" t="s">
        <v>1</v>
      </c>
      <c r="N456" s="141" t="s">
        <v>42</v>
      </c>
      <c r="P456" s="142">
        <f>O456*H456</f>
        <v>0</v>
      </c>
      <c r="Q456" s="142">
        <v>0</v>
      </c>
      <c r="R456" s="142">
        <f>Q456*H456</f>
        <v>0</v>
      </c>
      <c r="S456" s="142">
        <v>0</v>
      </c>
      <c r="T456" s="143">
        <f>S456*H456</f>
        <v>0</v>
      </c>
      <c r="AR456" s="144" t="s">
        <v>247</v>
      </c>
      <c r="AT456" s="144" t="s">
        <v>145</v>
      </c>
      <c r="AU456" s="144" t="s">
        <v>87</v>
      </c>
      <c r="AY456" s="17" t="s">
        <v>142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7" t="s">
        <v>85</v>
      </c>
      <c r="BK456" s="145">
        <f>ROUND(I456*H456,2)</f>
        <v>0</v>
      </c>
      <c r="BL456" s="17" t="s">
        <v>247</v>
      </c>
      <c r="BM456" s="144" t="s">
        <v>704</v>
      </c>
    </row>
    <row r="457" spans="2:47" s="1" customFormat="1" ht="19.5">
      <c r="B457" s="32"/>
      <c r="D457" s="146" t="s">
        <v>152</v>
      </c>
      <c r="F457" s="147" t="s">
        <v>188</v>
      </c>
      <c r="I457" s="148"/>
      <c r="L457" s="32"/>
      <c r="M457" s="149"/>
      <c r="T457" s="56"/>
      <c r="AT457" s="17" t="s">
        <v>152</v>
      </c>
      <c r="AU457" s="17" t="s">
        <v>87</v>
      </c>
    </row>
    <row r="458" spans="2:51" s="12" customFormat="1" ht="11.25">
      <c r="B458" s="150"/>
      <c r="D458" s="146" t="s">
        <v>154</v>
      </c>
      <c r="E458" s="151" t="s">
        <v>1</v>
      </c>
      <c r="F458" s="152" t="s">
        <v>705</v>
      </c>
      <c r="H458" s="151" t="s">
        <v>1</v>
      </c>
      <c r="I458" s="153"/>
      <c r="L458" s="150"/>
      <c r="M458" s="154"/>
      <c r="T458" s="155"/>
      <c r="AT458" s="151" t="s">
        <v>154</v>
      </c>
      <c r="AU458" s="151" t="s">
        <v>87</v>
      </c>
      <c r="AV458" s="12" t="s">
        <v>85</v>
      </c>
      <c r="AW458" s="12" t="s">
        <v>32</v>
      </c>
      <c r="AX458" s="12" t="s">
        <v>77</v>
      </c>
      <c r="AY458" s="151" t="s">
        <v>142</v>
      </c>
    </row>
    <row r="459" spans="2:51" s="13" customFormat="1" ht="11.25">
      <c r="B459" s="156"/>
      <c r="D459" s="146" t="s">
        <v>154</v>
      </c>
      <c r="E459" s="157" t="s">
        <v>1</v>
      </c>
      <c r="F459" s="158" t="s">
        <v>85</v>
      </c>
      <c r="H459" s="159">
        <v>1</v>
      </c>
      <c r="I459" s="160"/>
      <c r="L459" s="156"/>
      <c r="M459" s="161"/>
      <c r="T459" s="162"/>
      <c r="AT459" s="157" t="s">
        <v>154</v>
      </c>
      <c r="AU459" s="157" t="s">
        <v>87</v>
      </c>
      <c r="AV459" s="13" t="s">
        <v>87</v>
      </c>
      <c r="AW459" s="13" t="s">
        <v>32</v>
      </c>
      <c r="AX459" s="13" t="s">
        <v>85</v>
      </c>
      <c r="AY459" s="157" t="s">
        <v>142</v>
      </c>
    </row>
    <row r="460" spans="2:65" s="1" customFormat="1" ht="44.25" customHeight="1">
      <c r="B460" s="132"/>
      <c r="C460" s="133" t="s">
        <v>706</v>
      </c>
      <c r="D460" s="133" t="s">
        <v>145</v>
      </c>
      <c r="E460" s="134" t="s">
        <v>707</v>
      </c>
      <c r="F460" s="135" t="s">
        <v>708</v>
      </c>
      <c r="G460" s="136" t="s">
        <v>186</v>
      </c>
      <c r="H460" s="137">
        <v>1</v>
      </c>
      <c r="I460" s="138"/>
      <c r="J460" s="139">
        <f>ROUND(I460*H460,2)</f>
        <v>0</v>
      </c>
      <c r="K460" s="135" t="s">
        <v>149</v>
      </c>
      <c r="L460" s="32"/>
      <c r="M460" s="140" t="s">
        <v>1</v>
      </c>
      <c r="N460" s="141" t="s">
        <v>42</v>
      </c>
      <c r="P460" s="142">
        <f>O460*H460</f>
        <v>0</v>
      </c>
      <c r="Q460" s="142">
        <v>0</v>
      </c>
      <c r="R460" s="142">
        <f>Q460*H460</f>
        <v>0</v>
      </c>
      <c r="S460" s="142">
        <v>0</v>
      </c>
      <c r="T460" s="143">
        <f>S460*H460</f>
        <v>0</v>
      </c>
      <c r="AR460" s="144" t="s">
        <v>247</v>
      </c>
      <c r="AT460" s="144" t="s">
        <v>145</v>
      </c>
      <c r="AU460" s="144" t="s">
        <v>87</v>
      </c>
      <c r="AY460" s="17" t="s">
        <v>142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7" t="s">
        <v>85</v>
      </c>
      <c r="BK460" s="145">
        <f>ROUND(I460*H460,2)</f>
        <v>0</v>
      </c>
      <c r="BL460" s="17" t="s">
        <v>247</v>
      </c>
      <c r="BM460" s="144" t="s">
        <v>709</v>
      </c>
    </row>
    <row r="461" spans="2:47" s="1" customFormat="1" ht="19.5">
      <c r="B461" s="32"/>
      <c r="D461" s="146" t="s">
        <v>152</v>
      </c>
      <c r="F461" s="147" t="s">
        <v>188</v>
      </c>
      <c r="I461" s="148"/>
      <c r="L461" s="32"/>
      <c r="M461" s="149"/>
      <c r="T461" s="56"/>
      <c r="AT461" s="17" t="s">
        <v>152</v>
      </c>
      <c r="AU461" s="17" t="s">
        <v>87</v>
      </c>
    </row>
    <row r="462" spans="2:51" s="12" customFormat="1" ht="11.25">
      <c r="B462" s="150"/>
      <c r="D462" s="146" t="s">
        <v>154</v>
      </c>
      <c r="E462" s="151" t="s">
        <v>1</v>
      </c>
      <c r="F462" s="152" t="s">
        <v>710</v>
      </c>
      <c r="H462" s="151" t="s">
        <v>1</v>
      </c>
      <c r="I462" s="153"/>
      <c r="L462" s="150"/>
      <c r="M462" s="154"/>
      <c r="T462" s="155"/>
      <c r="AT462" s="151" t="s">
        <v>154</v>
      </c>
      <c r="AU462" s="151" t="s">
        <v>87</v>
      </c>
      <c r="AV462" s="12" t="s">
        <v>85</v>
      </c>
      <c r="AW462" s="12" t="s">
        <v>32</v>
      </c>
      <c r="AX462" s="12" t="s">
        <v>77</v>
      </c>
      <c r="AY462" s="151" t="s">
        <v>142</v>
      </c>
    </row>
    <row r="463" spans="2:51" s="13" customFormat="1" ht="11.25">
      <c r="B463" s="156"/>
      <c r="D463" s="146" t="s">
        <v>154</v>
      </c>
      <c r="E463" s="157" t="s">
        <v>1</v>
      </c>
      <c r="F463" s="158" t="s">
        <v>85</v>
      </c>
      <c r="H463" s="159">
        <v>1</v>
      </c>
      <c r="I463" s="160"/>
      <c r="L463" s="156"/>
      <c r="M463" s="161"/>
      <c r="T463" s="162"/>
      <c r="AT463" s="157" t="s">
        <v>154</v>
      </c>
      <c r="AU463" s="157" t="s">
        <v>87</v>
      </c>
      <c r="AV463" s="13" t="s">
        <v>87</v>
      </c>
      <c r="AW463" s="13" t="s">
        <v>32</v>
      </c>
      <c r="AX463" s="13" t="s">
        <v>85</v>
      </c>
      <c r="AY463" s="157" t="s">
        <v>142</v>
      </c>
    </row>
    <row r="464" spans="2:63" s="11" customFormat="1" ht="22.9" customHeight="1">
      <c r="B464" s="120"/>
      <c r="D464" s="121" t="s">
        <v>76</v>
      </c>
      <c r="E464" s="130" t="s">
        <v>711</v>
      </c>
      <c r="F464" s="130" t="s">
        <v>712</v>
      </c>
      <c r="I464" s="123"/>
      <c r="J464" s="131">
        <f>BK464</f>
        <v>0</v>
      </c>
      <c r="L464" s="120"/>
      <c r="M464" s="125"/>
      <c r="P464" s="126">
        <f>SUM(P465:P472)</f>
        <v>0</v>
      </c>
      <c r="R464" s="126">
        <f>SUM(R465:R472)</f>
        <v>0</v>
      </c>
      <c r="T464" s="127">
        <f>SUM(T465:T472)</f>
        <v>0</v>
      </c>
      <c r="AR464" s="121" t="s">
        <v>87</v>
      </c>
      <c r="AT464" s="128" t="s">
        <v>76</v>
      </c>
      <c r="AU464" s="128" t="s">
        <v>85</v>
      </c>
      <c r="AY464" s="121" t="s">
        <v>142</v>
      </c>
      <c r="BK464" s="129">
        <f>SUM(BK465:BK472)</f>
        <v>0</v>
      </c>
    </row>
    <row r="465" spans="2:65" s="1" customFormat="1" ht="21.75" customHeight="1">
      <c r="B465" s="132"/>
      <c r="C465" s="133" t="s">
        <v>713</v>
      </c>
      <c r="D465" s="133" t="s">
        <v>145</v>
      </c>
      <c r="E465" s="134" t="s">
        <v>714</v>
      </c>
      <c r="F465" s="135" t="s">
        <v>715</v>
      </c>
      <c r="G465" s="136" t="s">
        <v>148</v>
      </c>
      <c r="H465" s="137">
        <v>1</v>
      </c>
      <c r="I465" s="138"/>
      <c r="J465" s="139">
        <f>ROUND(I465*H465,2)</f>
        <v>0</v>
      </c>
      <c r="K465" s="135" t="s">
        <v>149</v>
      </c>
      <c r="L465" s="32"/>
      <c r="M465" s="140" t="s">
        <v>1</v>
      </c>
      <c r="N465" s="141" t="s">
        <v>42</v>
      </c>
      <c r="P465" s="142">
        <f>O465*H465</f>
        <v>0</v>
      </c>
      <c r="Q465" s="142">
        <v>0</v>
      </c>
      <c r="R465" s="142">
        <f>Q465*H465</f>
        <v>0</v>
      </c>
      <c r="S465" s="142">
        <v>0</v>
      </c>
      <c r="T465" s="143">
        <f>S465*H465</f>
        <v>0</v>
      </c>
      <c r="AR465" s="144" t="s">
        <v>247</v>
      </c>
      <c r="AT465" s="144" t="s">
        <v>145</v>
      </c>
      <c r="AU465" s="144" t="s">
        <v>87</v>
      </c>
      <c r="AY465" s="17" t="s">
        <v>142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85</v>
      </c>
      <c r="BK465" s="145">
        <f>ROUND(I465*H465,2)</f>
        <v>0</v>
      </c>
      <c r="BL465" s="17" t="s">
        <v>247</v>
      </c>
      <c r="BM465" s="144" t="s">
        <v>716</v>
      </c>
    </row>
    <row r="466" spans="2:47" s="1" customFormat="1" ht="19.5">
      <c r="B466" s="32"/>
      <c r="D466" s="146" t="s">
        <v>152</v>
      </c>
      <c r="F466" s="147" t="s">
        <v>188</v>
      </c>
      <c r="I466" s="148"/>
      <c r="L466" s="32"/>
      <c r="M466" s="149"/>
      <c r="T466" s="56"/>
      <c r="AT466" s="17" t="s">
        <v>152</v>
      </c>
      <c r="AU466" s="17" t="s">
        <v>87</v>
      </c>
    </row>
    <row r="467" spans="2:51" s="12" customFormat="1" ht="11.25">
      <c r="B467" s="150"/>
      <c r="D467" s="146" t="s">
        <v>154</v>
      </c>
      <c r="E467" s="151" t="s">
        <v>1</v>
      </c>
      <c r="F467" s="152" t="s">
        <v>717</v>
      </c>
      <c r="H467" s="151" t="s">
        <v>1</v>
      </c>
      <c r="I467" s="153"/>
      <c r="L467" s="150"/>
      <c r="M467" s="154"/>
      <c r="T467" s="155"/>
      <c r="AT467" s="151" t="s">
        <v>154</v>
      </c>
      <c r="AU467" s="151" t="s">
        <v>87</v>
      </c>
      <c r="AV467" s="12" t="s">
        <v>85</v>
      </c>
      <c r="AW467" s="12" t="s">
        <v>32</v>
      </c>
      <c r="AX467" s="12" t="s">
        <v>77</v>
      </c>
      <c r="AY467" s="151" t="s">
        <v>142</v>
      </c>
    </row>
    <row r="468" spans="2:51" s="13" customFormat="1" ht="11.25">
      <c r="B468" s="156"/>
      <c r="D468" s="146" t="s">
        <v>154</v>
      </c>
      <c r="E468" s="157" t="s">
        <v>1</v>
      </c>
      <c r="F468" s="158" t="s">
        <v>85</v>
      </c>
      <c r="H468" s="159">
        <v>1</v>
      </c>
      <c r="I468" s="160"/>
      <c r="L468" s="156"/>
      <c r="M468" s="161"/>
      <c r="T468" s="162"/>
      <c r="AT468" s="157" t="s">
        <v>154</v>
      </c>
      <c r="AU468" s="157" t="s">
        <v>87</v>
      </c>
      <c r="AV468" s="13" t="s">
        <v>87</v>
      </c>
      <c r="AW468" s="13" t="s">
        <v>32</v>
      </c>
      <c r="AX468" s="13" t="s">
        <v>85</v>
      </c>
      <c r="AY468" s="157" t="s">
        <v>142</v>
      </c>
    </row>
    <row r="469" spans="2:65" s="1" customFormat="1" ht="24.2" customHeight="1">
      <c r="B469" s="132"/>
      <c r="C469" s="133" t="s">
        <v>718</v>
      </c>
      <c r="D469" s="133" t="s">
        <v>145</v>
      </c>
      <c r="E469" s="134" t="s">
        <v>719</v>
      </c>
      <c r="F469" s="135" t="s">
        <v>720</v>
      </c>
      <c r="G469" s="136" t="s">
        <v>148</v>
      </c>
      <c r="H469" s="137">
        <v>1</v>
      </c>
      <c r="I469" s="138"/>
      <c r="J469" s="139">
        <f>ROUND(I469*H469,2)</f>
        <v>0</v>
      </c>
      <c r="K469" s="135" t="s">
        <v>149</v>
      </c>
      <c r="L469" s="32"/>
      <c r="M469" s="140" t="s">
        <v>1</v>
      </c>
      <c r="N469" s="141" t="s">
        <v>42</v>
      </c>
      <c r="P469" s="142">
        <f>O469*H469</f>
        <v>0</v>
      </c>
      <c r="Q469" s="142">
        <v>0</v>
      </c>
      <c r="R469" s="142">
        <f>Q469*H469</f>
        <v>0</v>
      </c>
      <c r="S469" s="142">
        <v>0</v>
      </c>
      <c r="T469" s="143">
        <f>S469*H469</f>
        <v>0</v>
      </c>
      <c r="AR469" s="144" t="s">
        <v>247</v>
      </c>
      <c r="AT469" s="144" t="s">
        <v>145</v>
      </c>
      <c r="AU469" s="144" t="s">
        <v>87</v>
      </c>
      <c r="AY469" s="17" t="s">
        <v>142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7" t="s">
        <v>85</v>
      </c>
      <c r="BK469" s="145">
        <f>ROUND(I469*H469,2)</f>
        <v>0</v>
      </c>
      <c r="BL469" s="17" t="s">
        <v>247</v>
      </c>
      <c r="BM469" s="144" t="s">
        <v>721</v>
      </c>
    </row>
    <row r="470" spans="2:47" s="1" customFormat="1" ht="19.5">
      <c r="B470" s="32"/>
      <c r="D470" s="146" t="s">
        <v>152</v>
      </c>
      <c r="F470" s="147" t="s">
        <v>188</v>
      </c>
      <c r="I470" s="148"/>
      <c r="L470" s="32"/>
      <c r="M470" s="149"/>
      <c r="T470" s="56"/>
      <c r="AT470" s="17" t="s">
        <v>152</v>
      </c>
      <c r="AU470" s="17" t="s">
        <v>87</v>
      </c>
    </row>
    <row r="471" spans="2:51" s="12" customFormat="1" ht="11.25">
      <c r="B471" s="150"/>
      <c r="D471" s="146" t="s">
        <v>154</v>
      </c>
      <c r="E471" s="151" t="s">
        <v>1</v>
      </c>
      <c r="F471" s="152" t="s">
        <v>717</v>
      </c>
      <c r="H471" s="151" t="s">
        <v>1</v>
      </c>
      <c r="I471" s="153"/>
      <c r="L471" s="150"/>
      <c r="M471" s="154"/>
      <c r="T471" s="155"/>
      <c r="AT471" s="151" t="s">
        <v>154</v>
      </c>
      <c r="AU471" s="151" t="s">
        <v>87</v>
      </c>
      <c r="AV471" s="12" t="s">
        <v>85</v>
      </c>
      <c r="AW471" s="12" t="s">
        <v>32</v>
      </c>
      <c r="AX471" s="12" t="s">
        <v>77</v>
      </c>
      <c r="AY471" s="151" t="s">
        <v>142</v>
      </c>
    </row>
    <row r="472" spans="2:51" s="13" customFormat="1" ht="11.25">
      <c r="B472" s="156"/>
      <c r="D472" s="146" t="s">
        <v>154</v>
      </c>
      <c r="E472" s="157" t="s">
        <v>1</v>
      </c>
      <c r="F472" s="158" t="s">
        <v>85</v>
      </c>
      <c r="H472" s="159">
        <v>1</v>
      </c>
      <c r="I472" s="160"/>
      <c r="L472" s="156"/>
      <c r="M472" s="161"/>
      <c r="T472" s="162"/>
      <c r="AT472" s="157" t="s">
        <v>154</v>
      </c>
      <c r="AU472" s="157" t="s">
        <v>87</v>
      </c>
      <c r="AV472" s="13" t="s">
        <v>87</v>
      </c>
      <c r="AW472" s="13" t="s">
        <v>32</v>
      </c>
      <c r="AX472" s="13" t="s">
        <v>85</v>
      </c>
      <c r="AY472" s="157" t="s">
        <v>142</v>
      </c>
    </row>
    <row r="473" spans="2:63" s="11" customFormat="1" ht="22.9" customHeight="1">
      <c r="B473" s="120"/>
      <c r="D473" s="121" t="s">
        <v>76</v>
      </c>
      <c r="E473" s="130" t="s">
        <v>722</v>
      </c>
      <c r="F473" s="130" t="s">
        <v>723</v>
      </c>
      <c r="I473" s="123"/>
      <c r="J473" s="131">
        <f>BK473</f>
        <v>0</v>
      </c>
      <c r="L473" s="120"/>
      <c r="M473" s="125"/>
      <c r="P473" s="126">
        <f>SUM(P474:P509)</f>
        <v>0</v>
      </c>
      <c r="R473" s="126">
        <f>SUM(R474:R509)</f>
        <v>1.2353249999999998</v>
      </c>
      <c r="T473" s="127">
        <f>SUM(T474:T509)</f>
        <v>0</v>
      </c>
      <c r="AR473" s="121" t="s">
        <v>87</v>
      </c>
      <c r="AT473" s="128" t="s">
        <v>76</v>
      </c>
      <c r="AU473" s="128" t="s">
        <v>85</v>
      </c>
      <c r="AY473" s="121" t="s">
        <v>142</v>
      </c>
      <c r="BK473" s="129">
        <f>SUM(BK474:BK509)</f>
        <v>0</v>
      </c>
    </row>
    <row r="474" spans="2:65" s="1" customFormat="1" ht="16.5" customHeight="1">
      <c r="B474" s="132"/>
      <c r="C474" s="133" t="s">
        <v>724</v>
      </c>
      <c r="D474" s="133" t="s">
        <v>145</v>
      </c>
      <c r="E474" s="134" t="s">
        <v>725</v>
      </c>
      <c r="F474" s="135" t="s">
        <v>726</v>
      </c>
      <c r="G474" s="136" t="s">
        <v>172</v>
      </c>
      <c r="H474" s="137">
        <v>33.3</v>
      </c>
      <c r="I474" s="138"/>
      <c r="J474" s="139">
        <f>ROUND(I474*H474,2)</f>
        <v>0</v>
      </c>
      <c r="K474" s="135" t="s">
        <v>160</v>
      </c>
      <c r="L474" s="32"/>
      <c r="M474" s="140" t="s">
        <v>1</v>
      </c>
      <c r="N474" s="141" t="s">
        <v>42</v>
      </c>
      <c r="P474" s="142">
        <f>O474*H474</f>
        <v>0</v>
      </c>
      <c r="Q474" s="142">
        <v>0</v>
      </c>
      <c r="R474" s="142">
        <f>Q474*H474</f>
        <v>0</v>
      </c>
      <c r="S474" s="142">
        <v>0</v>
      </c>
      <c r="T474" s="143">
        <f>S474*H474</f>
        <v>0</v>
      </c>
      <c r="AR474" s="144" t="s">
        <v>247</v>
      </c>
      <c r="AT474" s="144" t="s">
        <v>145</v>
      </c>
      <c r="AU474" s="144" t="s">
        <v>87</v>
      </c>
      <c r="AY474" s="17" t="s">
        <v>142</v>
      </c>
      <c r="BE474" s="145">
        <f>IF(N474="základní",J474,0)</f>
        <v>0</v>
      </c>
      <c r="BF474" s="145">
        <f>IF(N474="snížená",J474,0)</f>
        <v>0</v>
      </c>
      <c r="BG474" s="145">
        <f>IF(N474="zákl. přenesená",J474,0)</f>
        <v>0</v>
      </c>
      <c r="BH474" s="145">
        <f>IF(N474="sníž. přenesená",J474,0)</f>
        <v>0</v>
      </c>
      <c r="BI474" s="145">
        <f>IF(N474="nulová",J474,0)</f>
        <v>0</v>
      </c>
      <c r="BJ474" s="17" t="s">
        <v>85</v>
      </c>
      <c r="BK474" s="145">
        <f>ROUND(I474*H474,2)</f>
        <v>0</v>
      </c>
      <c r="BL474" s="17" t="s">
        <v>247</v>
      </c>
      <c r="BM474" s="144" t="s">
        <v>727</v>
      </c>
    </row>
    <row r="475" spans="2:51" s="12" customFormat="1" ht="11.25">
      <c r="B475" s="150"/>
      <c r="D475" s="146" t="s">
        <v>154</v>
      </c>
      <c r="E475" s="151" t="s">
        <v>1</v>
      </c>
      <c r="F475" s="152" t="s">
        <v>728</v>
      </c>
      <c r="H475" s="151" t="s">
        <v>1</v>
      </c>
      <c r="I475" s="153"/>
      <c r="L475" s="150"/>
      <c r="M475" s="154"/>
      <c r="T475" s="155"/>
      <c r="AT475" s="151" t="s">
        <v>154</v>
      </c>
      <c r="AU475" s="151" t="s">
        <v>87</v>
      </c>
      <c r="AV475" s="12" t="s">
        <v>85</v>
      </c>
      <c r="AW475" s="12" t="s">
        <v>32</v>
      </c>
      <c r="AX475" s="12" t="s">
        <v>77</v>
      </c>
      <c r="AY475" s="151" t="s">
        <v>142</v>
      </c>
    </row>
    <row r="476" spans="2:51" s="12" customFormat="1" ht="11.25">
      <c r="B476" s="150"/>
      <c r="D476" s="146" t="s">
        <v>154</v>
      </c>
      <c r="E476" s="151" t="s">
        <v>1</v>
      </c>
      <c r="F476" s="152" t="s">
        <v>729</v>
      </c>
      <c r="H476" s="151" t="s">
        <v>1</v>
      </c>
      <c r="I476" s="153"/>
      <c r="L476" s="150"/>
      <c r="M476" s="154"/>
      <c r="T476" s="155"/>
      <c r="AT476" s="151" t="s">
        <v>154</v>
      </c>
      <c r="AU476" s="151" t="s">
        <v>87</v>
      </c>
      <c r="AV476" s="12" t="s">
        <v>85</v>
      </c>
      <c r="AW476" s="12" t="s">
        <v>32</v>
      </c>
      <c r="AX476" s="12" t="s">
        <v>77</v>
      </c>
      <c r="AY476" s="151" t="s">
        <v>142</v>
      </c>
    </row>
    <row r="477" spans="2:51" s="13" customFormat="1" ht="11.25">
      <c r="B477" s="156"/>
      <c r="D477" s="146" t="s">
        <v>154</v>
      </c>
      <c r="E477" s="157" t="s">
        <v>1</v>
      </c>
      <c r="F477" s="158" t="s">
        <v>231</v>
      </c>
      <c r="H477" s="159">
        <v>13</v>
      </c>
      <c r="I477" s="160"/>
      <c r="L477" s="156"/>
      <c r="M477" s="161"/>
      <c r="T477" s="162"/>
      <c r="AT477" s="157" t="s">
        <v>154</v>
      </c>
      <c r="AU477" s="157" t="s">
        <v>87</v>
      </c>
      <c r="AV477" s="13" t="s">
        <v>87</v>
      </c>
      <c r="AW477" s="13" t="s">
        <v>32</v>
      </c>
      <c r="AX477" s="13" t="s">
        <v>77</v>
      </c>
      <c r="AY477" s="157" t="s">
        <v>142</v>
      </c>
    </row>
    <row r="478" spans="2:51" s="12" customFormat="1" ht="11.25">
      <c r="B478" s="150"/>
      <c r="D478" s="146" t="s">
        <v>154</v>
      </c>
      <c r="E478" s="151" t="s">
        <v>1</v>
      </c>
      <c r="F478" s="152" t="s">
        <v>730</v>
      </c>
      <c r="H478" s="151" t="s">
        <v>1</v>
      </c>
      <c r="I478" s="153"/>
      <c r="L478" s="150"/>
      <c r="M478" s="154"/>
      <c r="T478" s="155"/>
      <c r="AT478" s="151" t="s">
        <v>154</v>
      </c>
      <c r="AU478" s="151" t="s">
        <v>87</v>
      </c>
      <c r="AV478" s="12" t="s">
        <v>85</v>
      </c>
      <c r="AW478" s="12" t="s">
        <v>32</v>
      </c>
      <c r="AX478" s="12" t="s">
        <v>77</v>
      </c>
      <c r="AY478" s="151" t="s">
        <v>142</v>
      </c>
    </row>
    <row r="479" spans="2:51" s="13" customFormat="1" ht="11.25">
      <c r="B479" s="156"/>
      <c r="D479" s="146" t="s">
        <v>154</v>
      </c>
      <c r="E479" s="157" t="s">
        <v>1</v>
      </c>
      <c r="F479" s="158" t="s">
        <v>731</v>
      </c>
      <c r="H479" s="159">
        <v>1.8</v>
      </c>
      <c r="I479" s="160"/>
      <c r="L479" s="156"/>
      <c r="M479" s="161"/>
      <c r="T479" s="162"/>
      <c r="AT479" s="157" t="s">
        <v>154</v>
      </c>
      <c r="AU479" s="157" t="s">
        <v>87</v>
      </c>
      <c r="AV479" s="13" t="s">
        <v>87</v>
      </c>
      <c r="AW479" s="13" t="s">
        <v>32</v>
      </c>
      <c r="AX479" s="13" t="s">
        <v>77</v>
      </c>
      <c r="AY479" s="157" t="s">
        <v>142</v>
      </c>
    </row>
    <row r="480" spans="2:51" s="12" customFormat="1" ht="11.25">
      <c r="B480" s="150"/>
      <c r="D480" s="146" t="s">
        <v>154</v>
      </c>
      <c r="E480" s="151" t="s">
        <v>1</v>
      </c>
      <c r="F480" s="152" t="s">
        <v>732</v>
      </c>
      <c r="H480" s="151" t="s">
        <v>1</v>
      </c>
      <c r="I480" s="153"/>
      <c r="L480" s="150"/>
      <c r="M480" s="154"/>
      <c r="T480" s="155"/>
      <c r="AT480" s="151" t="s">
        <v>154</v>
      </c>
      <c r="AU480" s="151" t="s">
        <v>87</v>
      </c>
      <c r="AV480" s="12" t="s">
        <v>85</v>
      </c>
      <c r="AW480" s="12" t="s">
        <v>32</v>
      </c>
      <c r="AX480" s="12" t="s">
        <v>77</v>
      </c>
      <c r="AY480" s="151" t="s">
        <v>142</v>
      </c>
    </row>
    <row r="481" spans="2:51" s="13" customFormat="1" ht="11.25">
      <c r="B481" s="156"/>
      <c r="D481" s="146" t="s">
        <v>154</v>
      </c>
      <c r="E481" s="157" t="s">
        <v>1</v>
      </c>
      <c r="F481" s="158" t="s">
        <v>733</v>
      </c>
      <c r="H481" s="159">
        <v>4.9</v>
      </c>
      <c r="I481" s="160"/>
      <c r="L481" s="156"/>
      <c r="M481" s="161"/>
      <c r="T481" s="162"/>
      <c r="AT481" s="157" t="s">
        <v>154</v>
      </c>
      <c r="AU481" s="157" t="s">
        <v>87</v>
      </c>
      <c r="AV481" s="13" t="s">
        <v>87</v>
      </c>
      <c r="AW481" s="13" t="s">
        <v>32</v>
      </c>
      <c r="AX481" s="13" t="s">
        <v>77</v>
      </c>
      <c r="AY481" s="157" t="s">
        <v>142</v>
      </c>
    </row>
    <row r="482" spans="2:51" s="12" customFormat="1" ht="11.25">
      <c r="B482" s="150"/>
      <c r="D482" s="146" t="s">
        <v>154</v>
      </c>
      <c r="E482" s="151" t="s">
        <v>1</v>
      </c>
      <c r="F482" s="152" t="s">
        <v>734</v>
      </c>
      <c r="H482" s="151" t="s">
        <v>1</v>
      </c>
      <c r="I482" s="153"/>
      <c r="L482" s="150"/>
      <c r="M482" s="154"/>
      <c r="T482" s="155"/>
      <c r="AT482" s="151" t="s">
        <v>154</v>
      </c>
      <c r="AU482" s="151" t="s">
        <v>87</v>
      </c>
      <c r="AV482" s="12" t="s">
        <v>85</v>
      </c>
      <c r="AW482" s="12" t="s">
        <v>32</v>
      </c>
      <c r="AX482" s="12" t="s">
        <v>77</v>
      </c>
      <c r="AY482" s="151" t="s">
        <v>142</v>
      </c>
    </row>
    <row r="483" spans="2:51" s="13" customFormat="1" ht="11.25">
      <c r="B483" s="156"/>
      <c r="D483" s="146" t="s">
        <v>154</v>
      </c>
      <c r="E483" s="157" t="s">
        <v>1</v>
      </c>
      <c r="F483" s="158" t="s">
        <v>735</v>
      </c>
      <c r="H483" s="159">
        <v>2.1</v>
      </c>
      <c r="I483" s="160"/>
      <c r="L483" s="156"/>
      <c r="M483" s="161"/>
      <c r="T483" s="162"/>
      <c r="AT483" s="157" t="s">
        <v>154</v>
      </c>
      <c r="AU483" s="157" t="s">
        <v>87</v>
      </c>
      <c r="AV483" s="13" t="s">
        <v>87</v>
      </c>
      <c r="AW483" s="13" t="s">
        <v>32</v>
      </c>
      <c r="AX483" s="13" t="s">
        <v>77</v>
      </c>
      <c r="AY483" s="157" t="s">
        <v>142</v>
      </c>
    </row>
    <row r="484" spans="2:51" s="12" customFormat="1" ht="11.25">
      <c r="B484" s="150"/>
      <c r="D484" s="146" t="s">
        <v>154</v>
      </c>
      <c r="E484" s="151" t="s">
        <v>1</v>
      </c>
      <c r="F484" s="152" t="s">
        <v>736</v>
      </c>
      <c r="H484" s="151" t="s">
        <v>1</v>
      </c>
      <c r="I484" s="153"/>
      <c r="L484" s="150"/>
      <c r="M484" s="154"/>
      <c r="T484" s="155"/>
      <c r="AT484" s="151" t="s">
        <v>154</v>
      </c>
      <c r="AU484" s="151" t="s">
        <v>87</v>
      </c>
      <c r="AV484" s="12" t="s">
        <v>85</v>
      </c>
      <c r="AW484" s="12" t="s">
        <v>32</v>
      </c>
      <c r="AX484" s="12" t="s">
        <v>77</v>
      </c>
      <c r="AY484" s="151" t="s">
        <v>142</v>
      </c>
    </row>
    <row r="485" spans="2:51" s="13" customFormat="1" ht="11.25">
      <c r="B485" s="156"/>
      <c r="D485" s="146" t="s">
        <v>154</v>
      </c>
      <c r="E485" s="157" t="s">
        <v>1</v>
      </c>
      <c r="F485" s="158" t="s">
        <v>737</v>
      </c>
      <c r="H485" s="159">
        <v>3.1</v>
      </c>
      <c r="I485" s="160"/>
      <c r="L485" s="156"/>
      <c r="M485" s="161"/>
      <c r="T485" s="162"/>
      <c r="AT485" s="157" t="s">
        <v>154</v>
      </c>
      <c r="AU485" s="157" t="s">
        <v>87</v>
      </c>
      <c r="AV485" s="13" t="s">
        <v>87</v>
      </c>
      <c r="AW485" s="13" t="s">
        <v>32</v>
      </c>
      <c r="AX485" s="13" t="s">
        <v>77</v>
      </c>
      <c r="AY485" s="157" t="s">
        <v>142</v>
      </c>
    </row>
    <row r="486" spans="2:51" s="12" customFormat="1" ht="11.25">
      <c r="B486" s="150"/>
      <c r="D486" s="146" t="s">
        <v>154</v>
      </c>
      <c r="E486" s="151" t="s">
        <v>1</v>
      </c>
      <c r="F486" s="152" t="s">
        <v>738</v>
      </c>
      <c r="H486" s="151" t="s">
        <v>1</v>
      </c>
      <c r="I486" s="153"/>
      <c r="L486" s="150"/>
      <c r="M486" s="154"/>
      <c r="T486" s="155"/>
      <c r="AT486" s="151" t="s">
        <v>154</v>
      </c>
      <c r="AU486" s="151" t="s">
        <v>87</v>
      </c>
      <c r="AV486" s="12" t="s">
        <v>85</v>
      </c>
      <c r="AW486" s="12" t="s">
        <v>32</v>
      </c>
      <c r="AX486" s="12" t="s">
        <v>77</v>
      </c>
      <c r="AY486" s="151" t="s">
        <v>142</v>
      </c>
    </row>
    <row r="487" spans="2:51" s="13" customFormat="1" ht="11.25">
      <c r="B487" s="156"/>
      <c r="D487" s="146" t="s">
        <v>154</v>
      </c>
      <c r="E487" s="157" t="s">
        <v>1</v>
      </c>
      <c r="F487" s="158" t="s">
        <v>739</v>
      </c>
      <c r="H487" s="159">
        <v>4.4</v>
      </c>
      <c r="I487" s="160"/>
      <c r="L487" s="156"/>
      <c r="M487" s="161"/>
      <c r="T487" s="162"/>
      <c r="AT487" s="157" t="s">
        <v>154</v>
      </c>
      <c r="AU487" s="157" t="s">
        <v>87</v>
      </c>
      <c r="AV487" s="13" t="s">
        <v>87</v>
      </c>
      <c r="AW487" s="13" t="s">
        <v>32</v>
      </c>
      <c r="AX487" s="13" t="s">
        <v>77</v>
      </c>
      <c r="AY487" s="157" t="s">
        <v>142</v>
      </c>
    </row>
    <row r="488" spans="2:51" s="12" customFormat="1" ht="11.25">
      <c r="B488" s="150"/>
      <c r="D488" s="146" t="s">
        <v>154</v>
      </c>
      <c r="E488" s="151" t="s">
        <v>1</v>
      </c>
      <c r="F488" s="152" t="s">
        <v>740</v>
      </c>
      <c r="H488" s="151" t="s">
        <v>1</v>
      </c>
      <c r="I488" s="153"/>
      <c r="L488" s="150"/>
      <c r="M488" s="154"/>
      <c r="T488" s="155"/>
      <c r="AT488" s="151" t="s">
        <v>154</v>
      </c>
      <c r="AU488" s="151" t="s">
        <v>87</v>
      </c>
      <c r="AV488" s="12" t="s">
        <v>85</v>
      </c>
      <c r="AW488" s="12" t="s">
        <v>32</v>
      </c>
      <c r="AX488" s="12" t="s">
        <v>77</v>
      </c>
      <c r="AY488" s="151" t="s">
        <v>142</v>
      </c>
    </row>
    <row r="489" spans="2:51" s="13" customFormat="1" ht="11.25">
      <c r="B489" s="156"/>
      <c r="D489" s="146" t="s">
        <v>154</v>
      </c>
      <c r="E489" s="157" t="s">
        <v>1</v>
      </c>
      <c r="F489" s="158" t="s">
        <v>150</v>
      </c>
      <c r="H489" s="159">
        <v>4</v>
      </c>
      <c r="I489" s="160"/>
      <c r="L489" s="156"/>
      <c r="M489" s="161"/>
      <c r="T489" s="162"/>
      <c r="AT489" s="157" t="s">
        <v>154</v>
      </c>
      <c r="AU489" s="157" t="s">
        <v>87</v>
      </c>
      <c r="AV489" s="13" t="s">
        <v>87</v>
      </c>
      <c r="AW489" s="13" t="s">
        <v>32</v>
      </c>
      <c r="AX489" s="13" t="s">
        <v>77</v>
      </c>
      <c r="AY489" s="157" t="s">
        <v>142</v>
      </c>
    </row>
    <row r="490" spans="2:51" s="14" customFormat="1" ht="11.25">
      <c r="B490" s="163"/>
      <c r="D490" s="146" t="s">
        <v>154</v>
      </c>
      <c r="E490" s="164" t="s">
        <v>1</v>
      </c>
      <c r="F490" s="165" t="s">
        <v>156</v>
      </c>
      <c r="H490" s="166">
        <v>33.300000000000004</v>
      </c>
      <c r="I490" s="167"/>
      <c r="L490" s="163"/>
      <c r="M490" s="168"/>
      <c r="T490" s="169"/>
      <c r="AT490" s="164" t="s">
        <v>154</v>
      </c>
      <c r="AU490" s="164" t="s">
        <v>87</v>
      </c>
      <c r="AV490" s="14" t="s">
        <v>150</v>
      </c>
      <c r="AW490" s="14" t="s">
        <v>32</v>
      </c>
      <c r="AX490" s="14" t="s">
        <v>85</v>
      </c>
      <c r="AY490" s="164" t="s">
        <v>142</v>
      </c>
    </row>
    <row r="491" spans="2:65" s="1" customFormat="1" ht="16.5" customHeight="1">
      <c r="B491" s="132"/>
      <c r="C491" s="133" t="s">
        <v>741</v>
      </c>
      <c r="D491" s="133" t="s">
        <v>145</v>
      </c>
      <c r="E491" s="134" t="s">
        <v>742</v>
      </c>
      <c r="F491" s="135" t="s">
        <v>743</v>
      </c>
      <c r="G491" s="136" t="s">
        <v>172</v>
      </c>
      <c r="H491" s="137">
        <v>33.3</v>
      </c>
      <c r="I491" s="138"/>
      <c r="J491" s="139">
        <f>ROUND(I491*H491,2)</f>
        <v>0</v>
      </c>
      <c r="K491" s="135" t="s">
        <v>160</v>
      </c>
      <c r="L491" s="32"/>
      <c r="M491" s="140" t="s">
        <v>1</v>
      </c>
      <c r="N491" s="141" t="s">
        <v>42</v>
      </c>
      <c r="P491" s="142">
        <f>O491*H491</f>
        <v>0</v>
      </c>
      <c r="Q491" s="142">
        <v>0.0003</v>
      </c>
      <c r="R491" s="142">
        <f>Q491*H491</f>
        <v>0.009989999999999999</v>
      </c>
      <c r="S491" s="142">
        <v>0</v>
      </c>
      <c r="T491" s="143">
        <f>S491*H491</f>
        <v>0</v>
      </c>
      <c r="AR491" s="144" t="s">
        <v>247</v>
      </c>
      <c r="AT491" s="144" t="s">
        <v>145</v>
      </c>
      <c r="AU491" s="144" t="s">
        <v>87</v>
      </c>
      <c r="AY491" s="17" t="s">
        <v>142</v>
      </c>
      <c r="BE491" s="145">
        <f>IF(N491="základní",J491,0)</f>
        <v>0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7" t="s">
        <v>85</v>
      </c>
      <c r="BK491" s="145">
        <f>ROUND(I491*H491,2)</f>
        <v>0</v>
      </c>
      <c r="BL491" s="17" t="s">
        <v>247</v>
      </c>
      <c r="BM491" s="144" t="s">
        <v>744</v>
      </c>
    </row>
    <row r="492" spans="2:51" s="13" customFormat="1" ht="11.25">
      <c r="B492" s="156"/>
      <c r="D492" s="146" t="s">
        <v>154</v>
      </c>
      <c r="E492" s="157" t="s">
        <v>1</v>
      </c>
      <c r="F492" s="158" t="s">
        <v>745</v>
      </c>
      <c r="H492" s="159">
        <v>33.3</v>
      </c>
      <c r="I492" s="160"/>
      <c r="L492" s="156"/>
      <c r="M492" s="161"/>
      <c r="T492" s="162"/>
      <c r="AT492" s="157" t="s">
        <v>154</v>
      </c>
      <c r="AU492" s="157" t="s">
        <v>87</v>
      </c>
      <c r="AV492" s="13" t="s">
        <v>87</v>
      </c>
      <c r="AW492" s="13" t="s">
        <v>32</v>
      </c>
      <c r="AX492" s="13" t="s">
        <v>85</v>
      </c>
      <c r="AY492" s="157" t="s">
        <v>142</v>
      </c>
    </row>
    <row r="493" spans="2:65" s="1" customFormat="1" ht="24.2" customHeight="1">
      <c r="B493" s="132"/>
      <c r="C493" s="133" t="s">
        <v>746</v>
      </c>
      <c r="D493" s="133" t="s">
        <v>145</v>
      </c>
      <c r="E493" s="134" t="s">
        <v>747</v>
      </c>
      <c r="F493" s="135" t="s">
        <v>748</v>
      </c>
      <c r="G493" s="136" t="s">
        <v>172</v>
      </c>
      <c r="H493" s="137">
        <v>33.3</v>
      </c>
      <c r="I493" s="138"/>
      <c r="J493" s="139">
        <f>ROUND(I493*H493,2)</f>
        <v>0</v>
      </c>
      <c r="K493" s="135" t="s">
        <v>149</v>
      </c>
      <c r="L493" s="32"/>
      <c r="M493" s="140" t="s">
        <v>1</v>
      </c>
      <c r="N493" s="141" t="s">
        <v>42</v>
      </c>
      <c r="P493" s="142">
        <f>O493*H493</f>
        <v>0</v>
      </c>
      <c r="Q493" s="142">
        <v>0.0075</v>
      </c>
      <c r="R493" s="142">
        <f>Q493*H493</f>
        <v>0.24974999999999997</v>
      </c>
      <c r="S493" s="142">
        <v>0</v>
      </c>
      <c r="T493" s="143">
        <f>S493*H493</f>
        <v>0</v>
      </c>
      <c r="AR493" s="144" t="s">
        <v>247</v>
      </c>
      <c r="AT493" s="144" t="s">
        <v>145</v>
      </c>
      <c r="AU493" s="144" t="s">
        <v>87</v>
      </c>
      <c r="AY493" s="17" t="s">
        <v>142</v>
      </c>
      <c r="BE493" s="145">
        <f>IF(N493="základní",J493,0)</f>
        <v>0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7" t="s">
        <v>85</v>
      </c>
      <c r="BK493" s="145">
        <f>ROUND(I493*H493,2)</f>
        <v>0</v>
      </c>
      <c r="BL493" s="17" t="s">
        <v>247</v>
      </c>
      <c r="BM493" s="144" t="s">
        <v>749</v>
      </c>
    </row>
    <row r="494" spans="2:51" s="12" customFormat="1" ht="11.25">
      <c r="B494" s="150"/>
      <c r="D494" s="146" t="s">
        <v>154</v>
      </c>
      <c r="E494" s="151" t="s">
        <v>1</v>
      </c>
      <c r="F494" s="152" t="s">
        <v>162</v>
      </c>
      <c r="H494" s="151" t="s">
        <v>1</v>
      </c>
      <c r="I494" s="153"/>
      <c r="L494" s="150"/>
      <c r="M494" s="154"/>
      <c r="T494" s="155"/>
      <c r="AT494" s="151" t="s">
        <v>154</v>
      </c>
      <c r="AU494" s="151" t="s">
        <v>87</v>
      </c>
      <c r="AV494" s="12" t="s">
        <v>85</v>
      </c>
      <c r="AW494" s="12" t="s">
        <v>32</v>
      </c>
      <c r="AX494" s="12" t="s">
        <v>77</v>
      </c>
      <c r="AY494" s="151" t="s">
        <v>142</v>
      </c>
    </row>
    <row r="495" spans="2:51" s="13" customFormat="1" ht="11.25">
      <c r="B495" s="156"/>
      <c r="D495" s="146" t="s">
        <v>154</v>
      </c>
      <c r="E495" s="157" t="s">
        <v>1</v>
      </c>
      <c r="F495" s="158" t="s">
        <v>745</v>
      </c>
      <c r="H495" s="159">
        <v>33.3</v>
      </c>
      <c r="I495" s="160"/>
      <c r="L495" s="156"/>
      <c r="M495" s="161"/>
      <c r="T495" s="162"/>
      <c r="AT495" s="157" t="s">
        <v>154</v>
      </c>
      <c r="AU495" s="157" t="s">
        <v>87</v>
      </c>
      <c r="AV495" s="13" t="s">
        <v>87</v>
      </c>
      <c r="AW495" s="13" t="s">
        <v>32</v>
      </c>
      <c r="AX495" s="13" t="s">
        <v>85</v>
      </c>
      <c r="AY495" s="157" t="s">
        <v>142</v>
      </c>
    </row>
    <row r="496" spans="2:65" s="1" customFormat="1" ht="37.9" customHeight="1">
      <c r="B496" s="132"/>
      <c r="C496" s="180" t="s">
        <v>750</v>
      </c>
      <c r="D496" s="180" t="s">
        <v>330</v>
      </c>
      <c r="E496" s="181" t="s">
        <v>751</v>
      </c>
      <c r="F496" s="182" t="s">
        <v>752</v>
      </c>
      <c r="G496" s="183" t="s">
        <v>172</v>
      </c>
      <c r="H496" s="184">
        <v>39.96</v>
      </c>
      <c r="I496" s="185"/>
      <c r="J496" s="186">
        <f>ROUND(I496*H496,2)</f>
        <v>0</v>
      </c>
      <c r="K496" s="182" t="s">
        <v>149</v>
      </c>
      <c r="L496" s="187"/>
      <c r="M496" s="188" t="s">
        <v>1</v>
      </c>
      <c r="N496" s="189" t="s">
        <v>42</v>
      </c>
      <c r="P496" s="142">
        <f>O496*H496</f>
        <v>0</v>
      </c>
      <c r="Q496" s="142">
        <v>0.0231</v>
      </c>
      <c r="R496" s="142">
        <f>Q496*H496</f>
        <v>0.923076</v>
      </c>
      <c r="S496" s="142">
        <v>0</v>
      </c>
      <c r="T496" s="143">
        <f>S496*H496</f>
        <v>0</v>
      </c>
      <c r="AR496" s="144" t="s">
        <v>411</v>
      </c>
      <c r="AT496" s="144" t="s">
        <v>330</v>
      </c>
      <c r="AU496" s="144" t="s">
        <v>87</v>
      </c>
      <c r="AY496" s="17" t="s">
        <v>142</v>
      </c>
      <c r="BE496" s="145">
        <f>IF(N496="základní",J496,0)</f>
        <v>0</v>
      </c>
      <c r="BF496" s="145">
        <f>IF(N496="snížená",J496,0)</f>
        <v>0</v>
      </c>
      <c r="BG496" s="145">
        <f>IF(N496="zákl. přenesená",J496,0)</f>
        <v>0</v>
      </c>
      <c r="BH496" s="145">
        <f>IF(N496="sníž. přenesená",J496,0)</f>
        <v>0</v>
      </c>
      <c r="BI496" s="145">
        <f>IF(N496="nulová",J496,0)</f>
        <v>0</v>
      </c>
      <c r="BJ496" s="17" t="s">
        <v>85</v>
      </c>
      <c r="BK496" s="145">
        <f>ROUND(I496*H496,2)</f>
        <v>0</v>
      </c>
      <c r="BL496" s="17" t="s">
        <v>247</v>
      </c>
      <c r="BM496" s="144" t="s">
        <v>753</v>
      </c>
    </row>
    <row r="497" spans="2:51" s="13" customFormat="1" ht="11.25">
      <c r="B497" s="156"/>
      <c r="D497" s="146" t="s">
        <v>154</v>
      </c>
      <c r="E497" s="157" t="s">
        <v>1</v>
      </c>
      <c r="F497" s="158" t="s">
        <v>745</v>
      </c>
      <c r="H497" s="159">
        <v>33.3</v>
      </c>
      <c r="I497" s="160"/>
      <c r="L497" s="156"/>
      <c r="M497" s="161"/>
      <c r="T497" s="162"/>
      <c r="AT497" s="157" t="s">
        <v>154</v>
      </c>
      <c r="AU497" s="157" t="s">
        <v>87</v>
      </c>
      <c r="AV497" s="13" t="s">
        <v>87</v>
      </c>
      <c r="AW497" s="13" t="s">
        <v>32</v>
      </c>
      <c r="AX497" s="13" t="s">
        <v>85</v>
      </c>
      <c r="AY497" s="157" t="s">
        <v>142</v>
      </c>
    </row>
    <row r="498" spans="2:51" s="13" customFormat="1" ht="11.25">
      <c r="B498" s="156"/>
      <c r="D498" s="146" t="s">
        <v>154</v>
      </c>
      <c r="F498" s="158" t="s">
        <v>754</v>
      </c>
      <c r="H498" s="159">
        <v>39.96</v>
      </c>
      <c r="I498" s="160"/>
      <c r="L498" s="156"/>
      <c r="M498" s="161"/>
      <c r="T498" s="162"/>
      <c r="AT498" s="157" t="s">
        <v>154</v>
      </c>
      <c r="AU498" s="157" t="s">
        <v>87</v>
      </c>
      <c r="AV498" s="13" t="s">
        <v>87</v>
      </c>
      <c r="AW498" s="13" t="s">
        <v>3</v>
      </c>
      <c r="AX498" s="13" t="s">
        <v>85</v>
      </c>
      <c r="AY498" s="157" t="s">
        <v>142</v>
      </c>
    </row>
    <row r="499" spans="2:65" s="1" customFormat="1" ht="24.2" customHeight="1">
      <c r="B499" s="132"/>
      <c r="C499" s="133" t="s">
        <v>755</v>
      </c>
      <c r="D499" s="133" t="s">
        <v>145</v>
      </c>
      <c r="E499" s="134" t="s">
        <v>756</v>
      </c>
      <c r="F499" s="135" t="s">
        <v>757</v>
      </c>
      <c r="G499" s="136" t="s">
        <v>172</v>
      </c>
      <c r="H499" s="137">
        <v>33.3</v>
      </c>
      <c r="I499" s="138"/>
      <c r="J499" s="139">
        <f>ROUND(I499*H499,2)</f>
        <v>0</v>
      </c>
      <c r="K499" s="135" t="s">
        <v>160</v>
      </c>
      <c r="L499" s="32"/>
      <c r="M499" s="140" t="s">
        <v>1</v>
      </c>
      <c r="N499" s="141" t="s">
        <v>42</v>
      </c>
      <c r="P499" s="142">
        <f>O499*H499</f>
        <v>0</v>
      </c>
      <c r="Q499" s="142">
        <v>0</v>
      </c>
      <c r="R499" s="142">
        <f>Q499*H499</f>
        <v>0</v>
      </c>
      <c r="S499" s="142">
        <v>0</v>
      </c>
      <c r="T499" s="143">
        <f>S499*H499</f>
        <v>0</v>
      </c>
      <c r="AR499" s="144" t="s">
        <v>247</v>
      </c>
      <c r="AT499" s="144" t="s">
        <v>145</v>
      </c>
      <c r="AU499" s="144" t="s">
        <v>87</v>
      </c>
      <c r="AY499" s="17" t="s">
        <v>142</v>
      </c>
      <c r="BE499" s="145">
        <f>IF(N499="základní",J499,0)</f>
        <v>0</v>
      </c>
      <c r="BF499" s="145">
        <f>IF(N499="snížená",J499,0)</f>
        <v>0</v>
      </c>
      <c r="BG499" s="145">
        <f>IF(N499="zákl. přenesená",J499,0)</f>
        <v>0</v>
      </c>
      <c r="BH499" s="145">
        <f>IF(N499="sníž. přenesená",J499,0)</f>
        <v>0</v>
      </c>
      <c r="BI499" s="145">
        <f>IF(N499="nulová",J499,0)</f>
        <v>0</v>
      </c>
      <c r="BJ499" s="17" t="s">
        <v>85</v>
      </c>
      <c r="BK499" s="145">
        <f>ROUND(I499*H499,2)</f>
        <v>0</v>
      </c>
      <c r="BL499" s="17" t="s">
        <v>247</v>
      </c>
      <c r="BM499" s="144" t="s">
        <v>758</v>
      </c>
    </row>
    <row r="500" spans="2:51" s="13" customFormat="1" ht="11.25">
      <c r="B500" s="156"/>
      <c r="D500" s="146" t="s">
        <v>154</v>
      </c>
      <c r="E500" s="157" t="s">
        <v>1</v>
      </c>
      <c r="F500" s="158" t="s">
        <v>745</v>
      </c>
      <c r="H500" s="159">
        <v>33.3</v>
      </c>
      <c r="I500" s="160"/>
      <c r="L500" s="156"/>
      <c r="M500" s="161"/>
      <c r="T500" s="162"/>
      <c r="AT500" s="157" t="s">
        <v>154</v>
      </c>
      <c r="AU500" s="157" t="s">
        <v>87</v>
      </c>
      <c r="AV500" s="13" t="s">
        <v>87</v>
      </c>
      <c r="AW500" s="13" t="s">
        <v>32</v>
      </c>
      <c r="AX500" s="13" t="s">
        <v>85</v>
      </c>
      <c r="AY500" s="157" t="s">
        <v>142</v>
      </c>
    </row>
    <row r="501" spans="2:65" s="1" customFormat="1" ht="24.2" customHeight="1">
      <c r="B501" s="132"/>
      <c r="C501" s="133" t="s">
        <v>759</v>
      </c>
      <c r="D501" s="133" t="s">
        <v>145</v>
      </c>
      <c r="E501" s="134" t="s">
        <v>760</v>
      </c>
      <c r="F501" s="135" t="s">
        <v>761</v>
      </c>
      <c r="G501" s="136" t="s">
        <v>172</v>
      </c>
      <c r="H501" s="137">
        <v>33.3</v>
      </c>
      <c r="I501" s="138"/>
      <c r="J501" s="139">
        <f>ROUND(I501*H501,2)</f>
        <v>0</v>
      </c>
      <c r="K501" s="135" t="s">
        <v>149</v>
      </c>
      <c r="L501" s="32"/>
      <c r="M501" s="140" t="s">
        <v>1</v>
      </c>
      <c r="N501" s="141" t="s">
        <v>42</v>
      </c>
      <c r="P501" s="142">
        <f>O501*H501</f>
        <v>0</v>
      </c>
      <c r="Q501" s="142">
        <v>0</v>
      </c>
      <c r="R501" s="142">
        <f>Q501*H501</f>
        <v>0</v>
      </c>
      <c r="S501" s="142">
        <v>0</v>
      </c>
      <c r="T501" s="143">
        <f>S501*H501</f>
        <v>0</v>
      </c>
      <c r="AR501" s="144" t="s">
        <v>247</v>
      </c>
      <c r="AT501" s="144" t="s">
        <v>145</v>
      </c>
      <c r="AU501" s="144" t="s">
        <v>87</v>
      </c>
      <c r="AY501" s="17" t="s">
        <v>142</v>
      </c>
      <c r="BE501" s="145">
        <f>IF(N501="základní",J501,0)</f>
        <v>0</v>
      </c>
      <c r="BF501" s="145">
        <f>IF(N501="snížená",J501,0)</f>
        <v>0</v>
      </c>
      <c r="BG501" s="145">
        <f>IF(N501="zákl. přenesená",J501,0)</f>
        <v>0</v>
      </c>
      <c r="BH501" s="145">
        <f>IF(N501="sníž. přenesená",J501,0)</f>
        <v>0</v>
      </c>
      <c r="BI501" s="145">
        <f>IF(N501="nulová",J501,0)</f>
        <v>0</v>
      </c>
      <c r="BJ501" s="17" t="s">
        <v>85</v>
      </c>
      <c r="BK501" s="145">
        <f>ROUND(I501*H501,2)</f>
        <v>0</v>
      </c>
      <c r="BL501" s="17" t="s">
        <v>247</v>
      </c>
      <c r="BM501" s="144" t="s">
        <v>762</v>
      </c>
    </row>
    <row r="502" spans="2:51" s="13" customFormat="1" ht="11.25">
      <c r="B502" s="156"/>
      <c r="D502" s="146" t="s">
        <v>154</v>
      </c>
      <c r="E502" s="157" t="s">
        <v>1</v>
      </c>
      <c r="F502" s="158" t="s">
        <v>745</v>
      </c>
      <c r="H502" s="159">
        <v>33.3</v>
      </c>
      <c r="I502" s="160"/>
      <c r="L502" s="156"/>
      <c r="M502" s="161"/>
      <c r="T502" s="162"/>
      <c r="AT502" s="157" t="s">
        <v>154</v>
      </c>
      <c r="AU502" s="157" t="s">
        <v>87</v>
      </c>
      <c r="AV502" s="13" t="s">
        <v>87</v>
      </c>
      <c r="AW502" s="13" t="s">
        <v>32</v>
      </c>
      <c r="AX502" s="13" t="s">
        <v>85</v>
      </c>
      <c r="AY502" s="157" t="s">
        <v>142</v>
      </c>
    </row>
    <row r="503" spans="2:65" s="1" customFormat="1" ht="24.2" customHeight="1">
      <c r="B503" s="132"/>
      <c r="C503" s="133" t="s">
        <v>763</v>
      </c>
      <c r="D503" s="133" t="s">
        <v>145</v>
      </c>
      <c r="E503" s="134" t="s">
        <v>764</v>
      </c>
      <c r="F503" s="135" t="s">
        <v>765</v>
      </c>
      <c r="G503" s="136" t="s">
        <v>172</v>
      </c>
      <c r="H503" s="137">
        <v>33.3</v>
      </c>
      <c r="I503" s="138"/>
      <c r="J503" s="139">
        <f>ROUND(I503*H503,2)</f>
        <v>0</v>
      </c>
      <c r="K503" s="135" t="s">
        <v>149</v>
      </c>
      <c r="L503" s="32"/>
      <c r="M503" s="140" t="s">
        <v>1</v>
      </c>
      <c r="N503" s="141" t="s">
        <v>42</v>
      </c>
      <c r="P503" s="142">
        <f>O503*H503</f>
        <v>0</v>
      </c>
      <c r="Q503" s="142">
        <v>0.0015</v>
      </c>
      <c r="R503" s="142">
        <f>Q503*H503</f>
        <v>0.049949999999999994</v>
      </c>
      <c r="S503" s="142">
        <v>0</v>
      </c>
      <c r="T503" s="143">
        <f>S503*H503</f>
        <v>0</v>
      </c>
      <c r="AR503" s="144" t="s">
        <v>247</v>
      </c>
      <c r="AT503" s="144" t="s">
        <v>145</v>
      </c>
      <c r="AU503" s="144" t="s">
        <v>87</v>
      </c>
      <c r="AY503" s="17" t="s">
        <v>142</v>
      </c>
      <c r="BE503" s="145">
        <f>IF(N503="základní",J503,0)</f>
        <v>0</v>
      </c>
      <c r="BF503" s="145">
        <f>IF(N503="snížená",J503,0)</f>
        <v>0</v>
      </c>
      <c r="BG503" s="145">
        <f>IF(N503="zákl. přenesená",J503,0)</f>
        <v>0</v>
      </c>
      <c r="BH503" s="145">
        <f>IF(N503="sníž. přenesená",J503,0)</f>
        <v>0</v>
      </c>
      <c r="BI503" s="145">
        <f>IF(N503="nulová",J503,0)</f>
        <v>0</v>
      </c>
      <c r="BJ503" s="17" t="s">
        <v>85</v>
      </c>
      <c r="BK503" s="145">
        <f>ROUND(I503*H503,2)</f>
        <v>0</v>
      </c>
      <c r="BL503" s="17" t="s">
        <v>247</v>
      </c>
      <c r="BM503" s="144" t="s">
        <v>766</v>
      </c>
    </row>
    <row r="504" spans="2:47" s="1" customFormat="1" ht="19.5">
      <c r="B504" s="32"/>
      <c r="D504" s="146" t="s">
        <v>152</v>
      </c>
      <c r="F504" s="147" t="s">
        <v>188</v>
      </c>
      <c r="I504" s="148"/>
      <c r="L504" s="32"/>
      <c r="M504" s="149"/>
      <c r="T504" s="56"/>
      <c r="AT504" s="17" t="s">
        <v>152</v>
      </c>
      <c r="AU504" s="17" t="s">
        <v>87</v>
      </c>
    </row>
    <row r="505" spans="2:51" s="13" customFormat="1" ht="11.25">
      <c r="B505" s="156"/>
      <c r="D505" s="146" t="s">
        <v>154</v>
      </c>
      <c r="E505" s="157" t="s">
        <v>1</v>
      </c>
      <c r="F505" s="158" t="s">
        <v>745</v>
      </c>
      <c r="H505" s="159">
        <v>33.3</v>
      </c>
      <c r="I505" s="160"/>
      <c r="L505" s="156"/>
      <c r="M505" s="161"/>
      <c r="T505" s="162"/>
      <c r="AT505" s="157" t="s">
        <v>154</v>
      </c>
      <c r="AU505" s="157" t="s">
        <v>87</v>
      </c>
      <c r="AV505" s="13" t="s">
        <v>87</v>
      </c>
      <c r="AW505" s="13" t="s">
        <v>32</v>
      </c>
      <c r="AX505" s="13" t="s">
        <v>85</v>
      </c>
      <c r="AY505" s="157" t="s">
        <v>142</v>
      </c>
    </row>
    <row r="506" spans="2:65" s="1" customFormat="1" ht="16.5" customHeight="1">
      <c r="B506" s="132"/>
      <c r="C506" s="133" t="s">
        <v>767</v>
      </c>
      <c r="D506" s="133" t="s">
        <v>145</v>
      </c>
      <c r="E506" s="134" t="s">
        <v>768</v>
      </c>
      <c r="F506" s="135" t="s">
        <v>769</v>
      </c>
      <c r="G506" s="136" t="s">
        <v>224</v>
      </c>
      <c r="H506" s="137">
        <v>85.3</v>
      </c>
      <c r="I506" s="138"/>
      <c r="J506" s="139">
        <f>ROUND(I506*H506,2)</f>
        <v>0</v>
      </c>
      <c r="K506" s="135" t="s">
        <v>160</v>
      </c>
      <c r="L506" s="32"/>
      <c r="M506" s="140" t="s">
        <v>1</v>
      </c>
      <c r="N506" s="141" t="s">
        <v>42</v>
      </c>
      <c r="P506" s="142">
        <f>O506*H506</f>
        <v>0</v>
      </c>
      <c r="Q506" s="142">
        <v>3E-05</v>
      </c>
      <c r="R506" s="142">
        <f>Q506*H506</f>
        <v>0.002559</v>
      </c>
      <c r="S506" s="142">
        <v>0</v>
      </c>
      <c r="T506" s="143">
        <f>S506*H506</f>
        <v>0</v>
      </c>
      <c r="AR506" s="144" t="s">
        <v>247</v>
      </c>
      <c r="AT506" s="144" t="s">
        <v>145</v>
      </c>
      <c r="AU506" s="144" t="s">
        <v>87</v>
      </c>
      <c r="AY506" s="17" t="s">
        <v>142</v>
      </c>
      <c r="BE506" s="145">
        <f>IF(N506="základní",J506,0)</f>
        <v>0</v>
      </c>
      <c r="BF506" s="145">
        <f>IF(N506="snížená",J506,0)</f>
        <v>0</v>
      </c>
      <c r="BG506" s="145">
        <f>IF(N506="zákl. přenesená",J506,0)</f>
        <v>0</v>
      </c>
      <c r="BH506" s="145">
        <f>IF(N506="sníž. přenesená",J506,0)</f>
        <v>0</v>
      </c>
      <c r="BI506" s="145">
        <f>IF(N506="nulová",J506,0)</f>
        <v>0</v>
      </c>
      <c r="BJ506" s="17" t="s">
        <v>85</v>
      </c>
      <c r="BK506" s="145">
        <f>ROUND(I506*H506,2)</f>
        <v>0</v>
      </c>
      <c r="BL506" s="17" t="s">
        <v>247</v>
      </c>
      <c r="BM506" s="144" t="s">
        <v>770</v>
      </c>
    </row>
    <row r="507" spans="2:51" s="12" customFormat="1" ht="11.25">
      <c r="B507" s="150"/>
      <c r="D507" s="146" t="s">
        <v>154</v>
      </c>
      <c r="E507" s="151" t="s">
        <v>1</v>
      </c>
      <c r="F507" s="152" t="s">
        <v>377</v>
      </c>
      <c r="H507" s="151" t="s">
        <v>1</v>
      </c>
      <c r="I507" s="153"/>
      <c r="L507" s="150"/>
      <c r="M507" s="154"/>
      <c r="T507" s="155"/>
      <c r="AT507" s="151" t="s">
        <v>154</v>
      </c>
      <c r="AU507" s="151" t="s">
        <v>87</v>
      </c>
      <c r="AV507" s="12" t="s">
        <v>85</v>
      </c>
      <c r="AW507" s="12" t="s">
        <v>32</v>
      </c>
      <c r="AX507" s="12" t="s">
        <v>77</v>
      </c>
      <c r="AY507" s="151" t="s">
        <v>142</v>
      </c>
    </row>
    <row r="508" spans="2:51" s="13" customFormat="1" ht="11.25">
      <c r="B508" s="156"/>
      <c r="D508" s="146" t="s">
        <v>154</v>
      </c>
      <c r="E508" s="157" t="s">
        <v>1</v>
      </c>
      <c r="F508" s="158" t="s">
        <v>771</v>
      </c>
      <c r="H508" s="159">
        <v>85.3</v>
      </c>
      <c r="I508" s="160"/>
      <c r="L508" s="156"/>
      <c r="M508" s="161"/>
      <c r="T508" s="162"/>
      <c r="AT508" s="157" t="s">
        <v>154</v>
      </c>
      <c r="AU508" s="157" t="s">
        <v>87</v>
      </c>
      <c r="AV508" s="13" t="s">
        <v>87</v>
      </c>
      <c r="AW508" s="13" t="s">
        <v>32</v>
      </c>
      <c r="AX508" s="13" t="s">
        <v>85</v>
      </c>
      <c r="AY508" s="157" t="s">
        <v>142</v>
      </c>
    </row>
    <row r="509" spans="2:65" s="1" customFormat="1" ht="24.2" customHeight="1">
      <c r="B509" s="132"/>
      <c r="C509" s="133" t="s">
        <v>772</v>
      </c>
      <c r="D509" s="133" t="s">
        <v>145</v>
      </c>
      <c r="E509" s="134" t="s">
        <v>773</v>
      </c>
      <c r="F509" s="135" t="s">
        <v>774</v>
      </c>
      <c r="G509" s="136" t="s">
        <v>219</v>
      </c>
      <c r="H509" s="137">
        <v>1.235</v>
      </c>
      <c r="I509" s="138"/>
      <c r="J509" s="139">
        <f>ROUND(I509*H509,2)</f>
        <v>0</v>
      </c>
      <c r="K509" s="135" t="s">
        <v>160</v>
      </c>
      <c r="L509" s="32"/>
      <c r="M509" s="140" t="s">
        <v>1</v>
      </c>
      <c r="N509" s="141" t="s">
        <v>42</v>
      </c>
      <c r="P509" s="142">
        <f>O509*H509</f>
        <v>0</v>
      </c>
      <c r="Q509" s="142">
        <v>0</v>
      </c>
      <c r="R509" s="142">
        <f>Q509*H509</f>
        <v>0</v>
      </c>
      <c r="S509" s="142">
        <v>0</v>
      </c>
      <c r="T509" s="143">
        <f>S509*H509</f>
        <v>0</v>
      </c>
      <c r="AR509" s="144" t="s">
        <v>247</v>
      </c>
      <c r="AT509" s="144" t="s">
        <v>145</v>
      </c>
      <c r="AU509" s="144" t="s">
        <v>87</v>
      </c>
      <c r="AY509" s="17" t="s">
        <v>142</v>
      </c>
      <c r="BE509" s="145">
        <f>IF(N509="základní",J509,0)</f>
        <v>0</v>
      </c>
      <c r="BF509" s="145">
        <f>IF(N509="snížená",J509,0)</f>
        <v>0</v>
      </c>
      <c r="BG509" s="145">
        <f>IF(N509="zákl. přenesená",J509,0)</f>
        <v>0</v>
      </c>
      <c r="BH509" s="145">
        <f>IF(N509="sníž. přenesená",J509,0)</f>
        <v>0</v>
      </c>
      <c r="BI509" s="145">
        <f>IF(N509="nulová",J509,0)</f>
        <v>0</v>
      </c>
      <c r="BJ509" s="17" t="s">
        <v>85</v>
      </c>
      <c r="BK509" s="145">
        <f>ROUND(I509*H509,2)</f>
        <v>0</v>
      </c>
      <c r="BL509" s="17" t="s">
        <v>247</v>
      </c>
      <c r="BM509" s="144" t="s">
        <v>775</v>
      </c>
    </row>
    <row r="510" spans="2:63" s="11" customFormat="1" ht="22.9" customHeight="1">
      <c r="B510" s="120"/>
      <c r="D510" s="121" t="s">
        <v>76</v>
      </c>
      <c r="E510" s="130" t="s">
        <v>776</v>
      </c>
      <c r="F510" s="130" t="s">
        <v>777</v>
      </c>
      <c r="I510" s="123"/>
      <c r="J510" s="131">
        <f>BK510</f>
        <v>0</v>
      </c>
      <c r="L510" s="120"/>
      <c r="M510" s="125"/>
      <c r="P510" s="126">
        <f>SUM(P511:P546)</f>
        <v>0</v>
      </c>
      <c r="R510" s="126">
        <f>SUM(R511:R546)</f>
        <v>0.815202</v>
      </c>
      <c r="T510" s="127">
        <f>SUM(T511:T546)</f>
        <v>0</v>
      </c>
      <c r="AR510" s="121" t="s">
        <v>87</v>
      </c>
      <c r="AT510" s="128" t="s">
        <v>76</v>
      </c>
      <c r="AU510" s="128" t="s">
        <v>85</v>
      </c>
      <c r="AY510" s="121" t="s">
        <v>142</v>
      </c>
      <c r="BK510" s="129">
        <f>SUM(BK511:BK546)</f>
        <v>0</v>
      </c>
    </row>
    <row r="511" spans="2:65" s="1" customFormat="1" ht="16.5" customHeight="1">
      <c r="B511" s="132"/>
      <c r="C511" s="133" t="s">
        <v>778</v>
      </c>
      <c r="D511" s="133" t="s">
        <v>145</v>
      </c>
      <c r="E511" s="134" t="s">
        <v>779</v>
      </c>
      <c r="F511" s="135" t="s">
        <v>780</v>
      </c>
      <c r="G511" s="136" t="s">
        <v>172</v>
      </c>
      <c r="H511" s="137">
        <v>142.2</v>
      </c>
      <c r="I511" s="138"/>
      <c r="J511" s="139">
        <f>ROUND(I511*H511,2)</f>
        <v>0</v>
      </c>
      <c r="K511" s="135" t="s">
        <v>160</v>
      </c>
      <c r="L511" s="32"/>
      <c r="M511" s="140" t="s">
        <v>1</v>
      </c>
      <c r="N511" s="141" t="s">
        <v>42</v>
      </c>
      <c r="P511" s="142">
        <f>O511*H511</f>
        <v>0</v>
      </c>
      <c r="Q511" s="142">
        <v>0</v>
      </c>
      <c r="R511" s="142">
        <f>Q511*H511</f>
        <v>0</v>
      </c>
      <c r="S511" s="142">
        <v>0</v>
      </c>
      <c r="T511" s="143">
        <f>S511*H511</f>
        <v>0</v>
      </c>
      <c r="AR511" s="144" t="s">
        <v>247</v>
      </c>
      <c r="AT511" s="144" t="s">
        <v>145</v>
      </c>
      <c r="AU511" s="144" t="s">
        <v>87</v>
      </c>
      <c r="AY511" s="17" t="s">
        <v>142</v>
      </c>
      <c r="BE511" s="145">
        <f>IF(N511="základní",J511,0)</f>
        <v>0</v>
      </c>
      <c r="BF511" s="145">
        <f>IF(N511="snížená",J511,0)</f>
        <v>0</v>
      </c>
      <c r="BG511" s="145">
        <f>IF(N511="zákl. přenesená",J511,0)</f>
        <v>0</v>
      </c>
      <c r="BH511" s="145">
        <f>IF(N511="sníž. přenesená",J511,0)</f>
        <v>0</v>
      </c>
      <c r="BI511" s="145">
        <f>IF(N511="nulová",J511,0)</f>
        <v>0</v>
      </c>
      <c r="BJ511" s="17" t="s">
        <v>85</v>
      </c>
      <c r="BK511" s="145">
        <f>ROUND(I511*H511,2)</f>
        <v>0</v>
      </c>
      <c r="BL511" s="17" t="s">
        <v>247</v>
      </c>
      <c r="BM511" s="144" t="s">
        <v>781</v>
      </c>
    </row>
    <row r="512" spans="2:51" s="12" customFormat="1" ht="11.25">
      <c r="B512" s="150"/>
      <c r="D512" s="146" t="s">
        <v>154</v>
      </c>
      <c r="E512" s="151" t="s">
        <v>1</v>
      </c>
      <c r="F512" s="152" t="s">
        <v>408</v>
      </c>
      <c r="H512" s="151" t="s">
        <v>1</v>
      </c>
      <c r="I512" s="153"/>
      <c r="L512" s="150"/>
      <c r="M512" s="154"/>
      <c r="T512" s="155"/>
      <c r="AT512" s="151" t="s">
        <v>154</v>
      </c>
      <c r="AU512" s="151" t="s">
        <v>87</v>
      </c>
      <c r="AV512" s="12" t="s">
        <v>85</v>
      </c>
      <c r="AW512" s="12" t="s">
        <v>32</v>
      </c>
      <c r="AX512" s="12" t="s">
        <v>77</v>
      </c>
      <c r="AY512" s="151" t="s">
        <v>142</v>
      </c>
    </row>
    <row r="513" spans="2:51" s="12" customFormat="1" ht="11.25">
      <c r="B513" s="150"/>
      <c r="D513" s="146" t="s">
        <v>154</v>
      </c>
      <c r="E513" s="151" t="s">
        <v>1</v>
      </c>
      <c r="F513" s="152" t="s">
        <v>782</v>
      </c>
      <c r="H513" s="151" t="s">
        <v>1</v>
      </c>
      <c r="I513" s="153"/>
      <c r="L513" s="150"/>
      <c r="M513" s="154"/>
      <c r="T513" s="155"/>
      <c r="AT513" s="151" t="s">
        <v>154</v>
      </c>
      <c r="AU513" s="151" t="s">
        <v>87</v>
      </c>
      <c r="AV513" s="12" t="s">
        <v>85</v>
      </c>
      <c r="AW513" s="12" t="s">
        <v>32</v>
      </c>
      <c r="AX513" s="12" t="s">
        <v>77</v>
      </c>
      <c r="AY513" s="151" t="s">
        <v>142</v>
      </c>
    </row>
    <row r="514" spans="2:51" s="13" customFormat="1" ht="11.25">
      <c r="B514" s="156"/>
      <c r="D514" s="146" t="s">
        <v>154</v>
      </c>
      <c r="E514" s="157" t="s">
        <v>1</v>
      </c>
      <c r="F514" s="158" t="s">
        <v>221</v>
      </c>
      <c r="H514" s="159">
        <v>11</v>
      </c>
      <c r="I514" s="160"/>
      <c r="L514" s="156"/>
      <c r="M514" s="161"/>
      <c r="T514" s="162"/>
      <c r="AT514" s="157" t="s">
        <v>154</v>
      </c>
      <c r="AU514" s="157" t="s">
        <v>87</v>
      </c>
      <c r="AV514" s="13" t="s">
        <v>87</v>
      </c>
      <c r="AW514" s="13" t="s">
        <v>32</v>
      </c>
      <c r="AX514" s="13" t="s">
        <v>77</v>
      </c>
      <c r="AY514" s="157" t="s">
        <v>142</v>
      </c>
    </row>
    <row r="515" spans="2:51" s="12" customFormat="1" ht="11.25">
      <c r="B515" s="150"/>
      <c r="D515" s="146" t="s">
        <v>154</v>
      </c>
      <c r="E515" s="151" t="s">
        <v>1</v>
      </c>
      <c r="F515" s="152" t="s">
        <v>783</v>
      </c>
      <c r="H515" s="151" t="s">
        <v>1</v>
      </c>
      <c r="I515" s="153"/>
      <c r="L515" s="150"/>
      <c r="M515" s="154"/>
      <c r="T515" s="155"/>
      <c r="AT515" s="151" t="s">
        <v>154</v>
      </c>
      <c r="AU515" s="151" t="s">
        <v>87</v>
      </c>
      <c r="AV515" s="12" t="s">
        <v>85</v>
      </c>
      <c r="AW515" s="12" t="s">
        <v>32</v>
      </c>
      <c r="AX515" s="12" t="s">
        <v>77</v>
      </c>
      <c r="AY515" s="151" t="s">
        <v>142</v>
      </c>
    </row>
    <row r="516" spans="2:51" s="13" customFormat="1" ht="11.25">
      <c r="B516" s="156"/>
      <c r="D516" s="146" t="s">
        <v>154</v>
      </c>
      <c r="E516" s="157" t="s">
        <v>1</v>
      </c>
      <c r="F516" s="158" t="s">
        <v>784</v>
      </c>
      <c r="H516" s="159">
        <v>34.5</v>
      </c>
      <c r="I516" s="160"/>
      <c r="L516" s="156"/>
      <c r="M516" s="161"/>
      <c r="T516" s="162"/>
      <c r="AT516" s="157" t="s">
        <v>154</v>
      </c>
      <c r="AU516" s="157" t="s">
        <v>87</v>
      </c>
      <c r="AV516" s="13" t="s">
        <v>87</v>
      </c>
      <c r="AW516" s="13" t="s">
        <v>32</v>
      </c>
      <c r="AX516" s="13" t="s">
        <v>77</v>
      </c>
      <c r="AY516" s="157" t="s">
        <v>142</v>
      </c>
    </row>
    <row r="517" spans="2:51" s="12" customFormat="1" ht="11.25">
      <c r="B517" s="150"/>
      <c r="D517" s="146" t="s">
        <v>154</v>
      </c>
      <c r="E517" s="151" t="s">
        <v>1</v>
      </c>
      <c r="F517" s="152" t="s">
        <v>785</v>
      </c>
      <c r="H517" s="151" t="s">
        <v>1</v>
      </c>
      <c r="I517" s="153"/>
      <c r="L517" s="150"/>
      <c r="M517" s="154"/>
      <c r="T517" s="155"/>
      <c r="AT517" s="151" t="s">
        <v>154</v>
      </c>
      <c r="AU517" s="151" t="s">
        <v>87</v>
      </c>
      <c r="AV517" s="12" t="s">
        <v>85</v>
      </c>
      <c r="AW517" s="12" t="s">
        <v>32</v>
      </c>
      <c r="AX517" s="12" t="s">
        <v>77</v>
      </c>
      <c r="AY517" s="151" t="s">
        <v>142</v>
      </c>
    </row>
    <row r="518" spans="2:51" s="13" customFormat="1" ht="11.25">
      <c r="B518" s="156"/>
      <c r="D518" s="146" t="s">
        <v>154</v>
      </c>
      <c r="E518" s="157" t="s">
        <v>1</v>
      </c>
      <c r="F518" s="158" t="s">
        <v>786</v>
      </c>
      <c r="H518" s="159">
        <v>45.4</v>
      </c>
      <c r="I518" s="160"/>
      <c r="L518" s="156"/>
      <c r="M518" s="161"/>
      <c r="T518" s="162"/>
      <c r="AT518" s="157" t="s">
        <v>154</v>
      </c>
      <c r="AU518" s="157" t="s">
        <v>87</v>
      </c>
      <c r="AV518" s="13" t="s">
        <v>87</v>
      </c>
      <c r="AW518" s="13" t="s">
        <v>32</v>
      </c>
      <c r="AX518" s="13" t="s">
        <v>77</v>
      </c>
      <c r="AY518" s="157" t="s">
        <v>142</v>
      </c>
    </row>
    <row r="519" spans="2:51" s="12" customFormat="1" ht="11.25">
      <c r="B519" s="150"/>
      <c r="D519" s="146" t="s">
        <v>154</v>
      </c>
      <c r="E519" s="151" t="s">
        <v>1</v>
      </c>
      <c r="F519" s="152" t="s">
        <v>787</v>
      </c>
      <c r="H519" s="151" t="s">
        <v>1</v>
      </c>
      <c r="I519" s="153"/>
      <c r="L519" s="150"/>
      <c r="M519" s="154"/>
      <c r="T519" s="155"/>
      <c r="AT519" s="151" t="s">
        <v>154</v>
      </c>
      <c r="AU519" s="151" t="s">
        <v>87</v>
      </c>
      <c r="AV519" s="12" t="s">
        <v>85</v>
      </c>
      <c r="AW519" s="12" t="s">
        <v>32</v>
      </c>
      <c r="AX519" s="12" t="s">
        <v>77</v>
      </c>
      <c r="AY519" s="151" t="s">
        <v>142</v>
      </c>
    </row>
    <row r="520" spans="2:51" s="13" customFormat="1" ht="11.25">
      <c r="B520" s="156"/>
      <c r="D520" s="146" t="s">
        <v>154</v>
      </c>
      <c r="E520" s="157" t="s">
        <v>1</v>
      </c>
      <c r="F520" s="158" t="s">
        <v>788</v>
      </c>
      <c r="H520" s="159">
        <v>51.3</v>
      </c>
      <c r="I520" s="160"/>
      <c r="L520" s="156"/>
      <c r="M520" s="161"/>
      <c r="T520" s="162"/>
      <c r="AT520" s="157" t="s">
        <v>154</v>
      </c>
      <c r="AU520" s="157" t="s">
        <v>87</v>
      </c>
      <c r="AV520" s="13" t="s">
        <v>87</v>
      </c>
      <c r="AW520" s="13" t="s">
        <v>32</v>
      </c>
      <c r="AX520" s="13" t="s">
        <v>77</v>
      </c>
      <c r="AY520" s="157" t="s">
        <v>142</v>
      </c>
    </row>
    <row r="521" spans="2:51" s="14" customFormat="1" ht="11.25">
      <c r="B521" s="163"/>
      <c r="D521" s="146" t="s">
        <v>154</v>
      </c>
      <c r="E521" s="164" t="s">
        <v>1</v>
      </c>
      <c r="F521" s="165" t="s">
        <v>156</v>
      </c>
      <c r="H521" s="166">
        <v>142.2</v>
      </c>
      <c r="I521" s="167"/>
      <c r="L521" s="163"/>
      <c r="M521" s="168"/>
      <c r="T521" s="169"/>
      <c r="AT521" s="164" t="s">
        <v>154</v>
      </c>
      <c r="AU521" s="164" t="s">
        <v>87</v>
      </c>
      <c r="AV521" s="14" t="s">
        <v>150</v>
      </c>
      <c r="AW521" s="14" t="s">
        <v>32</v>
      </c>
      <c r="AX521" s="14" t="s">
        <v>85</v>
      </c>
      <c r="AY521" s="164" t="s">
        <v>142</v>
      </c>
    </row>
    <row r="522" spans="2:65" s="1" customFormat="1" ht="24.2" customHeight="1">
      <c r="B522" s="132"/>
      <c r="C522" s="133" t="s">
        <v>789</v>
      </c>
      <c r="D522" s="133" t="s">
        <v>145</v>
      </c>
      <c r="E522" s="134" t="s">
        <v>790</v>
      </c>
      <c r="F522" s="135" t="s">
        <v>791</v>
      </c>
      <c r="G522" s="136" t="s">
        <v>172</v>
      </c>
      <c r="H522" s="137">
        <v>142.2</v>
      </c>
      <c r="I522" s="138"/>
      <c r="J522" s="139">
        <f>ROUND(I522*H522,2)</f>
        <v>0</v>
      </c>
      <c r="K522" s="135" t="s">
        <v>149</v>
      </c>
      <c r="L522" s="32"/>
      <c r="M522" s="140" t="s">
        <v>1</v>
      </c>
      <c r="N522" s="141" t="s">
        <v>42</v>
      </c>
      <c r="P522" s="142">
        <f>O522*H522</f>
        <v>0</v>
      </c>
      <c r="Q522" s="142">
        <v>3E-05</v>
      </c>
      <c r="R522" s="142">
        <f>Q522*H522</f>
        <v>0.004266</v>
      </c>
      <c r="S522" s="142">
        <v>0</v>
      </c>
      <c r="T522" s="143">
        <f>S522*H522</f>
        <v>0</v>
      </c>
      <c r="AR522" s="144" t="s">
        <v>247</v>
      </c>
      <c r="AT522" s="144" t="s">
        <v>145</v>
      </c>
      <c r="AU522" s="144" t="s">
        <v>87</v>
      </c>
      <c r="AY522" s="17" t="s">
        <v>142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7" t="s">
        <v>85</v>
      </c>
      <c r="BK522" s="145">
        <f>ROUND(I522*H522,2)</f>
        <v>0</v>
      </c>
      <c r="BL522" s="17" t="s">
        <v>247</v>
      </c>
      <c r="BM522" s="144" t="s">
        <v>792</v>
      </c>
    </row>
    <row r="523" spans="2:51" s="13" customFormat="1" ht="11.25">
      <c r="B523" s="156"/>
      <c r="D523" s="146" t="s">
        <v>154</v>
      </c>
      <c r="E523" s="157" t="s">
        <v>1</v>
      </c>
      <c r="F523" s="158" t="s">
        <v>793</v>
      </c>
      <c r="H523" s="159">
        <v>142.2</v>
      </c>
      <c r="I523" s="160"/>
      <c r="L523" s="156"/>
      <c r="M523" s="161"/>
      <c r="T523" s="162"/>
      <c r="AT523" s="157" t="s">
        <v>154</v>
      </c>
      <c r="AU523" s="157" t="s">
        <v>87</v>
      </c>
      <c r="AV523" s="13" t="s">
        <v>87</v>
      </c>
      <c r="AW523" s="13" t="s">
        <v>32</v>
      </c>
      <c r="AX523" s="13" t="s">
        <v>85</v>
      </c>
      <c r="AY523" s="157" t="s">
        <v>142</v>
      </c>
    </row>
    <row r="524" spans="2:65" s="1" customFormat="1" ht="16.5" customHeight="1">
      <c r="B524" s="132"/>
      <c r="C524" s="133" t="s">
        <v>794</v>
      </c>
      <c r="D524" s="133" t="s">
        <v>145</v>
      </c>
      <c r="E524" s="134" t="s">
        <v>795</v>
      </c>
      <c r="F524" s="135" t="s">
        <v>796</v>
      </c>
      <c r="G524" s="136" t="s">
        <v>172</v>
      </c>
      <c r="H524" s="137">
        <v>11</v>
      </c>
      <c r="I524" s="138"/>
      <c r="J524" s="139">
        <f>ROUND(I524*H524,2)</f>
        <v>0</v>
      </c>
      <c r="K524" s="135" t="s">
        <v>160</v>
      </c>
      <c r="L524" s="32"/>
      <c r="M524" s="140" t="s">
        <v>1</v>
      </c>
      <c r="N524" s="141" t="s">
        <v>42</v>
      </c>
      <c r="P524" s="142">
        <f>O524*H524</f>
        <v>0</v>
      </c>
      <c r="Q524" s="142">
        <v>0.0003</v>
      </c>
      <c r="R524" s="142">
        <f>Q524*H524</f>
        <v>0.0032999999999999995</v>
      </c>
      <c r="S524" s="142">
        <v>0</v>
      </c>
      <c r="T524" s="143">
        <f>S524*H524</f>
        <v>0</v>
      </c>
      <c r="AR524" s="144" t="s">
        <v>247</v>
      </c>
      <c r="AT524" s="144" t="s">
        <v>145</v>
      </c>
      <c r="AU524" s="144" t="s">
        <v>87</v>
      </c>
      <c r="AY524" s="17" t="s">
        <v>142</v>
      </c>
      <c r="BE524" s="145">
        <f>IF(N524="základní",J524,0)</f>
        <v>0</v>
      </c>
      <c r="BF524" s="145">
        <f>IF(N524="snížená",J524,0)</f>
        <v>0</v>
      </c>
      <c r="BG524" s="145">
        <f>IF(N524="zákl. přenesená",J524,0)</f>
        <v>0</v>
      </c>
      <c r="BH524" s="145">
        <f>IF(N524="sníž. přenesená",J524,0)</f>
        <v>0</v>
      </c>
      <c r="BI524" s="145">
        <f>IF(N524="nulová",J524,0)</f>
        <v>0</v>
      </c>
      <c r="BJ524" s="17" t="s">
        <v>85</v>
      </c>
      <c r="BK524" s="145">
        <f>ROUND(I524*H524,2)</f>
        <v>0</v>
      </c>
      <c r="BL524" s="17" t="s">
        <v>247</v>
      </c>
      <c r="BM524" s="144" t="s">
        <v>797</v>
      </c>
    </row>
    <row r="525" spans="2:51" s="12" customFormat="1" ht="11.25">
      <c r="B525" s="150"/>
      <c r="D525" s="146" t="s">
        <v>154</v>
      </c>
      <c r="E525" s="151" t="s">
        <v>1</v>
      </c>
      <c r="F525" s="152" t="s">
        <v>408</v>
      </c>
      <c r="H525" s="151" t="s">
        <v>1</v>
      </c>
      <c r="I525" s="153"/>
      <c r="L525" s="150"/>
      <c r="M525" s="154"/>
      <c r="T525" s="155"/>
      <c r="AT525" s="151" t="s">
        <v>154</v>
      </c>
      <c r="AU525" s="151" t="s">
        <v>87</v>
      </c>
      <c r="AV525" s="12" t="s">
        <v>85</v>
      </c>
      <c r="AW525" s="12" t="s">
        <v>32</v>
      </c>
      <c r="AX525" s="12" t="s">
        <v>77</v>
      </c>
      <c r="AY525" s="151" t="s">
        <v>142</v>
      </c>
    </row>
    <row r="526" spans="2:51" s="12" customFormat="1" ht="11.25">
      <c r="B526" s="150"/>
      <c r="D526" s="146" t="s">
        <v>154</v>
      </c>
      <c r="E526" s="151" t="s">
        <v>1</v>
      </c>
      <c r="F526" s="152" t="s">
        <v>782</v>
      </c>
      <c r="H526" s="151" t="s">
        <v>1</v>
      </c>
      <c r="I526" s="153"/>
      <c r="L526" s="150"/>
      <c r="M526" s="154"/>
      <c r="T526" s="155"/>
      <c r="AT526" s="151" t="s">
        <v>154</v>
      </c>
      <c r="AU526" s="151" t="s">
        <v>87</v>
      </c>
      <c r="AV526" s="12" t="s">
        <v>85</v>
      </c>
      <c r="AW526" s="12" t="s">
        <v>32</v>
      </c>
      <c r="AX526" s="12" t="s">
        <v>77</v>
      </c>
      <c r="AY526" s="151" t="s">
        <v>142</v>
      </c>
    </row>
    <row r="527" spans="2:51" s="13" customFormat="1" ht="11.25">
      <c r="B527" s="156"/>
      <c r="D527" s="146" t="s">
        <v>154</v>
      </c>
      <c r="E527" s="157" t="s">
        <v>1</v>
      </c>
      <c r="F527" s="158" t="s">
        <v>221</v>
      </c>
      <c r="H527" s="159">
        <v>11</v>
      </c>
      <c r="I527" s="160"/>
      <c r="L527" s="156"/>
      <c r="M527" s="161"/>
      <c r="T527" s="162"/>
      <c r="AT527" s="157" t="s">
        <v>154</v>
      </c>
      <c r="AU527" s="157" t="s">
        <v>87</v>
      </c>
      <c r="AV527" s="13" t="s">
        <v>87</v>
      </c>
      <c r="AW527" s="13" t="s">
        <v>32</v>
      </c>
      <c r="AX527" s="13" t="s">
        <v>85</v>
      </c>
      <c r="AY527" s="157" t="s">
        <v>142</v>
      </c>
    </row>
    <row r="528" spans="2:65" s="1" customFormat="1" ht="24.2" customHeight="1">
      <c r="B528" s="132"/>
      <c r="C528" s="180" t="s">
        <v>798</v>
      </c>
      <c r="D528" s="180" t="s">
        <v>330</v>
      </c>
      <c r="E528" s="181" t="s">
        <v>799</v>
      </c>
      <c r="F528" s="182" t="s">
        <v>800</v>
      </c>
      <c r="G528" s="183" t="s">
        <v>172</v>
      </c>
      <c r="H528" s="184">
        <v>12.1</v>
      </c>
      <c r="I528" s="185"/>
      <c r="J528" s="186">
        <f>ROUND(I528*H528,2)</f>
        <v>0</v>
      </c>
      <c r="K528" s="182" t="s">
        <v>149</v>
      </c>
      <c r="L528" s="187"/>
      <c r="M528" s="188" t="s">
        <v>1</v>
      </c>
      <c r="N528" s="189" t="s">
        <v>42</v>
      </c>
      <c r="P528" s="142">
        <f>O528*H528</f>
        <v>0</v>
      </c>
      <c r="Q528" s="142">
        <v>0.00264</v>
      </c>
      <c r="R528" s="142">
        <f>Q528*H528</f>
        <v>0.031944</v>
      </c>
      <c r="S528" s="142">
        <v>0</v>
      </c>
      <c r="T528" s="143">
        <f>S528*H528</f>
        <v>0</v>
      </c>
      <c r="AR528" s="144" t="s">
        <v>411</v>
      </c>
      <c r="AT528" s="144" t="s">
        <v>330</v>
      </c>
      <c r="AU528" s="144" t="s">
        <v>87</v>
      </c>
      <c r="AY528" s="17" t="s">
        <v>142</v>
      </c>
      <c r="BE528" s="145">
        <f>IF(N528="základní",J528,0)</f>
        <v>0</v>
      </c>
      <c r="BF528" s="145">
        <f>IF(N528="snížená",J528,0)</f>
        <v>0</v>
      </c>
      <c r="BG528" s="145">
        <f>IF(N528="zákl. přenesená",J528,0)</f>
        <v>0</v>
      </c>
      <c r="BH528" s="145">
        <f>IF(N528="sníž. přenesená",J528,0)</f>
        <v>0</v>
      </c>
      <c r="BI528" s="145">
        <f>IF(N528="nulová",J528,0)</f>
        <v>0</v>
      </c>
      <c r="BJ528" s="17" t="s">
        <v>85</v>
      </c>
      <c r="BK528" s="145">
        <f>ROUND(I528*H528,2)</f>
        <v>0</v>
      </c>
      <c r="BL528" s="17" t="s">
        <v>247</v>
      </c>
      <c r="BM528" s="144" t="s">
        <v>801</v>
      </c>
    </row>
    <row r="529" spans="2:51" s="13" customFormat="1" ht="11.25">
      <c r="B529" s="156"/>
      <c r="D529" s="146" t="s">
        <v>154</v>
      </c>
      <c r="E529" s="157" t="s">
        <v>1</v>
      </c>
      <c r="F529" s="158" t="s">
        <v>221</v>
      </c>
      <c r="H529" s="159">
        <v>11</v>
      </c>
      <c r="I529" s="160"/>
      <c r="L529" s="156"/>
      <c r="M529" s="161"/>
      <c r="T529" s="162"/>
      <c r="AT529" s="157" t="s">
        <v>154</v>
      </c>
      <c r="AU529" s="157" t="s">
        <v>87</v>
      </c>
      <c r="AV529" s="13" t="s">
        <v>87</v>
      </c>
      <c r="AW529" s="13" t="s">
        <v>32</v>
      </c>
      <c r="AX529" s="13" t="s">
        <v>85</v>
      </c>
      <c r="AY529" s="157" t="s">
        <v>142</v>
      </c>
    </row>
    <row r="530" spans="2:51" s="13" customFormat="1" ht="11.25">
      <c r="B530" s="156"/>
      <c r="D530" s="146" t="s">
        <v>154</v>
      </c>
      <c r="F530" s="158" t="s">
        <v>802</v>
      </c>
      <c r="H530" s="159">
        <v>12.1</v>
      </c>
      <c r="I530" s="160"/>
      <c r="L530" s="156"/>
      <c r="M530" s="161"/>
      <c r="T530" s="162"/>
      <c r="AT530" s="157" t="s">
        <v>154</v>
      </c>
      <c r="AU530" s="157" t="s">
        <v>87</v>
      </c>
      <c r="AV530" s="13" t="s">
        <v>87</v>
      </c>
      <c r="AW530" s="13" t="s">
        <v>3</v>
      </c>
      <c r="AX530" s="13" t="s">
        <v>85</v>
      </c>
      <c r="AY530" s="157" t="s">
        <v>142</v>
      </c>
    </row>
    <row r="531" spans="2:65" s="1" customFormat="1" ht="21.75" customHeight="1">
      <c r="B531" s="132"/>
      <c r="C531" s="133" t="s">
        <v>803</v>
      </c>
      <c r="D531" s="133" t="s">
        <v>145</v>
      </c>
      <c r="E531" s="134" t="s">
        <v>804</v>
      </c>
      <c r="F531" s="135" t="s">
        <v>805</v>
      </c>
      <c r="G531" s="136" t="s">
        <v>172</v>
      </c>
      <c r="H531" s="137">
        <v>131.2</v>
      </c>
      <c r="I531" s="138"/>
      <c r="J531" s="139">
        <f>ROUND(I531*H531,2)</f>
        <v>0</v>
      </c>
      <c r="K531" s="135" t="s">
        <v>160</v>
      </c>
      <c r="L531" s="32"/>
      <c r="M531" s="140" t="s">
        <v>1</v>
      </c>
      <c r="N531" s="141" t="s">
        <v>42</v>
      </c>
      <c r="P531" s="142">
        <f>O531*H531</f>
        <v>0</v>
      </c>
      <c r="Q531" s="142">
        <v>0.0003</v>
      </c>
      <c r="R531" s="142">
        <f>Q531*H531</f>
        <v>0.03935999999999999</v>
      </c>
      <c r="S531" s="142">
        <v>0</v>
      </c>
      <c r="T531" s="143">
        <f>S531*H531</f>
        <v>0</v>
      </c>
      <c r="AR531" s="144" t="s">
        <v>247</v>
      </c>
      <c r="AT531" s="144" t="s">
        <v>145</v>
      </c>
      <c r="AU531" s="144" t="s">
        <v>87</v>
      </c>
      <c r="AY531" s="17" t="s">
        <v>142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7" t="s">
        <v>85</v>
      </c>
      <c r="BK531" s="145">
        <f>ROUND(I531*H531,2)</f>
        <v>0</v>
      </c>
      <c r="BL531" s="17" t="s">
        <v>247</v>
      </c>
      <c r="BM531" s="144" t="s">
        <v>806</v>
      </c>
    </row>
    <row r="532" spans="2:51" s="12" customFormat="1" ht="11.25">
      <c r="B532" s="150"/>
      <c r="D532" s="146" t="s">
        <v>154</v>
      </c>
      <c r="E532" s="151" t="s">
        <v>1</v>
      </c>
      <c r="F532" s="152" t="s">
        <v>408</v>
      </c>
      <c r="H532" s="151" t="s">
        <v>1</v>
      </c>
      <c r="I532" s="153"/>
      <c r="L532" s="150"/>
      <c r="M532" s="154"/>
      <c r="T532" s="155"/>
      <c r="AT532" s="151" t="s">
        <v>154</v>
      </c>
      <c r="AU532" s="151" t="s">
        <v>87</v>
      </c>
      <c r="AV532" s="12" t="s">
        <v>85</v>
      </c>
      <c r="AW532" s="12" t="s">
        <v>32</v>
      </c>
      <c r="AX532" s="12" t="s">
        <v>77</v>
      </c>
      <c r="AY532" s="151" t="s">
        <v>142</v>
      </c>
    </row>
    <row r="533" spans="2:51" s="12" customFormat="1" ht="11.25">
      <c r="B533" s="150"/>
      <c r="D533" s="146" t="s">
        <v>154</v>
      </c>
      <c r="E533" s="151" t="s">
        <v>1</v>
      </c>
      <c r="F533" s="152" t="s">
        <v>783</v>
      </c>
      <c r="H533" s="151" t="s">
        <v>1</v>
      </c>
      <c r="I533" s="153"/>
      <c r="L533" s="150"/>
      <c r="M533" s="154"/>
      <c r="T533" s="155"/>
      <c r="AT533" s="151" t="s">
        <v>154</v>
      </c>
      <c r="AU533" s="151" t="s">
        <v>87</v>
      </c>
      <c r="AV533" s="12" t="s">
        <v>85</v>
      </c>
      <c r="AW533" s="12" t="s">
        <v>32</v>
      </c>
      <c r="AX533" s="12" t="s">
        <v>77</v>
      </c>
      <c r="AY533" s="151" t="s">
        <v>142</v>
      </c>
    </row>
    <row r="534" spans="2:51" s="13" customFormat="1" ht="11.25">
      <c r="B534" s="156"/>
      <c r="D534" s="146" t="s">
        <v>154</v>
      </c>
      <c r="E534" s="157" t="s">
        <v>1</v>
      </c>
      <c r="F534" s="158" t="s">
        <v>784</v>
      </c>
      <c r="H534" s="159">
        <v>34.5</v>
      </c>
      <c r="I534" s="160"/>
      <c r="L534" s="156"/>
      <c r="M534" s="161"/>
      <c r="T534" s="162"/>
      <c r="AT534" s="157" t="s">
        <v>154</v>
      </c>
      <c r="AU534" s="157" t="s">
        <v>87</v>
      </c>
      <c r="AV534" s="13" t="s">
        <v>87</v>
      </c>
      <c r="AW534" s="13" t="s">
        <v>32</v>
      </c>
      <c r="AX534" s="13" t="s">
        <v>77</v>
      </c>
      <c r="AY534" s="157" t="s">
        <v>142</v>
      </c>
    </row>
    <row r="535" spans="2:51" s="12" customFormat="1" ht="11.25">
      <c r="B535" s="150"/>
      <c r="D535" s="146" t="s">
        <v>154</v>
      </c>
      <c r="E535" s="151" t="s">
        <v>1</v>
      </c>
      <c r="F535" s="152" t="s">
        <v>785</v>
      </c>
      <c r="H535" s="151" t="s">
        <v>1</v>
      </c>
      <c r="I535" s="153"/>
      <c r="L535" s="150"/>
      <c r="M535" s="154"/>
      <c r="T535" s="155"/>
      <c r="AT535" s="151" t="s">
        <v>154</v>
      </c>
      <c r="AU535" s="151" t="s">
        <v>87</v>
      </c>
      <c r="AV535" s="12" t="s">
        <v>85</v>
      </c>
      <c r="AW535" s="12" t="s">
        <v>32</v>
      </c>
      <c r="AX535" s="12" t="s">
        <v>77</v>
      </c>
      <c r="AY535" s="151" t="s">
        <v>142</v>
      </c>
    </row>
    <row r="536" spans="2:51" s="13" customFormat="1" ht="11.25">
      <c r="B536" s="156"/>
      <c r="D536" s="146" t="s">
        <v>154</v>
      </c>
      <c r="E536" s="157" t="s">
        <v>1</v>
      </c>
      <c r="F536" s="158" t="s">
        <v>786</v>
      </c>
      <c r="H536" s="159">
        <v>45.4</v>
      </c>
      <c r="I536" s="160"/>
      <c r="L536" s="156"/>
      <c r="M536" s="161"/>
      <c r="T536" s="162"/>
      <c r="AT536" s="157" t="s">
        <v>154</v>
      </c>
      <c r="AU536" s="157" t="s">
        <v>87</v>
      </c>
      <c r="AV536" s="13" t="s">
        <v>87</v>
      </c>
      <c r="AW536" s="13" t="s">
        <v>32</v>
      </c>
      <c r="AX536" s="13" t="s">
        <v>77</v>
      </c>
      <c r="AY536" s="157" t="s">
        <v>142</v>
      </c>
    </row>
    <row r="537" spans="2:51" s="12" customFormat="1" ht="11.25">
      <c r="B537" s="150"/>
      <c r="D537" s="146" t="s">
        <v>154</v>
      </c>
      <c r="E537" s="151" t="s">
        <v>1</v>
      </c>
      <c r="F537" s="152" t="s">
        <v>787</v>
      </c>
      <c r="H537" s="151" t="s">
        <v>1</v>
      </c>
      <c r="I537" s="153"/>
      <c r="L537" s="150"/>
      <c r="M537" s="154"/>
      <c r="T537" s="155"/>
      <c r="AT537" s="151" t="s">
        <v>154</v>
      </c>
      <c r="AU537" s="151" t="s">
        <v>87</v>
      </c>
      <c r="AV537" s="12" t="s">
        <v>85</v>
      </c>
      <c r="AW537" s="12" t="s">
        <v>32</v>
      </c>
      <c r="AX537" s="12" t="s">
        <v>77</v>
      </c>
      <c r="AY537" s="151" t="s">
        <v>142</v>
      </c>
    </row>
    <row r="538" spans="2:51" s="13" customFormat="1" ht="11.25">
      <c r="B538" s="156"/>
      <c r="D538" s="146" t="s">
        <v>154</v>
      </c>
      <c r="E538" s="157" t="s">
        <v>1</v>
      </c>
      <c r="F538" s="158" t="s">
        <v>788</v>
      </c>
      <c r="H538" s="159">
        <v>51.3</v>
      </c>
      <c r="I538" s="160"/>
      <c r="L538" s="156"/>
      <c r="M538" s="161"/>
      <c r="T538" s="162"/>
      <c r="AT538" s="157" t="s">
        <v>154</v>
      </c>
      <c r="AU538" s="157" t="s">
        <v>87</v>
      </c>
      <c r="AV538" s="13" t="s">
        <v>87</v>
      </c>
      <c r="AW538" s="13" t="s">
        <v>32</v>
      </c>
      <c r="AX538" s="13" t="s">
        <v>77</v>
      </c>
      <c r="AY538" s="157" t="s">
        <v>142</v>
      </c>
    </row>
    <row r="539" spans="2:51" s="14" customFormat="1" ht="11.25">
      <c r="B539" s="163"/>
      <c r="D539" s="146" t="s">
        <v>154</v>
      </c>
      <c r="E539" s="164" t="s">
        <v>1</v>
      </c>
      <c r="F539" s="165" t="s">
        <v>156</v>
      </c>
      <c r="H539" s="166">
        <v>131.2</v>
      </c>
      <c r="I539" s="167"/>
      <c r="L539" s="163"/>
      <c r="M539" s="168"/>
      <c r="T539" s="169"/>
      <c r="AT539" s="164" t="s">
        <v>154</v>
      </c>
      <c r="AU539" s="164" t="s">
        <v>87</v>
      </c>
      <c r="AV539" s="14" t="s">
        <v>150</v>
      </c>
      <c r="AW539" s="14" t="s">
        <v>32</v>
      </c>
      <c r="AX539" s="14" t="s">
        <v>85</v>
      </c>
      <c r="AY539" s="164" t="s">
        <v>142</v>
      </c>
    </row>
    <row r="540" spans="2:65" s="1" customFormat="1" ht="24.2" customHeight="1">
      <c r="B540" s="132"/>
      <c r="C540" s="180" t="s">
        <v>807</v>
      </c>
      <c r="D540" s="180" t="s">
        <v>330</v>
      </c>
      <c r="E540" s="181" t="s">
        <v>808</v>
      </c>
      <c r="F540" s="182" t="s">
        <v>809</v>
      </c>
      <c r="G540" s="183" t="s">
        <v>172</v>
      </c>
      <c r="H540" s="184">
        <v>144.32</v>
      </c>
      <c r="I540" s="185"/>
      <c r="J540" s="186">
        <f>ROUND(I540*H540,2)</f>
        <v>0</v>
      </c>
      <c r="K540" s="182" t="s">
        <v>149</v>
      </c>
      <c r="L540" s="187"/>
      <c r="M540" s="188" t="s">
        <v>1</v>
      </c>
      <c r="N540" s="189" t="s">
        <v>42</v>
      </c>
      <c r="P540" s="142">
        <f>O540*H540</f>
        <v>0</v>
      </c>
      <c r="Q540" s="142">
        <v>0.0051</v>
      </c>
      <c r="R540" s="142">
        <f>Q540*H540</f>
        <v>0.736032</v>
      </c>
      <c r="S540" s="142">
        <v>0</v>
      </c>
      <c r="T540" s="143">
        <f>S540*H540</f>
        <v>0</v>
      </c>
      <c r="AR540" s="144" t="s">
        <v>411</v>
      </c>
      <c r="AT540" s="144" t="s">
        <v>330</v>
      </c>
      <c r="AU540" s="144" t="s">
        <v>87</v>
      </c>
      <c r="AY540" s="17" t="s">
        <v>142</v>
      </c>
      <c r="BE540" s="145">
        <f>IF(N540="základní",J540,0)</f>
        <v>0</v>
      </c>
      <c r="BF540" s="145">
        <f>IF(N540="snížená",J540,0)</f>
        <v>0</v>
      </c>
      <c r="BG540" s="145">
        <f>IF(N540="zákl. přenesená",J540,0)</f>
        <v>0</v>
      </c>
      <c r="BH540" s="145">
        <f>IF(N540="sníž. přenesená",J540,0)</f>
        <v>0</v>
      </c>
      <c r="BI540" s="145">
        <f>IF(N540="nulová",J540,0)</f>
        <v>0</v>
      </c>
      <c r="BJ540" s="17" t="s">
        <v>85</v>
      </c>
      <c r="BK540" s="145">
        <f>ROUND(I540*H540,2)</f>
        <v>0</v>
      </c>
      <c r="BL540" s="17" t="s">
        <v>247</v>
      </c>
      <c r="BM540" s="144" t="s">
        <v>810</v>
      </c>
    </row>
    <row r="541" spans="2:47" s="1" customFormat="1" ht="19.5">
      <c r="B541" s="32"/>
      <c r="D541" s="146" t="s">
        <v>152</v>
      </c>
      <c r="F541" s="147" t="s">
        <v>811</v>
      </c>
      <c r="I541" s="148"/>
      <c r="L541" s="32"/>
      <c r="M541" s="149"/>
      <c r="T541" s="56"/>
      <c r="AT541" s="17" t="s">
        <v>152</v>
      </c>
      <c r="AU541" s="17" t="s">
        <v>87</v>
      </c>
    </row>
    <row r="542" spans="2:51" s="13" customFormat="1" ht="11.25">
      <c r="B542" s="156"/>
      <c r="D542" s="146" t="s">
        <v>154</v>
      </c>
      <c r="E542" s="157" t="s">
        <v>1</v>
      </c>
      <c r="F542" s="158" t="s">
        <v>812</v>
      </c>
      <c r="H542" s="159">
        <v>131.2</v>
      </c>
      <c r="I542" s="160"/>
      <c r="L542" s="156"/>
      <c r="M542" s="161"/>
      <c r="T542" s="162"/>
      <c r="AT542" s="157" t="s">
        <v>154</v>
      </c>
      <c r="AU542" s="157" t="s">
        <v>87</v>
      </c>
      <c r="AV542" s="13" t="s">
        <v>87</v>
      </c>
      <c r="AW542" s="13" t="s">
        <v>32</v>
      </c>
      <c r="AX542" s="13" t="s">
        <v>85</v>
      </c>
      <c r="AY542" s="157" t="s">
        <v>142</v>
      </c>
    </row>
    <row r="543" spans="2:51" s="13" customFormat="1" ht="11.25">
      <c r="B543" s="156"/>
      <c r="D543" s="146" t="s">
        <v>154</v>
      </c>
      <c r="F543" s="158" t="s">
        <v>813</v>
      </c>
      <c r="H543" s="159">
        <v>144.32</v>
      </c>
      <c r="I543" s="160"/>
      <c r="L543" s="156"/>
      <c r="M543" s="161"/>
      <c r="T543" s="162"/>
      <c r="AT543" s="157" t="s">
        <v>154</v>
      </c>
      <c r="AU543" s="157" t="s">
        <v>87</v>
      </c>
      <c r="AV543" s="13" t="s">
        <v>87</v>
      </c>
      <c r="AW543" s="13" t="s">
        <v>3</v>
      </c>
      <c r="AX543" s="13" t="s">
        <v>85</v>
      </c>
      <c r="AY543" s="157" t="s">
        <v>142</v>
      </c>
    </row>
    <row r="544" spans="2:65" s="1" customFormat="1" ht="16.5" customHeight="1">
      <c r="B544" s="132"/>
      <c r="C544" s="133" t="s">
        <v>814</v>
      </c>
      <c r="D544" s="133" t="s">
        <v>145</v>
      </c>
      <c r="E544" s="134" t="s">
        <v>815</v>
      </c>
      <c r="F544" s="135" t="s">
        <v>816</v>
      </c>
      <c r="G544" s="136" t="s">
        <v>148</v>
      </c>
      <c r="H544" s="137">
        <v>1</v>
      </c>
      <c r="I544" s="138"/>
      <c r="J544" s="139">
        <f>ROUND(I544*H544,2)</f>
        <v>0</v>
      </c>
      <c r="K544" s="135" t="s">
        <v>149</v>
      </c>
      <c r="L544" s="32"/>
      <c r="M544" s="140" t="s">
        <v>1</v>
      </c>
      <c r="N544" s="141" t="s">
        <v>42</v>
      </c>
      <c r="P544" s="142">
        <f>O544*H544</f>
        <v>0</v>
      </c>
      <c r="Q544" s="142">
        <v>0.0003</v>
      </c>
      <c r="R544" s="142">
        <f>Q544*H544</f>
        <v>0.0003</v>
      </c>
      <c r="S544" s="142">
        <v>0</v>
      </c>
      <c r="T544" s="143">
        <f>S544*H544</f>
        <v>0</v>
      </c>
      <c r="AR544" s="144" t="s">
        <v>247</v>
      </c>
      <c r="AT544" s="144" t="s">
        <v>145</v>
      </c>
      <c r="AU544" s="144" t="s">
        <v>87</v>
      </c>
      <c r="AY544" s="17" t="s">
        <v>142</v>
      </c>
      <c r="BE544" s="145">
        <f>IF(N544="základní",J544,0)</f>
        <v>0</v>
      </c>
      <c r="BF544" s="145">
        <f>IF(N544="snížená",J544,0)</f>
        <v>0</v>
      </c>
      <c r="BG544" s="145">
        <f>IF(N544="zákl. přenesená",J544,0)</f>
        <v>0</v>
      </c>
      <c r="BH544" s="145">
        <f>IF(N544="sníž. přenesená",J544,0)</f>
        <v>0</v>
      </c>
      <c r="BI544" s="145">
        <f>IF(N544="nulová",J544,0)</f>
        <v>0</v>
      </c>
      <c r="BJ544" s="17" t="s">
        <v>85</v>
      </c>
      <c r="BK544" s="145">
        <f>ROUND(I544*H544,2)</f>
        <v>0</v>
      </c>
      <c r="BL544" s="17" t="s">
        <v>247</v>
      </c>
      <c r="BM544" s="144" t="s">
        <v>817</v>
      </c>
    </row>
    <row r="545" spans="2:51" s="13" customFormat="1" ht="11.25">
      <c r="B545" s="156"/>
      <c r="D545" s="146" t="s">
        <v>154</v>
      </c>
      <c r="E545" s="157" t="s">
        <v>1</v>
      </c>
      <c r="F545" s="158" t="s">
        <v>85</v>
      </c>
      <c r="H545" s="159">
        <v>1</v>
      </c>
      <c r="I545" s="160"/>
      <c r="L545" s="156"/>
      <c r="M545" s="161"/>
      <c r="T545" s="162"/>
      <c r="AT545" s="157" t="s">
        <v>154</v>
      </c>
      <c r="AU545" s="157" t="s">
        <v>87</v>
      </c>
      <c r="AV545" s="13" t="s">
        <v>87</v>
      </c>
      <c r="AW545" s="13" t="s">
        <v>32</v>
      </c>
      <c r="AX545" s="13" t="s">
        <v>85</v>
      </c>
      <c r="AY545" s="157" t="s">
        <v>142</v>
      </c>
    </row>
    <row r="546" spans="2:65" s="1" customFormat="1" ht="24.2" customHeight="1">
      <c r="B546" s="132"/>
      <c r="C546" s="133" t="s">
        <v>818</v>
      </c>
      <c r="D546" s="133" t="s">
        <v>145</v>
      </c>
      <c r="E546" s="134" t="s">
        <v>819</v>
      </c>
      <c r="F546" s="135" t="s">
        <v>820</v>
      </c>
      <c r="G546" s="136" t="s">
        <v>219</v>
      </c>
      <c r="H546" s="137">
        <v>0.815</v>
      </c>
      <c r="I546" s="138"/>
      <c r="J546" s="139">
        <f>ROUND(I546*H546,2)</f>
        <v>0</v>
      </c>
      <c r="K546" s="135" t="s">
        <v>160</v>
      </c>
      <c r="L546" s="32"/>
      <c r="M546" s="140" t="s">
        <v>1</v>
      </c>
      <c r="N546" s="141" t="s">
        <v>42</v>
      </c>
      <c r="P546" s="142">
        <f>O546*H546</f>
        <v>0</v>
      </c>
      <c r="Q546" s="142">
        <v>0</v>
      </c>
      <c r="R546" s="142">
        <f>Q546*H546</f>
        <v>0</v>
      </c>
      <c r="S546" s="142">
        <v>0</v>
      </c>
      <c r="T546" s="143">
        <f>S546*H546</f>
        <v>0</v>
      </c>
      <c r="AR546" s="144" t="s">
        <v>247</v>
      </c>
      <c r="AT546" s="144" t="s">
        <v>145</v>
      </c>
      <c r="AU546" s="144" t="s">
        <v>87</v>
      </c>
      <c r="AY546" s="17" t="s">
        <v>142</v>
      </c>
      <c r="BE546" s="145">
        <f>IF(N546="základní",J546,0)</f>
        <v>0</v>
      </c>
      <c r="BF546" s="145">
        <f>IF(N546="snížená",J546,0)</f>
        <v>0</v>
      </c>
      <c r="BG546" s="145">
        <f>IF(N546="zákl. přenesená",J546,0)</f>
        <v>0</v>
      </c>
      <c r="BH546" s="145">
        <f>IF(N546="sníž. přenesená",J546,0)</f>
        <v>0</v>
      </c>
      <c r="BI546" s="145">
        <f>IF(N546="nulová",J546,0)</f>
        <v>0</v>
      </c>
      <c r="BJ546" s="17" t="s">
        <v>85</v>
      </c>
      <c r="BK546" s="145">
        <f>ROUND(I546*H546,2)</f>
        <v>0</v>
      </c>
      <c r="BL546" s="17" t="s">
        <v>247</v>
      </c>
      <c r="BM546" s="144" t="s">
        <v>821</v>
      </c>
    </row>
    <row r="547" spans="2:63" s="11" customFormat="1" ht="22.9" customHeight="1">
      <c r="B547" s="120"/>
      <c r="D547" s="121" t="s">
        <v>76</v>
      </c>
      <c r="E547" s="130" t="s">
        <v>822</v>
      </c>
      <c r="F547" s="130" t="s">
        <v>823</v>
      </c>
      <c r="I547" s="123"/>
      <c r="J547" s="131">
        <f>BK547</f>
        <v>0</v>
      </c>
      <c r="L547" s="120"/>
      <c r="M547" s="125"/>
      <c r="P547" s="126">
        <f>SUM(P548:P613)</f>
        <v>0</v>
      </c>
      <c r="R547" s="126">
        <f>SUM(R548:R613)</f>
        <v>2.25141713</v>
      </c>
      <c r="T547" s="127">
        <f>SUM(T548:T613)</f>
        <v>0</v>
      </c>
      <c r="AR547" s="121" t="s">
        <v>87</v>
      </c>
      <c r="AT547" s="128" t="s">
        <v>76</v>
      </c>
      <c r="AU547" s="128" t="s">
        <v>85</v>
      </c>
      <c r="AY547" s="121" t="s">
        <v>142</v>
      </c>
      <c r="BK547" s="129">
        <f>SUM(BK548:BK613)</f>
        <v>0</v>
      </c>
    </row>
    <row r="548" spans="2:65" s="1" customFormat="1" ht="16.5" customHeight="1">
      <c r="B548" s="132"/>
      <c r="C548" s="133" t="s">
        <v>824</v>
      </c>
      <c r="D548" s="133" t="s">
        <v>145</v>
      </c>
      <c r="E548" s="134" t="s">
        <v>825</v>
      </c>
      <c r="F548" s="135" t="s">
        <v>826</v>
      </c>
      <c r="G548" s="136" t="s">
        <v>172</v>
      </c>
      <c r="H548" s="137">
        <v>106.138</v>
      </c>
      <c r="I548" s="138"/>
      <c r="J548" s="139">
        <f>ROUND(I548*H548,2)</f>
        <v>0</v>
      </c>
      <c r="K548" s="135" t="s">
        <v>160</v>
      </c>
      <c r="L548" s="32"/>
      <c r="M548" s="140" t="s">
        <v>1</v>
      </c>
      <c r="N548" s="141" t="s">
        <v>42</v>
      </c>
      <c r="P548" s="142">
        <f>O548*H548</f>
        <v>0</v>
      </c>
      <c r="Q548" s="142">
        <v>0.0003</v>
      </c>
      <c r="R548" s="142">
        <f>Q548*H548</f>
        <v>0.0318414</v>
      </c>
      <c r="S548" s="142">
        <v>0</v>
      </c>
      <c r="T548" s="143">
        <f>S548*H548</f>
        <v>0</v>
      </c>
      <c r="AR548" s="144" t="s">
        <v>247</v>
      </c>
      <c r="AT548" s="144" t="s">
        <v>145</v>
      </c>
      <c r="AU548" s="144" t="s">
        <v>87</v>
      </c>
      <c r="AY548" s="17" t="s">
        <v>142</v>
      </c>
      <c r="BE548" s="145">
        <f>IF(N548="základní",J548,0)</f>
        <v>0</v>
      </c>
      <c r="BF548" s="145">
        <f>IF(N548="snížená",J548,0)</f>
        <v>0</v>
      </c>
      <c r="BG548" s="145">
        <f>IF(N548="zákl. přenesená",J548,0)</f>
        <v>0</v>
      </c>
      <c r="BH548" s="145">
        <f>IF(N548="sníž. přenesená",J548,0)</f>
        <v>0</v>
      </c>
      <c r="BI548" s="145">
        <f>IF(N548="nulová",J548,0)</f>
        <v>0</v>
      </c>
      <c r="BJ548" s="17" t="s">
        <v>85</v>
      </c>
      <c r="BK548" s="145">
        <f>ROUND(I548*H548,2)</f>
        <v>0</v>
      </c>
      <c r="BL548" s="17" t="s">
        <v>247</v>
      </c>
      <c r="BM548" s="144" t="s">
        <v>827</v>
      </c>
    </row>
    <row r="549" spans="2:51" s="12" customFormat="1" ht="11.25">
      <c r="B549" s="150"/>
      <c r="D549" s="146" t="s">
        <v>154</v>
      </c>
      <c r="E549" s="151" t="s">
        <v>1</v>
      </c>
      <c r="F549" s="152" t="s">
        <v>162</v>
      </c>
      <c r="H549" s="151" t="s">
        <v>1</v>
      </c>
      <c r="I549" s="153"/>
      <c r="L549" s="150"/>
      <c r="M549" s="154"/>
      <c r="T549" s="155"/>
      <c r="AT549" s="151" t="s">
        <v>154</v>
      </c>
      <c r="AU549" s="151" t="s">
        <v>87</v>
      </c>
      <c r="AV549" s="12" t="s">
        <v>85</v>
      </c>
      <c r="AW549" s="12" t="s">
        <v>32</v>
      </c>
      <c r="AX549" s="12" t="s">
        <v>77</v>
      </c>
      <c r="AY549" s="151" t="s">
        <v>142</v>
      </c>
    </row>
    <row r="550" spans="2:51" s="12" customFormat="1" ht="11.25">
      <c r="B550" s="150"/>
      <c r="D550" s="146" t="s">
        <v>154</v>
      </c>
      <c r="E550" s="151" t="s">
        <v>1</v>
      </c>
      <c r="F550" s="152" t="s">
        <v>828</v>
      </c>
      <c r="H550" s="151" t="s">
        <v>1</v>
      </c>
      <c r="I550" s="153"/>
      <c r="L550" s="150"/>
      <c r="M550" s="154"/>
      <c r="T550" s="155"/>
      <c r="AT550" s="151" t="s">
        <v>154</v>
      </c>
      <c r="AU550" s="151" t="s">
        <v>87</v>
      </c>
      <c r="AV550" s="12" t="s">
        <v>85</v>
      </c>
      <c r="AW550" s="12" t="s">
        <v>32</v>
      </c>
      <c r="AX550" s="12" t="s">
        <v>77</v>
      </c>
      <c r="AY550" s="151" t="s">
        <v>142</v>
      </c>
    </row>
    <row r="551" spans="2:51" s="13" customFormat="1" ht="11.25">
      <c r="B551" s="156"/>
      <c r="D551" s="146" t="s">
        <v>154</v>
      </c>
      <c r="E551" s="157" t="s">
        <v>1</v>
      </c>
      <c r="F551" s="158" t="s">
        <v>829</v>
      </c>
      <c r="H551" s="159">
        <v>6.538</v>
      </c>
      <c r="I551" s="160"/>
      <c r="L551" s="156"/>
      <c r="M551" s="161"/>
      <c r="T551" s="162"/>
      <c r="AT551" s="157" t="s">
        <v>154</v>
      </c>
      <c r="AU551" s="157" t="s">
        <v>87</v>
      </c>
      <c r="AV551" s="13" t="s">
        <v>87</v>
      </c>
      <c r="AW551" s="13" t="s">
        <v>32</v>
      </c>
      <c r="AX551" s="13" t="s">
        <v>77</v>
      </c>
      <c r="AY551" s="157" t="s">
        <v>142</v>
      </c>
    </row>
    <row r="552" spans="2:51" s="13" customFormat="1" ht="11.25">
      <c r="B552" s="156"/>
      <c r="D552" s="146" t="s">
        <v>154</v>
      </c>
      <c r="E552" s="157" t="s">
        <v>1</v>
      </c>
      <c r="F552" s="158" t="s">
        <v>830</v>
      </c>
      <c r="H552" s="159">
        <v>5.997</v>
      </c>
      <c r="I552" s="160"/>
      <c r="L552" s="156"/>
      <c r="M552" s="161"/>
      <c r="T552" s="162"/>
      <c r="AT552" s="157" t="s">
        <v>154</v>
      </c>
      <c r="AU552" s="157" t="s">
        <v>87</v>
      </c>
      <c r="AV552" s="13" t="s">
        <v>87</v>
      </c>
      <c r="AW552" s="13" t="s">
        <v>32</v>
      </c>
      <c r="AX552" s="13" t="s">
        <v>77</v>
      </c>
      <c r="AY552" s="157" t="s">
        <v>142</v>
      </c>
    </row>
    <row r="553" spans="2:51" s="12" customFormat="1" ht="11.25">
      <c r="B553" s="150"/>
      <c r="D553" s="146" t="s">
        <v>154</v>
      </c>
      <c r="E553" s="151" t="s">
        <v>1</v>
      </c>
      <c r="F553" s="152" t="s">
        <v>831</v>
      </c>
      <c r="H553" s="151" t="s">
        <v>1</v>
      </c>
      <c r="I553" s="153"/>
      <c r="L553" s="150"/>
      <c r="M553" s="154"/>
      <c r="T553" s="155"/>
      <c r="AT553" s="151" t="s">
        <v>154</v>
      </c>
      <c r="AU553" s="151" t="s">
        <v>87</v>
      </c>
      <c r="AV553" s="12" t="s">
        <v>85</v>
      </c>
      <c r="AW553" s="12" t="s">
        <v>32</v>
      </c>
      <c r="AX553" s="12" t="s">
        <v>77</v>
      </c>
      <c r="AY553" s="151" t="s">
        <v>142</v>
      </c>
    </row>
    <row r="554" spans="2:51" s="13" customFormat="1" ht="11.25">
      <c r="B554" s="156"/>
      <c r="D554" s="146" t="s">
        <v>154</v>
      </c>
      <c r="E554" s="157" t="s">
        <v>1</v>
      </c>
      <c r="F554" s="158" t="s">
        <v>832</v>
      </c>
      <c r="H554" s="159">
        <v>3.36</v>
      </c>
      <c r="I554" s="160"/>
      <c r="L554" s="156"/>
      <c r="M554" s="161"/>
      <c r="T554" s="162"/>
      <c r="AT554" s="157" t="s">
        <v>154</v>
      </c>
      <c r="AU554" s="157" t="s">
        <v>87</v>
      </c>
      <c r="AV554" s="13" t="s">
        <v>87</v>
      </c>
      <c r="AW554" s="13" t="s">
        <v>32</v>
      </c>
      <c r="AX554" s="13" t="s">
        <v>77</v>
      </c>
      <c r="AY554" s="157" t="s">
        <v>142</v>
      </c>
    </row>
    <row r="555" spans="2:51" s="12" customFormat="1" ht="11.25">
      <c r="B555" s="150"/>
      <c r="D555" s="146" t="s">
        <v>154</v>
      </c>
      <c r="E555" s="151" t="s">
        <v>1</v>
      </c>
      <c r="F555" s="152" t="s">
        <v>833</v>
      </c>
      <c r="H555" s="151" t="s">
        <v>1</v>
      </c>
      <c r="I555" s="153"/>
      <c r="L555" s="150"/>
      <c r="M555" s="154"/>
      <c r="T555" s="155"/>
      <c r="AT555" s="151" t="s">
        <v>154</v>
      </c>
      <c r="AU555" s="151" t="s">
        <v>87</v>
      </c>
      <c r="AV555" s="12" t="s">
        <v>85</v>
      </c>
      <c r="AW555" s="12" t="s">
        <v>32</v>
      </c>
      <c r="AX555" s="12" t="s">
        <v>77</v>
      </c>
      <c r="AY555" s="151" t="s">
        <v>142</v>
      </c>
    </row>
    <row r="556" spans="2:51" s="13" customFormat="1" ht="11.25">
      <c r="B556" s="156"/>
      <c r="D556" s="146" t="s">
        <v>154</v>
      </c>
      <c r="E556" s="157" t="s">
        <v>1</v>
      </c>
      <c r="F556" s="158" t="s">
        <v>834</v>
      </c>
      <c r="H556" s="159">
        <v>9.384</v>
      </c>
      <c r="I556" s="160"/>
      <c r="L556" s="156"/>
      <c r="M556" s="161"/>
      <c r="T556" s="162"/>
      <c r="AT556" s="157" t="s">
        <v>154</v>
      </c>
      <c r="AU556" s="157" t="s">
        <v>87</v>
      </c>
      <c r="AV556" s="13" t="s">
        <v>87</v>
      </c>
      <c r="AW556" s="13" t="s">
        <v>32</v>
      </c>
      <c r="AX556" s="13" t="s">
        <v>77</v>
      </c>
      <c r="AY556" s="157" t="s">
        <v>142</v>
      </c>
    </row>
    <row r="557" spans="2:51" s="13" customFormat="1" ht="11.25">
      <c r="B557" s="156"/>
      <c r="D557" s="146" t="s">
        <v>154</v>
      </c>
      <c r="E557" s="157" t="s">
        <v>1</v>
      </c>
      <c r="F557" s="158" t="s">
        <v>835</v>
      </c>
      <c r="H557" s="159">
        <v>6.3</v>
      </c>
      <c r="I557" s="160"/>
      <c r="L557" s="156"/>
      <c r="M557" s="161"/>
      <c r="T557" s="162"/>
      <c r="AT557" s="157" t="s">
        <v>154</v>
      </c>
      <c r="AU557" s="157" t="s">
        <v>87</v>
      </c>
      <c r="AV557" s="13" t="s">
        <v>87</v>
      </c>
      <c r="AW557" s="13" t="s">
        <v>32</v>
      </c>
      <c r="AX557" s="13" t="s">
        <v>77</v>
      </c>
      <c r="AY557" s="157" t="s">
        <v>142</v>
      </c>
    </row>
    <row r="558" spans="2:51" s="13" customFormat="1" ht="11.25">
      <c r="B558" s="156"/>
      <c r="D558" s="146" t="s">
        <v>154</v>
      </c>
      <c r="E558" s="157" t="s">
        <v>1</v>
      </c>
      <c r="F558" s="158" t="s">
        <v>836</v>
      </c>
      <c r="H558" s="159">
        <v>3.252</v>
      </c>
      <c r="I558" s="160"/>
      <c r="L558" s="156"/>
      <c r="M558" s="161"/>
      <c r="T558" s="162"/>
      <c r="AT558" s="157" t="s">
        <v>154</v>
      </c>
      <c r="AU558" s="157" t="s">
        <v>87</v>
      </c>
      <c r="AV558" s="13" t="s">
        <v>87</v>
      </c>
      <c r="AW558" s="13" t="s">
        <v>32</v>
      </c>
      <c r="AX558" s="13" t="s">
        <v>77</v>
      </c>
      <c r="AY558" s="157" t="s">
        <v>142</v>
      </c>
    </row>
    <row r="559" spans="2:51" s="12" customFormat="1" ht="11.25">
      <c r="B559" s="150"/>
      <c r="D559" s="146" t="s">
        <v>154</v>
      </c>
      <c r="E559" s="151" t="s">
        <v>1</v>
      </c>
      <c r="F559" s="152" t="s">
        <v>193</v>
      </c>
      <c r="H559" s="151" t="s">
        <v>1</v>
      </c>
      <c r="I559" s="153"/>
      <c r="L559" s="150"/>
      <c r="M559" s="154"/>
      <c r="T559" s="155"/>
      <c r="AT559" s="151" t="s">
        <v>154</v>
      </c>
      <c r="AU559" s="151" t="s">
        <v>87</v>
      </c>
      <c r="AV559" s="12" t="s">
        <v>85</v>
      </c>
      <c r="AW559" s="12" t="s">
        <v>32</v>
      </c>
      <c r="AX559" s="12" t="s">
        <v>77</v>
      </c>
      <c r="AY559" s="151" t="s">
        <v>142</v>
      </c>
    </row>
    <row r="560" spans="2:51" s="13" customFormat="1" ht="11.25">
      <c r="B560" s="156"/>
      <c r="D560" s="146" t="s">
        <v>154</v>
      </c>
      <c r="E560" s="157" t="s">
        <v>1</v>
      </c>
      <c r="F560" s="158" t="s">
        <v>837</v>
      </c>
      <c r="H560" s="159">
        <v>3.92</v>
      </c>
      <c r="I560" s="160"/>
      <c r="L560" s="156"/>
      <c r="M560" s="161"/>
      <c r="T560" s="162"/>
      <c r="AT560" s="157" t="s">
        <v>154</v>
      </c>
      <c r="AU560" s="157" t="s">
        <v>87</v>
      </c>
      <c r="AV560" s="13" t="s">
        <v>87</v>
      </c>
      <c r="AW560" s="13" t="s">
        <v>32</v>
      </c>
      <c r="AX560" s="13" t="s">
        <v>77</v>
      </c>
      <c r="AY560" s="157" t="s">
        <v>142</v>
      </c>
    </row>
    <row r="561" spans="2:51" s="12" customFormat="1" ht="11.25">
      <c r="B561" s="150"/>
      <c r="D561" s="146" t="s">
        <v>154</v>
      </c>
      <c r="E561" s="151" t="s">
        <v>1</v>
      </c>
      <c r="F561" s="152" t="s">
        <v>730</v>
      </c>
      <c r="H561" s="151" t="s">
        <v>1</v>
      </c>
      <c r="I561" s="153"/>
      <c r="L561" s="150"/>
      <c r="M561" s="154"/>
      <c r="T561" s="155"/>
      <c r="AT561" s="151" t="s">
        <v>154</v>
      </c>
      <c r="AU561" s="151" t="s">
        <v>87</v>
      </c>
      <c r="AV561" s="12" t="s">
        <v>85</v>
      </c>
      <c r="AW561" s="12" t="s">
        <v>32</v>
      </c>
      <c r="AX561" s="12" t="s">
        <v>77</v>
      </c>
      <c r="AY561" s="151" t="s">
        <v>142</v>
      </c>
    </row>
    <row r="562" spans="2:51" s="13" customFormat="1" ht="11.25">
      <c r="B562" s="156"/>
      <c r="D562" s="146" t="s">
        <v>154</v>
      </c>
      <c r="E562" s="157" t="s">
        <v>1</v>
      </c>
      <c r="F562" s="158" t="s">
        <v>838</v>
      </c>
      <c r="H562" s="159">
        <v>15.4</v>
      </c>
      <c r="I562" s="160"/>
      <c r="L562" s="156"/>
      <c r="M562" s="161"/>
      <c r="T562" s="162"/>
      <c r="AT562" s="157" t="s">
        <v>154</v>
      </c>
      <c r="AU562" s="157" t="s">
        <v>87</v>
      </c>
      <c r="AV562" s="13" t="s">
        <v>87</v>
      </c>
      <c r="AW562" s="13" t="s">
        <v>32</v>
      </c>
      <c r="AX562" s="13" t="s">
        <v>77</v>
      </c>
      <c r="AY562" s="157" t="s">
        <v>142</v>
      </c>
    </row>
    <row r="563" spans="2:51" s="13" customFormat="1" ht="11.25">
      <c r="B563" s="156"/>
      <c r="D563" s="146" t="s">
        <v>154</v>
      </c>
      <c r="E563" s="157" t="s">
        <v>1</v>
      </c>
      <c r="F563" s="158" t="s">
        <v>539</v>
      </c>
      <c r="H563" s="159">
        <v>-1.576</v>
      </c>
      <c r="I563" s="160"/>
      <c r="L563" s="156"/>
      <c r="M563" s="161"/>
      <c r="T563" s="162"/>
      <c r="AT563" s="157" t="s">
        <v>154</v>
      </c>
      <c r="AU563" s="157" t="s">
        <v>87</v>
      </c>
      <c r="AV563" s="13" t="s">
        <v>87</v>
      </c>
      <c r="AW563" s="13" t="s">
        <v>32</v>
      </c>
      <c r="AX563" s="13" t="s">
        <v>77</v>
      </c>
      <c r="AY563" s="157" t="s">
        <v>142</v>
      </c>
    </row>
    <row r="564" spans="2:51" s="12" customFormat="1" ht="11.25">
      <c r="B564" s="150"/>
      <c r="D564" s="146" t="s">
        <v>154</v>
      </c>
      <c r="E564" s="151" t="s">
        <v>1</v>
      </c>
      <c r="F564" s="152" t="s">
        <v>839</v>
      </c>
      <c r="H564" s="151" t="s">
        <v>1</v>
      </c>
      <c r="I564" s="153"/>
      <c r="L564" s="150"/>
      <c r="M564" s="154"/>
      <c r="T564" s="155"/>
      <c r="AT564" s="151" t="s">
        <v>154</v>
      </c>
      <c r="AU564" s="151" t="s">
        <v>87</v>
      </c>
      <c r="AV564" s="12" t="s">
        <v>85</v>
      </c>
      <c r="AW564" s="12" t="s">
        <v>32</v>
      </c>
      <c r="AX564" s="12" t="s">
        <v>77</v>
      </c>
      <c r="AY564" s="151" t="s">
        <v>142</v>
      </c>
    </row>
    <row r="565" spans="2:51" s="13" customFormat="1" ht="11.25">
      <c r="B565" s="156"/>
      <c r="D565" s="146" t="s">
        <v>154</v>
      </c>
      <c r="E565" s="157" t="s">
        <v>1</v>
      </c>
      <c r="F565" s="158" t="s">
        <v>840</v>
      </c>
      <c r="H565" s="159">
        <v>4.9</v>
      </c>
      <c r="I565" s="160"/>
      <c r="L565" s="156"/>
      <c r="M565" s="161"/>
      <c r="T565" s="162"/>
      <c r="AT565" s="157" t="s">
        <v>154</v>
      </c>
      <c r="AU565" s="157" t="s">
        <v>87</v>
      </c>
      <c r="AV565" s="13" t="s">
        <v>87</v>
      </c>
      <c r="AW565" s="13" t="s">
        <v>32</v>
      </c>
      <c r="AX565" s="13" t="s">
        <v>77</v>
      </c>
      <c r="AY565" s="157" t="s">
        <v>142</v>
      </c>
    </row>
    <row r="566" spans="2:51" s="12" customFormat="1" ht="11.25">
      <c r="B566" s="150"/>
      <c r="D566" s="146" t="s">
        <v>154</v>
      </c>
      <c r="E566" s="151" t="s">
        <v>1</v>
      </c>
      <c r="F566" s="152" t="s">
        <v>841</v>
      </c>
      <c r="H566" s="151" t="s">
        <v>1</v>
      </c>
      <c r="I566" s="153"/>
      <c r="L566" s="150"/>
      <c r="M566" s="154"/>
      <c r="T566" s="155"/>
      <c r="AT566" s="151" t="s">
        <v>154</v>
      </c>
      <c r="AU566" s="151" t="s">
        <v>87</v>
      </c>
      <c r="AV566" s="12" t="s">
        <v>85</v>
      </c>
      <c r="AW566" s="12" t="s">
        <v>32</v>
      </c>
      <c r="AX566" s="12" t="s">
        <v>77</v>
      </c>
      <c r="AY566" s="151" t="s">
        <v>142</v>
      </c>
    </row>
    <row r="567" spans="2:51" s="13" customFormat="1" ht="11.25">
      <c r="B567" s="156"/>
      <c r="D567" s="146" t="s">
        <v>154</v>
      </c>
      <c r="E567" s="157" t="s">
        <v>1</v>
      </c>
      <c r="F567" s="158" t="s">
        <v>842</v>
      </c>
      <c r="H567" s="159">
        <v>26.274</v>
      </c>
      <c r="I567" s="160"/>
      <c r="L567" s="156"/>
      <c r="M567" s="161"/>
      <c r="T567" s="162"/>
      <c r="AT567" s="157" t="s">
        <v>154</v>
      </c>
      <c r="AU567" s="157" t="s">
        <v>87</v>
      </c>
      <c r="AV567" s="13" t="s">
        <v>87</v>
      </c>
      <c r="AW567" s="13" t="s">
        <v>32</v>
      </c>
      <c r="AX567" s="13" t="s">
        <v>77</v>
      </c>
      <c r="AY567" s="157" t="s">
        <v>142</v>
      </c>
    </row>
    <row r="568" spans="2:51" s="13" customFormat="1" ht="11.25">
      <c r="B568" s="156"/>
      <c r="D568" s="146" t="s">
        <v>154</v>
      </c>
      <c r="E568" s="157" t="s">
        <v>1</v>
      </c>
      <c r="F568" s="158" t="s">
        <v>843</v>
      </c>
      <c r="H568" s="159">
        <v>-5.761</v>
      </c>
      <c r="I568" s="160"/>
      <c r="L568" s="156"/>
      <c r="M568" s="161"/>
      <c r="T568" s="162"/>
      <c r="AT568" s="157" t="s">
        <v>154</v>
      </c>
      <c r="AU568" s="157" t="s">
        <v>87</v>
      </c>
      <c r="AV568" s="13" t="s">
        <v>87</v>
      </c>
      <c r="AW568" s="13" t="s">
        <v>32</v>
      </c>
      <c r="AX568" s="13" t="s">
        <v>77</v>
      </c>
      <c r="AY568" s="157" t="s">
        <v>142</v>
      </c>
    </row>
    <row r="569" spans="2:51" s="12" customFormat="1" ht="11.25">
      <c r="B569" s="150"/>
      <c r="D569" s="146" t="s">
        <v>154</v>
      </c>
      <c r="E569" s="151" t="s">
        <v>1</v>
      </c>
      <c r="F569" s="152" t="s">
        <v>740</v>
      </c>
      <c r="H569" s="151" t="s">
        <v>1</v>
      </c>
      <c r="I569" s="153"/>
      <c r="L569" s="150"/>
      <c r="M569" s="154"/>
      <c r="T569" s="155"/>
      <c r="AT569" s="151" t="s">
        <v>154</v>
      </c>
      <c r="AU569" s="151" t="s">
        <v>87</v>
      </c>
      <c r="AV569" s="12" t="s">
        <v>85</v>
      </c>
      <c r="AW569" s="12" t="s">
        <v>32</v>
      </c>
      <c r="AX569" s="12" t="s">
        <v>77</v>
      </c>
      <c r="AY569" s="151" t="s">
        <v>142</v>
      </c>
    </row>
    <row r="570" spans="2:51" s="13" customFormat="1" ht="11.25">
      <c r="B570" s="156"/>
      <c r="D570" s="146" t="s">
        <v>154</v>
      </c>
      <c r="E570" s="157" t="s">
        <v>1</v>
      </c>
      <c r="F570" s="158" t="s">
        <v>844</v>
      </c>
      <c r="H570" s="159">
        <v>14.544</v>
      </c>
      <c r="I570" s="160"/>
      <c r="L570" s="156"/>
      <c r="M570" s="161"/>
      <c r="T570" s="162"/>
      <c r="AT570" s="157" t="s">
        <v>154</v>
      </c>
      <c r="AU570" s="157" t="s">
        <v>87</v>
      </c>
      <c r="AV570" s="13" t="s">
        <v>87</v>
      </c>
      <c r="AW570" s="13" t="s">
        <v>32</v>
      </c>
      <c r="AX570" s="13" t="s">
        <v>77</v>
      </c>
      <c r="AY570" s="157" t="s">
        <v>142</v>
      </c>
    </row>
    <row r="571" spans="2:51" s="13" customFormat="1" ht="11.25">
      <c r="B571" s="156"/>
      <c r="D571" s="146" t="s">
        <v>154</v>
      </c>
      <c r="E571" s="157" t="s">
        <v>1</v>
      </c>
      <c r="F571" s="158" t="s">
        <v>845</v>
      </c>
      <c r="H571" s="159">
        <v>-1.44</v>
      </c>
      <c r="I571" s="160"/>
      <c r="L571" s="156"/>
      <c r="M571" s="161"/>
      <c r="T571" s="162"/>
      <c r="AT571" s="157" t="s">
        <v>154</v>
      </c>
      <c r="AU571" s="157" t="s">
        <v>87</v>
      </c>
      <c r="AV571" s="13" t="s">
        <v>87</v>
      </c>
      <c r="AW571" s="13" t="s">
        <v>32</v>
      </c>
      <c r="AX571" s="13" t="s">
        <v>77</v>
      </c>
      <c r="AY571" s="157" t="s">
        <v>142</v>
      </c>
    </row>
    <row r="572" spans="2:51" s="12" customFormat="1" ht="11.25">
      <c r="B572" s="150"/>
      <c r="D572" s="146" t="s">
        <v>154</v>
      </c>
      <c r="E572" s="151" t="s">
        <v>1</v>
      </c>
      <c r="F572" s="152" t="s">
        <v>846</v>
      </c>
      <c r="H572" s="151" t="s">
        <v>1</v>
      </c>
      <c r="I572" s="153"/>
      <c r="L572" s="150"/>
      <c r="M572" s="154"/>
      <c r="T572" s="155"/>
      <c r="AT572" s="151" t="s">
        <v>154</v>
      </c>
      <c r="AU572" s="151" t="s">
        <v>87</v>
      </c>
      <c r="AV572" s="12" t="s">
        <v>85</v>
      </c>
      <c r="AW572" s="12" t="s">
        <v>32</v>
      </c>
      <c r="AX572" s="12" t="s">
        <v>77</v>
      </c>
      <c r="AY572" s="151" t="s">
        <v>142</v>
      </c>
    </row>
    <row r="573" spans="2:51" s="13" customFormat="1" ht="11.25">
      <c r="B573" s="156"/>
      <c r="D573" s="146" t="s">
        <v>154</v>
      </c>
      <c r="E573" s="157" t="s">
        <v>1</v>
      </c>
      <c r="F573" s="158" t="s">
        <v>847</v>
      </c>
      <c r="H573" s="159">
        <v>16.622</v>
      </c>
      <c r="I573" s="160"/>
      <c r="L573" s="156"/>
      <c r="M573" s="161"/>
      <c r="T573" s="162"/>
      <c r="AT573" s="157" t="s">
        <v>154</v>
      </c>
      <c r="AU573" s="157" t="s">
        <v>87</v>
      </c>
      <c r="AV573" s="13" t="s">
        <v>87</v>
      </c>
      <c r="AW573" s="13" t="s">
        <v>32</v>
      </c>
      <c r="AX573" s="13" t="s">
        <v>77</v>
      </c>
      <c r="AY573" s="157" t="s">
        <v>142</v>
      </c>
    </row>
    <row r="574" spans="2:51" s="13" customFormat="1" ht="11.25">
      <c r="B574" s="156"/>
      <c r="D574" s="146" t="s">
        <v>154</v>
      </c>
      <c r="E574" s="157" t="s">
        <v>1</v>
      </c>
      <c r="F574" s="158" t="s">
        <v>539</v>
      </c>
      <c r="H574" s="159">
        <v>-1.576</v>
      </c>
      <c r="I574" s="160"/>
      <c r="L574" s="156"/>
      <c r="M574" s="161"/>
      <c r="T574" s="162"/>
      <c r="AT574" s="157" t="s">
        <v>154</v>
      </c>
      <c r="AU574" s="157" t="s">
        <v>87</v>
      </c>
      <c r="AV574" s="13" t="s">
        <v>87</v>
      </c>
      <c r="AW574" s="13" t="s">
        <v>32</v>
      </c>
      <c r="AX574" s="13" t="s">
        <v>77</v>
      </c>
      <c r="AY574" s="157" t="s">
        <v>142</v>
      </c>
    </row>
    <row r="575" spans="2:51" s="14" customFormat="1" ht="11.25">
      <c r="B575" s="163"/>
      <c r="D575" s="146" t="s">
        <v>154</v>
      </c>
      <c r="E575" s="164" t="s">
        <v>1</v>
      </c>
      <c r="F575" s="165" t="s">
        <v>156</v>
      </c>
      <c r="H575" s="166">
        <v>106.138</v>
      </c>
      <c r="I575" s="167"/>
      <c r="L575" s="163"/>
      <c r="M575" s="168"/>
      <c r="T575" s="169"/>
      <c r="AT575" s="164" t="s">
        <v>154</v>
      </c>
      <c r="AU575" s="164" t="s">
        <v>87</v>
      </c>
      <c r="AV575" s="14" t="s">
        <v>150</v>
      </c>
      <c r="AW575" s="14" t="s">
        <v>32</v>
      </c>
      <c r="AX575" s="14" t="s">
        <v>85</v>
      </c>
      <c r="AY575" s="164" t="s">
        <v>142</v>
      </c>
    </row>
    <row r="576" spans="2:65" s="1" customFormat="1" ht="24.2" customHeight="1">
      <c r="B576" s="132"/>
      <c r="C576" s="133" t="s">
        <v>848</v>
      </c>
      <c r="D576" s="133" t="s">
        <v>145</v>
      </c>
      <c r="E576" s="134" t="s">
        <v>849</v>
      </c>
      <c r="F576" s="135" t="s">
        <v>850</v>
      </c>
      <c r="G576" s="136" t="s">
        <v>172</v>
      </c>
      <c r="H576" s="137">
        <v>53.069</v>
      </c>
      <c r="I576" s="138"/>
      <c r="J576" s="139">
        <f>ROUND(I576*H576,2)</f>
        <v>0</v>
      </c>
      <c r="K576" s="135" t="s">
        <v>160</v>
      </c>
      <c r="L576" s="32"/>
      <c r="M576" s="140" t="s">
        <v>1</v>
      </c>
      <c r="N576" s="141" t="s">
        <v>42</v>
      </c>
      <c r="P576" s="142">
        <f>O576*H576</f>
        <v>0</v>
      </c>
      <c r="Q576" s="142">
        <v>0.0015</v>
      </c>
      <c r="R576" s="142">
        <f>Q576*H576</f>
        <v>0.07960350000000001</v>
      </c>
      <c r="S576" s="142">
        <v>0</v>
      </c>
      <c r="T576" s="143">
        <f>S576*H576</f>
        <v>0</v>
      </c>
      <c r="AR576" s="144" t="s">
        <v>247</v>
      </c>
      <c r="AT576" s="144" t="s">
        <v>145</v>
      </c>
      <c r="AU576" s="144" t="s">
        <v>87</v>
      </c>
      <c r="AY576" s="17" t="s">
        <v>142</v>
      </c>
      <c r="BE576" s="145">
        <f>IF(N576="základní",J576,0)</f>
        <v>0</v>
      </c>
      <c r="BF576" s="145">
        <f>IF(N576="snížená",J576,0)</f>
        <v>0</v>
      </c>
      <c r="BG576" s="145">
        <f>IF(N576="zákl. přenesená",J576,0)</f>
        <v>0</v>
      </c>
      <c r="BH576" s="145">
        <f>IF(N576="sníž. přenesená",J576,0)</f>
        <v>0</v>
      </c>
      <c r="BI576" s="145">
        <f>IF(N576="nulová",J576,0)</f>
        <v>0</v>
      </c>
      <c r="BJ576" s="17" t="s">
        <v>85</v>
      </c>
      <c r="BK576" s="145">
        <f>ROUND(I576*H576,2)</f>
        <v>0</v>
      </c>
      <c r="BL576" s="17" t="s">
        <v>247</v>
      </c>
      <c r="BM576" s="144" t="s">
        <v>851</v>
      </c>
    </row>
    <row r="577" spans="2:51" s="13" customFormat="1" ht="11.25">
      <c r="B577" s="156"/>
      <c r="D577" s="146" t="s">
        <v>154</v>
      </c>
      <c r="E577" s="157" t="s">
        <v>1</v>
      </c>
      <c r="F577" s="158" t="s">
        <v>852</v>
      </c>
      <c r="H577" s="159">
        <v>53.069</v>
      </c>
      <c r="I577" s="160"/>
      <c r="L577" s="156"/>
      <c r="M577" s="161"/>
      <c r="T577" s="162"/>
      <c r="AT577" s="157" t="s">
        <v>154</v>
      </c>
      <c r="AU577" s="157" t="s">
        <v>87</v>
      </c>
      <c r="AV577" s="13" t="s">
        <v>87</v>
      </c>
      <c r="AW577" s="13" t="s">
        <v>32</v>
      </c>
      <c r="AX577" s="13" t="s">
        <v>85</v>
      </c>
      <c r="AY577" s="157" t="s">
        <v>142</v>
      </c>
    </row>
    <row r="578" spans="2:65" s="1" customFormat="1" ht="24.2" customHeight="1">
      <c r="B578" s="132"/>
      <c r="C578" s="133" t="s">
        <v>853</v>
      </c>
      <c r="D578" s="133" t="s">
        <v>145</v>
      </c>
      <c r="E578" s="134" t="s">
        <v>854</v>
      </c>
      <c r="F578" s="135" t="s">
        <v>855</v>
      </c>
      <c r="G578" s="136" t="s">
        <v>172</v>
      </c>
      <c r="H578" s="137">
        <v>106.138</v>
      </c>
      <c r="I578" s="138"/>
      <c r="J578" s="139">
        <f>ROUND(I578*H578,2)</f>
        <v>0</v>
      </c>
      <c r="K578" s="135" t="s">
        <v>160</v>
      </c>
      <c r="L578" s="32"/>
      <c r="M578" s="140" t="s">
        <v>1</v>
      </c>
      <c r="N578" s="141" t="s">
        <v>42</v>
      </c>
      <c r="P578" s="142">
        <f>O578*H578</f>
        <v>0</v>
      </c>
      <c r="Q578" s="142">
        <v>0.0053</v>
      </c>
      <c r="R578" s="142">
        <f>Q578*H578</f>
        <v>0.5625314</v>
      </c>
      <c r="S578" s="142">
        <v>0</v>
      </c>
      <c r="T578" s="143">
        <f>S578*H578</f>
        <v>0</v>
      </c>
      <c r="AR578" s="144" t="s">
        <v>247</v>
      </c>
      <c r="AT578" s="144" t="s">
        <v>145</v>
      </c>
      <c r="AU578" s="144" t="s">
        <v>87</v>
      </c>
      <c r="AY578" s="17" t="s">
        <v>142</v>
      </c>
      <c r="BE578" s="145">
        <f>IF(N578="základní",J578,0)</f>
        <v>0</v>
      </c>
      <c r="BF578" s="145">
        <f>IF(N578="snížená",J578,0)</f>
        <v>0</v>
      </c>
      <c r="BG578" s="145">
        <f>IF(N578="zákl. přenesená",J578,0)</f>
        <v>0</v>
      </c>
      <c r="BH578" s="145">
        <f>IF(N578="sníž. přenesená",J578,0)</f>
        <v>0</v>
      </c>
      <c r="BI578" s="145">
        <f>IF(N578="nulová",J578,0)</f>
        <v>0</v>
      </c>
      <c r="BJ578" s="17" t="s">
        <v>85</v>
      </c>
      <c r="BK578" s="145">
        <f>ROUND(I578*H578,2)</f>
        <v>0</v>
      </c>
      <c r="BL578" s="17" t="s">
        <v>247</v>
      </c>
      <c r="BM578" s="144" t="s">
        <v>856</v>
      </c>
    </row>
    <row r="579" spans="2:51" s="13" customFormat="1" ht="11.25">
      <c r="B579" s="156"/>
      <c r="D579" s="146" t="s">
        <v>154</v>
      </c>
      <c r="E579" s="157" t="s">
        <v>1</v>
      </c>
      <c r="F579" s="158" t="s">
        <v>857</v>
      </c>
      <c r="H579" s="159">
        <v>106.138</v>
      </c>
      <c r="I579" s="160"/>
      <c r="L579" s="156"/>
      <c r="M579" s="161"/>
      <c r="T579" s="162"/>
      <c r="AT579" s="157" t="s">
        <v>154</v>
      </c>
      <c r="AU579" s="157" t="s">
        <v>87</v>
      </c>
      <c r="AV579" s="13" t="s">
        <v>87</v>
      </c>
      <c r="AW579" s="13" t="s">
        <v>32</v>
      </c>
      <c r="AX579" s="13" t="s">
        <v>85</v>
      </c>
      <c r="AY579" s="157" t="s">
        <v>142</v>
      </c>
    </row>
    <row r="580" spans="2:65" s="1" customFormat="1" ht="16.5" customHeight="1">
      <c r="B580" s="132"/>
      <c r="C580" s="180" t="s">
        <v>858</v>
      </c>
      <c r="D580" s="180" t="s">
        <v>330</v>
      </c>
      <c r="E580" s="181" t="s">
        <v>859</v>
      </c>
      <c r="F580" s="182" t="s">
        <v>860</v>
      </c>
      <c r="G580" s="183" t="s">
        <v>172</v>
      </c>
      <c r="H580" s="184">
        <v>122.059</v>
      </c>
      <c r="I580" s="185"/>
      <c r="J580" s="186">
        <f>ROUND(I580*H580,2)</f>
        <v>0</v>
      </c>
      <c r="K580" s="182" t="s">
        <v>160</v>
      </c>
      <c r="L580" s="187"/>
      <c r="M580" s="188" t="s">
        <v>1</v>
      </c>
      <c r="N580" s="189" t="s">
        <v>42</v>
      </c>
      <c r="P580" s="142">
        <f>O580*H580</f>
        <v>0</v>
      </c>
      <c r="Q580" s="142">
        <v>0.0129</v>
      </c>
      <c r="R580" s="142">
        <f>Q580*H580</f>
        <v>1.5745611</v>
      </c>
      <c r="S580" s="142">
        <v>0</v>
      </c>
      <c r="T580" s="143">
        <f>S580*H580</f>
        <v>0</v>
      </c>
      <c r="AR580" s="144" t="s">
        <v>411</v>
      </c>
      <c r="AT580" s="144" t="s">
        <v>330</v>
      </c>
      <c r="AU580" s="144" t="s">
        <v>87</v>
      </c>
      <c r="AY580" s="17" t="s">
        <v>142</v>
      </c>
      <c r="BE580" s="145">
        <f>IF(N580="základní",J580,0)</f>
        <v>0</v>
      </c>
      <c r="BF580" s="145">
        <f>IF(N580="snížená",J580,0)</f>
        <v>0</v>
      </c>
      <c r="BG580" s="145">
        <f>IF(N580="zákl. přenesená",J580,0)</f>
        <v>0</v>
      </c>
      <c r="BH580" s="145">
        <f>IF(N580="sníž. přenesená",J580,0)</f>
        <v>0</v>
      </c>
      <c r="BI580" s="145">
        <f>IF(N580="nulová",J580,0)</f>
        <v>0</v>
      </c>
      <c r="BJ580" s="17" t="s">
        <v>85</v>
      </c>
      <c r="BK580" s="145">
        <f>ROUND(I580*H580,2)</f>
        <v>0</v>
      </c>
      <c r="BL580" s="17" t="s">
        <v>247</v>
      </c>
      <c r="BM580" s="144" t="s">
        <v>861</v>
      </c>
    </row>
    <row r="581" spans="2:47" s="1" customFormat="1" ht="19.5">
      <c r="B581" s="32"/>
      <c r="D581" s="146" t="s">
        <v>152</v>
      </c>
      <c r="F581" s="147" t="s">
        <v>862</v>
      </c>
      <c r="I581" s="148"/>
      <c r="L581" s="32"/>
      <c r="M581" s="149"/>
      <c r="T581" s="56"/>
      <c r="AT581" s="17" t="s">
        <v>152</v>
      </c>
      <c r="AU581" s="17" t="s">
        <v>87</v>
      </c>
    </row>
    <row r="582" spans="2:51" s="13" customFormat="1" ht="11.25">
      <c r="B582" s="156"/>
      <c r="D582" s="146" t="s">
        <v>154</v>
      </c>
      <c r="E582" s="157" t="s">
        <v>1</v>
      </c>
      <c r="F582" s="158" t="s">
        <v>863</v>
      </c>
      <c r="H582" s="159">
        <v>122.059</v>
      </c>
      <c r="I582" s="160"/>
      <c r="L582" s="156"/>
      <c r="M582" s="161"/>
      <c r="T582" s="162"/>
      <c r="AT582" s="157" t="s">
        <v>154</v>
      </c>
      <c r="AU582" s="157" t="s">
        <v>87</v>
      </c>
      <c r="AV582" s="13" t="s">
        <v>87</v>
      </c>
      <c r="AW582" s="13" t="s">
        <v>32</v>
      </c>
      <c r="AX582" s="13" t="s">
        <v>85</v>
      </c>
      <c r="AY582" s="157" t="s">
        <v>142</v>
      </c>
    </row>
    <row r="583" spans="2:65" s="1" customFormat="1" ht="24.2" customHeight="1">
      <c r="B583" s="132"/>
      <c r="C583" s="133" t="s">
        <v>864</v>
      </c>
      <c r="D583" s="133" t="s">
        <v>145</v>
      </c>
      <c r="E583" s="134" t="s">
        <v>865</v>
      </c>
      <c r="F583" s="135" t="s">
        <v>866</v>
      </c>
      <c r="G583" s="136" t="s">
        <v>172</v>
      </c>
      <c r="H583" s="137">
        <v>106.138</v>
      </c>
      <c r="I583" s="138"/>
      <c r="J583" s="139">
        <f>ROUND(I583*H583,2)</f>
        <v>0</v>
      </c>
      <c r="K583" s="135" t="s">
        <v>160</v>
      </c>
      <c r="L583" s="32"/>
      <c r="M583" s="140" t="s">
        <v>1</v>
      </c>
      <c r="N583" s="141" t="s">
        <v>42</v>
      </c>
      <c r="P583" s="142">
        <f>O583*H583</f>
        <v>0</v>
      </c>
      <c r="Q583" s="142">
        <v>0</v>
      </c>
      <c r="R583" s="142">
        <f>Q583*H583</f>
        <v>0</v>
      </c>
      <c r="S583" s="142">
        <v>0</v>
      </c>
      <c r="T583" s="143">
        <f>S583*H583</f>
        <v>0</v>
      </c>
      <c r="AR583" s="144" t="s">
        <v>247</v>
      </c>
      <c r="AT583" s="144" t="s">
        <v>145</v>
      </c>
      <c r="AU583" s="144" t="s">
        <v>87</v>
      </c>
      <c r="AY583" s="17" t="s">
        <v>142</v>
      </c>
      <c r="BE583" s="145">
        <f>IF(N583="základní",J583,0)</f>
        <v>0</v>
      </c>
      <c r="BF583" s="145">
        <f>IF(N583="snížená",J583,0)</f>
        <v>0</v>
      </c>
      <c r="BG583" s="145">
        <f>IF(N583="zákl. přenesená",J583,0)</f>
        <v>0</v>
      </c>
      <c r="BH583" s="145">
        <f>IF(N583="sníž. přenesená",J583,0)</f>
        <v>0</v>
      </c>
      <c r="BI583" s="145">
        <f>IF(N583="nulová",J583,0)</f>
        <v>0</v>
      </c>
      <c r="BJ583" s="17" t="s">
        <v>85</v>
      </c>
      <c r="BK583" s="145">
        <f>ROUND(I583*H583,2)</f>
        <v>0</v>
      </c>
      <c r="BL583" s="17" t="s">
        <v>247</v>
      </c>
      <c r="BM583" s="144" t="s">
        <v>867</v>
      </c>
    </row>
    <row r="584" spans="2:51" s="13" customFormat="1" ht="11.25">
      <c r="B584" s="156"/>
      <c r="D584" s="146" t="s">
        <v>154</v>
      </c>
      <c r="E584" s="157" t="s">
        <v>1</v>
      </c>
      <c r="F584" s="158" t="s">
        <v>857</v>
      </c>
      <c r="H584" s="159">
        <v>106.138</v>
      </c>
      <c r="I584" s="160"/>
      <c r="L584" s="156"/>
      <c r="M584" s="161"/>
      <c r="T584" s="162"/>
      <c r="AT584" s="157" t="s">
        <v>154</v>
      </c>
      <c r="AU584" s="157" t="s">
        <v>87</v>
      </c>
      <c r="AV584" s="13" t="s">
        <v>87</v>
      </c>
      <c r="AW584" s="13" t="s">
        <v>32</v>
      </c>
      <c r="AX584" s="13" t="s">
        <v>85</v>
      </c>
      <c r="AY584" s="157" t="s">
        <v>142</v>
      </c>
    </row>
    <row r="585" spans="2:65" s="1" customFormat="1" ht="24.2" customHeight="1">
      <c r="B585" s="132"/>
      <c r="C585" s="133" t="s">
        <v>868</v>
      </c>
      <c r="D585" s="133" t="s">
        <v>145</v>
      </c>
      <c r="E585" s="134" t="s">
        <v>869</v>
      </c>
      <c r="F585" s="135" t="s">
        <v>870</v>
      </c>
      <c r="G585" s="136" t="s">
        <v>172</v>
      </c>
      <c r="H585" s="137">
        <v>106.138</v>
      </c>
      <c r="I585" s="138"/>
      <c r="J585" s="139">
        <f>ROUND(I585*H585,2)</f>
        <v>0</v>
      </c>
      <c r="K585" s="135" t="s">
        <v>160</v>
      </c>
      <c r="L585" s="32"/>
      <c r="M585" s="140" t="s">
        <v>1</v>
      </c>
      <c r="N585" s="141" t="s">
        <v>42</v>
      </c>
      <c r="P585" s="142">
        <f>O585*H585</f>
        <v>0</v>
      </c>
      <c r="Q585" s="142">
        <v>0</v>
      </c>
      <c r="R585" s="142">
        <f>Q585*H585</f>
        <v>0</v>
      </c>
      <c r="S585" s="142">
        <v>0</v>
      </c>
      <c r="T585" s="143">
        <f>S585*H585</f>
        <v>0</v>
      </c>
      <c r="AR585" s="144" t="s">
        <v>247</v>
      </c>
      <c r="AT585" s="144" t="s">
        <v>145</v>
      </c>
      <c r="AU585" s="144" t="s">
        <v>87</v>
      </c>
      <c r="AY585" s="17" t="s">
        <v>142</v>
      </c>
      <c r="BE585" s="145">
        <f>IF(N585="základní",J585,0)</f>
        <v>0</v>
      </c>
      <c r="BF585" s="145">
        <f>IF(N585="snížená",J585,0)</f>
        <v>0</v>
      </c>
      <c r="BG585" s="145">
        <f>IF(N585="zákl. přenesená",J585,0)</f>
        <v>0</v>
      </c>
      <c r="BH585" s="145">
        <f>IF(N585="sníž. přenesená",J585,0)</f>
        <v>0</v>
      </c>
      <c r="BI585" s="145">
        <f>IF(N585="nulová",J585,0)</f>
        <v>0</v>
      </c>
      <c r="BJ585" s="17" t="s">
        <v>85</v>
      </c>
      <c r="BK585" s="145">
        <f>ROUND(I585*H585,2)</f>
        <v>0</v>
      </c>
      <c r="BL585" s="17" t="s">
        <v>247</v>
      </c>
      <c r="BM585" s="144" t="s">
        <v>871</v>
      </c>
    </row>
    <row r="586" spans="2:51" s="13" customFormat="1" ht="11.25">
      <c r="B586" s="156"/>
      <c r="D586" s="146" t="s">
        <v>154</v>
      </c>
      <c r="E586" s="157" t="s">
        <v>1</v>
      </c>
      <c r="F586" s="158" t="s">
        <v>857</v>
      </c>
      <c r="H586" s="159">
        <v>106.138</v>
      </c>
      <c r="I586" s="160"/>
      <c r="L586" s="156"/>
      <c r="M586" s="161"/>
      <c r="T586" s="162"/>
      <c r="AT586" s="157" t="s">
        <v>154</v>
      </c>
      <c r="AU586" s="157" t="s">
        <v>87</v>
      </c>
      <c r="AV586" s="13" t="s">
        <v>87</v>
      </c>
      <c r="AW586" s="13" t="s">
        <v>32</v>
      </c>
      <c r="AX586" s="13" t="s">
        <v>85</v>
      </c>
      <c r="AY586" s="157" t="s">
        <v>142</v>
      </c>
    </row>
    <row r="587" spans="2:65" s="1" customFormat="1" ht="24.2" customHeight="1">
      <c r="B587" s="132"/>
      <c r="C587" s="133" t="s">
        <v>872</v>
      </c>
      <c r="D587" s="133" t="s">
        <v>145</v>
      </c>
      <c r="E587" s="134" t="s">
        <v>873</v>
      </c>
      <c r="F587" s="135" t="s">
        <v>874</v>
      </c>
      <c r="G587" s="136" t="s">
        <v>224</v>
      </c>
      <c r="H587" s="137">
        <v>95.991</v>
      </c>
      <c r="I587" s="138"/>
      <c r="J587" s="139">
        <f>ROUND(I587*H587,2)</f>
        <v>0</v>
      </c>
      <c r="K587" s="135" t="s">
        <v>160</v>
      </c>
      <c r="L587" s="32"/>
      <c r="M587" s="140" t="s">
        <v>1</v>
      </c>
      <c r="N587" s="141" t="s">
        <v>42</v>
      </c>
      <c r="P587" s="142">
        <f>O587*H587</f>
        <v>0</v>
      </c>
      <c r="Q587" s="142">
        <v>3E-05</v>
      </c>
      <c r="R587" s="142">
        <f>Q587*H587</f>
        <v>0.00287973</v>
      </c>
      <c r="S587" s="142">
        <v>0</v>
      </c>
      <c r="T587" s="143">
        <f>S587*H587</f>
        <v>0</v>
      </c>
      <c r="AR587" s="144" t="s">
        <v>247</v>
      </c>
      <c r="AT587" s="144" t="s">
        <v>145</v>
      </c>
      <c r="AU587" s="144" t="s">
        <v>87</v>
      </c>
      <c r="AY587" s="17" t="s">
        <v>142</v>
      </c>
      <c r="BE587" s="145">
        <f>IF(N587="základní",J587,0)</f>
        <v>0</v>
      </c>
      <c r="BF587" s="145">
        <f>IF(N587="snížená",J587,0)</f>
        <v>0</v>
      </c>
      <c r="BG587" s="145">
        <f>IF(N587="zákl. přenesená",J587,0)</f>
        <v>0</v>
      </c>
      <c r="BH587" s="145">
        <f>IF(N587="sníž. přenesená",J587,0)</f>
        <v>0</v>
      </c>
      <c r="BI587" s="145">
        <f>IF(N587="nulová",J587,0)</f>
        <v>0</v>
      </c>
      <c r="BJ587" s="17" t="s">
        <v>85</v>
      </c>
      <c r="BK587" s="145">
        <f>ROUND(I587*H587,2)</f>
        <v>0</v>
      </c>
      <c r="BL587" s="17" t="s">
        <v>247</v>
      </c>
      <c r="BM587" s="144" t="s">
        <v>875</v>
      </c>
    </row>
    <row r="588" spans="2:51" s="12" customFormat="1" ht="11.25">
      <c r="B588" s="150"/>
      <c r="D588" s="146" t="s">
        <v>154</v>
      </c>
      <c r="E588" s="151" t="s">
        <v>1</v>
      </c>
      <c r="F588" s="152" t="s">
        <v>377</v>
      </c>
      <c r="H588" s="151" t="s">
        <v>1</v>
      </c>
      <c r="I588" s="153"/>
      <c r="L588" s="150"/>
      <c r="M588" s="154"/>
      <c r="T588" s="155"/>
      <c r="AT588" s="151" t="s">
        <v>154</v>
      </c>
      <c r="AU588" s="151" t="s">
        <v>87</v>
      </c>
      <c r="AV588" s="12" t="s">
        <v>85</v>
      </c>
      <c r="AW588" s="12" t="s">
        <v>32</v>
      </c>
      <c r="AX588" s="12" t="s">
        <v>77</v>
      </c>
      <c r="AY588" s="151" t="s">
        <v>142</v>
      </c>
    </row>
    <row r="589" spans="2:51" s="13" customFormat="1" ht="11.25">
      <c r="B589" s="156"/>
      <c r="D589" s="146" t="s">
        <v>154</v>
      </c>
      <c r="E589" s="157" t="s">
        <v>1</v>
      </c>
      <c r="F589" s="158" t="s">
        <v>876</v>
      </c>
      <c r="H589" s="159">
        <v>43.2</v>
      </c>
      <c r="I589" s="160"/>
      <c r="L589" s="156"/>
      <c r="M589" s="161"/>
      <c r="T589" s="162"/>
      <c r="AT589" s="157" t="s">
        <v>154</v>
      </c>
      <c r="AU589" s="157" t="s">
        <v>87</v>
      </c>
      <c r="AV589" s="13" t="s">
        <v>87</v>
      </c>
      <c r="AW589" s="13" t="s">
        <v>32</v>
      </c>
      <c r="AX589" s="13" t="s">
        <v>77</v>
      </c>
      <c r="AY589" s="157" t="s">
        <v>142</v>
      </c>
    </row>
    <row r="590" spans="2:51" s="12" customFormat="1" ht="11.25">
      <c r="B590" s="150"/>
      <c r="D590" s="146" t="s">
        <v>154</v>
      </c>
      <c r="E590" s="151" t="s">
        <v>1</v>
      </c>
      <c r="F590" s="152" t="s">
        <v>162</v>
      </c>
      <c r="H590" s="151" t="s">
        <v>1</v>
      </c>
      <c r="I590" s="153"/>
      <c r="L590" s="150"/>
      <c r="M590" s="154"/>
      <c r="T590" s="155"/>
      <c r="AT590" s="151" t="s">
        <v>154</v>
      </c>
      <c r="AU590" s="151" t="s">
        <v>87</v>
      </c>
      <c r="AV590" s="12" t="s">
        <v>85</v>
      </c>
      <c r="AW590" s="12" t="s">
        <v>32</v>
      </c>
      <c r="AX590" s="12" t="s">
        <v>77</v>
      </c>
      <c r="AY590" s="151" t="s">
        <v>142</v>
      </c>
    </row>
    <row r="591" spans="2:51" s="12" customFormat="1" ht="11.25">
      <c r="B591" s="150"/>
      <c r="D591" s="146" t="s">
        <v>154</v>
      </c>
      <c r="E591" s="151" t="s">
        <v>1</v>
      </c>
      <c r="F591" s="152" t="s">
        <v>828</v>
      </c>
      <c r="H591" s="151" t="s">
        <v>1</v>
      </c>
      <c r="I591" s="153"/>
      <c r="L591" s="150"/>
      <c r="M591" s="154"/>
      <c r="T591" s="155"/>
      <c r="AT591" s="151" t="s">
        <v>154</v>
      </c>
      <c r="AU591" s="151" t="s">
        <v>87</v>
      </c>
      <c r="AV591" s="12" t="s">
        <v>85</v>
      </c>
      <c r="AW591" s="12" t="s">
        <v>32</v>
      </c>
      <c r="AX591" s="12" t="s">
        <v>77</v>
      </c>
      <c r="AY591" s="151" t="s">
        <v>142</v>
      </c>
    </row>
    <row r="592" spans="2:51" s="13" customFormat="1" ht="11.25">
      <c r="B592" s="156"/>
      <c r="D592" s="146" t="s">
        <v>154</v>
      </c>
      <c r="E592" s="157" t="s">
        <v>1</v>
      </c>
      <c r="F592" s="158" t="s">
        <v>877</v>
      </c>
      <c r="H592" s="159">
        <v>3.632</v>
      </c>
      <c r="I592" s="160"/>
      <c r="L592" s="156"/>
      <c r="M592" s="161"/>
      <c r="T592" s="162"/>
      <c r="AT592" s="157" t="s">
        <v>154</v>
      </c>
      <c r="AU592" s="157" t="s">
        <v>87</v>
      </c>
      <c r="AV592" s="13" t="s">
        <v>87</v>
      </c>
      <c r="AW592" s="13" t="s">
        <v>32</v>
      </c>
      <c r="AX592" s="13" t="s">
        <v>77</v>
      </c>
      <c r="AY592" s="157" t="s">
        <v>142</v>
      </c>
    </row>
    <row r="593" spans="2:51" s="13" customFormat="1" ht="11.25">
      <c r="B593" s="156"/>
      <c r="D593" s="146" t="s">
        <v>154</v>
      </c>
      <c r="E593" s="157" t="s">
        <v>1</v>
      </c>
      <c r="F593" s="158" t="s">
        <v>878</v>
      </c>
      <c r="H593" s="159">
        <v>2.221</v>
      </c>
      <c r="I593" s="160"/>
      <c r="L593" s="156"/>
      <c r="M593" s="161"/>
      <c r="T593" s="162"/>
      <c r="AT593" s="157" t="s">
        <v>154</v>
      </c>
      <c r="AU593" s="157" t="s">
        <v>87</v>
      </c>
      <c r="AV593" s="13" t="s">
        <v>87</v>
      </c>
      <c r="AW593" s="13" t="s">
        <v>32</v>
      </c>
      <c r="AX593" s="13" t="s">
        <v>77</v>
      </c>
      <c r="AY593" s="157" t="s">
        <v>142</v>
      </c>
    </row>
    <row r="594" spans="2:51" s="12" customFormat="1" ht="11.25">
      <c r="B594" s="150"/>
      <c r="D594" s="146" t="s">
        <v>154</v>
      </c>
      <c r="E594" s="151" t="s">
        <v>1</v>
      </c>
      <c r="F594" s="152" t="s">
        <v>831</v>
      </c>
      <c r="H594" s="151" t="s">
        <v>1</v>
      </c>
      <c r="I594" s="153"/>
      <c r="L594" s="150"/>
      <c r="M594" s="154"/>
      <c r="T594" s="155"/>
      <c r="AT594" s="151" t="s">
        <v>154</v>
      </c>
      <c r="AU594" s="151" t="s">
        <v>87</v>
      </c>
      <c r="AV594" s="12" t="s">
        <v>85</v>
      </c>
      <c r="AW594" s="12" t="s">
        <v>32</v>
      </c>
      <c r="AX594" s="12" t="s">
        <v>77</v>
      </c>
      <c r="AY594" s="151" t="s">
        <v>142</v>
      </c>
    </row>
    <row r="595" spans="2:51" s="13" customFormat="1" ht="11.25">
      <c r="B595" s="156"/>
      <c r="D595" s="146" t="s">
        <v>154</v>
      </c>
      <c r="E595" s="157" t="s">
        <v>1</v>
      </c>
      <c r="F595" s="158" t="s">
        <v>879</v>
      </c>
      <c r="H595" s="159">
        <v>2.4</v>
      </c>
      <c r="I595" s="160"/>
      <c r="L595" s="156"/>
      <c r="M595" s="161"/>
      <c r="T595" s="162"/>
      <c r="AT595" s="157" t="s">
        <v>154</v>
      </c>
      <c r="AU595" s="157" t="s">
        <v>87</v>
      </c>
      <c r="AV595" s="13" t="s">
        <v>87</v>
      </c>
      <c r="AW595" s="13" t="s">
        <v>32</v>
      </c>
      <c r="AX595" s="13" t="s">
        <v>77</v>
      </c>
      <c r="AY595" s="157" t="s">
        <v>142</v>
      </c>
    </row>
    <row r="596" spans="2:51" s="12" customFormat="1" ht="11.25">
      <c r="B596" s="150"/>
      <c r="D596" s="146" t="s">
        <v>154</v>
      </c>
      <c r="E596" s="151" t="s">
        <v>1</v>
      </c>
      <c r="F596" s="152" t="s">
        <v>833</v>
      </c>
      <c r="H596" s="151" t="s">
        <v>1</v>
      </c>
      <c r="I596" s="153"/>
      <c r="L596" s="150"/>
      <c r="M596" s="154"/>
      <c r="T596" s="155"/>
      <c r="AT596" s="151" t="s">
        <v>154</v>
      </c>
      <c r="AU596" s="151" t="s">
        <v>87</v>
      </c>
      <c r="AV596" s="12" t="s">
        <v>85</v>
      </c>
      <c r="AW596" s="12" t="s">
        <v>32</v>
      </c>
      <c r="AX596" s="12" t="s">
        <v>77</v>
      </c>
      <c r="AY596" s="151" t="s">
        <v>142</v>
      </c>
    </row>
    <row r="597" spans="2:51" s="13" customFormat="1" ht="11.25">
      <c r="B597" s="156"/>
      <c r="D597" s="146" t="s">
        <v>154</v>
      </c>
      <c r="E597" s="157" t="s">
        <v>1</v>
      </c>
      <c r="F597" s="158" t="s">
        <v>880</v>
      </c>
      <c r="H597" s="159">
        <v>3.5</v>
      </c>
      <c r="I597" s="160"/>
      <c r="L597" s="156"/>
      <c r="M597" s="161"/>
      <c r="T597" s="162"/>
      <c r="AT597" s="157" t="s">
        <v>154</v>
      </c>
      <c r="AU597" s="157" t="s">
        <v>87</v>
      </c>
      <c r="AV597" s="13" t="s">
        <v>87</v>
      </c>
      <c r="AW597" s="13" t="s">
        <v>32</v>
      </c>
      <c r="AX597" s="13" t="s">
        <v>77</v>
      </c>
      <c r="AY597" s="157" t="s">
        <v>142</v>
      </c>
    </row>
    <row r="598" spans="2:51" s="13" customFormat="1" ht="11.25">
      <c r="B598" s="156"/>
      <c r="D598" s="146" t="s">
        <v>154</v>
      </c>
      <c r="E598" s="157" t="s">
        <v>1</v>
      </c>
      <c r="F598" s="158" t="s">
        <v>880</v>
      </c>
      <c r="H598" s="159">
        <v>3.5</v>
      </c>
      <c r="I598" s="160"/>
      <c r="L598" s="156"/>
      <c r="M598" s="161"/>
      <c r="T598" s="162"/>
      <c r="AT598" s="157" t="s">
        <v>154</v>
      </c>
      <c r="AU598" s="157" t="s">
        <v>87</v>
      </c>
      <c r="AV598" s="13" t="s">
        <v>87</v>
      </c>
      <c r="AW598" s="13" t="s">
        <v>32</v>
      </c>
      <c r="AX598" s="13" t="s">
        <v>77</v>
      </c>
      <c r="AY598" s="157" t="s">
        <v>142</v>
      </c>
    </row>
    <row r="599" spans="2:51" s="13" customFormat="1" ht="11.25">
      <c r="B599" s="156"/>
      <c r="D599" s="146" t="s">
        <v>154</v>
      </c>
      <c r="E599" s="157" t="s">
        <v>1</v>
      </c>
      <c r="F599" s="158" t="s">
        <v>881</v>
      </c>
      <c r="H599" s="159">
        <v>1.414</v>
      </c>
      <c r="I599" s="160"/>
      <c r="L599" s="156"/>
      <c r="M599" s="161"/>
      <c r="T599" s="162"/>
      <c r="AT599" s="157" t="s">
        <v>154</v>
      </c>
      <c r="AU599" s="157" t="s">
        <v>87</v>
      </c>
      <c r="AV599" s="13" t="s">
        <v>87</v>
      </c>
      <c r="AW599" s="13" t="s">
        <v>32</v>
      </c>
      <c r="AX599" s="13" t="s">
        <v>77</v>
      </c>
      <c r="AY599" s="157" t="s">
        <v>142</v>
      </c>
    </row>
    <row r="600" spans="2:51" s="12" customFormat="1" ht="11.25">
      <c r="B600" s="150"/>
      <c r="D600" s="146" t="s">
        <v>154</v>
      </c>
      <c r="E600" s="151" t="s">
        <v>1</v>
      </c>
      <c r="F600" s="152" t="s">
        <v>193</v>
      </c>
      <c r="H600" s="151" t="s">
        <v>1</v>
      </c>
      <c r="I600" s="153"/>
      <c r="L600" s="150"/>
      <c r="M600" s="154"/>
      <c r="T600" s="155"/>
      <c r="AT600" s="151" t="s">
        <v>154</v>
      </c>
      <c r="AU600" s="151" t="s">
        <v>87</v>
      </c>
      <c r="AV600" s="12" t="s">
        <v>85</v>
      </c>
      <c r="AW600" s="12" t="s">
        <v>32</v>
      </c>
      <c r="AX600" s="12" t="s">
        <v>77</v>
      </c>
      <c r="AY600" s="151" t="s">
        <v>142</v>
      </c>
    </row>
    <row r="601" spans="2:51" s="13" customFormat="1" ht="11.25">
      <c r="B601" s="156"/>
      <c r="D601" s="146" t="s">
        <v>154</v>
      </c>
      <c r="E601" s="157" t="s">
        <v>1</v>
      </c>
      <c r="F601" s="158" t="s">
        <v>882</v>
      </c>
      <c r="H601" s="159">
        <v>2.8</v>
      </c>
      <c r="I601" s="160"/>
      <c r="L601" s="156"/>
      <c r="M601" s="161"/>
      <c r="T601" s="162"/>
      <c r="AT601" s="157" t="s">
        <v>154</v>
      </c>
      <c r="AU601" s="157" t="s">
        <v>87</v>
      </c>
      <c r="AV601" s="13" t="s">
        <v>87</v>
      </c>
      <c r="AW601" s="13" t="s">
        <v>32</v>
      </c>
      <c r="AX601" s="13" t="s">
        <v>77</v>
      </c>
      <c r="AY601" s="157" t="s">
        <v>142</v>
      </c>
    </row>
    <row r="602" spans="2:51" s="12" customFormat="1" ht="11.25">
      <c r="B602" s="150"/>
      <c r="D602" s="146" t="s">
        <v>154</v>
      </c>
      <c r="E602" s="151" t="s">
        <v>1</v>
      </c>
      <c r="F602" s="152" t="s">
        <v>730</v>
      </c>
      <c r="H602" s="151" t="s">
        <v>1</v>
      </c>
      <c r="I602" s="153"/>
      <c r="L602" s="150"/>
      <c r="M602" s="154"/>
      <c r="T602" s="155"/>
      <c r="AT602" s="151" t="s">
        <v>154</v>
      </c>
      <c r="AU602" s="151" t="s">
        <v>87</v>
      </c>
      <c r="AV602" s="12" t="s">
        <v>85</v>
      </c>
      <c r="AW602" s="12" t="s">
        <v>32</v>
      </c>
      <c r="AX602" s="12" t="s">
        <v>77</v>
      </c>
      <c r="AY602" s="151" t="s">
        <v>142</v>
      </c>
    </row>
    <row r="603" spans="2:51" s="13" customFormat="1" ht="11.25">
      <c r="B603" s="156"/>
      <c r="D603" s="146" t="s">
        <v>154</v>
      </c>
      <c r="E603" s="157" t="s">
        <v>1</v>
      </c>
      <c r="F603" s="158" t="s">
        <v>883</v>
      </c>
      <c r="H603" s="159">
        <v>5.744</v>
      </c>
      <c r="I603" s="160"/>
      <c r="L603" s="156"/>
      <c r="M603" s="161"/>
      <c r="T603" s="162"/>
      <c r="AT603" s="157" t="s">
        <v>154</v>
      </c>
      <c r="AU603" s="157" t="s">
        <v>87</v>
      </c>
      <c r="AV603" s="13" t="s">
        <v>87</v>
      </c>
      <c r="AW603" s="13" t="s">
        <v>32</v>
      </c>
      <c r="AX603" s="13" t="s">
        <v>77</v>
      </c>
      <c r="AY603" s="157" t="s">
        <v>142</v>
      </c>
    </row>
    <row r="604" spans="2:51" s="12" customFormat="1" ht="11.25">
      <c r="B604" s="150"/>
      <c r="D604" s="146" t="s">
        <v>154</v>
      </c>
      <c r="E604" s="151" t="s">
        <v>1</v>
      </c>
      <c r="F604" s="152" t="s">
        <v>839</v>
      </c>
      <c r="H604" s="151" t="s">
        <v>1</v>
      </c>
      <c r="I604" s="153"/>
      <c r="L604" s="150"/>
      <c r="M604" s="154"/>
      <c r="T604" s="155"/>
      <c r="AT604" s="151" t="s">
        <v>154</v>
      </c>
      <c r="AU604" s="151" t="s">
        <v>87</v>
      </c>
      <c r="AV604" s="12" t="s">
        <v>85</v>
      </c>
      <c r="AW604" s="12" t="s">
        <v>32</v>
      </c>
      <c r="AX604" s="12" t="s">
        <v>77</v>
      </c>
      <c r="AY604" s="151" t="s">
        <v>142</v>
      </c>
    </row>
    <row r="605" spans="2:51" s="13" customFormat="1" ht="11.25">
      <c r="B605" s="156"/>
      <c r="D605" s="146" t="s">
        <v>154</v>
      </c>
      <c r="E605" s="157" t="s">
        <v>1</v>
      </c>
      <c r="F605" s="158" t="s">
        <v>884</v>
      </c>
      <c r="H605" s="159">
        <v>3.5</v>
      </c>
      <c r="I605" s="160"/>
      <c r="L605" s="156"/>
      <c r="M605" s="161"/>
      <c r="T605" s="162"/>
      <c r="AT605" s="157" t="s">
        <v>154</v>
      </c>
      <c r="AU605" s="157" t="s">
        <v>87</v>
      </c>
      <c r="AV605" s="13" t="s">
        <v>87</v>
      </c>
      <c r="AW605" s="13" t="s">
        <v>32</v>
      </c>
      <c r="AX605" s="13" t="s">
        <v>77</v>
      </c>
      <c r="AY605" s="157" t="s">
        <v>142</v>
      </c>
    </row>
    <row r="606" spans="2:51" s="12" customFormat="1" ht="11.25">
      <c r="B606" s="150"/>
      <c r="D606" s="146" t="s">
        <v>154</v>
      </c>
      <c r="E606" s="151" t="s">
        <v>1</v>
      </c>
      <c r="F606" s="152" t="s">
        <v>841</v>
      </c>
      <c r="H606" s="151" t="s">
        <v>1</v>
      </c>
      <c r="I606" s="153"/>
      <c r="L606" s="150"/>
      <c r="M606" s="154"/>
      <c r="T606" s="155"/>
      <c r="AT606" s="151" t="s">
        <v>154</v>
      </c>
      <c r="AU606" s="151" t="s">
        <v>87</v>
      </c>
      <c r="AV606" s="12" t="s">
        <v>85</v>
      </c>
      <c r="AW606" s="12" t="s">
        <v>32</v>
      </c>
      <c r="AX606" s="12" t="s">
        <v>77</v>
      </c>
      <c r="AY606" s="151" t="s">
        <v>142</v>
      </c>
    </row>
    <row r="607" spans="2:51" s="13" customFormat="1" ht="11.25">
      <c r="B607" s="156"/>
      <c r="D607" s="146" t="s">
        <v>154</v>
      </c>
      <c r="E607" s="157" t="s">
        <v>1</v>
      </c>
      <c r="F607" s="158" t="s">
        <v>885</v>
      </c>
      <c r="H607" s="159">
        <v>9.8</v>
      </c>
      <c r="I607" s="160"/>
      <c r="L607" s="156"/>
      <c r="M607" s="161"/>
      <c r="T607" s="162"/>
      <c r="AT607" s="157" t="s">
        <v>154</v>
      </c>
      <c r="AU607" s="157" t="s">
        <v>87</v>
      </c>
      <c r="AV607" s="13" t="s">
        <v>87</v>
      </c>
      <c r="AW607" s="13" t="s">
        <v>32</v>
      </c>
      <c r="AX607" s="13" t="s">
        <v>77</v>
      </c>
      <c r="AY607" s="157" t="s">
        <v>142</v>
      </c>
    </row>
    <row r="608" spans="2:51" s="12" customFormat="1" ht="11.25">
      <c r="B608" s="150"/>
      <c r="D608" s="146" t="s">
        <v>154</v>
      </c>
      <c r="E608" s="151" t="s">
        <v>1</v>
      </c>
      <c r="F608" s="152" t="s">
        <v>740</v>
      </c>
      <c r="H608" s="151" t="s">
        <v>1</v>
      </c>
      <c r="I608" s="153"/>
      <c r="L608" s="150"/>
      <c r="M608" s="154"/>
      <c r="T608" s="155"/>
      <c r="AT608" s="151" t="s">
        <v>154</v>
      </c>
      <c r="AU608" s="151" t="s">
        <v>87</v>
      </c>
      <c r="AV608" s="12" t="s">
        <v>85</v>
      </c>
      <c r="AW608" s="12" t="s">
        <v>32</v>
      </c>
      <c r="AX608" s="12" t="s">
        <v>77</v>
      </c>
      <c r="AY608" s="151" t="s">
        <v>142</v>
      </c>
    </row>
    <row r="609" spans="2:51" s="13" customFormat="1" ht="11.25">
      <c r="B609" s="156"/>
      <c r="D609" s="146" t="s">
        <v>154</v>
      </c>
      <c r="E609" s="157" t="s">
        <v>1</v>
      </c>
      <c r="F609" s="158" t="s">
        <v>886</v>
      </c>
      <c r="H609" s="159">
        <v>8.08</v>
      </c>
      <c r="I609" s="160"/>
      <c r="L609" s="156"/>
      <c r="M609" s="161"/>
      <c r="T609" s="162"/>
      <c r="AT609" s="157" t="s">
        <v>154</v>
      </c>
      <c r="AU609" s="157" t="s">
        <v>87</v>
      </c>
      <c r="AV609" s="13" t="s">
        <v>87</v>
      </c>
      <c r="AW609" s="13" t="s">
        <v>32</v>
      </c>
      <c r="AX609" s="13" t="s">
        <v>77</v>
      </c>
      <c r="AY609" s="157" t="s">
        <v>142</v>
      </c>
    </row>
    <row r="610" spans="2:51" s="12" customFormat="1" ht="11.25">
      <c r="B610" s="150"/>
      <c r="D610" s="146" t="s">
        <v>154</v>
      </c>
      <c r="E610" s="151" t="s">
        <v>1</v>
      </c>
      <c r="F610" s="152" t="s">
        <v>846</v>
      </c>
      <c r="H610" s="151" t="s">
        <v>1</v>
      </c>
      <c r="I610" s="153"/>
      <c r="L610" s="150"/>
      <c r="M610" s="154"/>
      <c r="T610" s="155"/>
      <c r="AT610" s="151" t="s">
        <v>154</v>
      </c>
      <c r="AU610" s="151" t="s">
        <v>87</v>
      </c>
      <c r="AV610" s="12" t="s">
        <v>85</v>
      </c>
      <c r="AW610" s="12" t="s">
        <v>32</v>
      </c>
      <c r="AX610" s="12" t="s">
        <v>77</v>
      </c>
      <c r="AY610" s="151" t="s">
        <v>142</v>
      </c>
    </row>
    <row r="611" spans="2:51" s="13" customFormat="1" ht="11.25">
      <c r="B611" s="156"/>
      <c r="D611" s="146" t="s">
        <v>154</v>
      </c>
      <c r="E611" s="157" t="s">
        <v>1</v>
      </c>
      <c r="F611" s="158" t="s">
        <v>887</v>
      </c>
      <c r="H611" s="159">
        <v>6.2</v>
      </c>
      <c r="I611" s="160"/>
      <c r="L611" s="156"/>
      <c r="M611" s="161"/>
      <c r="T611" s="162"/>
      <c r="AT611" s="157" t="s">
        <v>154</v>
      </c>
      <c r="AU611" s="157" t="s">
        <v>87</v>
      </c>
      <c r="AV611" s="13" t="s">
        <v>87</v>
      </c>
      <c r="AW611" s="13" t="s">
        <v>32</v>
      </c>
      <c r="AX611" s="13" t="s">
        <v>77</v>
      </c>
      <c r="AY611" s="157" t="s">
        <v>142</v>
      </c>
    </row>
    <row r="612" spans="2:51" s="14" customFormat="1" ht="11.25">
      <c r="B612" s="163"/>
      <c r="D612" s="146" t="s">
        <v>154</v>
      </c>
      <c r="E612" s="164" t="s">
        <v>1</v>
      </c>
      <c r="F612" s="165" t="s">
        <v>156</v>
      </c>
      <c r="H612" s="166">
        <v>95.991</v>
      </c>
      <c r="I612" s="167"/>
      <c r="L612" s="163"/>
      <c r="M612" s="168"/>
      <c r="T612" s="169"/>
      <c r="AT612" s="164" t="s">
        <v>154</v>
      </c>
      <c r="AU612" s="164" t="s">
        <v>87</v>
      </c>
      <c r="AV612" s="14" t="s">
        <v>150</v>
      </c>
      <c r="AW612" s="14" t="s">
        <v>32</v>
      </c>
      <c r="AX612" s="14" t="s">
        <v>85</v>
      </c>
      <c r="AY612" s="164" t="s">
        <v>142</v>
      </c>
    </row>
    <row r="613" spans="2:65" s="1" customFormat="1" ht="24.2" customHeight="1">
      <c r="B613" s="132"/>
      <c r="C613" s="133" t="s">
        <v>888</v>
      </c>
      <c r="D613" s="133" t="s">
        <v>145</v>
      </c>
      <c r="E613" s="134" t="s">
        <v>889</v>
      </c>
      <c r="F613" s="135" t="s">
        <v>890</v>
      </c>
      <c r="G613" s="136" t="s">
        <v>219</v>
      </c>
      <c r="H613" s="137">
        <v>2.251</v>
      </c>
      <c r="I613" s="138"/>
      <c r="J613" s="139">
        <f>ROUND(I613*H613,2)</f>
        <v>0</v>
      </c>
      <c r="K613" s="135" t="s">
        <v>160</v>
      </c>
      <c r="L613" s="32"/>
      <c r="M613" s="140" t="s">
        <v>1</v>
      </c>
      <c r="N613" s="141" t="s">
        <v>42</v>
      </c>
      <c r="P613" s="142">
        <f>O613*H613</f>
        <v>0</v>
      </c>
      <c r="Q613" s="142">
        <v>0</v>
      </c>
      <c r="R613" s="142">
        <f>Q613*H613</f>
        <v>0</v>
      </c>
      <c r="S613" s="142">
        <v>0</v>
      </c>
      <c r="T613" s="143">
        <f>S613*H613</f>
        <v>0</v>
      </c>
      <c r="AR613" s="144" t="s">
        <v>247</v>
      </c>
      <c r="AT613" s="144" t="s">
        <v>145</v>
      </c>
      <c r="AU613" s="144" t="s">
        <v>87</v>
      </c>
      <c r="AY613" s="17" t="s">
        <v>142</v>
      </c>
      <c r="BE613" s="145">
        <f>IF(N613="základní",J613,0)</f>
        <v>0</v>
      </c>
      <c r="BF613" s="145">
        <f>IF(N613="snížená",J613,0)</f>
        <v>0</v>
      </c>
      <c r="BG613" s="145">
        <f>IF(N613="zákl. přenesená",J613,0)</f>
        <v>0</v>
      </c>
      <c r="BH613" s="145">
        <f>IF(N613="sníž. přenesená",J613,0)</f>
        <v>0</v>
      </c>
      <c r="BI613" s="145">
        <f>IF(N613="nulová",J613,0)</f>
        <v>0</v>
      </c>
      <c r="BJ613" s="17" t="s">
        <v>85</v>
      </c>
      <c r="BK613" s="145">
        <f>ROUND(I613*H613,2)</f>
        <v>0</v>
      </c>
      <c r="BL613" s="17" t="s">
        <v>247</v>
      </c>
      <c r="BM613" s="144" t="s">
        <v>891</v>
      </c>
    </row>
    <row r="614" spans="2:63" s="11" customFormat="1" ht="22.9" customHeight="1">
      <c r="B614" s="120"/>
      <c r="D614" s="121" t="s">
        <v>76</v>
      </c>
      <c r="E614" s="130" t="s">
        <v>892</v>
      </c>
      <c r="F614" s="130" t="s">
        <v>893</v>
      </c>
      <c r="I614" s="123"/>
      <c r="J614" s="131">
        <f>BK614</f>
        <v>0</v>
      </c>
      <c r="L614" s="120"/>
      <c r="M614" s="125"/>
      <c r="P614" s="126">
        <f>SUM(P615:P635)</f>
        <v>0</v>
      </c>
      <c r="R614" s="126">
        <f>SUM(R615:R635)</f>
        <v>0.19652545999999999</v>
      </c>
      <c r="T614" s="127">
        <f>SUM(T615:T635)</f>
        <v>0</v>
      </c>
      <c r="AR614" s="121" t="s">
        <v>87</v>
      </c>
      <c r="AT614" s="128" t="s">
        <v>76</v>
      </c>
      <c r="AU614" s="128" t="s">
        <v>85</v>
      </c>
      <c r="AY614" s="121" t="s">
        <v>142</v>
      </c>
      <c r="BK614" s="129">
        <f>SUM(BK615:BK635)</f>
        <v>0</v>
      </c>
    </row>
    <row r="615" spans="2:65" s="1" customFormat="1" ht="24.2" customHeight="1">
      <c r="B615" s="132"/>
      <c r="C615" s="133" t="s">
        <v>894</v>
      </c>
      <c r="D615" s="133" t="s">
        <v>145</v>
      </c>
      <c r="E615" s="134" t="s">
        <v>895</v>
      </c>
      <c r="F615" s="135" t="s">
        <v>896</v>
      </c>
      <c r="G615" s="136" t="s">
        <v>172</v>
      </c>
      <c r="H615" s="137">
        <v>383.751</v>
      </c>
      <c r="I615" s="138"/>
      <c r="J615" s="139">
        <f>ROUND(I615*H615,2)</f>
        <v>0</v>
      </c>
      <c r="K615" s="135" t="s">
        <v>160</v>
      </c>
      <c r="L615" s="32"/>
      <c r="M615" s="140" t="s">
        <v>1</v>
      </c>
      <c r="N615" s="141" t="s">
        <v>42</v>
      </c>
      <c r="P615" s="142">
        <f>O615*H615</f>
        <v>0</v>
      </c>
      <c r="Q615" s="142">
        <v>0.0002</v>
      </c>
      <c r="R615" s="142">
        <f>Q615*H615</f>
        <v>0.0767502</v>
      </c>
      <c r="S615" s="142">
        <v>0</v>
      </c>
      <c r="T615" s="143">
        <f>S615*H615</f>
        <v>0</v>
      </c>
      <c r="AR615" s="144" t="s">
        <v>247</v>
      </c>
      <c r="AT615" s="144" t="s">
        <v>145</v>
      </c>
      <c r="AU615" s="144" t="s">
        <v>87</v>
      </c>
      <c r="AY615" s="17" t="s">
        <v>142</v>
      </c>
      <c r="BE615" s="145">
        <f>IF(N615="základní",J615,0)</f>
        <v>0</v>
      </c>
      <c r="BF615" s="145">
        <f>IF(N615="snížená",J615,0)</f>
        <v>0</v>
      </c>
      <c r="BG615" s="145">
        <f>IF(N615="zákl. přenesená",J615,0)</f>
        <v>0</v>
      </c>
      <c r="BH615" s="145">
        <f>IF(N615="sníž. přenesená",J615,0)</f>
        <v>0</v>
      </c>
      <c r="BI615" s="145">
        <f>IF(N615="nulová",J615,0)</f>
        <v>0</v>
      </c>
      <c r="BJ615" s="17" t="s">
        <v>85</v>
      </c>
      <c r="BK615" s="145">
        <f>ROUND(I615*H615,2)</f>
        <v>0</v>
      </c>
      <c r="BL615" s="17" t="s">
        <v>247</v>
      </c>
      <c r="BM615" s="144" t="s">
        <v>897</v>
      </c>
    </row>
    <row r="616" spans="2:51" s="12" customFormat="1" ht="11.25">
      <c r="B616" s="150"/>
      <c r="D616" s="146" t="s">
        <v>154</v>
      </c>
      <c r="E616" s="151" t="s">
        <v>1</v>
      </c>
      <c r="F616" s="152" t="s">
        <v>162</v>
      </c>
      <c r="H616" s="151" t="s">
        <v>1</v>
      </c>
      <c r="I616" s="153"/>
      <c r="L616" s="150"/>
      <c r="M616" s="154"/>
      <c r="T616" s="155"/>
      <c r="AT616" s="151" t="s">
        <v>154</v>
      </c>
      <c r="AU616" s="151" t="s">
        <v>87</v>
      </c>
      <c r="AV616" s="12" t="s">
        <v>85</v>
      </c>
      <c r="AW616" s="12" t="s">
        <v>32</v>
      </c>
      <c r="AX616" s="12" t="s">
        <v>77</v>
      </c>
      <c r="AY616" s="151" t="s">
        <v>142</v>
      </c>
    </row>
    <row r="617" spans="2:51" s="13" customFormat="1" ht="11.25">
      <c r="B617" s="156"/>
      <c r="D617" s="146" t="s">
        <v>154</v>
      </c>
      <c r="E617" s="157" t="s">
        <v>1</v>
      </c>
      <c r="F617" s="158" t="s">
        <v>352</v>
      </c>
      <c r="H617" s="159">
        <v>48.16</v>
      </c>
      <c r="I617" s="160"/>
      <c r="L617" s="156"/>
      <c r="M617" s="161"/>
      <c r="T617" s="162"/>
      <c r="AT617" s="157" t="s">
        <v>154</v>
      </c>
      <c r="AU617" s="157" t="s">
        <v>87</v>
      </c>
      <c r="AV617" s="13" t="s">
        <v>87</v>
      </c>
      <c r="AW617" s="13" t="s">
        <v>32</v>
      </c>
      <c r="AX617" s="13" t="s">
        <v>77</v>
      </c>
      <c r="AY617" s="157" t="s">
        <v>142</v>
      </c>
    </row>
    <row r="618" spans="2:51" s="13" customFormat="1" ht="11.25">
      <c r="B618" s="156"/>
      <c r="D618" s="146" t="s">
        <v>154</v>
      </c>
      <c r="E618" s="157" t="s">
        <v>1</v>
      </c>
      <c r="F618" s="158" t="s">
        <v>558</v>
      </c>
      <c r="H618" s="159">
        <v>38.496</v>
      </c>
      <c r="I618" s="160"/>
      <c r="L618" s="156"/>
      <c r="M618" s="161"/>
      <c r="T618" s="162"/>
      <c r="AT618" s="157" t="s">
        <v>154</v>
      </c>
      <c r="AU618" s="157" t="s">
        <v>87</v>
      </c>
      <c r="AV618" s="13" t="s">
        <v>87</v>
      </c>
      <c r="AW618" s="13" t="s">
        <v>32</v>
      </c>
      <c r="AX618" s="13" t="s">
        <v>77</v>
      </c>
      <c r="AY618" s="157" t="s">
        <v>142</v>
      </c>
    </row>
    <row r="619" spans="2:51" s="13" customFormat="1" ht="11.25">
      <c r="B619" s="156"/>
      <c r="D619" s="146" t="s">
        <v>154</v>
      </c>
      <c r="E619" s="157" t="s">
        <v>1</v>
      </c>
      <c r="F619" s="158" t="s">
        <v>559</v>
      </c>
      <c r="H619" s="159">
        <v>43.048</v>
      </c>
      <c r="I619" s="160"/>
      <c r="L619" s="156"/>
      <c r="M619" s="161"/>
      <c r="T619" s="162"/>
      <c r="AT619" s="157" t="s">
        <v>154</v>
      </c>
      <c r="AU619" s="157" t="s">
        <v>87</v>
      </c>
      <c r="AV619" s="13" t="s">
        <v>87</v>
      </c>
      <c r="AW619" s="13" t="s">
        <v>32</v>
      </c>
      <c r="AX619" s="13" t="s">
        <v>77</v>
      </c>
      <c r="AY619" s="157" t="s">
        <v>142</v>
      </c>
    </row>
    <row r="620" spans="2:51" s="13" customFormat="1" ht="11.25">
      <c r="B620" s="156"/>
      <c r="D620" s="146" t="s">
        <v>154</v>
      </c>
      <c r="E620" s="157" t="s">
        <v>1</v>
      </c>
      <c r="F620" s="158" t="s">
        <v>560</v>
      </c>
      <c r="H620" s="159">
        <v>146.672</v>
      </c>
      <c r="I620" s="160"/>
      <c r="L620" s="156"/>
      <c r="M620" s="161"/>
      <c r="T620" s="162"/>
      <c r="AT620" s="157" t="s">
        <v>154</v>
      </c>
      <c r="AU620" s="157" t="s">
        <v>87</v>
      </c>
      <c r="AV620" s="13" t="s">
        <v>87</v>
      </c>
      <c r="AW620" s="13" t="s">
        <v>32</v>
      </c>
      <c r="AX620" s="13" t="s">
        <v>77</v>
      </c>
      <c r="AY620" s="157" t="s">
        <v>142</v>
      </c>
    </row>
    <row r="621" spans="2:51" s="13" customFormat="1" ht="11.25">
      <c r="B621" s="156"/>
      <c r="D621" s="146" t="s">
        <v>154</v>
      </c>
      <c r="E621" s="157" t="s">
        <v>1</v>
      </c>
      <c r="F621" s="158" t="s">
        <v>898</v>
      </c>
      <c r="H621" s="159">
        <v>40.798</v>
      </c>
      <c r="I621" s="160"/>
      <c r="L621" s="156"/>
      <c r="M621" s="161"/>
      <c r="T621" s="162"/>
      <c r="AT621" s="157" t="s">
        <v>154</v>
      </c>
      <c r="AU621" s="157" t="s">
        <v>87</v>
      </c>
      <c r="AV621" s="13" t="s">
        <v>87</v>
      </c>
      <c r="AW621" s="13" t="s">
        <v>32</v>
      </c>
      <c r="AX621" s="13" t="s">
        <v>77</v>
      </c>
      <c r="AY621" s="157" t="s">
        <v>142</v>
      </c>
    </row>
    <row r="622" spans="2:51" s="13" customFormat="1" ht="11.25">
      <c r="B622" s="156"/>
      <c r="D622" s="146" t="s">
        <v>154</v>
      </c>
      <c r="E622" s="157" t="s">
        <v>1</v>
      </c>
      <c r="F622" s="158" t="s">
        <v>561</v>
      </c>
      <c r="H622" s="159">
        <v>35.84</v>
      </c>
      <c r="I622" s="160"/>
      <c r="L622" s="156"/>
      <c r="M622" s="161"/>
      <c r="T622" s="162"/>
      <c r="AT622" s="157" t="s">
        <v>154</v>
      </c>
      <c r="AU622" s="157" t="s">
        <v>87</v>
      </c>
      <c r="AV622" s="13" t="s">
        <v>87</v>
      </c>
      <c r="AW622" s="13" t="s">
        <v>32</v>
      </c>
      <c r="AX622" s="13" t="s">
        <v>77</v>
      </c>
      <c r="AY622" s="157" t="s">
        <v>142</v>
      </c>
    </row>
    <row r="623" spans="2:51" s="13" customFormat="1" ht="11.25">
      <c r="B623" s="156"/>
      <c r="D623" s="146" t="s">
        <v>154</v>
      </c>
      <c r="E623" s="157" t="s">
        <v>1</v>
      </c>
      <c r="F623" s="158" t="s">
        <v>552</v>
      </c>
      <c r="H623" s="159">
        <v>50.895</v>
      </c>
      <c r="I623" s="160"/>
      <c r="L623" s="156"/>
      <c r="M623" s="161"/>
      <c r="T623" s="162"/>
      <c r="AT623" s="157" t="s">
        <v>154</v>
      </c>
      <c r="AU623" s="157" t="s">
        <v>87</v>
      </c>
      <c r="AV623" s="13" t="s">
        <v>87</v>
      </c>
      <c r="AW623" s="13" t="s">
        <v>32</v>
      </c>
      <c r="AX623" s="13" t="s">
        <v>77</v>
      </c>
      <c r="AY623" s="157" t="s">
        <v>142</v>
      </c>
    </row>
    <row r="624" spans="2:51" s="13" customFormat="1" ht="11.25">
      <c r="B624" s="156"/>
      <c r="D624" s="146" t="s">
        <v>154</v>
      </c>
      <c r="E624" s="157" t="s">
        <v>1</v>
      </c>
      <c r="F624" s="158" t="s">
        <v>899</v>
      </c>
      <c r="H624" s="159">
        <v>180</v>
      </c>
      <c r="I624" s="160"/>
      <c r="L624" s="156"/>
      <c r="M624" s="161"/>
      <c r="T624" s="162"/>
      <c r="AT624" s="157" t="s">
        <v>154</v>
      </c>
      <c r="AU624" s="157" t="s">
        <v>87</v>
      </c>
      <c r="AV624" s="13" t="s">
        <v>87</v>
      </c>
      <c r="AW624" s="13" t="s">
        <v>32</v>
      </c>
      <c r="AX624" s="13" t="s">
        <v>77</v>
      </c>
      <c r="AY624" s="157" t="s">
        <v>142</v>
      </c>
    </row>
    <row r="625" spans="2:51" s="13" customFormat="1" ht="11.25">
      <c r="B625" s="156"/>
      <c r="D625" s="146" t="s">
        <v>154</v>
      </c>
      <c r="E625" s="157" t="s">
        <v>1</v>
      </c>
      <c r="F625" s="158" t="s">
        <v>900</v>
      </c>
      <c r="H625" s="159">
        <v>45.98</v>
      </c>
      <c r="I625" s="160"/>
      <c r="L625" s="156"/>
      <c r="M625" s="161"/>
      <c r="T625" s="162"/>
      <c r="AT625" s="157" t="s">
        <v>154</v>
      </c>
      <c r="AU625" s="157" t="s">
        <v>87</v>
      </c>
      <c r="AV625" s="13" t="s">
        <v>87</v>
      </c>
      <c r="AW625" s="13" t="s">
        <v>32</v>
      </c>
      <c r="AX625" s="13" t="s">
        <v>77</v>
      </c>
      <c r="AY625" s="157" t="s">
        <v>142</v>
      </c>
    </row>
    <row r="626" spans="2:51" s="13" customFormat="1" ht="11.25">
      <c r="B626" s="156"/>
      <c r="D626" s="146" t="s">
        <v>154</v>
      </c>
      <c r="E626" s="157" t="s">
        <v>1</v>
      </c>
      <c r="F626" s="158" t="s">
        <v>901</v>
      </c>
      <c r="H626" s="159">
        <v>-106.138</v>
      </c>
      <c r="I626" s="160"/>
      <c r="L626" s="156"/>
      <c r="M626" s="161"/>
      <c r="T626" s="162"/>
      <c r="AT626" s="157" t="s">
        <v>154</v>
      </c>
      <c r="AU626" s="157" t="s">
        <v>87</v>
      </c>
      <c r="AV626" s="13" t="s">
        <v>87</v>
      </c>
      <c r="AW626" s="13" t="s">
        <v>32</v>
      </c>
      <c r="AX626" s="13" t="s">
        <v>77</v>
      </c>
      <c r="AY626" s="157" t="s">
        <v>142</v>
      </c>
    </row>
    <row r="627" spans="2:51" s="12" customFormat="1" ht="11.25">
      <c r="B627" s="150"/>
      <c r="D627" s="146" t="s">
        <v>154</v>
      </c>
      <c r="E627" s="151" t="s">
        <v>1</v>
      </c>
      <c r="F627" s="152" t="s">
        <v>902</v>
      </c>
      <c r="H627" s="151" t="s">
        <v>1</v>
      </c>
      <c r="I627" s="153"/>
      <c r="L627" s="150"/>
      <c r="M627" s="154"/>
      <c r="T627" s="155"/>
      <c r="AT627" s="151" t="s">
        <v>154</v>
      </c>
      <c r="AU627" s="151" t="s">
        <v>87</v>
      </c>
      <c r="AV627" s="12" t="s">
        <v>85</v>
      </c>
      <c r="AW627" s="12" t="s">
        <v>32</v>
      </c>
      <c r="AX627" s="12" t="s">
        <v>77</v>
      </c>
      <c r="AY627" s="151" t="s">
        <v>142</v>
      </c>
    </row>
    <row r="628" spans="2:51" s="13" customFormat="1" ht="11.25">
      <c r="B628" s="156"/>
      <c r="D628" s="146" t="s">
        <v>154</v>
      </c>
      <c r="E628" s="157" t="s">
        <v>1</v>
      </c>
      <c r="F628" s="158" t="s">
        <v>903</v>
      </c>
      <c r="H628" s="159">
        <v>-100</v>
      </c>
      <c r="I628" s="160"/>
      <c r="L628" s="156"/>
      <c r="M628" s="161"/>
      <c r="T628" s="162"/>
      <c r="AT628" s="157" t="s">
        <v>154</v>
      </c>
      <c r="AU628" s="157" t="s">
        <v>87</v>
      </c>
      <c r="AV628" s="13" t="s">
        <v>87</v>
      </c>
      <c r="AW628" s="13" t="s">
        <v>32</v>
      </c>
      <c r="AX628" s="13" t="s">
        <v>77</v>
      </c>
      <c r="AY628" s="157" t="s">
        <v>142</v>
      </c>
    </row>
    <row r="629" spans="2:51" s="12" customFormat="1" ht="11.25">
      <c r="B629" s="150"/>
      <c r="D629" s="146" t="s">
        <v>154</v>
      </c>
      <c r="E629" s="151" t="s">
        <v>1</v>
      </c>
      <c r="F629" s="152" t="s">
        <v>904</v>
      </c>
      <c r="H629" s="151" t="s">
        <v>1</v>
      </c>
      <c r="I629" s="153"/>
      <c r="L629" s="150"/>
      <c r="M629" s="154"/>
      <c r="T629" s="155"/>
      <c r="AT629" s="151" t="s">
        <v>154</v>
      </c>
      <c r="AU629" s="151" t="s">
        <v>87</v>
      </c>
      <c r="AV629" s="12" t="s">
        <v>85</v>
      </c>
      <c r="AW629" s="12" t="s">
        <v>32</v>
      </c>
      <c r="AX629" s="12" t="s">
        <v>77</v>
      </c>
      <c r="AY629" s="151" t="s">
        <v>142</v>
      </c>
    </row>
    <row r="630" spans="2:51" s="13" customFormat="1" ht="11.25">
      <c r="B630" s="156"/>
      <c r="D630" s="146" t="s">
        <v>154</v>
      </c>
      <c r="E630" s="157" t="s">
        <v>1</v>
      </c>
      <c r="F630" s="158" t="s">
        <v>905</v>
      </c>
      <c r="H630" s="159">
        <v>-40</v>
      </c>
      <c r="I630" s="160"/>
      <c r="L630" s="156"/>
      <c r="M630" s="161"/>
      <c r="T630" s="162"/>
      <c r="AT630" s="157" t="s">
        <v>154</v>
      </c>
      <c r="AU630" s="157" t="s">
        <v>87</v>
      </c>
      <c r="AV630" s="13" t="s">
        <v>87</v>
      </c>
      <c r="AW630" s="13" t="s">
        <v>32</v>
      </c>
      <c r="AX630" s="13" t="s">
        <v>77</v>
      </c>
      <c r="AY630" s="157" t="s">
        <v>142</v>
      </c>
    </row>
    <row r="631" spans="2:51" s="14" customFormat="1" ht="11.25">
      <c r="B631" s="163"/>
      <c r="D631" s="146" t="s">
        <v>154</v>
      </c>
      <c r="E631" s="164" t="s">
        <v>1</v>
      </c>
      <c r="F631" s="165" t="s">
        <v>156</v>
      </c>
      <c r="H631" s="166">
        <v>383.751</v>
      </c>
      <c r="I631" s="167"/>
      <c r="L631" s="163"/>
      <c r="M631" s="168"/>
      <c r="T631" s="169"/>
      <c r="AT631" s="164" t="s">
        <v>154</v>
      </c>
      <c r="AU631" s="164" t="s">
        <v>87</v>
      </c>
      <c r="AV631" s="14" t="s">
        <v>150</v>
      </c>
      <c r="AW631" s="14" t="s">
        <v>32</v>
      </c>
      <c r="AX631" s="14" t="s">
        <v>85</v>
      </c>
      <c r="AY631" s="164" t="s">
        <v>142</v>
      </c>
    </row>
    <row r="632" spans="2:65" s="1" customFormat="1" ht="33" customHeight="1">
      <c r="B632" s="132"/>
      <c r="C632" s="133" t="s">
        <v>906</v>
      </c>
      <c r="D632" s="133" t="s">
        <v>145</v>
      </c>
      <c r="E632" s="134" t="s">
        <v>907</v>
      </c>
      <c r="F632" s="135" t="s">
        <v>908</v>
      </c>
      <c r="G632" s="136" t="s">
        <v>172</v>
      </c>
      <c r="H632" s="137">
        <v>383.751</v>
      </c>
      <c r="I632" s="138"/>
      <c r="J632" s="139">
        <f>ROUND(I632*H632,2)</f>
        <v>0</v>
      </c>
      <c r="K632" s="135" t="s">
        <v>160</v>
      </c>
      <c r="L632" s="32"/>
      <c r="M632" s="140" t="s">
        <v>1</v>
      </c>
      <c r="N632" s="141" t="s">
        <v>42</v>
      </c>
      <c r="P632" s="142">
        <f>O632*H632</f>
        <v>0</v>
      </c>
      <c r="Q632" s="142">
        <v>0.00026</v>
      </c>
      <c r="R632" s="142">
        <f>Q632*H632</f>
        <v>0.09977525999999999</v>
      </c>
      <c r="S632" s="142">
        <v>0</v>
      </c>
      <c r="T632" s="143">
        <f>S632*H632</f>
        <v>0</v>
      </c>
      <c r="AR632" s="144" t="s">
        <v>247</v>
      </c>
      <c r="AT632" s="144" t="s">
        <v>145</v>
      </c>
      <c r="AU632" s="144" t="s">
        <v>87</v>
      </c>
      <c r="AY632" s="17" t="s">
        <v>142</v>
      </c>
      <c r="BE632" s="145">
        <f>IF(N632="základní",J632,0)</f>
        <v>0</v>
      </c>
      <c r="BF632" s="145">
        <f>IF(N632="snížená",J632,0)</f>
        <v>0</v>
      </c>
      <c r="BG632" s="145">
        <f>IF(N632="zákl. přenesená",J632,0)</f>
        <v>0</v>
      </c>
      <c r="BH632" s="145">
        <f>IF(N632="sníž. přenesená",J632,0)</f>
        <v>0</v>
      </c>
      <c r="BI632" s="145">
        <f>IF(N632="nulová",J632,0)</f>
        <v>0</v>
      </c>
      <c r="BJ632" s="17" t="s">
        <v>85</v>
      </c>
      <c r="BK632" s="145">
        <f>ROUND(I632*H632,2)</f>
        <v>0</v>
      </c>
      <c r="BL632" s="17" t="s">
        <v>247</v>
      </c>
      <c r="BM632" s="144" t="s">
        <v>909</v>
      </c>
    </row>
    <row r="633" spans="2:51" s="13" customFormat="1" ht="11.25">
      <c r="B633" s="156"/>
      <c r="D633" s="146" t="s">
        <v>154</v>
      </c>
      <c r="E633" s="157" t="s">
        <v>1</v>
      </c>
      <c r="F633" s="158" t="s">
        <v>910</v>
      </c>
      <c r="H633" s="159">
        <v>383.751</v>
      </c>
      <c r="I633" s="160"/>
      <c r="L633" s="156"/>
      <c r="M633" s="161"/>
      <c r="T633" s="162"/>
      <c r="AT633" s="157" t="s">
        <v>154</v>
      </c>
      <c r="AU633" s="157" t="s">
        <v>87</v>
      </c>
      <c r="AV633" s="13" t="s">
        <v>87</v>
      </c>
      <c r="AW633" s="13" t="s">
        <v>32</v>
      </c>
      <c r="AX633" s="13" t="s">
        <v>85</v>
      </c>
      <c r="AY633" s="157" t="s">
        <v>142</v>
      </c>
    </row>
    <row r="634" spans="2:65" s="1" customFormat="1" ht="16.5" customHeight="1">
      <c r="B634" s="132"/>
      <c r="C634" s="133" t="s">
        <v>911</v>
      </c>
      <c r="D634" s="133" t="s">
        <v>145</v>
      </c>
      <c r="E634" s="134" t="s">
        <v>912</v>
      </c>
      <c r="F634" s="135" t="s">
        <v>913</v>
      </c>
      <c r="G634" s="136" t="s">
        <v>172</v>
      </c>
      <c r="H634" s="137">
        <v>100</v>
      </c>
      <c r="I634" s="138"/>
      <c r="J634" s="139">
        <f>ROUND(I634*H634,2)</f>
        <v>0</v>
      </c>
      <c r="K634" s="135" t="s">
        <v>149</v>
      </c>
      <c r="L634" s="32"/>
      <c r="M634" s="140" t="s">
        <v>1</v>
      </c>
      <c r="N634" s="141" t="s">
        <v>42</v>
      </c>
      <c r="P634" s="142">
        <f>O634*H634</f>
        <v>0</v>
      </c>
      <c r="Q634" s="142">
        <v>0.0002</v>
      </c>
      <c r="R634" s="142">
        <f>Q634*H634</f>
        <v>0.02</v>
      </c>
      <c r="S634" s="142">
        <v>0</v>
      </c>
      <c r="T634" s="143">
        <f>S634*H634</f>
        <v>0</v>
      </c>
      <c r="AR634" s="144" t="s">
        <v>247</v>
      </c>
      <c r="AT634" s="144" t="s">
        <v>145</v>
      </c>
      <c r="AU634" s="144" t="s">
        <v>87</v>
      </c>
      <c r="AY634" s="17" t="s">
        <v>142</v>
      </c>
      <c r="BE634" s="145">
        <f>IF(N634="základní",J634,0)</f>
        <v>0</v>
      </c>
      <c r="BF634" s="145">
        <f>IF(N634="snížená",J634,0)</f>
        <v>0</v>
      </c>
      <c r="BG634" s="145">
        <f>IF(N634="zákl. přenesená",J634,0)</f>
        <v>0</v>
      </c>
      <c r="BH634" s="145">
        <f>IF(N634="sníž. přenesená",J634,0)</f>
        <v>0</v>
      </c>
      <c r="BI634" s="145">
        <f>IF(N634="nulová",J634,0)</f>
        <v>0</v>
      </c>
      <c r="BJ634" s="17" t="s">
        <v>85</v>
      </c>
      <c r="BK634" s="145">
        <f>ROUND(I634*H634,2)</f>
        <v>0</v>
      </c>
      <c r="BL634" s="17" t="s">
        <v>247</v>
      </c>
      <c r="BM634" s="144" t="s">
        <v>914</v>
      </c>
    </row>
    <row r="635" spans="2:65" s="1" customFormat="1" ht="24.2" customHeight="1">
      <c r="B635" s="132"/>
      <c r="C635" s="133" t="s">
        <v>915</v>
      </c>
      <c r="D635" s="133" t="s">
        <v>145</v>
      </c>
      <c r="E635" s="134" t="s">
        <v>916</v>
      </c>
      <c r="F635" s="135" t="s">
        <v>917</v>
      </c>
      <c r="G635" s="136" t="s">
        <v>172</v>
      </c>
      <c r="H635" s="137">
        <v>40</v>
      </c>
      <c r="I635" s="138"/>
      <c r="J635" s="139">
        <f>ROUND(I635*H635,2)</f>
        <v>0</v>
      </c>
      <c r="K635" s="135" t="s">
        <v>149</v>
      </c>
      <c r="L635" s="32"/>
      <c r="M635" s="140" t="s">
        <v>1</v>
      </c>
      <c r="N635" s="141" t="s">
        <v>42</v>
      </c>
      <c r="P635" s="142">
        <f>O635*H635</f>
        <v>0</v>
      </c>
      <c r="Q635" s="142">
        <v>0</v>
      </c>
      <c r="R635" s="142">
        <f>Q635*H635</f>
        <v>0</v>
      </c>
      <c r="S635" s="142">
        <v>0</v>
      </c>
      <c r="T635" s="143">
        <f>S635*H635</f>
        <v>0</v>
      </c>
      <c r="AR635" s="144" t="s">
        <v>150</v>
      </c>
      <c r="AT635" s="144" t="s">
        <v>145</v>
      </c>
      <c r="AU635" s="144" t="s">
        <v>87</v>
      </c>
      <c r="AY635" s="17" t="s">
        <v>142</v>
      </c>
      <c r="BE635" s="145">
        <f>IF(N635="základní",J635,0)</f>
        <v>0</v>
      </c>
      <c r="BF635" s="145">
        <f>IF(N635="snížená",J635,0)</f>
        <v>0</v>
      </c>
      <c r="BG635" s="145">
        <f>IF(N635="zákl. přenesená",J635,0)</f>
        <v>0</v>
      </c>
      <c r="BH635" s="145">
        <f>IF(N635="sníž. přenesená",J635,0)</f>
        <v>0</v>
      </c>
      <c r="BI635" s="145">
        <f>IF(N635="nulová",J635,0)</f>
        <v>0</v>
      </c>
      <c r="BJ635" s="17" t="s">
        <v>85</v>
      </c>
      <c r="BK635" s="145">
        <f>ROUND(I635*H635,2)</f>
        <v>0</v>
      </c>
      <c r="BL635" s="17" t="s">
        <v>150</v>
      </c>
      <c r="BM635" s="144" t="s">
        <v>918</v>
      </c>
    </row>
    <row r="636" spans="2:63" s="11" customFormat="1" ht="25.9" customHeight="1">
      <c r="B636" s="120"/>
      <c r="D636" s="121" t="s">
        <v>76</v>
      </c>
      <c r="E636" s="122" t="s">
        <v>919</v>
      </c>
      <c r="F636" s="122" t="s">
        <v>920</v>
      </c>
      <c r="I636" s="123"/>
      <c r="J636" s="124">
        <f>BK636</f>
        <v>0</v>
      </c>
      <c r="L636" s="120"/>
      <c r="M636" s="125"/>
      <c r="P636" s="126">
        <f>SUM(P637:P644)</f>
        <v>0</v>
      </c>
      <c r="R636" s="126">
        <f>SUM(R637:R644)</f>
        <v>0</v>
      </c>
      <c r="T636" s="127">
        <f>SUM(T637:T644)</f>
        <v>0</v>
      </c>
      <c r="AR636" s="121" t="s">
        <v>150</v>
      </c>
      <c r="AT636" s="128" t="s">
        <v>76</v>
      </c>
      <c r="AU636" s="128" t="s">
        <v>77</v>
      </c>
      <c r="AY636" s="121" t="s">
        <v>142</v>
      </c>
      <c r="BK636" s="129">
        <f>SUM(BK637:BK644)</f>
        <v>0</v>
      </c>
    </row>
    <row r="637" spans="2:65" s="1" customFormat="1" ht="21.75" customHeight="1">
      <c r="B637" s="132"/>
      <c r="C637" s="133" t="s">
        <v>921</v>
      </c>
      <c r="D637" s="133" t="s">
        <v>145</v>
      </c>
      <c r="E637" s="134" t="s">
        <v>922</v>
      </c>
      <c r="F637" s="135" t="s">
        <v>923</v>
      </c>
      <c r="G637" s="136" t="s">
        <v>924</v>
      </c>
      <c r="H637" s="137">
        <v>40</v>
      </c>
      <c r="I637" s="138"/>
      <c r="J637" s="139">
        <f>ROUND(I637*H637,2)</f>
        <v>0</v>
      </c>
      <c r="K637" s="135" t="s">
        <v>160</v>
      </c>
      <c r="L637" s="32"/>
      <c r="M637" s="140" t="s">
        <v>1</v>
      </c>
      <c r="N637" s="141" t="s">
        <v>42</v>
      </c>
      <c r="P637" s="142">
        <f>O637*H637</f>
        <v>0</v>
      </c>
      <c r="Q637" s="142">
        <v>0</v>
      </c>
      <c r="R637" s="142">
        <f>Q637*H637</f>
        <v>0</v>
      </c>
      <c r="S637" s="142">
        <v>0</v>
      </c>
      <c r="T637" s="143">
        <f>S637*H637</f>
        <v>0</v>
      </c>
      <c r="AR637" s="144" t="s">
        <v>333</v>
      </c>
      <c r="AT637" s="144" t="s">
        <v>145</v>
      </c>
      <c r="AU637" s="144" t="s">
        <v>85</v>
      </c>
      <c r="AY637" s="17" t="s">
        <v>142</v>
      </c>
      <c r="BE637" s="145">
        <f>IF(N637="základní",J637,0)</f>
        <v>0</v>
      </c>
      <c r="BF637" s="145">
        <f>IF(N637="snížená",J637,0)</f>
        <v>0</v>
      </c>
      <c r="BG637" s="145">
        <f>IF(N637="zákl. přenesená",J637,0)</f>
        <v>0</v>
      </c>
      <c r="BH637" s="145">
        <f>IF(N637="sníž. přenesená",J637,0)</f>
        <v>0</v>
      </c>
      <c r="BI637" s="145">
        <f>IF(N637="nulová",J637,0)</f>
        <v>0</v>
      </c>
      <c r="BJ637" s="17" t="s">
        <v>85</v>
      </c>
      <c r="BK637" s="145">
        <f>ROUND(I637*H637,2)</f>
        <v>0</v>
      </c>
      <c r="BL637" s="17" t="s">
        <v>333</v>
      </c>
      <c r="BM637" s="144" t="s">
        <v>925</v>
      </c>
    </row>
    <row r="638" spans="2:47" s="1" customFormat="1" ht="39">
      <c r="B638" s="32"/>
      <c r="D638" s="146" t="s">
        <v>152</v>
      </c>
      <c r="F638" s="147" t="s">
        <v>926</v>
      </c>
      <c r="I638" s="148"/>
      <c r="L638" s="32"/>
      <c r="M638" s="149"/>
      <c r="T638" s="56"/>
      <c r="AT638" s="17" t="s">
        <v>152</v>
      </c>
      <c r="AU638" s="17" t="s">
        <v>85</v>
      </c>
    </row>
    <row r="639" spans="2:51" s="12" customFormat="1" ht="11.25">
      <c r="B639" s="150"/>
      <c r="D639" s="146" t="s">
        <v>154</v>
      </c>
      <c r="E639" s="151" t="s">
        <v>1</v>
      </c>
      <c r="F639" s="152" t="s">
        <v>927</v>
      </c>
      <c r="H639" s="151" t="s">
        <v>1</v>
      </c>
      <c r="I639" s="153"/>
      <c r="L639" s="150"/>
      <c r="M639" s="154"/>
      <c r="T639" s="155"/>
      <c r="AT639" s="151" t="s">
        <v>154</v>
      </c>
      <c r="AU639" s="151" t="s">
        <v>85</v>
      </c>
      <c r="AV639" s="12" t="s">
        <v>85</v>
      </c>
      <c r="AW639" s="12" t="s">
        <v>32</v>
      </c>
      <c r="AX639" s="12" t="s">
        <v>77</v>
      </c>
      <c r="AY639" s="151" t="s">
        <v>142</v>
      </c>
    </row>
    <row r="640" spans="2:51" s="13" customFormat="1" ht="11.25">
      <c r="B640" s="156"/>
      <c r="D640" s="146" t="s">
        <v>154</v>
      </c>
      <c r="E640" s="157" t="s">
        <v>1</v>
      </c>
      <c r="F640" s="158" t="s">
        <v>493</v>
      </c>
      <c r="H640" s="159">
        <v>40</v>
      </c>
      <c r="I640" s="160"/>
      <c r="L640" s="156"/>
      <c r="M640" s="161"/>
      <c r="T640" s="162"/>
      <c r="AT640" s="157" t="s">
        <v>154</v>
      </c>
      <c r="AU640" s="157" t="s">
        <v>85</v>
      </c>
      <c r="AV640" s="13" t="s">
        <v>87</v>
      </c>
      <c r="AW640" s="13" t="s">
        <v>32</v>
      </c>
      <c r="AX640" s="13" t="s">
        <v>85</v>
      </c>
      <c r="AY640" s="157" t="s">
        <v>142</v>
      </c>
    </row>
    <row r="641" spans="2:65" s="1" customFormat="1" ht="16.5" customHeight="1">
      <c r="B641" s="132"/>
      <c r="C641" s="133" t="s">
        <v>928</v>
      </c>
      <c r="D641" s="133" t="s">
        <v>145</v>
      </c>
      <c r="E641" s="134" t="s">
        <v>929</v>
      </c>
      <c r="F641" s="135" t="s">
        <v>930</v>
      </c>
      <c r="G641" s="136" t="s">
        <v>924</v>
      </c>
      <c r="H641" s="137">
        <v>80</v>
      </c>
      <c r="I641" s="138"/>
      <c r="J641" s="139">
        <f>ROUND(I641*H641,2)</f>
        <v>0</v>
      </c>
      <c r="K641" s="135" t="s">
        <v>160</v>
      </c>
      <c r="L641" s="32"/>
      <c r="M641" s="140" t="s">
        <v>1</v>
      </c>
      <c r="N641" s="141" t="s">
        <v>42</v>
      </c>
      <c r="P641" s="142">
        <f>O641*H641</f>
        <v>0</v>
      </c>
      <c r="Q641" s="142">
        <v>0</v>
      </c>
      <c r="R641" s="142">
        <f>Q641*H641</f>
        <v>0</v>
      </c>
      <c r="S641" s="142">
        <v>0</v>
      </c>
      <c r="T641" s="143">
        <f>S641*H641</f>
        <v>0</v>
      </c>
      <c r="AR641" s="144" t="s">
        <v>333</v>
      </c>
      <c r="AT641" s="144" t="s">
        <v>145</v>
      </c>
      <c r="AU641" s="144" t="s">
        <v>85</v>
      </c>
      <c r="AY641" s="17" t="s">
        <v>142</v>
      </c>
      <c r="BE641" s="145">
        <f>IF(N641="základní",J641,0)</f>
        <v>0</v>
      </c>
      <c r="BF641" s="145">
        <f>IF(N641="snížená",J641,0)</f>
        <v>0</v>
      </c>
      <c r="BG641" s="145">
        <f>IF(N641="zákl. přenesená",J641,0)</f>
        <v>0</v>
      </c>
      <c r="BH641" s="145">
        <f>IF(N641="sníž. přenesená",J641,0)</f>
        <v>0</v>
      </c>
      <c r="BI641" s="145">
        <f>IF(N641="nulová",J641,0)</f>
        <v>0</v>
      </c>
      <c r="BJ641" s="17" t="s">
        <v>85</v>
      </c>
      <c r="BK641" s="145">
        <f>ROUND(I641*H641,2)</f>
        <v>0</v>
      </c>
      <c r="BL641" s="17" t="s">
        <v>333</v>
      </c>
      <c r="BM641" s="144" t="s">
        <v>931</v>
      </c>
    </row>
    <row r="642" spans="2:51" s="13" customFormat="1" ht="11.25">
      <c r="B642" s="156"/>
      <c r="D642" s="146" t="s">
        <v>154</v>
      </c>
      <c r="E642" s="157" t="s">
        <v>1</v>
      </c>
      <c r="F642" s="158" t="s">
        <v>202</v>
      </c>
      <c r="H642" s="159">
        <v>80</v>
      </c>
      <c r="I642" s="160"/>
      <c r="L642" s="156"/>
      <c r="M642" s="161"/>
      <c r="T642" s="162"/>
      <c r="AT642" s="157" t="s">
        <v>154</v>
      </c>
      <c r="AU642" s="157" t="s">
        <v>85</v>
      </c>
      <c r="AV642" s="13" t="s">
        <v>87</v>
      </c>
      <c r="AW642" s="13" t="s">
        <v>32</v>
      </c>
      <c r="AX642" s="13" t="s">
        <v>85</v>
      </c>
      <c r="AY642" s="157" t="s">
        <v>142</v>
      </c>
    </row>
    <row r="643" spans="2:65" s="1" customFormat="1" ht="16.5" customHeight="1">
      <c r="B643" s="132"/>
      <c r="C643" s="133" t="s">
        <v>932</v>
      </c>
      <c r="D643" s="133" t="s">
        <v>145</v>
      </c>
      <c r="E643" s="134" t="s">
        <v>933</v>
      </c>
      <c r="F643" s="135" t="s">
        <v>934</v>
      </c>
      <c r="G643" s="136" t="s">
        <v>924</v>
      </c>
      <c r="H643" s="137">
        <v>20</v>
      </c>
      <c r="I643" s="138"/>
      <c r="J643" s="139">
        <f>ROUND(I643*H643,2)</f>
        <v>0</v>
      </c>
      <c r="K643" s="135" t="s">
        <v>160</v>
      </c>
      <c r="L643" s="32"/>
      <c r="M643" s="140" t="s">
        <v>1</v>
      </c>
      <c r="N643" s="141" t="s">
        <v>42</v>
      </c>
      <c r="P643" s="142">
        <f>O643*H643</f>
        <v>0</v>
      </c>
      <c r="Q643" s="142">
        <v>0</v>
      </c>
      <c r="R643" s="142">
        <f>Q643*H643</f>
        <v>0</v>
      </c>
      <c r="S643" s="142">
        <v>0</v>
      </c>
      <c r="T643" s="143">
        <f>S643*H643</f>
        <v>0</v>
      </c>
      <c r="AR643" s="144" t="s">
        <v>333</v>
      </c>
      <c r="AT643" s="144" t="s">
        <v>145</v>
      </c>
      <c r="AU643" s="144" t="s">
        <v>85</v>
      </c>
      <c r="AY643" s="17" t="s">
        <v>142</v>
      </c>
      <c r="BE643" s="145">
        <f>IF(N643="základní",J643,0)</f>
        <v>0</v>
      </c>
      <c r="BF643" s="145">
        <f>IF(N643="snížená",J643,0)</f>
        <v>0</v>
      </c>
      <c r="BG643" s="145">
        <f>IF(N643="zákl. přenesená",J643,0)</f>
        <v>0</v>
      </c>
      <c r="BH643" s="145">
        <f>IF(N643="sníž. přenesená",J643,0)</f>
        <v>0</v>
      </c>
      <c r="BI643" s="145">
        <f>IF(N643="nulová",J643,0)</f>
        <v>0</v>
      </c>
      <c r="BJ643" s="17" t="s">
        <v>85</v>
      </c>
      <c r="BK643" s="145">
        <f>ROUND(I643*H643,2)</f>
        <v>0</v>
      </c>
      <c r="BL643" s="17" t="s">
        <v>333</v>
      </c>
      <c r="BM643" s="144" t="s">
        <v>935</v>
      </c>
    </row>
    <row r="644" spans="2:51" s="13" customFormat="1" ht="11.25">
      <c r="B644" s="156"/>
      <c r="D644" s="146" t="s">
        <v>154</v>
      </c>
      <c r="E644" s="157" t="s">
        <v>1</v>
      </c>
      <c r="F644" s="158" t="s">
        <v>266</v>
      </c>
      <c r="H644" s="159">
        <v>20</v>
      </c>
      <c r="I644" s="160"/>
      <c r="L644" s="156"/>
      <c r="M644" s="177"/>
      <c r="N644" s="178"/>
      <c r="O644" s="178"/>
      <c r="P644" s="178"/>
      <c r="Q644" s="178"/>
      <c r="R644" s="178"/>
      <c r="S644" s="178"/>
      <c r="T644" s="179"/>
      <c r="AT644" s="157" t="s">
        <v>154</v>
      </c>
      <c r="AU644" s="157" t="s">
        <v>85</v>
      </c>
      <c r="AV644" s="13" t="s">
        <v>87</v>
      </c>
      <c r="AW644" s="13" t="s">
        <v>32</v>
      </c>
      <c r="AX644" s="13" t="s">
        <v>85</v>
      </c>
      <c r="AY644" s="157" t="s">
        <v>142</v>
      </c>
    </row>
    <row r="645" spans="2:12" s="1" customFormat="1" ht="6.95" customHeight="1">
      <c r="B645" s="44"/>
      <c r="C645" s="45"/>
      <c r="D645" s="45"/>
      <c r="E645" s="45"/>
      <c r="F645" s="45"/>
      <c r="G645" s="45"/>
      <c r="H645" s="45"/>
      <c r="I645" s="45"/>
      <c r="J645" s="45"/>
      <c r="K645" s="45"/>
      <c r="L645" s="32"/>
    </row>
  </sheetData>
  <sheetProtection sheet="1" objects="1" scenarios="1" formatCells="0" formatColumns="0" formatRows="0"/>
  <autoFilter ref="C136:K64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936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ROUND(J116,2)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ROUND((SUM(BE116:BE139)),2)</f>
        <v>0</v>
      </c>
      <c r="I33" s="92">
        <v>0.21</v>
      </c>
      <c r="J33" s="91">
        <f>ROUND(((SUM(BE116:BE139))*I33),2)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ROUND((SUM(BF116:BF139)),2)</f>
        <v>0</v>
      </c>
      <c r="I34" s="92">
        <v>0.15</v>
      </c>
      <c r="J34" s="91">
        <f>ROUND(((SUM(BF116:BF139))*I34),2)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ROUND((SUM(BG116:BG139)),2)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ROUND((SUM(BH116:BH139)),2)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ROUND((SUM(BI116:BI139)),2)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03 - Chlazení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J116</f>
        <v>0</v>
      </c>
      <c r="L96" s="32"/>
      <c r="AU96" s="17" t="s">
        <v>119</v>
      </c>
    </row>
    <row r="97" spans="2:12" s="1" customFormat="1" ht="21.75" customHeight="1">
      <c r="B97" s="32"/>
      <c r="L97" s="32"/>
    </row>
    <row r="98" spans="2:12" s="1" customFormat="1" ht="6.95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2"/>
    </row>
    <row r="102" spans="2:12" s="1" customFormat="1" ht="6.9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2"/>
    </row>
    <row r="103" spans="2:12" s="1" customFormat="1" ht="24.95" customHeight="1">
      <c r="B103" s="32"/>
      <c r="C103" s="21" t="s">
        <v>127</v>
      </c>
      <c r="L103" s="32"/>
    </row>
    <row r="104" spans="2:12" s="1" customFormat="1" ht="6.95" customHeight="1">
      <c r="B104" s="32"/>
      <c r="L104" s="32"/>
    </row>
    <row r="105" spans="2:12" s="1" customFormat="1" ht="12" customHeight="1">
      <c r="B105" s="32"/>
      <c r="C105" s="27" t="s">
        <v>16</v>
      </c>
      <c r="L105" s="32"/>
    </row>
    <row r="106" spans="2:12" s="1" customFormat="1" ht="26.25" customHeight="1">
      <c r="B106" s="32"/>
      <c r="E106" s="236" t="str">
        <f>E7</f>
        <v>Pokoje gynekologicko - porodnického oddělení Nymburk - půdní vestavba budovy B v areálu nemocnice Nymburk s.r.o.</v>
      </c>
      <c r="F106" s="237"/>
      <c r="G106" s="237"/>
      <c r="H106" s="237"/>
      <c r="L106" s="32"/>
    </row>
    <row r="107" spans="2:12" s="1" customFormat="1" ht="12" customHeight="1">
      <c r="B107" s="32"/>
      <c r="C107" s="27" t="s">
        <v>113</v>
      </c>
      <c r="L107" s="32"/>
    </row>
    <row r="108" spans="2:12" s="1" customFormat="1" ht="16.5" customHeight="1">
      <c r="B108" s="32"/>
      <c r="E108" s="197" t="str">
        <f>E9</f>
        <v>03 - Chlazení</v>
      </c>
      <c r="F108" s="238"/>
      <c r="G108" s="238"/>
      <c r="H108" s="238"/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20</v>
      </c>
      <c r="F110" s="25" t="str">
        <f>F12</f>
        <v xml:space="preserve"> </v>
      </c>
      <c r="I110" s="27" t="s">
        <v>22</v>
      </c>
      <c r="J110" s="52" t="str">
        <f>IF(J12="","",J12)</f>
        <v>2. 10. 2023</v>
      </c>
      <c r="L110" s="32"/>
    </row>
    <row r="111" spans="2:12" s="1" customFormat="1" ht="6.95" customHeight="1">
      <c r="B111" s="32"/>
      <c r="L111" s="32"/>
    </row>
    <row r="112" spans="2:12" s="1" customFormat="1" ht="25.7" customHeight="1">
      <c r="B112" s="32"/>
      <c r="C112" s="27" t="s">
        <v>24</v>
      </c>
      <c r="F112" s="25" t="str">
        <f>E15</f>
        <v>Město Nymburk, Náměstí přemyslovců 163/20</v>
      </c>
      <c r="I112" s="27" t="s">
        <v>30</v>
      </c>
      <c r="J112" s="30" t="str">
        <f>E21</f>
        <v>Ing. Arch .Jan Ságl, Záměl</v>
      </c>
      <c r="L112" s="32"/>
    </row>
    <row r="113" spans="2:12" s="1" customFormat="1" ht="15.2" customHeight="1">
      <c r="B113" s="32"/>
      <c r="C113" s="27" t="s">
        <v>28</v>
      </c>
      <c r="F113" s="25" t="str">
        <f>IF(E18="","",E18)</f>
        <v>Vyplň údaj</v>
      </c>
      <c r="I113" s="27" t="s">
        <v>33</v>
      </c>
      <c r="J113" s="30" t="str">
        <f>E24</f>
        <v xml:space="preserve"> </v>
      </c>
      <c r="L113" s="32"/>
    </row>
    <row r="114" spans="2:12" s="1" customFormat="1" ht="10.35" customHeight="1">
      <c r="B114" s="32"/>
      <c r="L114" s="32"/>
    </row>
    <row r="115" spans="2:20" s="10" customFormat="1" ht="29.25" customHeight="1">
      <c r="B115" s="112"/>
      <c r="C115" s="113" t="s">
        <v>128</v>
      </c>
      <c r="D115" s="114" t="s">
        <v>62</v>
      </c>
      <c r="E115" s="114" t="s">
        <v>58</v>
      </c>
      <c r="F115" s="114" t="s">
        <v>59</v>
      </c>
      <c r="G115" s="114" t="s">
        <v>129</v>
      </c>
      <c r="H115" s="114" t="s">
        <v>130</v>
      </c>
      <c r="I115" s="114" t="s">
        <v>131</v>
      </c>
      <c r="J115" s="114" t="s">
        <v>117</v>
      </c>
      <c r="K115" s="115" t="s">
        <v>132</v>
      </c>
      <c r="L115" s="112"/>
      <c r="M115" s="59" t="s">
        <v>1</v>
      </c>
      <c r="N115" s="60" t="s">
        <v>41</v>
      </c>
      <c r="O115" s="60" t="s">
        <v>133</v>
      </c>
      <c r="P115" s="60" t="s">
        <v>134</v>
      </c>
      <c r="Q115" s="60" t="s">
        <v>135</v>
      </c>
      <c r="R115" s="60" t="s">
        <v>136</v>
      </c>
      <c r="S115" s="60" t="s">
        <v>137</v>
      </c>
      <c r="T115" s="61" t="s">
        <v>138</v>
      </c>
    </row>
    <row r="116" spans="2:63" s="1" customFormat="1" ht="22.9" customHeight="1">
      <c r="B116" s="32"/>
      <c r="C116" s="64" t="s">
        <v>139</v>
      </c>
      <c r="J116" s="116">
        <f>BK116</f>
        <v>0</v>
      </c>
      <c r="L116" s="32"/>
      <c r="M116" s="62"/>
      <c r="N116" s="53"/>
      <c r="O116" s="53"/>
      <c r="P116" s="117">
        <f>SUM(P117:P139)</f>
        <v>0</v>
      </c>
      <c r="Q116" s="53"/>
      <c r="R116" s="117">
        <f>SUM(R117:R139)</f>
        <v>0</v>
      </c>
      <c r="S116" s="53"/>
      <c r="T116" s="118">
        <f>SUM(T117:T139)</f>
        <v>0</v>
      </c>
      <c r="AT116" s="17" t="s">
        <v>76</v>
      </c>
      <c r="AU116" s="17" t="s">
        <v>119</v>
      </c>
      <c r="BK116" s="119">
        <f>SUM(BK117:BK139)</f>
        <v>0</v>
      </c>
    </row>
    <row r="117" spans="2:65" s="1" customFormat="1" ht="66.75" customHeight="1">
      <c r="B117" s="132"/>
      <c r="C117" s="133" t="s">
        <v>77</v>
      </c>
      <c r="D117" s="133" t="s">
        <v>145</v>
      </c>
      <c r="E117" s="134" t="s">
        <v>937</v>
      </c>
      <c r="F117" s="135" t="s">
        <v>938</v>
      </c>
      <c r="G117" s="136" t="s">
        <v>939</v>
      </c>
      <c r="H117" s="137">
        <v>1</v>
      </c>
      <c r="I117" s="138"/>
      <c r="J117" s="139">
        <f>ROUND(I117*H117,2)</f>
        <v>0</v>
      </c>
      <c r="K117" s="135" t="s">
        <v>1</v>
      </c>
      <c r="L117" s="32"/>
      <c r="M117" s="140" t="s">
        <v>1</v>
      </c>
      <c r="N117" s="141" t="s">
        <v>42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150</v>
      </c>
      <c r="AT117" s="144" t="s">
        <v>145</v>
      </c>
      <c r="AU117" s="144" t="s">
        <v>77</v>
      </c>
      <c r="AY117" s="17" t="s">
        <v>142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7" t="s">
        <v>85</v>
      </c>
      <c r="BK117" s="145">
        <f>ROUND(I117*H117,2)</f>
        <v>0</v>
      </c>
      <c r="BL117" s="17" t="s">
        <v>150</v>
      </c>
      <c r="BM117" s="144" t="s">
        <v>87</v>
      </c>
    </row>
    <row r="118" spans="2:47" s="1" customFormat="1" ht="19.5">
      <c r="B118" s="32"/>
      <c r="D118" s="146" t="s">
        <v>152</v>
      </c>
      <c r="F118" s="147" t="s">
        <v>940</v>
      </c>
      <c r="I118" s="148"/>
      <c r="L118" s="32"/>
      <c r="M118" s="149"/>
      <c r="T118" s="56"/>
      <c r="AT118" s="17" t="s">
        <v>152</v>
      </c>
      <c r="AU118" s="17" t="s">
        <v>77</v>
      </c>
    </row>
    <row r="119" spans="2:65" s="1" customFormat="1" ht="55.5" customHeight="1">
      <c r="B119" s="132"/>
      <c r="C119" s="133" t="s">
        <v>77</v>
      </c>
      <c r="D119" s="133" t="s">
        <v>145</v>
      </c>
      <c r="E119" s="134" t="s">
        <v>941</v>
      </c>
      <c r="F119" s="135" t="s">
        <v>942</v>
      </c>
      <c r="G119" s="136" t="s">
        <v>939</v>
      </c>
      <c r="H119" s="137">
        <v>1</v>
      </c>
      <c r="I119" s="138"/>
      <c r="J119" s="139">
        <f>ROUND(I119*H119,2)</f>
        <v>0</v>
      </c>
      <c r="K119" s="135" t="s">
        <v>1</v>
      </c>
      <c r="L119" s="32"/>
      <c r="M119" s="140" t="s">
        <v>1</v>
      </c>
      <c r="N119" s="141" t="s">
        <v>42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150</v>
      </c>
      <c r="AT119" s="144" t="s">
        <v>145</v>
      </c>
      <c r="AU119" s="144" t="s">
        <v>77</v>
      </c>
      <c r="AY119" s="17" t="s">
        <v>142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7" t="s">
        <v>85</v>
      </c>
      <c r="BK119" s="145">
        <f>ROUND(I119*H119,2)</f>
        <v>0</v>
      </c>
      <c r="BL119" s="17" t="s">
        <v>150</v>
      </c>
      <c r="BM119" s="144" t="s">
        <v>150</v>
      </c>
    </row>
    <row r="120" spans="2:47" s="1" customFormat="1" ht="19.5">
      <c r="B120" s="32"/>
      <c r="D120" s="146" t="s">
        <v>152</v>
      </c>
      <c r="F120" s="147" t="s">
        <v>943</v>
      </c>
      <c r="I120" s="148"/>
      <c r="L120" s="32"/>
      <c r="M120" s="149"/>
      <c r="T120" s="56"/>
      <c r="AT120" s="17" t="s">
        <v>152</v>
      </c>
      <c r="AU120" s="17" t="s">
        <v>77</v>
      </c>
    </row>
    <row r="121" spans="2:65" s="1" customFormat="1" ht="55.5" customHeight="1">
      <c r="B121" s="132"/>
      <c r="C121" s="133" t="s">
        <v>77</v>
      </c>
      <c r="D121" s="133" t="s">
        <v>145</v>
      </c>
      <c r="E121" s="134" t="s">
        <v>941</v>
      </c>
      <c r="F121" s="135" t="s">
        <v>942</v>
      </c>
      <c r="G121" s="136" t="s">
        <v>939</v>
      </c>
      <c r="H121" s="137">
        <v>1</v>
      </c>
      <c r="I121" s="138"/>
      <c r="J121" s="139">
        <f>ROUND(I121*H121,2)</f>
        <v>0</v>
      </c>
      <c r="K121" s="135" t="s">
        <v>1</v>
      </c>
      <c r="L121" s="32"/>
      <c r="M121" s="140" t="s">
        <v>1</v>
      </c>
      <c r="N121" s="141" t="s">
        <v>42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150</v>
      </c>
      <c r="AT121" s="144" t="s">
        <v>145</v>
      </c>
      <c r="AU121" s="144" t="s">
        <v>77</v>
      </c>
      <c r="AY121" s="17" t="s">
        <v>142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85</v>
      </c>
      <c r="BK121" s="145">
        <f>ROUND(I121*H121,2)</f>
        <v>0</v>
      </c>
      <c r="BL121" s="17" t="s">
        <v>150</v>
      </c>
      <c r="BM121" s="144" t="s">
        <v>183</v>
      </c>
    </row>
    <row r="122" spans="2:47" s="1" customFormat="1" ht="19.5">
      <c r="B122" s="32"/>
      <c r="D122" s="146" t="s">
        <v>152</v>
      </c>
      <c r="F122" s="147" t="s">
        <v>944</v>
      </c>
      <c r="I122" s="148"/>
      <c r="L122" s="32"/>
      <c r="M122" s="149"/>
      <c r="T122" s="56"/>
      <c r="AT122" s="17" t="s">
        <v>152</v>
      </c>
      <c r="AU122" s="17" t="s">
        <v>77</v>
      </c>
    </row>
    <row r="123" spans="2:65" s="1" customFormat="1" ht="49.15" customHeight="1">
      <c r="B123" s="132"/>
      <c r="C123" s="133" t="s">
        <v>77</v>
      </c>
      <c r="D123" s="133" t="s">
        <v>145</v>
      </c>
      <c r="E123" s="134" t="s">
        <v>945</v>
      </c>
      <c r="F123" s="135" t="s">
        <v>946</v>
      </c>
      <c r="G123" s="136" t="s">
        <v>939</v>
      </c>
      <c r="H123" s="137">
        <v>1</v>
      </c>
      <c r="I123" s="138"/>
      <c r="J123" s="139">
        <f>ROUND(I123*H123,2)</f>
        <v>0</v>
      </c>
      <c r="K123" s="135" t="s">
        <v>1</v>
      </c>
      <c r="L123" s="32"/>
      <c r="M123" s="140" t="s">
        <v>1</v>
      </c>
      <c r="N123" s="141" t="s">
        <v>42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150</v>
      </c>
      <c r="AT123" s="144" t="s">
        <v>145</v>
      </c>
      <c r="AU123" s="144" t="s">
        <v>77</v>
      </c>
      <c r="AY123" s="17" t="s">
        <v>142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85</v>
      </c>
      <c r="BK123" s="145">
        <f>ROUND(I123*H123,2)</f>
        <v>0</v>
      </c>
      <c r="BL123" s="17" t="s">
        <v>150</v>
      </c>
      <c r="BM123" s="144" t="s">
        <v>197</v>
      </c>
    </row>
    <row r="124" spans="2:47" s="1" customFormat="1" ht="19.5">
      <c r="B124" s="32"/>
      <c r="D124" s="146" t="s">
        <v>152</v>
      </c>
      <c r="F124" s="147" t="s">
        <v>947</v>
      </c>
      <c r="I124" s="148"/>
      <c r="L124" s="32"/>
      <c r="M124" s="149"/>
      <c r="T124" s="56"/>
      <c r="AT124" s="17" t="s">
        <v>152</v>
      </c>
      <c r="AU124" s="17" t="s">
        <v>77</v>
      </c>
    </row>
    <row r="125" spans="2:65" s="1" customFormat="1" ht="16.5" customHeight="1">
      <c r="B125" s="132"/>
      <c r="C125" s="133" t="s">
        <v>77</v>
      </c>
      <c r="D125" s="133" t="s">
        <v>145</v>
      </c>
      <c r="E125" s="134" t="s">
        <v>948</v>
      </c>
      <c r="F125" s="135" t="s">
        <v>949</v>
      </c>
      <c r="G125" s="136" t="s">
        <v>224</v>
      </c>
      <c r="H125" s="137">
        <v>25</v>
      </c>
      <c r="I125" s="138"/>
      <c r="J125" s="139">
        <f>ROUND(I125*H125,2)</f>
        <v>0</v>
      </c>
      <c r="K125" s="135" t="s">
        <v>1</v>
      </c>
      <c r="L125" s="32"/>
      <c r="M125" s="140" t="s">
        <v>1</v>
      </c>
      <c r="N125" s="141" t="s">
        <v>42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150</v>
      </c>
      <c r="AT125" s="144" t="s">
        <v>145</v>
      </c>
      <c r="AU125" s="144" t="s">
        <v>77</v>
      </c>
      <c r="AY125" s="17" t="s">
        <v>142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85</v>
      </c>
      <c r="BK125" s="145">
        <f>ROUND(I125*H125,2)</f>
        <v>0</v>
      </c>
      <c r="BL125" s="17" t="s">
        <v>150</v>
      </c>
      <c r="BM125" s="144" t="s">
        <v>216</v>
      </c>
    </row>
    <row r="126" spans="2:65" s="1" customFormat="1" ht="16.5" customHeight="1">
      <c r="B126" s="132"/>
      <c r="C126" s="133" t="s">
        <v>77</v>
      </c>
      <c r="D126" s="133" t="s">
        <v>145</v>
      </c>
      <c r="E126" s="134" t="s">
        <v>950</v>
      </c>
      <c r="F126" s="135" t="s">
        <v>951</v>
      </c>
      <c r="G126" s="136" t="s">
        <v>224</v>
      </c>
      <c r="H126" s="137">
        <v>25</v>
      </c>
      <c r="I126" s="138"/>
      <c r="J126" s="139">
        <f>ROUND(I126*H126,2)</f>
        <v>0</v>
      </c>
      <c r="K126" s="135" t="s">
        <v>1</v>
      </c>
      <c r="L126" s="32"/>
      <c r="M126" s="140" t="s">
        <v>1</v>
      </c>
      <c r="N126" s="141" t="s">
        <v>42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150</v>
      </c>
      <c r="AT126" s="144" t="s">
        <v>145</v>
      </c>
      <c r="AU126" s="144" t="s">
        <v>77</v>
      </c>
      <c r="AY126" s="17" t="s">
        <v>142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85</v>
      </c>
      <c r="BK126" s="145">
        <f>ROUND(I126*H126,2)</f>
        <v>0</v>
      </c>
      <c r="BL126" s="17" t="s">
        <v>150</v>
      </c>
      <c r="BM126" s="144" t="s">
        <v>226</v>
      </c>
    </row>
    <row r="127" spans="2:65" s="1" customFormat="1" ht="16.5" customHeight="1">
      <c r="B127" s="132"/>
      <c r="C127" s="133" t="s">
        <v>77</v>
      </c>
      <c r="D127" s="133" t="s">
        <v>145</v>
      </c>
      <c r="E127" s="134" t="s">
        <v>952</v>
      </c>
      <c r="F127" s="135" t="s">
        <v>953</v>
      </c>
      <c r="G127" s="136" t="s">
        <v>954</v>
      </c>
      <c r="H127" s="137">
        <v>0.5</v>
      </c>
      <c r="I127" s="138"/>
      <c r="J127" s="139">
        <f>ROUND(I127*H127,2)</f>
        <v>0</v>
      </c>
      <c r="K127" s="135" t="s">
        <v>1</v>
      </c>
      <c r="L127" s="32"/>
      <c r="M127" s="140" t="s">
        <v>1</v>
      </c>
      <c r="N127" s="141" t="s">
        <v>42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150</v>
      </c>
      <c r="AT127" s="144" t="s">
        <v>145</v>
      </c>
      <c r="AU127" s="144" t="s">
        <v>77</v>
      </c>
      <c r="AY127" s="17" t="s">
        <v>142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85</v>
      </c>
      <c r="BK127" s="145">
        <f>ROUND(I127*H127,2)</f>
        <v>0</v>
      </c>
      <c r="BL127" s="17" t="s">
        <v>150</v>
      </c>
      <c r="BM127" s="144" t="s">
        <v>235</v>
      </c>
    </row>
    <row r="128" spans="2:47" s="1" customFormat="1" ht="19.5">
      <c r="B128" s="32"/>
      <c r="D128" s="146" t="s">
        <v>152</v>
      </c>
      <c r="F128" s="147" t="s">
        <v>955</v>
      </c>
      <c r="I128" s="148"/>
      <c r="L128" s="32"/>
      <c r="M128" s="149"/>
      <c r="T128" s="56"/>
      <c r="AT128" s="17" t="s">
        <v>152</v>
      </c>
      <c r="AU128" s="17" t="s">
        <v>77</v>
      </c>
    </row>
    <row r="129" spans="2:65" s="1" customFormat="1" ht="24.2" customHeight="1">
      <c r="B129" s="132"/>
      <c r="C129" s="133" t="s">
        <v>77</v>
      </c>
      <c r="D129" s="133" t="s">
        <v>145</v>
      </c>
      <c r="E129" s="134" t="s">
        <v>956</v>
      </c>
      <c r="F129" s="135" t="s">
        <v>957</v>
      </c>
      <c r="G129" s="136" t="s">
        <v>958</v>
      </c>
      <c r="H129" s="137">
        <v>1</v>
      </c>
      <c r="I129" s="138"/>
      <c r="J129" s="139">
        <f aca="true" t="shared" si="0" ref="J129:J135">ROUND(I129*H129,2)</f>
        <v>0</v>
      </c>
      <c r="K129" s="135" t="s">
        <v>1</v>
      </c>
      <c r="L129" s="32"/>
      <c r="M129" s="140" t="s">
        <v>1</v>
      </c>
      <c r="N129" s="141" t="s">
        <v>42</v>
      </c>
      <c r="P129" s="142">
        <f aca="true" t="shared" si="1" ref="P129:P135">O129*H129</f>
        <v>0</v>
      </c>
      <c r="Q129" s="142">
        <v>0</v>
      </c>
      <c r="R129" s="142">
        <f aca="true" t="shared" si="2" ref="R129:R135">Q129*H129</f>
        <v>0</v>
      </c>
      <c r="S129" s="142">
        <v>0</v>
      </c>
      <c r="T129" s="143">
        <f aca="true" t="shared" si="3" ref="T129:T135">S129*H129</f>
        <v>0</v>
      </c>
      <c r="AR129" s="144" t="s">
        <v>150</v>
      </c>
      <c r="AT129" s="144" t="s">
        <v>145</v>
      </c>
      <c r="AU129" s="144" t="s">
        <v>77</v>
      </c>
      <c r="AY129" s="17" t="s">
        <v>142</v>
      </c>
      <c r="BE129" s="145">
        <f aca="true" t="shared" si="4" ref="BE129:BE135">IF(N129="základní",J129,0)</f>
        <v>0</v>
      </c>
      <c r="BF129" s="145">
        <f aca="true" t="shared" si="5" ref="BF129:BF135">IF(N129="snížená",J129,0)</f>
        <v>0</v>
      </c>
      <c r="BG129" s="145">
        <f aca="true" t="shared" si="6" ref="BG129:BG135">IF(N129="zákl. přenesená",J129,0)</f>
        <v>0</v>
      </c>
      <c r="BH129" s="145">
        <f aca="true" t="shared" si="7" ref="BH129:BH135">IF(N129="sníž. přenesená",J129,0)</f>
        <v>0</v>
      </c>
      <c r="BI129" s="145">
        <f aca="true" t="shared" si="8" ref="BI129:BI135">IF(N129="nulová",J129,0)</f>
        <v>0</v>
      </c>
      <c r="BJ129" s="17" t="s">
        <v>85</v>
      </c>
      <c r="BK129" s="145">
        <f aca="true" t="shared" si="9" ref="BK129:BK135">ROUND(I129*H129,2)</f>
        <v>0</v>
      </c>
      <c r="BL129" s="17" t="s">
        <v>150</v>
      </c>
      <c r="BM129" s="144" t="s">
        <v>247</v>
      </c>
    </row>
    <row r="130" spans="2:65" s="1" customFormat="1" ht="24.2" customHeight="1">
      <c r="B130" s="132"/>
      <c r="C130" s="133" t="s">
        <v>77</v>
      </c>
      <c r="D130" s="133" t="s">
        <v>145</v>
      </c>
      <c r="E130" s="134" t="s">
        <v>959</v>
      </c>
      <c r="F130" s="135" t="s">
        <v>960</v>
      </c>
      <c r="G130" s="136" t="s">
        <v>939</v>
      </c>
      <c r="H130" s="137">
        <v>1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42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150</v>
      </c>
      <c r="AT130" s="144" t="s">
        <v>145</v>
      </c>
      <c r="AU130" s="144" t="s">
        <v>77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85</v>
      </c>
      <c r="BK130" s="145">
        <f t="shared" si="9"/>
        <v>0</v>
      </c>
      <c r="BL130" s="17" t="s">
        <v>150</v>
      </c>
      <c r="BM130" s="144" t="s">
        <v>256</v>
      </c>
    </row>
    <row r="131" spans="2:65" s="1" customFormat="1" ht="24.2" customHeight="1">
      <c r="B131" s="132"/>
      <c r="C131" s="133" t="s">
        <v>77</v>
      </c>
      <c r="D131" s="133" t="s">
        <v>145</v>
      </c>
      <c r="E131" s="134" t="s">
        <v>961</v>
      </c>
      <c r="F131" s="135" t="s">
        <v>962</v>
      </c>
      <c r="G131" s="136" t="s">
        <v>939</v>
      </c>
      <c r="H131" s="137">
        <v>3</v>
      </c>
      <c r="I131" s="138"/>
      <c r="J131" s="139">
        <f t="shared" si="0"/>
        <v>0</v>
      </c>
      <c r="K131" s="135" t="s">
        <v>1</v>
      </c>
      <c r="L131" s="32"/>
      <c r="M131" s="140" t="s">
        <v>1</v>
      </c>
      <c r="N131" s="141" t="s">
        <v>42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150</v>
      </c>
      <c r="AT131" s="144" t="s">
        <v>145</v>
      </c>
      <c r="AU131" s="144" t="s">
        <v>77</v>
      </c>
      <c r="AY131" s="17" t="s">
        <v>142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85</v>
      </c>
      <c r="BK131" s="145">
        <f t="shared" si="9"/>
        <v>0</v>
      </c>
      <c r="BL131" s="17" t="s">
        <v>150</v>
      </c>
      <c r="BM131" s="144" t="s">
        <v>266</v>
      </c>
    </row>
    <row r="132" spans="2:65" s="1" customFormat="1" ht="24.2" customHeight="1">
      <c r="B132" s="132"/>
      <c r="C132" s="133" t="s">
        <v>77</v>
      </c>
      <c r="D132" s="133" t="s">
        <v>145</v>
      </c>
      <c r="E132" s="134" t="s">
        <v>963</v>
      </c>
      <c r="F132" s="135" t="s">
        <v>964</v>
      </c>
      <c r="G132" s="136" t="s">
        <v>224</v>
      </c>
      <c r="H132" s="137">
        <v>25</v>
      </c>
      <c r="I132" s="138"/>
      <c r="J132" s="139">
        <f t="shared" si="0"/>
        <v>0</v>
      </c>
      <c r="K132" s="135" t="s">
        <v>1</v>
      </c>
      <c r="L132" s="32"/>
      <c r="M132" s="140" t="s">
        <v>1</v>
      </c>
      <c r="N132" s="141" t="s">
        <v>42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150</v>
      </c>
      <c r="AT132" s="144" t="s">
        <v>145</v>
      </c>
      <c r="AU132" s="144" t="s">
        <v>77</v>
      </c>
      <c r="AY132" s="17" t="s">
        <v>142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85</v>
      </c>
      <c r="BK132" s="145">
        <f t="shared" si="9"/>
        <v>0</v>
      </c>
      <c r="BL132" s="17" t="s">
        <v>150</v>
      </c>
      <c r="BM132" s="144" t="s">
        <v>274</v>
      </c>
    </row>
    <row r="133" spans="2:65" s="1" customFormat="1" ht="24.2" customHeight="1">
      <c r="B133" s="132"/>
      <c r="C133" s="133" t="s">
        <v>77</v>
      </c>
      <c r="D133" s="133" t="s">
        <v>145</v>
      </c>
      <c r="E133" s="134" t="s">
        <v>965</v>
      </c>
      <c r="F133" s="135" t="s">
        <v>966</v>
      </c>
      <c r="G133" s="136" t="s">
        <v>224</v>
      </c>
      <c r="H133" s="137">
        <v>25</v>
      </c>
      <c r="I133" s="138"/>
      <c r="J133" s="139">
        <f t="shared" si="0"/>
        <v>0</v>
      </c>
      <c r="K133" s="135" t="s">
        <v>1</v>
      </c>
      <c r="L133" s="32"/>
      <c r="M133" s="140" t="s">
        <v>1</v>
      </c>
      <c r="N133" s="141" t="s">
        <v>42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150</v>
      </c>
      <c r="AT133" s="144" t="s">
        <v>145</v>
      </c>
      <c r="AU133" s="144" t="s">
        <v>77</v>
      </c>
      <c r="AY133" s="17" t="s">
        <v>142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85</v>
      </c>
      <c r="BK133" s="145">
        <f t="shared" si="9"/>
        <v>0</v>
      </c>
      <c r="BL133" s="17" t="s">
        <v>150</v>
      </c>
      <c r="BM133" s="144" t="s">
        <v>283</v>
      </c>
    </row>
    <row r="134" spans="2:65" s="1" customFormat="1" ht="16.5" customHeight="1">
      <c r="B134" s="132"/>
      <c r="C134" s="133" t="s">
        <v>77</v>
      </c>
      <c r="D134" s="133" t="s">
        <v>145</v>
      </c>
      <c r="E134" s="134" t="s">
        <v>967</v>
      </c>
      <c r="F134" s="135" t="s">
        <v>968</v>
      </c>
      <c r="G134" s="136" t="s">
        <v>924</v>
      </c>
      <c r="H134" s="137">
        <v>1</v>
      </c>
      <c r="I134" s="138"/>
      <c r="J134" s="139">
        <f t="shared" si="0"/>
        <v>0</v>
      </c>
      <c r="K134" s="135" t="s">
        <v>1</v>
      </c>
      <c r="L134" s="32"/>
      <c r="M134" s="140" t="s">
        <v>1</v>
      </c>
      <c r="N134" s="141" t="s">
        <v>42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150</v>
      </c>
      <c r="AT134" s="144" t="s">
        <v>145</v>
      </c>
      <c r="AU134" s="144" t="s">
        <v>77</v>
      </c>
      <c r="AY134" s="17" t="s">
        <v>142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85</v>
      </c>
      <c r="BK134" s="145">
        <f t="shared" si="9"/>
        <v>0</v>
      </c>
      <c r="BL134" s="17" t="s">
        <v>150</v>
      </c>
      <c r="BM134" s="144" t="s">
        <v>294</v>
      </c>
    </row>
    <row r="135" spans="2:65" s="1" customFormat="1" ht="16.5" customHeight="1">
      <c r="B135" s="132"/>
      <c r="C135" s="133" t="s">
        <v>77</v>
      </c>
      <c r="D135" s="133" t="s">
        <v>145</v>
      </c>
      <c r="E135" s="134" t="s">
        <v>969</v>
      </c>
      <c r="F135" s="135" t="s">
        <v>970</v>
      </c>
      <c r="G135" s="136" t="s">
        <v>954</v>
      </c>
      <c r="H135" s="137">
        <v>0.5</v>
      </c>
      <c r="I135" s="138"/>
      <c r="J135" s="139">
        <f t="shared" si="0"/>
        <v>0</v>
      </c>
      <c r="K135" s="135" t="s">
        <v>1</v>
      </c>
      <c r="L135" s="32"/>
      <c r="M135" s="140" t="s">
        <v>1</v>
      </c>
      <c r="N135" s="141" t="s">
        <v>42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150</v>
      </c>
      <c r="AT135" s="144" t="s">
        <v>145</v>
      </c>
      <c r="AU135" s="144" t="s">
        <v>77</v>
      </c>
      <c r="AY135" s="17" t="s">
        <v>142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85</v>
      </c>
      <c r="BK135" s="145">
        <f t="shared" si="9"/>
        <v>0</v>
      </c>
      <c r="BL135" s="17" t="s">
        <v>150</v>
      </c>
      <c r="BM135" s="144" t="s">
        <v>433</v>
      </c>
    </row>
    <row r="136" spans="2:47" s="1" customFormat="1" ht="19.5">
      <c r="B136" s="32"/>
      <c r="D136" s="146" t="s">
        <v>152</v>
      </c>
      <c r="F136" s="147" t="s">
        <v>955</v>
      </c>
      <c r="I136" s="148"/>
      <c r="L136" s="32"/>
      <c r="M136" s="149"/>
      <c r="T136" s="56"/>
      <c r="AT136" s="17" t="s">
        <v>152</v>
      </c>
      <c r="AU136" s="17" t="s">
        <v>77</v>
      </c>
    </row>
    <row r="137" spans="2:65" s="1" customFormat="1" ht="16.5" customHeight="1">
      <c r="B137" s="132"/>
      <c r="C137" s="133" t="s">
        <v>77</v>
      </c>
      <c r="D137" s="133" t="s">
        <v>145</v>
      </c>
      <c r="E137" s="134" t="s">
        <v>971</v>
      </c>
      <c r="F137" s="135" t="s">
        <v>972</v>
      </c>
      <c r="G137" s="136" t="s">
        <v>958</v>
      </c>
      <c r="H137" s="137">
        <v>1</v>
      </c>
      <c r="I137" s="138"/>
      <c r="J137" s="139">
        <f>ROUND(I137*H137,2)</f>
        <v>0</v>
      </c>
      <c r="K137" s="135" t="s">
        <v>1</v>
      </c>
      <c r="L137" s="32"/>
      <c r="M137" s="140" t="s">
        <v>1</v>
      </c>
      <c r="N137" s="141" t="s">
        <v>42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150</v>
      </c>
      <c r="AT137" s="144" t="s">
        <v>145</v>
      </c>
      <c r="AU137" s="144" t="s">
        <v>77</v>
      </c>
      <c r="AY137" s="17" t="s">
        <v>142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85</v>
      </c>
      <c r="BK137" s="145">
        <f>ROUND(I137*H137,2)</f>
        <v>0</v>
      </c>
      <c r="BL137" s="17" t="s">
        <v>150</v>
      </c>
      <c r="BM137" s="144" t="s">
        <v>450</v>
      </c>
    </row>
    <row r="138" spans="2:65" s="1" customFormat="1" ht="16.5" customHeight="1">
      <c r="B138" s="132"/>
      <c r="C138" s="133" t="s">
        <v>77</v>
      </c>
      <c r="D138" s="133" t="s">
        <v>145</v>
      </c>
      <c r="E138" s="134" t="s">
        <v>973</v>
      </c>
      <c r="F138" s="135" t="s">
        <v>974</v>
      </c>
      <c r="G138" s="136" t="s">
        <v>958</v>
      </c>
      <c r="H138" s="137">
        <v>1</v>
      </c>
      <c r="I138" s="138"/>
      <c r="J138" s="139">
        <f>ROUND(I138*H138,2)</f>
        <v>0</v>
      </c>
      <c r="K138" s="135" t="s">
        <v>1</v>
      </c>
      <c r="L138" s="32"/>
      <c r="M138" s="140" t="s">
        <v>1</v>
      </c>
      <c r="N138" s="141" t="s">
        <v>42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150</v>
      </c>
      <c r="AT138" s="144" t="s">
        <v>145</v>
      </c>
      <c r="AU138" s="144" t="s">
        <v>77</v>
      </c>
      <c r="AY138" s="17" t="s">
        <v>142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150</v>
      </c>
      <c r="BM138" s="144" t="s">
        <v>411</v>
      </c>
    </row>
    <row r="139" spans="2:65" s="1" customFormat="1" ht="16.5" customHeight="1">
      <c r="B139" s="132"/>
      <c r="C139" s="133" t="s">
        <v>77</v>
      </c>
      <c r="D139" s="133" t="s">
        <v>145</v>
      </c>
      <c r="E139" s="134" t="s">
        <v>975</v>
      </c>
      <c r="F139" s="135" t="s">
        <v>976</v>
      </c>
      <c r="G139" s="136" t="s">
        <v>958</v>
      </c>
      <c r="H139" s="137">
        <v>1</v>
      </c>
      <c r="I139" s="138"/>
      <c r="J139" s="139">
        <f>ROUND(I139*H139,2)</f>
        <v>0</v>
      </c>
      <c r="K139" s="135" t="s">
        <v>1</v>
      </c>
      <c r="L139" s="32"/>
      <c r="M139" s="190" t="s">
        <v>1</v>
      </c>
      <c r="N139" s="191" t="s">
        <v>42</v>
      </c>
      <c r="O139" s="192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144" t="s">
        <v>150</v>
      </c>
      <c r="AT139" s="144" t="s">
        <v>145</v>
      </c>
      <c r="AU139" s="144" t="s">
        <v>77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150</v>
      </c>
      <c r="BM139" s="144" t="s">
        <v>466</v>
      </c>
    </row>
    <row r="140" spans="2:12" s="1" customFormat="1" ht="6.95" customHeight="1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32"/>
    </row>
  </sheetData>
  <sheetProtection sheet="1" objects="1" scenarios="1" formatCells="0" formatColumns="0" formatRows="0"/>
  <autoFilter ref="C115:K139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977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ROUND(J119,2)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ROUND((SUM(BE119:BE179)),2)</f>
        <v>0</v>
      </c>
      <c r="I33" s="92">
        <v>0.21</v>
      </c>
      <c r="J33" s="91">
        <f>ROUND(((SUM(BE119:BE179))*I33),2)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ROUND((SUM(BF119:BF179)),2)</f>
        <v>0</v>
      </c>
      <c r="I34" s="92">
        <v>0.15</v>
      </c>
      <c r="J34" s="91">
        <f>ROUND(((SUM(BF119:BF179))*I34),2)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ROUND((SUM(BG119:BG179)),2)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ROUND((SUM(BH119:BH179)),2)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ROUND((SUM(BI119:BI179)),2)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04 - Vzduchotechnika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J119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978</v>
      </c>
      <c r="E97" s="106"/>
      <c r="F97" s="106"/>
      <c r="G97" s="106"/>
      <c r="H97" s="106"/>
      <c r="I97" s="106"/>
      <c r="J97" s="107">
        <f>J153</f>
        <v>0</v>
      </c>
      <c r="L97" s="104"/>
    </row>
    <row r="98" spans="2:12" s="8" customFormat="1" ht="24.95" customHeight="1">
      <c r="B98" s="104"/>
      <c r="D98" s="105" t="s">
        <v>979</v>
      </c>
      <c r="E98" s="106"/>
      <c r="F98" s="106"/>
      <c r="G98" s="106"/>
      <c r="H98" s="106"/>
      <c r="I98" s="106"/>
      <c r="J98" s="107">
        <f>J172</f>
        <v>0</v>
      </c>
      <c r="L98" s="104"/>
    </row>
    <row r="99" spans="2:12" s="8" customFormat="1" ht="24.95" customHeight="1">
      <c r="B99" s="104"/>
      <c r="D99" s="105" t="s">
        <v>980</v>
      </c>
      <c r="E99" s="106"/>
      <c r="F99" s="106"/>
      <c r="G99" s="106"/>
      <c r="H99" s="106"/>
      <c r="I99" s="106"/>
      <c r="J99" s="107">
        <f>J176</f>
        <v>0</v>
      </c>
      <c r="L99" s="104"/>
    </row>
    <row r="100" spans="2:12" s="1" customFormat="1" ht="21.75" customHeight="1">
      <c r="B100" s="32"/>
      <c r="L100" s="32"/>
    </row>
    <row r="101" spans="2:12" s="1" customFormat="1" ht="6.9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2"/>
    </row>
    <row r="105" spans="2:12" s="1" customFormat="1" ht="6.9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6" spans="2:12" s="1" customFormat="1" ht="24.95" customHeight="1">
      <c r="B106" s="32"/>
      <c r="C106" s="21" t="s">
        <v>127</v>
      </c>
      <c r="L106" s="32"/>
    </row>
    <row r="107" spans="2:12" s="1" customFormat="1" ht="6.95" customHeight="1">
      <c r="B107" s="32"/>
      <c r="L107" s="32"/>
    </row>
    <row r="108" spans="2:12" s="1" customFormat="1" ht="12" customHeight="1">
      <c r="B108" s="32"/>
      <c r="C108" s="27" t="s">
        <v>16</v>
      </c>
      <c r="L108" s="32"/>
    </row>
    <row r="109" spans="2:12" s="1" customFormat="1" ht="26.25" customHeight="1">
      <c r="B109" s="32"/>
      <c r="E109" s="236" t="str">
        <f>E7</f>
        <v>Pokoje gynekologicko - porodnického oddělení Nymburk - půdní vestavba budovy B v areálu nemocnice Nymburk s.r.o.</v>
      </c>
      <c r="F109" s="237"/>
      <c r="G109" s="237"/>
      <c r="H109" s="237"/>
      <c r="L109" s="32"/>
    </row>
    <row r="110" spans="2:12" s="1" customFormat="1" ht="12" customHeight="1">
      <c r="B110" s="32"/>
      <c r="C110" s="27" t="s">
        <v>113</v>
      </c>
      <c r="L110" s="32"/>
    </row>
    <row r="111" spans="2:12" s="1" customFormat="1" ht="16.5" customHeight="1">
      <c r="B111" s="32"/>
      <c r="E111" s="197" t="str">
        <f>E9</f>
        <v>04 - Vzduchotechnika</v>
      </c>
      <c r="F111" s="238"/>
      <c r="G111" s="238"/>
      <c r="H111" s="238"/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20</v>
      </c>
      <c r="F113" s="25" t="str">
        <f>F12</f>
        <v xml:space="preserve"> </v>
      </c>
      <c r="I113" s="27" t="s">
        <v>22</v>
      </c>
      <c r="J113" s="52" t="str">
        <f>IF(J12="","",J12)</f>
        <v>2. 10. 2023</v>
      </c>
      <c r="L113" s="32"/>
    </row>
    <row r="114" spans="2:12" s="1" customFormat="1" ht="6.95" customHeight="1">
      <c r="B114" s="32"/>
      <c r="L114" s="32"/>
    </row>
    <row r="115" spans="2:12" s="1" customFormat="1" ht="25.7" customHeight="1">
      <c r="B115" s="32"/>
      <c r="C115" s="27" t="s">
        <v>24</v>
      </c>
      <c r="F115" s="25" t="str">
        <f>E15</f>
        <v>Město Nymburk, Náměstí přemyslovců 163/20</v>
      </c>
      <c r="I115" s="27" t="s">
        <v>30</v>
      </c>
      <c r="J115" s="30" t="str">
        <f>E21</f>
        <v>Ing. Arch .Jan Ságl, Záměl</v>
      </c>
      <c r="L115" s="32"/>
    </row>
    <row r="116" spans="2:12" s="1" customFormat="1" ht="15.2" customHeight="1">
      <c r="B116" s="32"/>
      <c r="C116" s="27" t="s">
        <v>28</v>
      </c>
      <c r="F116" s="25" t="str">
        <f>IF(E18="","",E18)</f>
        <v>Vyplň údaj</v>
      </c>
      <c r="I116" s="27" t="s">
        <v>33</v>
      </c>
      <c r="J116" s="30" t="str">
        <f>E24</f>
        <v xml:space="preserve"> </v>
      </c>
      <c r="L116" s="32"/>
    </row>
    <row r="117" spans="2:12" s="1" customFormat="1" ht="10.35" customHeight="1">
      <c r="B117" s="32"/>
      <c r="L117" s="32"/>
    </row>
    <row r="118" spans="2:20" s="10" customFormat="1" ht="29.25" customHeight="1">
      <c r="B118" s="112"/>
      <c r="C118" s="113" t="s">
        <v>128</v>
      </c>
      <c r="D118" s="114" t="s">
        <v>62</v>
      </c>
      <c r="E118" s="114" t="s">
        <v>58</v>
      </c>
      <c r="F118" s="114" t="s">
        <v>59</v>
      </c>
      <c r="G118" s="114" t="s">
        <v>129</v>
      </c>
      <c r="H118" s="114" t="s">
        <v>130</v>
      </c>
      <c r="I118" s="114" t="s">
        <v>131</v>
      </c>
      <c r="J118" s="114" t="s">
        <v>117</v>
      </c>
      <c r="K118" s="115" t="s">
        <v>132</v>
      </c>
      <c r="L118" s="112"/>
      <c r="M118" s="59" t="s">
        <v>1</v>
      </c>
      <c r="N118" s="60" t="s">
        <v>41</v>
      </c>
      <c r="O118" s="60" t="s">
        <v>133</v>
      </c>
      <c r="P118" s="60" t="s">
        <v>134</v>
      </c>
      <c r="Q118" s="60" t="s">
        <v>135</v>
      </c>
      <c r="R118" s="60" t="s">
        <v>136</v>
      </c>
      <c r="S118" s="60" t="s">
        <v>137</v>
      </c>
      <c r="T118" s="61" t="s">
        <v>138</v>
      </c>
    </row>
    <row r="119" spans="2:63" s="1" customFormat="1" ht="22.9" customHeight="1">
      <c r="B119" s="32"/>
      <c r="C119" s="64" t="s">
        <v>139</v>
      </c>
      <c r="J119" s="116">
        <f>BK119</f>
        <v>0</v>
      </c>
      <c r="L119" s="32"/>
      <c r="M119" s="62"/>
      <c r="N119" s="53"/>
      <c r="O119" s="53"/>
      <c r="P119" s="117">
        <f>P120+SUM(P121:P153)+P172+P176</f>
        <v>0</v>
      </c>
      <c r="Q119" s="53"/>
      <c r="R119" s="117">
        <f>R120+SUM(R121:R153)+R172+R176</f>
        <v>0</v>
      </c>
      <c r="S119" s="53"/>
      <c r="T119" s="118">
        <f>T120+SUM(T121:T153)+T172+T176</f>
        <v>0</v>
      </c>
      <c r="AT119" s="17" t="s">
        <v>76</v>
      </c>
      <c r="AU119" s="17" t="s">
        <v>119</v>
      </c>
      <c r="BK119" s="119">
        <f>BK120+SUM(BK121:BK153)+BK172+BK176</f>
        <v>0</v>
      </c>
    </row>
    <row r="120" spans="2:65" s="1" customFormat="1" ht="62.65" customHeight="1">
      <c r="B120" s="132"/>
      <c r="C120" s="133" t="s">
        <v>85</v>
      </c>
      <c r="D120" s="133" t="s">
        <v>145</v>
      </c>
      <c r="E120" s="134" t="s">
        <v>981</v>
      </c>
      <c r="F120" s="135" t="s">
        <v>982</v>
      </c>
      <c r="G120" s="136" t="s">
        <v>939</v>
      </c>
      <c r="H120" s="137">
        <v>3</v>
      </c>
      <c r="I120" s="138"/>
      <c r="J120" s="139">
        <f>ROUND(I120*H120,2)</f>
        <v>0</v>
      </c>
      <c r="K120" s="135" t="s">
        <v>1</v>
      </c>
      <c r="L120" s="32"/>
      <c r="M120" s="140" t="s">
        <v>1</v>
      </c>
      <c r="N120" s="141" t="s">
        <v>42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150</v>
      </c>
      <c r="AT120" s="144" t="s">
        <v>145</v>
      </c>
      <c r="AU120" s="144" t="s">
        <v>77</v>
      </c>
      <c r="AY120" s="17" t="s">
        <v>142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7" t="s">
        <v>85</v>
      </c>
      <c r="BK120" s="145">
        <f>ROUND(I120*H120,2)</f>
        <v>0</v>
      </c>
      <c r="BL120" s="17" t="s">
        <v>150</v>
      </c>
      <c r="BM120" s="144" t="s">
        <v>87</v>
      </c>
    </row>
    <row r="121" spans="2:47" s="1" customFormat="1" ht="19.5">
      <c r="B121" s="32"/>
      <c r="D121" s="146" t="s">
        <v>152</v>
      </c>
      <c r="F121" s="147" t="s">
        <v>983</v>
      </c>
      <c r="I121" s="148"/>
      <c r="L121" s="32"/>
      <c r="M121" s="149"/>
      <c r="T121" s="56"/>
      <c r="AT121" s="17" t="s">
        <v>152</v>
      </c>
      <c r="AU121" s="17" t="s">
        <v>77</v>
      </c>
    </row>
    <row r="122" spans="2:65" s="1" customFormat="1" ht="62.65" customHeight="1">
      <c r="B122" s="132"/>
      <c r="C122" s="133" t="s">
        <v>87</v>
      </c>
      <c r="D122" s="133" t="s">
        <v>145</v>
      </c>
      <c r="E122" s="134" t="s">
        <v>984</v>
      </c>
      <c r="F122" s="135" t="s">
        <v>985</v>
      </c>
      <c r="G122" s="136" t="s">
        <v>939</v>
      </c>
      <c r="H122" s="137">
        <v>3</v>
      </c>
      <c r="I122" s="138"/>
      <c r="J122" s="139">
        <f>ROUND(I122*H122,2)</f>
        <v>0</v>
      </c>
      <c r="K122" s="135" t="s">
        <v>1</v>
      </c>
      <c r="L122" s="32"/>
      <c r="M122" s="140" t="s">
        <v>1</v>
      </c>
      <c r="N122" s="141" t="s">
        <v>42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150</v>
      </c>
      <c r="AT122" s="144" t="s">
        <v>145</v>
      </c>
      <c r="AU122" s="144" t="s">
        <v>77</v>
      </c>
      <c r="AY122" s="17" t="s">
        <v>142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85</v>
      </c>
      <c r="BK122" s="145">
        <f>ROUND(I122*H122,2)</f>
        <v>0</v>
      </c>
      <c r="BL122" s="17" t="s">
        <v>150</v>
      </c>
      <c r="BM122" s="144" t="s">
        <v>150</v>
      </c>
    </row>
    <row r="123" spans="2:47" s="1" customFormat="1" ht="19.5">
      <c r="B123" s="32"/>
      <c r="D123" s="146" t="s">
        <v>152</v>
      </c>
      <c r="F123" s="147" t="s">
        <v>986</v>
      </c>
      <c r="I123" s="148"/>
      <c r="L123" s="32"/>
      <c r="M123" s="149"/>
      <c r="T123" s="56"/>
      <c r="AT123" s="17" t="s">
        <v>152</v>
      </c>
      <c r="AU123" s="17" t="s">
        <v>77</v>
      </c>
    </row>
    <row r="124" spans="2:65" s="1" customFormat="1" ht="16.5" customHeight="1">
      <c r="B124" s="132"/>
      <c r="C124" s="133" t="s">
        <v>150</v>
      </c>
      <c r="D124" s="133" t="s">
        <v>145</v>
      </c>
      <c r="E124" s="134" t="s">
        <v>987</v>
      </c>
      <c r="F124" s="135" t="s">
        <v>988</v>
      </c>
      <c r="G124" s="136" t="s">
        <v>939</v>
      </c>
      <c r="H124" s="137">
        <v>3</v>
      </c>
      <c r="I124" s="138"/>
      <c r="J124" s="139">
        <f aca="true" t="shared" si="0" ref="J124:J130">ROUND(I124*H124,2)</f>
        <v>0</v>
      </c>
      <c r="K124" s="135" t="s">
        <v>1</v>
      </c>
      <c r="L124" s="32"/>
      <c r="M124" s="140" t="s">
        <v>1</v>
      </c>
      <c r="N124" s="141" t="s">
        <v>42</v>
      </c>
      <c r="P124" s="142">
        <f aca="true" t="shared" si="1" ref="P124:P130">O124*H124</f>
        <v>0</v>
      </c>
      <c r="Q124" s="142">
        <v>0</v>
      </c>
      <c r="R124" s="142">
        <f aca="true" t="shared" si="2" ref="R124:R130">Q124*H124</f>
        <v>0</v>
      </c>
      <c r="S124" s="142">
        <v>0</v>
      </c>
      <c r="T124" s="143">
        <f aca="true" t="shared" si="3" ref="T124:T130">S124*H124</f>
        <v>0</v>
      </c>
      <c r="AR124" s="144" t="s">
        <v>150</v>
      </c>
      <c r="AT124" s="144" t="s">
        <v>145</v>
      </c>
      <c r="AU124" s="144" t="s">
        <v>77</v>
      </c>
      <c r="AY124" s="17" t="s">
        <v>142</v>
      </c>
      <c r="BE124" s="145">
        <f aca="true" t="shared" si="4" ref="BE124:BE130">IF(N124="základní",J124,0)</f>
        <v>0</v>
      </c>
      <c r="BF124" s="145">
        <f aca="true" t="shared" si="5" ref="BF124:BF130">IF(N124="snížená",J124,0)</f>
        <v>0</v>
      </c>
      <c r="BG124" s="145">
        <f aca="true" t="shared" si="6" ref="BG124:BG130">IF(N124="zákl. přenesená",J124,0)</f>
        <v>0</v>
      </c>
      <c r="BH124" s="145">
        <f aca="true" t="shared" si="7" ref="BH124:BH130">IF(N124="sníž. přenesená",J124,0)</f>
        <v>0</v>
      </c>
      <c r="BI124" s="145">
        <f aca="true" t="shared" si="8" ref="BI124:BI130">IF(N124="nulová",J124,0)</f>
        <v>0</v>
      </c>
      <c r="BJ124" s="17" t="s">
        <v>85</v>
      </c>
      <c r="BK124" s="145">
        <f aca="true" t="shared" si="9" ref="BK124:BK130">ROUND(I124*H124,2)</f>
        <v>0</v>
      </c>
      <c r="BL124" s="17" t="s">
        <v>150</v>
      </c>
      <c r="BM124" s="144" t="s">
        <v>183</v>
      </c>
    </row>
    <row r="125" spans="2:65" s="1" customFormat="1" ht="16.5" customHeight="1">
      <c r="B125" s="132"/>
      <c r="C125" s="133" t="s">
        <v>178</v>
      </c>
      <c r="D125" s="133" t="s">
        <v>145</v>
      </c>
      <c r="E125" s="134" t="s">
        <v>989</v>
      </c>
      <c r="F125" s="135" t="s">
        <v>990</v>
      </c>
      <c r="G125" s="136" t="s">
        <v>939</v>
      </c>
      <c r="H125" s="137">
        <v>1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42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150</v>
      </c>
      <c r="AT125" s="144" t="s">
        <v>145</v>
      </c>
      <c r="AU125" s="144" t="s">
        <v>77</v>
      </c>
      <c r="AY125" s="17" t="s">
        <v>142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85</v>
      </c>
      <c r="BK125" s="145">
        <f t="shared" si="9"/>
        <v>0</v>
      </c>
      <c r="BL125" s="17" t="s">
        <v>150</v>
      </c>
      <c r="BM125" s="144" t="s">
        <v>197</v>
      </c>
    </row>
    <row r="126" spans="2:65" s="1" customFormat="1" ht="24.2" customHeight="1">
      <c r="B126" s="132"/>
      <c r="C126" s="133" t="s">
        <v>183</v>
      </c>
      <c r="D126" s="133" t="s">
        <v>145</v>
      </c>
      <c r="E126" s="134" t="s">
        <v>991</v>
      </c>
      <c r="F126" s="135" t="s">
        <v>992</v>
      </c>
      <c r="G126" s="136" t="s">
        <v>939</v>
      </c>
      <c r="H126" s="137">
        <v>3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42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150</v>
      </c>
      <c r="AT126" s="144" t="s">
        <v>145</v>
      </c>
      <c r="AU126" s="144" t="s">
        <v>77</v>
      </c>
      <c r="AY126" s="17" t="s">
        <v>142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85</v>
      </c>
      <c r="BK126" s="145">
        <f t="shared" si="9"/>
        <v>0</v>
      </c>
      <c r="BL126" s="17" t="s">
        <v>150</v>
      </c>
      <c r="BM126" s="144" t="s">
        <v>216</v>
      </c>
    </row>
    <row r="127" spans="2:65" s="1" customFormat="1" ht="24.2" customHeight="1">
      <c r="B127" s="132"/>
      <c r="C127" s="133" t="s">
        <v>197</v>
      </c>
      <c r="D127" s="133" t="s">
        <v>145</v>
      </c>
      <c r="E127" s="134" t="s">
        <v>993</v>
      </c>
      <c r="F127" s="135" t="s">
        <v>994</v>
      </c>
      <c r="G127" s="136" t="s">
        <v>939</v>
      </c>
      <c r="H127" s="137">
        <v>3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42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150</v>
      </c>
      <c r="AT127" s="144" t="s">
        <v>145</v>
      </c>
      <c r="AU127" s="144" t="s">
        <v>77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85</v>
      </c>
      <c r="BK127" s="145">
        <f t="shared" si="9"/>
        <v>0</v>
      </c>
      <c r="BL127" s="17" t="s">
        <v>150</v>
      </c>
      <c r="BM127" s="144" t="s">
        <v>226</v>
      </c>
    </row>
    <row r="128" spans="2:65" s="1" customFormat="1" ht="24.2" customHeight="1">
      <c r="B128" s="132"/>
      <c r="C128" s="133" t="s">
        <v>143</v>
      </c>
      <c r="D128" s="133" t="s">
        <v>145</v>
      </c>
      <c r="E128" s="134" t="s">
        <v>995</v>
      </c>
      <c r="F128" s="135" t="s">
        <v>996</v>
      </c>
      <c r="G128" s="136" t="s">
        <v>939</v>
      </c>
      <c r="H128" s="137">
        <v>3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42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150</v>
      </c>
      <c r="AT128" s="144" t="s">
        <v>145</v>
      </c>
      <c r="AU128" s="144" t="s">
        <v>77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85</v>
      </c>
      <c r="BK128" s="145">
        <f t="shared" si="9"/>
        <v>0</v>
      </c>
      <c r="BL128" s="17" t="s">
        <v>150</v>
      </c>
      <c r="BM128" s="144" t="s">
        <v>235</v>
      </c>
    </row>
    <row r="129" spans="2:65" s="1" customFormat="1" ht="24.2" customHeight="1">
      <c r="B129" s="132"/>
      <c r="C129" s="133" t="s">
        <v>216</v>
      </c>
      <c r="D129" s="133" t="s">
        <v>145</v>
      </c>
      <c r="E129" s="134" t="s">
        <v>997</v>
      </c>
      <c r="F129" s="135" t="s">
        <v>998</v>
      </c>
      <c r="G129" s="136" t="s">
        <v>939</v>
      </c>
      <c r="H129" s="137">
        <v>1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42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150</v>
      </c>
      <c r="AT129" s="144" t="s">
        <v>145</v>
      </c>
      <c r="AU129" s="144" t="s">
        <v>77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85</v>
      </c>
      <c r="BK129" s="145">
        <f t="shared" si="9"/>
        <v>0</v>
      </c>
      <c r="BL129" s="17" t="s">
        <v>150</v>
      </c>
      <c r="BM129" s="144" t="s">
        <v>247</v>
      </c>
    </row>
    <row r="130" spans="2:65" s="1" customFormat="1" ht="16.5" customHeight="1">
      <c r="B130" s="132"/>
      <c r="C130" s="133" t="s">
        <v>77</v>
      </c>
      <c r="D130" s="133" t="s">
        <v>145</v>
      </c>
      <c r="E130" s="134" t="s">
        <v>999</v>
      </c>
      <c r="F130" s="135" t="s">
        <v>1000</v>
      </c>
      <c r="G130" s="136" t="s">
        <v>939</v>
      </c>
      <c r="H130" s="137">
        <v>2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42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150</v>
      </c>
      <c r="AT130" s="144" t="s">
        <v>145</v>
      </c>
      <c r="AU130" s="144" t="s">
        <v>77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85</v>
      </c>
      <c r="BK130" s="145">
        <f t="shared" si="9"/>
        <v>0</v>
      </c>
      <c r="BL130" s="17" t="s">
        <v>150</v>
      </c>
      <c r="BM130" s="144" t="s">
        <v>256</v>
      </c>
    </row>
    <row r="131" spans="2:47" s="1" customFormat="1" ht="19.5">
      <c r="B131" s="32"/>
      <c r="D131" s="146" t="s">
        <v>152</v>
      </c>
      <c r="F131" s="147" t="s">
        <v>955</v>
      </c>
      <c r="I131" s="148"/>
      <c r="L131" s="32"/>
      <c r="M131" s="149"/>
      <c r="T131" s="56"/>
      <c r="AT131" s="17" t="s">
        <v>152</v>
      </c>
      <c r="AU131" s="17" t="s">
        <v>77</v>
      </c>
    </row>
    <row r="132" spans="2:65" s="1" customFormat="1" ht="16.5" customHeight="1">
      <c r="B132" s="132"/>
      <c r="C132" s="133" t="s">
        <v>77</v>
      </c>
      <c r="D132" s="133" t="s">
        <v>145</v>
      </c>
      <c r="E132" s="134" t="s">
        <v>1001</v>
      </c>
      <c r="F132" s="135" t="s">
        <v>1002</v>
      </c>
      <c r="G132" s="136" t="s">
        <v>939</v>
      </c>
      <c r="H132" s="137">
        <v>10</v>
      </c>
      <c r="I132" s="138"/>
      <c r="J132" s="139">
        <f>ROUND(I132*H132,2)</f>
        <v>0</v>
      </c>
      <c r="K132" s="135" t="s">
        <v>1</v>
      </c>
      <c r="L132" s="32"/>
      <c r="M132" s="140" t="s">
        <v>1</v>
      </c>
      <c r="N132" s="141" t="s">
        <v>42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150</v>
      </c>
      <c r="AT132" s="144" t="s">
        <v>145</v>
      </c>
      <c r="AU132" s="144" t="s">
        <v>77</v>
      </c>
      <c r="AY132" s="17" t="s">
        <v>142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85</v>
      </c>
      <c r="BK132" s="145">
        <f>ROUND(I132*H132,2)</f>
        <v>0</v>
      </c>
      <c r="BL132" s="17" t="s">
        <v>150</v>
      </c>
      <c r="BM132" s="144" t="s">
        <v>266</v>
      </c>
    </row>
    <row r="133" spans="2:47" s="1" customFormat="1" ht="19.5">
      <c r="B133" s="32"/>
      <c r="D133" s="146" t="s">
        <v>152</v>
      </c>
      <c r="F133" s="147" t="s">
        <v>955</v>
      </c>
      <c r="I133" s="148"/>
      <c r="L133" s="32"/>
      <c r="M133" s="149"/>
      <c r="T133" s="56"/>
      <c r="AT133" s="17" t="s">
        <v>152</v>
      </c>
      <c r="AU133" s="17" t="s">
        <v>77</v>
      </c>
    </row>
    <row r="134" spans="2:65" s="1" customFormat="1" ht="16.5" customHeight="1">
      <c r="B134" s="132"/>
      <c r="C134" s="133" t="s">
        <v>77</v>
      </c>
      <c r="D134" s="133" t="s">
        <v>145</v>
      </c>
      <c r="E134" s="134" t="s">
        <v>1003</v>
      </c>
      <c r="F134" s="135" t="s">
        <v>1004</v>
      </c>
      <c r="G134" s="136" t="s">
        <v>939</v>
      </c>
      <c r="H134" s="137">
        <v>1</v>
      </c>
      <c r="I134" s="138"/>
      <c r="J134" s="139">
        <f>ROUND(I134*H134,2)</f>
        <v>0</v>
      </c>
      <c r="K134" s="135" t="s">
        <v>1</v>
      </c>
      <c r="L134" s="32"/>
      <c r="M134" s="140" t="s">
        <v>1</v>
      </c>
      <c r="N134" s="141" t="s">
        <v>42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150</v>
      </c>
      <c r="AT134" s="144" t="s">
        <v>145</v>
      </c>
      <c r="AU134" s="144" t="s">
        <v>77</v>
      </c>
      <c r="AY134" s="17" t="s">
        <v>142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85</v>
      </c>
      <c r="BK134" s="145">
        <f>ROUND(I134*H134,2)</f>
        <v>0</v>
      </c>
      <c r="BL134" s="17" t="s">
        <v>150</v>
      </c>
      <c r="BM134" s="144" t="s">
        <v>274</v>
      </c>
    </row>
    <row r="135" spans="2:47" s="1" customFormat="1" ht="19.5">
      <c r="B135" s="32"/>
      <c r="D135" s="146" t="s">
        <v>152</v>
      </c>
      <c r="F135" s="147" t="s">
        <v>955</v>
      </c>
      <c r="I135" s="148"/>
      <c r="L135" s="32"/>
      <c r="M135" s="149"/>
      <c r="T135" s="56"/>
      <c r="AT135" s="17" t="s">
        <v>152</v>
      </c>
      <c r="AU135" s="17" t="s">
        <v>77</v>
      </c>
    </row>
    <row r="136" spans="2:65" s="1" customFormat="1" ht="16.5" customHeight="1">
      <c r="B136" s="132"/>
      <c r="C136" s="133" t="s">
        <v>247</v>
      </c>
      <c r="D136" s="133" t="s">
        <v>145</v>
      </c>
      <c r="E136" s="134" t="s">
        <v>1005</v>
      </c>
      <c r="F136" s="135" t="s">
        <v>1006</v>
      </c>
      <c r="G136" s="136" t="s">
        <v>939</v>
      </c>
      <c r="H136" s="137">
        <v>3</v>
      </c>
      <c r="I136" s="138"/>
      <c r="J136" s="139">
        <f aca="true" t="shared" si="10" ref="J136:J150">ROUND(I136*H136,2)</f>
        <v>0</v>
      </c>
      <c r="K136" s="135" t="s">
        <v>1</v>
      </c>
      <c r="L136" s="32"/>
      <c r="M136" s="140" t="s">
        <v>1</v>
      </c>
      <c r="N136" s="141" t="s">
        <v>42</v>
      </c>
      <c r="P136" s="142">
        <f aca="true" t="shared" si="11" ref="P136:P150">O136*H136</f>
        <v>0</v>
      </c>
      <c r="Q136" s="142">
        <v>0</v>
      </c>
      <c r="R136" s="142">
        <f aca="true" t="shared" si="12" ref="R136:R150">Q136*H136</f>
        <v>0</v>
      </c>
      <c r="S136" s="142">
        <v>0</v>
      </c>
      <c r="T136" s="143">
        <f aca="true" t="shared" si="13" ref="T136:T150">S136*H136</f>
        <v>0</v>
      </c>
      <c r="AR136" s="144" t="s">
        <v>150</v>
      </c>
      <c r="AT136" s="144" t="s">
        <v>145</v>
      </c>
      <c r="AU136" s="144" t="s">
        <v>77</v>
      </c>
      <c r="AY136" s="17" t="s">
        <v>142</v>
      </c>
      <c r="BE136" s="145">
        <f aca="true" t="shared" si="14" ref="BE136:BE150">IF(N136="základní",J136,0)</f>
        <v>0</v>
      </c>
      <c r="BF136" s="145">
        <f aca="true" t="shared" si="15" ref="BF136:BF150">IF(N136="snížená",J136,0)</f>
        <v>0</v>
      </c>
      <c r="BG136" s="145">
        <f aca="true" t="shared" si="16" ref="BG136:BG150">IF(N136="zákl. přenesená",J136,0)</f>
        <v>0</v>
      </c>
      <c r="BH136" s="145">
        <f aca="true" t="shared" si="17" ref="BH136:BH150">IF(N136="sníž. přenesená",J136,0)</f>
        <v>0</v>
      </c>
      <c r="BI136" s="145">
        <f aca="true" t="shared" si="18" ref="BI136:BI150">IF(N136="nulová",J136,0)</f>
        <v>0</v>
      </c>
      <c r="BJ136" s="17" t="s">
        <v>85</v>
      </c>
      <c r="BK136" s="145">
        <f aca="true" t="shared" si="19" ref="BK136:BK150">ROUND(I136*H136,2)</f>
        <v>0</v>
      </c>
      <c r="BL136" s="17" t="s">
        <v>150</v>
      </c>
      <c r="BM136" s="144" t="s">
        <v>283</v>
      </c>
    </row>
    <row r="137" spans="2:65" s="1" customFormat="1" ht="16.5" customHeight="1">
      <c r="B137" s="132"/>
      <c r="C137" s="133" t="s">
        <v>252</v>
      </c>
      <c r="D137" s="133" t="s">
        <v>145</v>
      </c>
      <c r="E137" s="134" t="s">
        <v>1007</v>
      </c>
      <c r="F137" s="135" t="s">
        <v>1008</v>
      </c>
      <c r="G137" s="136" t="s">
        <v>939</v>
      </c>
      <c r="H137" s="137">
        <v>1</v>
      </c>
      <c r="I137" s="138"/>
      <c r="J137" s="139">
        <f t="shared" si="10"/>
        <v>0</v>
      </c>
      <c r="K137" s="135" t="s">
        <v>1</v>
      </c>
      <c r="L137" s="32"/>
      <c r="M137" s="140" t="s">
        <v>1</v>
      </c>
      <c r="N137" s="141" t="s">
        <v>42</v>
      </c>
      <c r="P137" s="142">
        <f t="shared" si="11"/>
        <v>0</v>
      </c>
      <c r="Q137" s="142">
        <v>0</v>
      </c>
      <c r="R137" s="142">
        <f t="shared" si="12"/>
        <v>0</v>
      </c>
      <c r="S137" s="142">
        <v>0</v>
      </c>
      <c r="T137" s="143">
        <f t="shared" si="13"/>
        <v>0</v>
      </c>
      <c r="AR137" s="144" t="s">
        <v>150</v>
      </c>
      <c r="AT137" s="144" t="s">
        <v>145</v>
      </c>
      <c r="AU137" s="144" t="s">
        <v>77</v>
      </c>
      <c r="AY137" s="17" t="s">
        <v>142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7" t="s">
        <v>85</v>
      </c>
      <c r="BK137" s="145">
        <f t="shared" si="19"/>
        <v>0</v>
      </c>
      <c r="BL137" s="17" t="s">
        <v>150</v>
      </c>
      <c r="BM137" s="144" t="s">
        <v>294</v>
      </c>
    </row>
    <row r="138" spans="2:65" s="1" customFormat="1" ht="16.5" customHeight="1">
      <c r="B138" s="132"/>
      <c r="C138" s="133" t="s">
        <v>256</v>
      </c>
      <c r="D138" s="133" t="s">
        <v>145</v>
      </c>
      <c r="E138" s="134" t="s">
        <v>1009</v>
      </c>
      <c r="F138" s="135" t="s">
        <v>1010</v>
      </c>
      <c r="G138" s="136" t="s">
        <v>939</v>
      </c>
      <c r="H138" s="137">
        <v>1</v>
      </c>
      <c r="I138" s="138"/>
      <c r="J138" s="139">
        <f t="shared" si="10"/>
        <v>0</v>
      </c>
      <c r="K138" s="135" t="s">
        <v>1</v>
      </c>
      <c r="L138" s="32"/>
      <c r="M138" s="140" t="s">
        <v>1</v>
      </c>
      <c r="N138" s="141" t="s">
        <v>42</v>
      </c>
      <c r="P138" s="142">
        <f t="shared" si="11"/>
        <v>0</v>
      </c>
      <c r="Q138" s="142">
        <v>0</v>
      </c>
      <c r="R138" s="142">
        <f t="shared" si="12"/>
        <v>0</v>
      </c>
      <c r="S138" s="142">
        <v>0</v>
      </c>
      <c r="T138" s="143">
        <f t="shared" si="13"/>
        <v>0</v>
      </c>
      <c r="AR138" s="144" t="s">
        <v>150</v>
      </c>
      <c r="AT138" s="144" t="s">
        <v>145</v>
      </c>
      <c r="AU138" s="144" t="s">
        <v>77</v>
      </c>
      <c r="AY138" s="17" t="s">
        <v>142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7" t="s">
        <v>85</v>
      </c>
      <c r="BK138" s="145">
        <f t="shared" si="19"/>
        <v>0</v>
      </c>
      <c r="BL138" s="17" t="s">
        <v>150</v>
      </c>
      <c r="BM138" s="144" t="s">
        <v>433</v>
      </c>
    </row>
    <row r="139" spans="2:65" s="1" customFormat="1" ht="16.5" customHeight="1">
      <c r="B139" s="132"/>
      <c r="C139" s="133" t="s">
        <v>266</v>
      </c>
      <c r="D139" s="133" t="s">
        <v>145</v>
      </c>
      <c r="E139" s="134" t="s">
        <v>1011</v>
      </c>
      <c r="F139" s="135" t="s">
        <v>1012</v>
      </c>
      <c r="G139" s="136" t="s">
        <v>939</v>
      </c>
      <c r="H139" s="137">
        <v>1</v>
      </c>
      <c r="I139" s="138"/>
      <c r="J139" s="139">
        <f t="shared" si="10"/>
        <v>0</v>
      </c>
      <c r="K139" s="135" t="s">
        <v>1</v>
      </c>
      <c r="L139" s="32"/>
      <c r="M139" s="140" t="s">
        <v>1</v>
      </c>
      <c r="N139" s="141" t="s">
        <v>42</v>
      </c>
      <c r="P139" s="142">
        <f t="shared" si="11"/>
        <v>0</v>
      </c>
      <c r="Q139" s="142">
        <v>0</v>
      </c>
      <c r="R139" s="142">
        <f t="shared" si="12"/>
        <v>0</v>
      </c>
      <c r="S139" s="142">
        <v>0</v>
      </c>
      <c r="T139" s="143">
        <f t="shared" si="13"/>
        <v>0</v>
      </c>
      <c r="AR139" s="144" t="s">
        <v>150</v>
      </c>
      <c r="AT139" s="144" t="s">
        <v>145</v>
      </c>
      <c r="AU139" s="144" t="s">
        <v>77</v>
      </c>
      <c r="AY139" s="17" t="s">
        <v>142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7" t="s">
        <v>85</v>
      </c>
      <c r="BK139" s="145">
        <f t="shared" si="19"/>
        <v>0</v>
      </c>
      <c r="BL139" s="17" t="s">
        <v>150</v>
      </c>
      <c r="BM139" s="144" t="s">
        <v>450</v>
      </c>
    </row>
    <row r="140" spans="2:65" s="1" customFormat="1" ht="16.5" customHeight="1">
      <c r="B140" s="132"/>
      <c r="C140" s="133" t="s">
        <v>278</v>
      </c>
      <c r="D140" s="133" t="s">
        <v>145</v>
      </c>
      <c r="E140" s="134" t="s">
        <v>1013</v>
      </c>
      <c r="F140" s="135" t="s">
        <v>1014</v>
      </c>
      <c r="G140" s="136" t="s">
        <v>939</v>
      </c>
      <c r="H140" s="137">
        <v>2</v>
      </c>
      <c r="I140" s="138"/>
      <c r="J140" s="139">
        <f t="shared" si="10"/>
        <v>0</v>
      </c>
      <c r="K140" s="135" t="s">
        <v>1</v>
      </c>
      <c r="L140" s="32"/>
      <c r="M140" s="140" t="s">
        <v>1</v>
      </c>
      <c r="N140" s="141" t="s">
        <v>42</v>
      </c>
      <c r="P140" s="142">
        <f t="shared" si="11"/>
        <v>0</v>
      </c>
      <c r="Q140" s="142">
        <v>0</v>
      </c>
      <c r="R140" s="142">
        <f t="shared" si="12"/>
        <v>0</v>
      </c>
      <c r="S140" s="142">
        <v>0</v>
      </c>
      <c r="T140" s="143">
        <f t="shared" si="13"/>
        <v>0</v>
      </c>
      <c r="AR140" s="144" t="s">
        <v>150</v>
      </c>
      <c r="AT140" s="144" t="s">
        <v>145</v>
      </c>
      <c r="AU140" s="144" t="s">
        <v>77</v>
      </c>
      <c r="AY140" s="17" t="s">
        <v>142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7" t="s">
        <v>85</v>
      </c>
      <c r="BK140" s="145">
        <f t="shared" si="19"/>
        <v>0</v>
      </c>
      <c r="BL140" s="17" t="s">
        <v>150</v>
      </c>
      <c r="BM140" s="144" t="s">
        <v>411</v>
      </c>
    </row>
    <row r="141" spans="2:65" s="1" customFormat="1" ht="16.5" customHeight="1">
      <c r="B141" s="132"/>
      <c r="C141" s="133" t="s">
        <v>283</v>
      </c>
      <c r="D141" s="133" t="s">
        <v>145</v>
      </c>
      <c r="E141" s="134" t="s">
        <v>1015</v>
      </c>
      <c r="F141" s="135" t="s">
        <v>1016</v>
      </c>
      <c r="G141" s="136" t="s">
        <v>939</v>
      </c>
      <c r="H141" s="137">
        <v>6</v>
      </c>
      <c r="I141" s="138"/>
      <c r="J141" s="139">
        <f t="shared" si="10"/>
        <v>0</v>
      </c>
      <c r="K141" s="135" t="s">
        <v>1</v>
      </c>
      <c r="L141" s="32"/>
      <c r="M141" s="140" t="s">
        <v>1</v>
      </c>
      <c r="N141" s="141" t="s">
        <v>42</v>
      </c>
      <c r="P141" s="142">
        <f t="shared" si="11"/>
        <v>0</v>
      </c>
      <c r="Q141" s="142">
        <v>0</v>
      </c>
      <c r="R141" s="142">
        <f t="shared" si="12"/>
        <v>0</v>
      </c>
      <c r="S141" s="142">
        <v>0</v>
      </c>
      <c r="T141" s="143">
        <f t="shared" si="13"/>
        <v>0</v>
      </c>
      <c r="AR141" s="144" t="s">
        <v>150</v>
      </c>
      <c r="AT141" s="144" t="s">
        <v>145</v>
      </c>
      <c r="AU141" s="144" t="s">
        <v>77</v>
      </c>
      <c r="AY141" s="17" t="s">
        <v>142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7" t="s">
        <v>85</v>
      </c>
      <c r="BK141" s="145">
        <f t="shared" si="19"/>
        <v>0</v>
      </c>
      <c r="BL141" s="17" t="s">
        <v>150</v>
      </c>
      <c r="BM141" s="144" t="s">
        <v>466</v>
      </c>
    </row>
    <row r="142" spans="2:65" s="1" customFormat="1" ht="24.2" customHeight="1">
      <c r="B142" s="132"/>
      <c r="C142" s="133" t="s">
        <v>294</v>
      </c>
      <c r="D142" s="133" t="s">
        <v>145</v>
      </c>
      <c r="E142" s="134" t="s">
        <v>1017</v>
      </c>
      <c r="F142" s="135" t="s">
        <v>1018</v>
      </c>
      <c r="G142" s="136" t="s">
        <v>939</v>
      </c>
      <c r="H142" s="137">
        <v>3</v>
      </c>
      <c r="I142" s="138"/>
      <c r="J142" s="139">
        <f t="shared" si="10"/>
        <v>0</v>
      </c>
      <c r="K142" s="135" t="s">
        <v>1</v>
      </c>
      <c r="L142" s="32"/>
      <c r="M142" s="140" t="s">
        <v>1</v>
      </c>
      <c r="N142" s="141" t="s">
        <v>42</v>
      </c>
      <c r="P142" s="142">
        <f t="shared" si="11"/>
        <v>0</v>
      </c>
      <c r="Q142" s="142">
        <v>0</v>
      </c>
      <c r="R142" s="142">
        <f t="shared" si="12"/>
        <v>0</v>
      </c>
      <c r="S142" s="142">
        <v>0</v>
      </c>
      <c r="T142" s="143">
        <f t="shared" si="13"/>
        <v>0</v>
      </c>
      <c r="AR142" s="144" t="s">
        <v>150</v>
      </c>
      <c r="AT142" s="144" t="s">
        <v>145</v>
      </c>
      <c r="AU142" s="144" t="s">
        <v>77</v>
      </c>
      <c r="AY142" s="17" t="s">
        <v>142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7" t="s">
        <v>85</v>
      </c>
      <c r="BK142" s="145">
        <f t="shared" si="19"/>
        <v>0</v>
      </c>
      <c r="BL142" s="17" t="s">
        <v>150</v>
      </c>
      <c r="BM142" s="144" t="s">
        <v>475</v>
      </c>
    </row>
    <row r="143" spans="2:65" s="1" customFormat="1" ht="24.2" customHeight="1">
      <c r="B143" s="132"/>
      <c r="C143" s="133" t="s">
        <v>428</v>
      </c>
      <c r="D143" s="133" t="s">
        <v>145</v>
      </c>
      <c r="E143" s="134" t="s">
        <v>1019</v>
      </c>
      <c r="F143" s="135" t="s">
        <v>1020</v>
      </c>
      <c r="G143" s="136" t="s">
        <v>939</v>
      </c>
      <c r="H143" s="137">
        <v>1</v>
      </c>
      <c r="I143" s="138"/>
      <c r="J143" s="139">
        <f t="shared" si="10"/>
        <v>0</v>
      </c>
      <c r="K143" s="135" t="s">
        <v>1</v>
      </c>
      <c r="L143" s="32"/>
      <c r="M143" s="140" t="s">
        <v>1</v>
      </c>
      <c r="N143" s="141" t="s">
        <v>42</v>
      </c>
      <c r="P143" s="142">
        <f t="shared" si="11"/>
        <v>0</v>
      </c>
      <c r="Q143" s="142">
        <v>0</v>
      </c>
      <c r="R143" s="142">
        <f t="shared" si="12"/>
        <v>0</v>
      </c>
      <c r="S143" s="142">
        <v>0</v>
      </c>
      <c r="T143" s="143">
        <f t="shared" si="13"/>
        <v>0</v>
      </c>
      <c r="AR143" s="144" t="s">
        <v>150</v>
      </c>
      <c r="AT143" s="144" t="s">
        <v>145</v>
      </c>
      <c r="AU143" s="144" t="s">
        <v>77</v>
      </c>
      <c r="AY143" s="17" t="s">
        <v>142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85</v>
      </c>
      <c r="BK143" s="145">
        <f t="shared" si="19"/>
        <v>0</v>
      </c>
      <c r="BL143" s="17" t="s">
        <v>150</v>
      </c>
      <c r="BM143" s="144" t="s">
        <v>483</v>
      </c>
    </row>
    <row r="144" spans="2:65" s="1" customFormat="1" ht="21.75" customHeight="1">
      <c r="B144" s="132"/>
      <c r="C144" s="133" t="s">
        <v>433</v>
      </c>
      <c r="D144" s="133" t="s">
        <v>145</v>
      </c>
      <c r="E144" s="134" t="s">
        <v>1021</v>
      </c>
      <c r="F144" s="135" t="s">
        <v>1022</v>
      </c>
      <c r="G144" s="136" t="s">
        <v>939</v>
      </c>
      <c r="H144" s="137">
        <v>1</v>
      </c>
      <c r="I144" s="138"/>
      <c r="J144" s="139">
        <f t="shared" si="10"/>
        <v>0</v>
      </c>
      <c r="K144" s="135" t="s">
        <v>1</v>
      </c>
      <c r="L144" s="32"/>
      <c r="M144" s="140" t="s">
        <v>1</v>
      </c>
      <c r="N144" s="141" t="s">
        <v>42</v>
      </c>
      <c r="P144" s="142">
        <f t="shared" si="11"/>
        <v>0</v>
      </c>
      <c r="Q144" s="142">
        <v>0</v>
      </c>
      <c r="R144" s="142">
        <f t="shared" si="12"/>
        <v>0</v>
      </c>
      <c r="S144" s="142">
        <v>0</v>
      </c>
      <c r="T144" s="143">
        <f t="shared" si="13"/>
        <v>0</v>
      </c>
      <c r="AR144" s="144" t="s">
        <v>150</v>
      </c>
      <c r="AT144" s="144" t="s">
        <v>145</v>
      </c>
      <c r="AU144" s="144" t="s">
        <v>77</v>
      </c>
      <c r="AY144" s="17" t="s">
        <v>142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85</v>
      </c>
      <c r="BK144" s="145">
        <f t="shared" si="19"/>
        <v>0</v>
      </c>
      <c r="BL144" s="17" t="s">
        <v>150</v>
      </c>
      <c r="BM144" s="144" t="s">
        <v>493</v>
      </c>
    </row>
    <row r="145" spans="2:65" s="1" customFormat="1" ht="24.2" customHeight="1">
      <c r="B145" s="132"/>
      <c r="C145" s="133" t="s">
        <v>77</v>
      </c>
      <c r="D145" s="133" t="s">
        <v>145</v>
      </c>
      <c r="E145" s="134" t="s">
        <v>1023</v>
      </c>
      <c r="F145" s="135" t="s">
        <v>1024</v>
      </c>
      <c r="G145" s="136" t="s">
        <v>224</v>
      </c>
      <c r="H145" s="137">
        <v>10</v>
      </c>
      <c r="I145" s="138"/>
      <c r="J145" s="139">
        <f t="shared" si="10"/>
        <v>0</v>
      </c>
      <c r="K145" s="135" t="s">
        <v>1</v>
      </c>
      <c r="L145" s="32"/>
      <c r="M145" s="140" t="s">
        <v>1</v>
      </c>
      <c r="N145" s="141" t="s">
        <v>42</v>
      </c>
      <c r="P145" s="142">
        <f t="shared" si="11"/>
        <v>0</v>
      </c>
      <c r="Q145" s="142">
        <v>0</v>
      </c>
      <c r="R145" s="142">
        <f t="shared" si="12"/>
        <v>0</v>
      </c>
      <c r="S145" s="142">
        <v>0</v>
      </c>
      <c r="T145" s="143">
        <f t="shared" si="13"/>
        <v>0</v>
      </c>
      <c r="AR145" s="144" t="s">
        <v>150</v>
      </c>
      <c r="AT145" s="144" t="s">
        <v>145</v>
      </c>
      <c r="AU145" s="144" t="s">
        <v>77</v>
      </c>
      <c r="AY145" s="17" t="s">
        <v>142</v>
      </c>
      <c r="BE145" s="145">
        <f t="shared" si="14"/>
        <v>0</v>
      </c>
      <c r="BF145" s="145">
        <f t="shared" si="15"/>
        <v>0</v>
      </c>
      <c r="BG145" s="145">
        <f t="shared" si="16"/>
        <v>0</v>
      </c>
      <c r="BH145" s="145">
        <f t="shared" si="17"/>
        <v>0</v>
      </c>
      <c r="BI145" s="145">
        <f t="shared" si="18"/>
        <v>0</v>
      </c>
      <c r="BJ145" s="17" t="s">
        <v>85</v>
      </c>
      <c r="BK145" s="145">
        <f t="shared" si="19"/>
        <v>0</v>
      </c>
      <c r="BL145" s="17" t="s">
        <v>150</v>
      </c>
      <c r="BM145" s="144" t="s">
        <v>502</v>
      </c>
    </row>
    <row r="146" spans="2:65" s="1" customFormat="1" ht="16.5" customHeight="1">
      <c r="B146" s="132"/>
      <c r="C146" s="133" t="s">
        <v>77</v>
      </c>
      <c r="D146" s="133" t="s">
        <v>145</v>
      </c>
      <c r="E146" s="134" t="s">
        <v>1025</v>
      </c>
      <c r="F146" s="135" t="s">
        <v>1026</v>
      </c>
      <c r="G146" s="136" t="s">
        <v>224</v>
      </c>
      <c r="H146" s="137">
        <v>6</v>
      </c>
      <c r="I146" s="138"/>
      <c r="J146" s="139">
        <f t="shared" si="10"/>
        <v>0</v>
      </c>
      <c r="K146" s="135" t="s">
        <v>1</v>
      </c>
      <c r="L146" s="32"/>
      <c r="M146" s="140" t="s">
        <v>1</v>
      </c>
      <c r="N146" s="141" t="s">
        <v>42</v>
      </c>
      <c r="P146" s="142">
        <f t="shared" si="11"/>
        <v>0</v>
      </c>
      <c r="Q146" s="142">
        <v>0</v>
      </c>
      <c r="R146" s="142">
        <f t="shared" si="12"/>
        <v>0</v>
      </c>
      <c r="S146" s="142">
        <v>0</v>
      </c>
      <c r="T146" s="143">
        <f t="shared" si="13"/>
        <v>0</v>
      </c>
      <c r="AR146" s="144" t="s">
        <v>150</v>
      </c>
      <c r="AT146" s="144" t="s">
        <v>145</v>
      </c>
      <c r="AU146" s="144" t="s">
        <v>77</v>
      </c>
      <c r="AY146" s="17" t="s">
        <v>142</v>
      </c>
      <c r="BE146" s="145">
        <f t="shared" si="14"/>
        <v>0</v>
      </c>
      <c r="BF146" s="145">
        <f t="shared" si="15"/>
        <v>0</v>
      </c>
      <c r="BG146" s="145">
        <f t="shared" si="16"/>
        <v>0</v>
      </c>
      <c r="BH146" s="145">
        <f t="shared" si="17"/>
        <v>0</v>
      </c>
      <c r="BI146" s="145">
        <f t="shared" si="18"/>
        <v>0</v>
      </c>
      <c r="BJ146" s="17" t="s">
        <v>85</v>
      </c>
      <c r="BK146" s="145">
        <f t="shared" si="19"/>
        <v>0</v>
      </c>
      <c r="BL146" s="17" t="s">
        <v>150</v>
      </c>
      <c r="BM146" s="144" t="s">
        <v>510</v>
      </c>
    </row>
    <row r="147" spans="2:65" s="1" customFormat="1" ht="16.5" customHeight="1">
      <c r="B147" s="132"/>
      <c r="C147" s="133" t="s">
        <v>77</v>
      </c>
      <c r="D147" s="133" t="s">
        <v>145</v>
      </c>
      <c r="E147" s="134" t="s">
        <v>1027</v>
      </c>
      <c r="F147" s="135" t="s">
        <v>1028</v>
      </c>
      <c r="G147" s="136" t="s">
        <v>224</v>
      </c>
      <c r="H147" s="137">
        <v>24</v>
      </c>
      <c r="I147" s="138"/>
      <c r="J147" s="139">
        <f t="shared" si="10"/>
        <v>0</v>
      </c>
      <c r="K147" s="135" t="s">
        <v>1</v>
      </c>
      <c r="L147" s="32"/>
      <c r="M147" s="140" t="s">
        <v>1</v>
      </c>
      <c r="N147" s="141" t="s">
        <v>42</v>
      </c>
      <c r="P147" s="142">
        <f t="shared" si="11"/>
        <v>0</v>
      </c>
      <c r="Q147" s="142">
        <v>0</v>
      </c>
      <c r="R147" s="142">
        <f t="shared" si="12"/>
        <v>0</v>
      </c>
      <c r="S147" s="142">
        <v>0</v>
      </c>
      <c r="T147" s="143">
        <f t="shared" si="13"/>
        <v>0</v>
      </c>
      <c r="AR147" s="144" t="s">
        <v>150</v>
      </c>
      <c r="AT147" s="144" t="s">
        <v>145</v>
      </c>
      <c r="AU147" s="144" t="s">
        <v>77</v>
      </c>
      <c r="AY147" s="17" t="s">
        <v>142</v>
      </c>
      <c r="BE147" s="145">
        <f t="shared" si="14"/>
        <v>0</v>
      </c>
      <c r="BF147" s="145">
        <f t="shared" si="15"/>
        <v>0</v>
      </c>
      <c r="BG147" s="145">
        <f t="shared" si="16"/>
        <v>0</v>
      </c>
      <c r="BH147" s="145">
        <f t="shared" si="17"/>
        <v>0</v>
      </c>
      <c r="BI147" s="145">
        <f t="shared" si="18"/>
        <v>0</v>
      </c>
      <c r="BJ147" s="17" t="s">
        <v>85</v>
      </c>
      <c r="BK147" s="145">
        <f t="shared" si="19"/>
        <v>0</v>
      </c>
      <c r="BL147" s="17" t="s">
        <v>150</v>
      </c>
      <c r="BM147" s="144" t="s">
        <v>518</v>
      </c>
    </row>
    <row r="148" spans="2:65" s="1" customFormat="1" ht="16.5" customHeight="1">
      <c r="B148" s="132"/>
      <c r="C148" s="133" t="s">
        <v>77</v>
      </c>
      <c r="D148" s="133" t="s">
        <v>145</v>
      </c>
      <c r="E148" s="134" t="s">
        <v>1029</v>
      </c>
      <c r="F148" s="135" t="s">
        <v>1030</v>
      </c>
      <c r="G148" s="136" t="s">
        <v>224</v>
      </c>
      <c r="H148" s="137">
        <v>2</v>
      </c>
      <c r="I148" s="138"/>
      <c r="J148" s="139">
        <f t="shared" si="10"/>
        <v>0</v>
      </c>
      <c r="K148" s="135" t="s">
        <v>1</v>
      </c>
      <c r="L148" s="32"/>
      <c r="M148" s="140" t="s">
        <v>1</v>
      </c>
      <c r="N148" s="141" t="s">
        <v>42</v>
      </c>
      <c r="P148" s="142">
        <f t="shared" si="11"/>
        <v>0</v>
      </c>
      <c r="Q148" s="142">
        <v>0</v>
      </c>
      <c r="R148" s="142">
        <f t="shared" si="12"/>
        <v>0</v>
      </c>
      <c r="S148" s="142">
        <v>0</v>
      </c>
      <c r="T148" s="143">
        <f t="shared" si="13"/>
        <v>0</v>
      </c>
      <c r="AR148" s="144" t="s">
        <v>150</v>
      </c>
      <c r="AT148" s="144" t="s">
        <v>145</v>
      </c>
      <c r="AU148" s="144" t="s">
        <v>77</v>
      </c>
      <c r="AY148" s="17" t="s">
        <v>142</v>
      </c>
      <c r="BE148" s="145">
        <f t="shared" si="14"/>
        <v>0</v>
      </c>
      <c r="BF148" s="145">
        <f t="shared" si="15"/>
        <v>0</v>
      </c>
      <c r="BG148" s="145">
        <f t="shared" si="16"/>
        <v>0</v>
      </c>
      <c r="BH148" s="145">
        <f t="shared" si="17"/>
        <v>0</v>
      </c>
      <c r="BI148" s="145">
        <f t="shared" si="18"/>
        <v>0</v>
      </c>
      <c r="BJ148" s="17" t="s">
        <v>85</v>
      </c>
      <c r="BK148" s="145">
        <f t="shared" si="19"/>
        <v>0</v>
      </c>
      <c r="BL148" s="17" t="s">
        <v>150</v>
      </c>
      <c r="BM148" s="144" t="s">
        <v>527</v>
      </c>
    </row>
    <row r="149" spans="2:65" s="1" customFormat="1" ht="16.5" customHeight="1">
      <c r="B149" s="132"/>
      <c r="C149" s="133" t="s">
        <v>77</v>
      </c>
      <c r="D149" s="133" t="s">
        <v>145</v>
      </c>
      <c r="E149" s="134" t="s">
        <v>1031</v>
      </c>
      <c r="F149" s="135" t="s">
        <v>1032</v>
      </c>
      <c r="G149" s="136" t="s">
        <v>172</v>
      </c>
      <c r="H149" s="137">
        <v>10</v>
      </c>
      <c r="I149" s="138"/>
      <c r="J149" s="139">
        <f t="shared" si="10"/>
        <v>0</v>
      </c>
      <c r="K149" s="135" t="s">
        <v>1</v>
      </c>
      <c r="L149" s="32"/>
      <c r="M149" s="140" t="s">
        <v>1</v>
      </c>
      <c r="N149" s="141" t="s">
        <v>42</v>
      </c>
      <c r="P149" s="142">
        <f t="shared" si="11"/>
        <v>0</v>
      </c>
      <c r="Q149" s="142">
        <v>0</v>
      </c>
      <c r="R149" s="142">
        <f t="shared" si="12"/>
        <v>0</v>
      </c>
      <c r="S149" s="142">
        <v>0</v>
      </c>
      <c r="T149" s="143">
        <f t="shared" si="13"/>
        <v>0</v>
      </c>
      <c r="AR149" s="144" t="s">
        <v>150</v>
      </c>
      <c r="AT149" s="144" t="s">
        <v>145</v>
      </c>
      <c r="AU149" s="144" t="s">
        <v>77</v>
      </c>
      <c r="AY149" s="17" t="s">
        <v>142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7" t="s">
        <v>85</v>
      </c>
      <c r="BK149" s="145">
        <f t="shared" si="19"/>
        <v>0</v>
      </c>
      <c r="BL149" s="17" t="s">
        <v>150</v>
      </c>
      <c r="BM149" s="144" t="s">
        <v>540</v>
      </c>
    </row>
    <row r="150" spans="2:65" s="1" customFormat="1" ht="37.9" customHeight="1">
      <c r="B150" s="132"/>
      <c r="C150" s="133" t="s">
        <v>77</v>
      </c>
      <c r="D150" s="133" t="s">
        <v>145</v>
      </c>
      <c r="E150" s="134" t="s">
        <v>1033</v>
      </c>
      <c r="F150" s="135" t="s">
        <v>1034</v>
      </c>
      <c r="G150" s="136" t="s">
        <v>172</v>
      </c>
      <c r="H150" s="137">
        <v>2</v>
      </c>
      <c r="I150" s="138"/>
      <c r="J150" s="139">
        <f t="shared" si="10"/>
        <v>0</v>
      </c>
      <c r="K150" s="135" t="s">
        <v>1</v>
      </c>
      <c r="L150" s="32"/>
      <c r="M150" s="140" t="s">
        <v>1</v>
      </c>
      <c r="N150" s="141" t="s">
        <v>42</v>
      </c>
      <c r="P150" s="142">
        <f t="shared" si="11"/>
        <v>0</v>
      </c>
      <c r="Q150" s="142">
        <v>0</v>
      </c>
      <c r="R150" s="142">
        <f t="shared" si="12"/>
        <v>0</v>
      </c>
      <c r="S150" s="142">
        <v>0</v>
      </c>
      <c r="T150" s="143">
        <f t="shared" si="13"/>
        <v>0</v>
      </c>
      <c r="AR150" s="144" t="s">
        <v>150</v>
      </c>
      <c r="AT150" s="144" t="s">
        <v>145</v>
      </c>
      <c r="AU150" s="144" t="s">
        <v>77</v>
      </c>
      <c r="AY150" s="17" t="s">
        <v>142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7" t="s">
        <v>85</v>
      </c>
      <c r="BK150" s="145">
        <f t="shared" si="19"/>
        <v>0</v>
      </c>
      <c r="BL150" s="17" t="s">
        <v>150</v>
      </c>
      <c r="BM150" s="144" t="s">
        <v>554</v>
      </c>
    </row>
    <row r="151" spans="2:47" s="1" customFormat="1" ht="19.5">
      <c r="B151" s="32"/>
      <c r="D151" s="146" t="s">
        <v>152</v>
      </c>
      <c r="F151" s="147" t="s">
        <v>955</v>
      </c>
      <c r="I151" s="148"/>
      <c r="L151" s="32"/>
      <c r="M151" s="149"/>
      <c r="T151" s="56"/>
      <c r="AT151" s="17" t="s">
        <v>152</v>
      </c>
      <c r="AU151" s="17" t="s">
        <v>77</v>
      </c>
    </row>
    <row r="152" spans="2:65" s="1" customFormat="1" ht="44.25" customHeight="1">
      <c r="B152" s="132"/>
      <c r="C152" s="133" t="s">
        <v>77</v>
      </c>
      <c r="D152" s="133" t="s">
        <v>145</v>
      </c>
      <c r="E152" s="134" t="s">
        <v>1035</v>
      </c>
      <c r="F152" s="135" t="s">
        <v>1036</v>
      </c>
      <c r="G152" s="136" t="s">
        <v>1037</v>
      </c>
      <c r="H152" s="137">
        <v>1</v>
      </c>
      <c r="I152" s="138"/>
      <c r="J152" s="139">
        <f>ROUND(I152*H152,2)</f>
        <v>0</v>
      </c>
      <c r="K152" s="135" t="s">
        <v>1</v>
      </c>
      <c r="L152" s="32"/>
      <c r="M152" s="140" t="s">
        <v>1</v>
      </c>
      <c r="N152" s="141" t="s">
        <v>42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150</v>
      </c>
      <c r="AT152" s="144" t="s">
        <v>145</v>
      </c>
      <c r="AU152" s="144" t="s">
        <v>77</v>
      </c>
      <c r="AY152" s="17" t="s">
        <v>142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150</v>
      </c>
      <c r="BM152" s="144" t="s">
        <v>570</v>
      </c>
    </row>
    <row r="153" spans="2:63" s="11" customFormat="1" ht="25.9" customHeight="1">
      <c r="B153" s="120"/>
      <c r="D153" s="121" t="s">
        <v>76</v>
      </c>
      <c r="E153" s="122" t="s">
        <v>1038</v>
      </c>
      <c r="F153" s="122" t="s">
        <v>1039</v>
      </c>
      <c r="I153" s="123"/>
      <c r="J153" s="124">
        <f>BK153</f>
        <v>0</v>
      </c>
      <c r="L153" s="120"/>
      <c r="M153" s="125"/>
      <c r="P153" s="126">
        <f>SUM(P154:P171)</f>
        <v>0</v>
      </c>
      <c r="R153" s="126">
        <f>SUM(R154:R171)</f>
        <v>0</v>
      </c>
      <c r="T153" s="127">
        <f>SUM(T154:T171)</f>
        <v>0</v>
      </c>
      <c r="AR153" s="121" t="s">
        <v>85</v>
      </c>
      <c r="AT153" s="128" t="s">
        <v>76</v>
      </c>
      <c r="AU153" s="128" t="s">
        <v>77</v>
      </c>
      <c r="AY153" s="121" t="s">
        <v>142</v>
      </c>
      <c r="BK153" s="129">
        <f>SUM(BK154:BK171)</f>
        <v>0</v>
      </c>
    </row>
    <row r="154" spans="2:65" s="1" customFormat="1" ht="24.2" customHeight="1">
      <c r="B154" s="132"/>
      <c r="C154" s="133" t="s">
        <v>77</v>
      </c>
      <c r="D154" s="133" t="s">
        <v>145</v>
      </c>
      <c r="E154" s="134" t="s">
        <v>1040</v>
      </c>
      <c r="F154" s="135" t="s">
        <v>1041</v>
      </c>
      <c r="G154" s="136" t="s">
        <v>939</v>
      </c>
      <c r="H154" s="137">
        <v>6</v>
      </c>
      <c r="I154" s="138"/>
      <c r="J154" s="139">
        <f aca="true" t="shared" si="20" ref="J154:J171">ROUND(I154*H154,2)</f>
        <v>0</v>
      </c>
      <c r="K154" s="135" t="s">
        <v>1</v>
      </c>
      <c r="L154" s="32"/>
      <c r="M154" s="140" t="s">
        <v>1</v>
      </c>
      <c r="N154" s="141" t="s">
        <v>42</v>
      </c>
      <c r="P154" s="142">
        <f aca="true" t="shared" si="21" ref="P154:P171">O154*H154</f>
        <v>0</v>
      </c>
      <c r="Q154" s="142">
        <v>0</v>
      </c>
      <c r="R154" s="142">
        <f aca="true" t="shared" si="22" ref="R154:R171">Q154*H154</f>
        <v>0</v>
      </c>
      <c r="S154" s="142">
        <v>0</v>
      </c>
      <c r="T154" s="143">
        <f aca="true" t="shared" si="23" ref="T154:T171">S154*H154</f>
        <v>0</v>
      </c>
      <c r="AR154" s="144" t="s">
        <v>150</v>
      </c>
      <c r="AT154" s="144" t="s">
        <v>145</v>
      </c>
      <c r="AU154" s="144" t="s">
        <v>85</v>
      </c>
      <c r="AY154" s="17" t="s">
        <v>142</v>
      </c>
      <c r="BE154" s="145">
        <f aca="true" t="shared" si="24" ref="BE154:BE171">IF(N154="základní",J154,0)</f>
        <v>0</v>
      </c>
      <c r="BF154" s="145">
        <f aca="true" t="shared" si="25" ref="BF154:BF171">IF(N154="snížená",J154,0)</f>
        <v>0</v>
      </c>
      <c r="BG154" s="145">
        <f aca="true" t="shared" si="26" ref="BG154:BG171">IF(N154="zákl. přenesená",J154,0)</f>
        <v>0</v>
      </c>
      <c r="BH154" s="145">
        <f aca="true" t="shared" si="27" ref="BH154:BH171">IF(N154="sníž. přenesená",J154,0)</f>
        <v>0</v>
      </c>
      <c r="BI154" s="145">
        <f aca="true" t="shared" si="28" ref="BI154:BI171">IF(N154="nulová",J154,0)</f>
        <v>0</v>
      </c>
      <c r="BJ154" s="17" t="s">
        <v>85</v>
      </c>
      <c r="BK154" s="145">
        <f aca="true" t="shared" si="29" ref="BK154:BK171">ROUND(I154*H154,2)</f>
        <v>0</v>
      </c>
      <c r="BL154" s="17" t="s">
        <v>150</v>
      </c>
      <c r="BM154" s="144" t="s">
        <v>582</v>
      </c>
    </row>
    <row r="155" spans="2:65" s="1" customFormat="1" ht="21.75" customHeight="1">
      <c r="B155" s="132"/>
      <c r="C155" s="133" t="s">
        <v>77</v>
      </c>
      <c r="D155" s="133" t="s">
        <v>145</v>
      </c>
      <c r="E155" s="134" t="s">
        <v>1042</v>
      </c>
      <c r="F155" s="135" t="s">
        <v>1043</v>
      </c>
      <c r="G155" s="136" t="s">
        <v>939</v>
      </c>
      <c r="H155" s="137">
        <v>7</v>
      </c>
      <c r="I155" s="138"/>
      <c r="J155" s="139">
        <f t="shared" si="20"/>
        <v>0</v>
      </c>
      <c r="K155" s="135" t="s">
        <v>1</v>
      </c>
      <c r="L155" s="32"/>
      <c r="M155" s="140" t="s">
        <v>1</v>
      </c>
      <c r="N155" s="141" t="s">
        <v>42</v>
      </c>
      <c r="P155" s="142">
        <f t="shared" si="21"/>
        <v>0</v>
      </c>
      <c r="Q155" s="142">
        <v>0</v>
      </c>
      <c r="R155" s="142">
        <f t="shared" si="22"/>
        <v>0</v>
      </c>
      <c r="S155" s="142">
        <v>0</v>
      </c>
      <c r="T155" s="143">
        <f t="shared" si="23"/>
        <v>0</v>
      </c>
      <c r="AR155" s="144" t="s">
        <v>150</v>
      </c>
      <c r="AT155" s="144" t="s">
        <v>145</v>
      </c>
      <c r="AU155" s="144" t="s">
        <v>85</v>
      </c>
      <c r="AY155" s="17" t="s">
        <v>142</v>
      </c>
      <c r="BE155" s="145">
        <f t="shared" si="24"/>
        <v>0</v>
      </c>
      <c r="BF155" s="145">
        <f t="shared" si="25"/>
        <v>0</v>
      </c>
      <c r="BG155" s="145">
        <f t="shared" si="26"/>
        <v>0</v>
      </c>
      <c r="BH155" s="145">
        <f t="shared" si="27"/>
        <v>0</v>
      </c>
      <c r="BI155" s="145">
        <f t="shared" si="28"/>
        <v>0</v>
      </c>
      <c r="BJ155" s="17" t="s">
        <v>85</v>
      </c>
      <c r="BK155" s="145">
        <f t="shared" si="29"/>
        <v>0</v>
      </c>
      <c r="BL155" s="17" t="s">
        <v>150</v>
      </c>
      <c r="BM155" s="144" t="s">
        <v>592</v>
      </c>
    </row>
    <row r="156" spans="2:65" s="1" customFormat="1" ht="33" customHeight="1">
      <c r="B156" s="132"/>
      <c r="C156" s="133" t="s">
        <v>77</v>
      </c>
      <c r="D156" s="133" t="s">
        <v>145</v>
      </c>
      <c r="E156" s="134" t="s">
        <v>1044</v>
      </c>
      <c r="F156" s="135" t="s">
        <v>1045</v>
      </c>
      <c r="G156" s="136" t="s">
        <v>939</v>
      </c>
      <c r="H156" s="137">
        <v>3</v>
      </c>
      <c r="I156" s="138"/>
      <c r="J156" s="139">
        <f t="shared" si="20"/>
        <v>0</v>
      </c>
      <c r="K156" s="135" t="s">
        <v>1</v>
      </c>
      <c r="L156" s="32"/>
      <c r="M156" s="140" t="s">
        <v>1</v>
      </c>
      <c r="N156" s="141" t="s">
        <v>42</v>
      </c>
      <c r="P156" s="142">
        <f t="shared" si="21"/>
        <v>0</v>
      </c>
      <c r="Q156" s="142">
        <v>0</v>
      </c>
      <c r="R156" s="142">
        <f t="shared" si="22"/>
        <v>0</v>
      </c>
      <c r="S156" s="142">
        <v>0</v>
      </c>
      <c r="T156" s="143">
        <f t="shared" si="23"/>
        <v>0</v>
      </c>
      <c r="AR156" s="144" t="s">
        <v>150</v>
      </c>
      <c r="AT156" s="144" t="s">
        <v>145</v>
      </c>
      <c r="AU156" s="144" t="s">
        <v>85</v>
      </c>
      <c r="AY156" s="17" t="s">
        <v>142</v>
      </c>
      <c r="BE156" s="145">
        <f t="shared" si="24"/>
        <v>0</v>
      </c>
      <c r="BF156" s="145">
        <f t="shared" si="25"/>
        <v>0</v>
      </c>
      <c r="BG156" s="145">
        <f t="shared" si="26"/>
        <v>0</v>
      </c>
      <c r="BH156" s="145">
        <f t="shared" si="27"/>
        <v>0</v>
      </c>
      <c r="BI156" s="145">
        <f t="shared" si="28"/>
        <v>0</v>
      </c>
      <c r="BJ156" s="17" t="s">
        <v>85</v>
      </c>
      <c r="BK156" s="145">
        <f t="shared" si="29"/>
        <v>0</v>
      </c>
      <c r="BL156" s="17" t="s">
        <v>150</v>
      </c>
      <c r="BM156" s="144" t="s">
        <v>600</v>
      </c>
    </row>
    <row r="157" spans="2:65" s="1" customFormat="1" ht="33" customHeight="1">
      <c r="B157" s="132"/>
      <c r="C157" s="133" t="s">
        <v>77</v>
      </c>
      <c r="D157" s="133" t="s">
        <v>145</v>
      </c>
      <c r="E157" s="134" t="s">
        <v>1046</v>
      </c>
      <c r="F157" s="135" t="s">
        <v>1047</v>
      </c>
      <c r="G157" s="136" t="s">
        <v>939</v>
      </c>
      <c r="H157" s="137">
        <v>4</v>
      </c>
      <c r="I157" s="138"/>
      <c r="J157" s="139">
        <f t="shared" si="20"/>
        <v>0</v>
      </c>
      <c r="K157" s="135" t="s">
        <v>1</v>
      </c>
      <c r="L157" s="32"/>
      <c r="M157" s="140" t="s">
        <v>1</v>
      </c>
      <c r="N157" s="141" t="s">
        <v>42</v>
      </c>
      <c r="P157" s="142">
        <f t="shared" si="21"/>
        <v>0</v>
      </c>
      <c r="Q157" s="142">
        <v>0</v>
      </c>
      <c r="R157" s="142">
        <f t="shared" si="22"/>
        <v>0</v>
      </c>
      <c r="S157" s="142">
        <v>0</v>
      </c>
      <c r="T157" s="143">
        <f t="shared" si="23"/>
        <v>0</v>
      </c>
      <c r="AR157" s="144" t="s">
        <v>150</v>
      </c>
      <c r="AT157" s="144" t="s">
        <v>145</v>
      </c>
      <c r="AU157" s="144" t="s">
        <v>85</v>
      </c>
      <c r="AY157" s="17" t="s">
        <v>142</v>
      </c>
      <c r="BE157" s="145">
        <f t="shared" si="24"/>
        <v>0</v>
      </c>
      <c r="BF157" s="145">
        <f t="shared" si="25"/>
        <v>0</v>
      </c>
      <c r="BG157" s="145">
        <f t="shared" si="26"/>
        <v>0</v>
      </c>
      <c r="BH157" s="145">
        <f t="shared" si="27"/>
        <v>0</v>
      </c>
      <c r="BI157" s="145">
        <f t="shared" si="28"/>
        <v>0</v>
      </c>
      <c r="BJ157" s="17" t="s">
        <v>85</v>
      </c>
      <c r="BK157" s="145">
        <f t="shared" si="29"/>
        <v>0</v>
      </c>
      <c r="BL157" s="17" t="s">
        <v>150</v>
      </c>
      <c r="BM157" s="144" t="s">
        <v>606</v>
      </c>
    </row>
    <row r="158" spans="2:65" s="1" customFormat="1" ht="24.2" customHeight="1">
      <c r="B158" s="132"/>
      <c r="C158" s="133" t="s">
        <v>77</v>
      </c>
      <c r="D158" s="133" t="s">
        <v>145</v>
      </c>
      <c r="E158" s="134" t="s">
        <v>1048</v>
      </c>
      <c r="F158" s="135" t="s">
        <v>1049</v>
      </c>
      <c r="G158" s="136" t="s">
        <v>939</v>
      </c>
      <c r="H158" s="137">
        <v>5</v>
      </c>
      <c r="I158" s="138"/>
      <c r="J158" s="139">
        <f t="shared" si="20"/>
        <v>0</v>
      </c>
      <c r="K158" s="135" t="s">
        <v>1</v>
      </c>
      <c r="L158" s="32"/>
      <c r="M158" s="140" t="s">
        <v>1</v>
      </c>
      <c r="N158" s="141" t="s">
        <v>42</v>
      </c>
      <c r="P158" s="142">
        <f t="shared" si="21"/>
        <v>0</v>
      </c>
      <c r="Q158" s="142">
        <v>0</v>
      </c>
      <c r="R158" s="142">
        <f t="shared" si="22"/>
        <v>0</v>
      </c>
      <c r="S158" s="142">
        <v>0</v>
      </c>
      <c r="T158" s="143">
        <f t="shared" si="23"/>
        <v>0</v>
      </c>
      <c r="AR158" s="144" t="s">
        <v>150</v>
      </c>
      <c r="AT158" s="144" t="s">
        <v>145</v>
      </c>
      <c r="AU158" s="144" t="s">
        <v>85</v>
      </c>
      <c r="AY158" s="17" t="s">
        <v>142</v>
      </c>
      <c r="BE158" s="145">
        <f t="shared" si="24"/>
        <v>0</v>
      </c>
      <c r="BF158" s="145">
        <f t="shared" si="25"/>
        <v>0</v>
      </c>
      <c r="BG158" s="145">
        <f t="shared" si="26"/>
        <v>0</v>
      </c>
      <c r="BH158" s="145">
        <f t="shared" si="27"/>
        <v>0</v>
      </c>
      <c r="BI158" s="145">
        <f t="shared" si="28"/>
        <v>0</v>
      </c>
      <c r="BJ158" s="17" t="s">
        <v>85</v>
      </c>
      <c r="BK158" s="145">
        <f t="shared" si="29"/>
        <v>0</v>
      </c>
      <c r="BL158" s="17" t="s">
        <v>150</v>
      </c>
      <c r="BM158" s="144" t="s">
        <v>614</v>
      </c>
    </row>
    <row r="159" spans="2:65" s="1" customFormat="1" ht="33" customHeight="1">
      <c r="B159" s="132"/>
      <c r="C159" s="133" t="s">
        <v>77</v>
      </c>
      <c r="D159" s="133" t="s">
        <v>145</v>
      </c>
      <c r="E159" s="134" t="s">
        <v>1050</v>
      </c>
      <c r="F159" s="135" t="s">
        <v>1051</v>
      </c>
      <c r="G159" s="136" t="s">
        <v>939</v>
      </c>
      <c r="H159" s="137">
        <v>13</v>
      </c>
      <c r="I159" s="138"/>
      <c r="J159" s="139">
        <f t="shared" si="20"/>
        <v>0</v>
      </c>
      <c r="K159" s="135" t="s">
        <v>1</v>
      </c>
      <c r="L159" s="32"/>
      <c r="M159" s="140" t="s">
        <v>1</v>
      </c>
      <c r="N159" s="141" t="s">
        <v>42</v>
      </c>
      <c r="P159" s="142">
        <f t="shared" si="21"/>
        <v>0</v>
      </c>
      <c r="Q159" s="142">
        <v>0</v>
      </c>
      <c r="R159" s="142">
        <f t="shared" si="22"/>
        <v>0</v>
      </c>
      <c r="S159" s="142">
        <v>0</v>
      </c>
      <c r="T159" s="143">
        <f t="shared" si="23"/>
        <v>0</v>
      </c>
      <c r="AR159" s="144" t="s">
        <v>150</v>
      </c>
      <c r="AT159" s="144" t="s">
        <v>145</v>
      </c>
      <c r="AU159" s="144" t="s">
        <v>85</v>
      </c>
      <c r="AY159" s="17" t="s">
        <v>142</v>
      </c>
      <c r="BE159" s="145">
        <f t="shared" si="24"/>
        <v>0</v>
      </c>
      <c r="BF159" s="145">
        <f t="shared" si="25"/>
        <v>0</v>
      </c>
      <c r="BG159" s="145">
        <f t="shared" si="26"/>
        <v>0</v>
      </c>
      <c r="BH159" s="145">
        <f t="shared" si="27"/>
        <v>0</v>
      </c>
      <c r="BI159" s="145">
        <f t="shared" si="28"/>
        <v>0</v>
      </c>
      <c r="BJ159" s="17" t="s">
        <v>85</v>
      </c>
      <c r="BK159" s="145">
        <f t="shared" si="29"/>
        <v>0</v>
      </c>
      <c r="BL159" s="17" t="s">
        <v>150</v>
      </c>
      <c r="BM159" s="144" t="s">
        <v>622</v>
      </c>
    </row>
    <row r="160" spans="2:65" s="1" customFormat="1" ht="33" customHeight="1">
      <c r="B160" s="132"/>
      <c r="C160" s="133" t="s">
        <v>77</v>
      </c>
      <c r="D160" s="133" t="s">
        <v>145</v>
      </c>
      <c r="E160" s="134" t="s">
        <v>1052</v>
      </c>
      <c r="F160" s="135" t="s">
        <v>1053</v>
      </c>
      <c r="G160" s="136" t="s">
        <v>939</v>
      </c>
      <c r="H160" s="137">
        <v>1</v>
      </c>
      <c r="I160" s="138"/>
      <c r="J160" s="139">
        <f t="shared" si="20"/>
        <v>0</v>
      </c>
      <c r="K160" s="135" t="s">
        <v>1</v>
      </c>
      <c r="L160" s="32"/>
      <c r="M160" s="140" t="s">
        <v>1</v>
      </c>
      <c r="N160" s="141" t="s">
        <v>42</v>
      </c>
      <c r="P160" s="142">
        <f t="shared" si="21"/>
        <v>0</v>
      </c>
      <c r="Q160" s="142">
        <v>0</v>
      </c>
      <c r="R160" s="142">
        <f t="shared" si="22"/>
        <v>0</v>
      </c>
      <c r="S160" s="142">
        <v>0</v>
      </c>
      <c r="T160" s="143">
        <f t="shared" si="23"/>
        <v>0</v>
      </c>
      <c r="AR160" s="144" t="s">
        <v>150</v>
      </c>
      <c r="AT160" s="144" t="s">
        <v>145</v>
      </c>
      <c r="AU160" s="144" t="s">
        <v>85</v>
      </c>
      <c r="AY160" s="17" t="s">
        <v>142</v>
      </c>
      <c r="BE160" s="145">
        <f t="shared" si="24"/>
        <v>0</v>
      </c>
      <c r="BF160" s="145">
        <f t="shared" si="25"/>
        <v>0</v>
      </c>
      <c r="BG160" s="145">
        <f t="shared" si="26"/>
        <v>0</v>
      </c>
      <c r="BH160" s="145">
        <f t="shared" si="27"/>
        <v>0</v>
      </c>
      <c r="BI160" s="145">
        <f t="shared" si="28"/>
        <v>0</v>
      </c>
      <c r="BJ160" s="17" t="s">
        <v>85</v>
      </c>
      <c r="BK160" s="145">
        <f t="shared" si="29"/>
        <v>0</v>
      </c>
      <c r="BL160" s="17" t="s">
        <v>150</v>
      </c>
      <c r="BM160" s="144" t="s">
        <v>631</v>
      </c>
    </row>
    <row r="161" spans="2:65" s="1" customFormat="1" ht="24.2" customHeight="1">
      <c r="B161" s="132"/>
      <c r="C161" s="133" t="s">
        <v>77</v>
      </c>
      <c r="D161" s="133" t="s">
        <v>145</v>
      </c>
      <c r="E161" s="134" t="s">
        <v>1054</v>
      </c>
      <c r="F161" s="135" t="s">
        <v>1055</v>
      </c>
      <c r="G161" s="136" t="s">
        <v>939</v>
      </c>
      <c r="H161" s="137">
        <v>8</v>
      </c>
      <c r="I161" s="138"/>
      <c r="J161" s="139">
        <f t="shared" si="20"/>
        <v>0</v>
      </c>
      <c r="K161" s="135" t="s">
        <v>1</v>
      </c>
      <c r="L161" s="32"/>
      <c r="M161" s="140" t="s">
        <v>1</v>
      </c>
      <c r="N161" s="141" t="s">
        <v>42</v>
      </c>
      <c r="P161" s="142">
        <f t="shared" si="21"/>
        <v>0</v>
      </c>
      <c r="Q161" s="142">
        <v>0</v>
      </c>
      <c r="R161" s="142">
        <f t="shared" si="22"/>
        <v>0</v>
      </c>
      <c r="S161" s="142">
        <v>0</v>
      </c>
      <c r="T161" s="143">
        <f t="shared" si="23"/>
        <v>0</v>
      </c>
      <c r="AR161" s="144" t="s">
        <v>150</v>
      </c>
      <c r="AT161" s="144" t="s">
        <v>145</v>
      </c>
      <c r="AU161" s="144" t="s">
        <v>85</v>
      </c>
      <c r="AY161" s="17" t="s">
        <v>142</v>
      </c>
      <c r="BE161" s="145">
        <f t="shared" si="24"/>
        <v>0</v>
      </c>
      <c r="BF161" s="145">
        <f t="shared" si="25"/>
        <v>0</v>
      </c>
      <c r="BG161" s="145">
        <f t="shared" si="26"/>
        <v>0</v>
      </c>
      <c r="BH161" s="145">
        <f t="shared" si="27"/>
        <v>0</v>
      </c>
      <c r="BI161" s="145">
        <f t="shared" si="28"/>
        <v>0</v>
      </c>
      <c r="BJ161" s="17" t="s">
        <v>85</v>
      </c>
      <c r="BK161" s="145">
        <f t="shared" si="29"/>
        <v>0</v>
      </c>
      <c r="BL161" s="17" t="s">
        <v>150</v>
      </c>
      <c r="BM161" s="144" t="s">
        <v>640</v>
      </c>
    </row>
    <row r="162" spans="2:65" s="1" customFormat="1" ht="24.2" customHeight="1">
      <c r="B162" s="132"/>
      <c r="C162" s="133" t="s">
        <v>77</v>
      </c>
      <c r="D162" s="133" t="s">
        <v>145</v>
      </c>
      <c r="E162" s="134" t="s">
        <v>1056</v>
      </c>
      <c r="F162" s="135" t="s">
        <v>1057</v>
      </c>
      <c r="G162" s="136" t="s">
        <v>939</v>
      </c>
      <c r="H162" s="137">
        <v>3</v>
      </c>
      <c r="I162" s="138"/>
      <c r="J162" s="139">
        <f t="shared" si="20"/>
        <v>0</v>
      </c>
      <c r="K162" s="135" t="s">
        <v>1</v>
      </c>
      <c r="L162" s="32"/>
      <c r="M162" s="140" t="s">
        <v>1</v>
      </c>
      <c r="N162" s="141" t="s">
        <v>42</v>
      </c>
      <c r="P162" s="142">
        <f t="shared" si="21"/>
        <v>0</v>
      </c>
      <c r="Q162" s="142">
        <v>0</v>
      </c>
      <c r="R162" s="142">
        <f t="shared" si="22"/>
        <v>0</v>
      </c>
      <c r="S162" s="142">
        <v>0</v>
      </c>
      <c r="T162" s="143">
        <f t="shared" si="23"/>
        <v>0</v>
      </c>
      <c r="AR162" s="144" t="s">
        <v>150</v>
      </c>
      <c r="AT162" s="144" t="s">
        <v>145</v>
      </c>
      <c r="AU162" s="144" t="s">
        <v>85</v>
      </c>
      <c r="AY162" s="17" t="s">
        <v>142</v>
      </c>
      <c r="BE162" s="145">
        <f t="shared" si="24"/>
        <v>0</v>
      </c>
      <c r="BF162" s="145">
        <f t="shared" si="25"/>
        <v>0</v>
      </c>
      <c r="BG162" s="145">
        <f t="shared" si="26"/>
        <v>0</v>
      </c>
      <c r="BH162" s="145">
        <f t="shared" si="27"/>
        <v>0</v>
      </c>
      <c r="BI162" s="145">
        <f t="shared" si="28"/>
        <v>0</v>
      </c>
      <c r="BJ162" s="17" t="s">
        <v>85</v>
      </c>
      <c r="BK162" s="145">
        <f t="shared" si="29"/>
        <v>0</v>
      </c>
      <c r="BL162" s="17" t="s">
        <v>150</v>
      </c>
      <c r="BM162" s="144" t="s">
        <v>648</v>
      </c>
    </row>
    <row r="163" spans="2:65" s="1" customFormat="1" ht="33" customHeight="1">
      <c r="B163" s="132"/>
      <c r="C163" s="133" t="s">
        <v>77</v>
      </c>
      <c r="D163" s="133" t="s">
        <v>145</v>
      </c>
      <c r="E163" s="134" t="s">
        <v>1058</v>
      </c>
      <c r="F163" s="135" t="s">
        <v>1059</v>
      </c>
      <c r="G163" s="136" t="s">
        <v>939</v>
      </c>
      <c r="H163" s="137">
        <v>1</v>
      </c>
      <c r="I163" s="138"/>
      <c r="J163" s="139">
        <f t="shared" si="20"/>
        <v>0</v>
      </c>
      <c r="K163" s="135" t="s">
        <v>1</v>
      </c>
      <c r="L163" s="32"/>
      <c r="M163" s="140" t="s">
        <v>1</v>
      </c>
      <c r="N163" s="141" t="s">
        <v>42</v>
      </c>
      <c r="P163" s="142">
        <f t="shared" si="21"/>
        <v>0</v>
      </c>
      <c r="Q163" s="142">
        <v>0</v>
      </c>
      <c r="R163" s="142">
        <f t="shared" si="22"/>
        <v>0</v>
      </c>
      <c r="S163" s="142">
        <v>0</v>
      </c>
      <c r="T163" s="143">
        <f t="shared" si="23"/>
        <v>0</v>
      </c>
      <c r="AR163" s="144" t="s">
        <v>150</v>
      </c>
      <c r="AT163" s="144" t="s">
        <v>145</v>
      </c>
      <c r="AU163" s="144" t="s">
        <v>85</v>
      </c>
      <c r="AY163" s="17" t="s">
        <v>142</v>
      </c>
      <c r="BE163" s="145">
        <f t="shared" si="24"/>
        <v>0</v>
      </c>
      <c r="BF163" s="145">
        <f t="shared" si="25"/>
        <v>0</v>
      </c>
      <c r="BG163" s="145">
        <f t="shared" si="26"/>
        <v>0</v>
      </c>
      <c r="BH163" s="145">
        <f t="shared" si="27"/>
        <v>0</v>
      </c>
      <c r="BI163" s="145">
        <f t="shared" si="28"/>
        <v>0</v>
      </c>
      <c r="BJ163" s="17" t="s">
        <v>85</v>
      </c>
      <c r="BK163" s="145">
        <f t="shared" si="29"/>
        <v>0</v>
      </c>
      <c r="BL163" s="17" t="s">
        <v>150</v>
      </c>
      <c r="BM163" s="144" t="s">
        <v>656</v>
      </c>
    </row>
    <row r="164" spans="2:65" s="1" customFormat="1" ht="33" customHeight="1">
      <c r="B164" s="132"/>
      <c r="C164" s="133" t="s">
        <v>77</v>
      </c>
      <c r="D164" s="133" t="s">
        <v>145</v>
      </c>
      <c r="E164" s="134" t="s">
        <v>1060</v>
      </c>
      <c r="F164" s="135" t="s">
        <v>1061</v>
      </c>
      <c r="G164" s="136" t="s">
        <v>939</v>
      </c>
      <c r="H164" s="137">
        <v>1</v>
      </c>
      <c r="I164" s="138"/>
      <c r="J164" s="139">
        <f t="shared" si="20"/>
        <v>0</v>
      </c>
      <c r="K164" s="135" t="s">
        <v>1</v>
      </c>
      <c r="L164" s="32"/>
      <c r="M164" s="140" t="s">
        <v>1</v>
      </c>
      <c r="N164" s="141" t="s">
        <v>42</v>
      </c>
      <c r="P164" s="142">
        <f t="shared" si="21"/>
        <v>0</v>
      </c>
      <c r="Q164" s="142">
        <v>0</v>
      </c>
      <c r="R164" s="142">
        <f t="shared" si="22"/>
        <v>0</v>
      </c>
      <c r="S164" s="142">
        <v>0</v>
      </c>
      <c r="T164" s="143">
        <f t="shared" si="23"/>
        <v>0</v>
      </c>
      <c r="AR164" s="144" t="s">
        <v>150</v>
      </c>
      <c r="AT164" s="144" t="s">
        <v>145</v>
      </c>
      <c r="AU164" s="144" t="s">
        <v>85</v>
      </c>
      <c r="AY164" s="17" t="s">
        <v>142</v>
      </c>
      <c r="BE164" s="145">
        <f t="shared" si="24"/>
        <v>0</v>
      </c>
      <c r="BF164" s="145">
        <f t="shared" si="25"/>
        <v>0</v>
      </c>
      <c r="BG164" s="145">
        <f t="shared" si="26"/>
        <v>0</v>
      </c>
      <c r="BH164" s="145">
        <f t="shared" si="27"/>
        <v>0</v>
      </c>
      <c r="BI164" s="145">
        <f t="shared" si="28"/>
        <v>0</v>
      </c>
      <c r="BJ164" s="17" t="s">
        <v>85</v>
      </c>
      <c r="BK164" s="145">
        <f t="shared" si="29"/>
        <v>0</v>
      </c>
      <c r="BL164" s="17" t="s">
        <v>150</v>
      </c>
      <c r="BM164" s="144" t="s">
        <v>666</v>
      </c>
    </row>
    <row r="165" spans="2:65" s="1" customFormat="1" ht="33" customHeight="1">
      <c r="B165" s="132"/>
      <c r="C165" s="133" t="s">
        <v>77</v>
      </c>
      <c r="D165" s="133" t="s">
        <v>145</v>
      </c>
      <c r="E165" s="134" t="s">
        <v>1062</v>
      </c>
      <c r="F165" s="135" t="s">
        <v>1063</v>
      </c>
      <c r="G165" s="136" t="s">
        <v>224</v>
      </c>
      <c r="H165" s="137">
        <v>6</v>
      </c>
      <c r="I165" s="138"/>
      <c r="J165" s="139">
        <f t="shared" si="20"/>
        <v>0</v>
      </c>
      <c r="K165" s="135" t="s">
        <v>1</v>
      </c>
      <c r="L165" s="32"/>
      <c r="M165" s="140" t="s">
        <v>1</v>
      </c>
      <c r="N165" s="141" t="s">
        <v>42</v>
      </c>
      <c r="P165" s="142">
        <f t="shared" si="21"/>
        <v>0</v>
      </c>
      <c r="Q165" s="142">
        <v>0</v>
      </c>
      <c r="R165" s="142">
        <f t="shared" si="22"/>
        <v>0</v>
      </c>
      <c r="S165" s="142">
        <v>0</v>
      </c>
      <c r="T165" s="143">
        <f t="shared" si="23"/>
        <v>0</v>
      </c>
      <c r="AR165" s="144" t="s">
        <v>150</v>
      </c>
      <c r="AT165" s="144" t="s">
        <v>145</v>
      </c>
      <c r="AU165" s="144" t="s">
        <v>85</v>
      </c>
      <c r="AY165" s="17" t="s">
        <v>142</v>
      </c>
      <c r="BE165" s="145">
        <f t="shared" si="24"/>
        <v>0</v>
      </c>
      <c r="BF165" s="145">
        <f t="shared" si="25"/>
        <v>0</v>
      </c>
      <c r="BG165" s="145">
        <f t="shared" si="26"/>
        <v>0</v>
      </c>
      <c r="BH165" s="145">
        <f t="shared" si="27"/>
        <v>0</v>
      </c>
      <c r="BI165" s="145">
        <f t="shared" si="28"/>
        <v>0</v>
      </c>
      <c r="BJ165" s="17" t="s">
        <v>85</v>
      </c>
      <c r="BK165" s="145">
        <f t="shared" si="29"/>
        <v>0</v>
      </c>
      <c r="BL165" s="17" t="s">
        <v>150</v>
      </c>
      <c r="BM165" s="144" t="s">
        <v>677</v>
      </c>
    </row>
    <row r="166" spans="2:65" s="1" customFormat="1" ht="33" customHeight="1">
      <c r="B166" s="132"/>
      <c r="C166" s="133" t="s">
        <v>77</v>
      </c>
      <c r="D166" s="133" t="s">
        <v>145</v>
      </c>
      <c r="E166" s="134" t="s">
        <v>1064</v>
      </c>
      <c r="F166" s="135" t="s">
        <v>1065</v>
      </c>
      <c r="G166" s="136" t="s">
        <v>224</v>
      </c>
      <c r="H166" s="137">
        <v>26</v>
      </c>
      <c r="I166" s="138"/>
      <c r="J166" s="139">
        <f t="shared" si="20"/>
        <v>0</v>
      </c>
      <c r="K166" s="135" t="s">
        <v>1</v>
      </c>
      <c r="L166" s="32"/>
      <c r="M166" s="140" t="s">
        <v>1</v>
      </c>
      <c r="N166" s="141" t="s">
        <v>42</v>
      </c>
      <c r="P166" s="142">
        <f t="shared" si="21"/>
        <v>0</v>
      </c>
      <c r="Q166" s="142">
        <v>0</v>
      </c>
      <c r="R166" s="142">
        <f t="shared" si="22"/>
        <v>0</v>
      </c>
      <c r="S166" s="142">
        <v>0</v>
      </c>
      <c r="T166" s="143">
        <f t="shared" si="23"/>
        <v>0</v>
      </c>
      <c r="AR166" s="144" t="s">
        <v>150</v>
      </c>
      <c r="AT166" s="144" t="s">
        <v>145</v>
      </c>
      <c r="AU166" s="144" t="s">
        <v>85</v>
      </c>
      <c r="AY166" s="17" t="s">
        <v>142</v>
      </c>
      <c r="BE166" s="145">
        <f t="shared" si="24"/>
        <v>0</v>
      </c>
      <c r="BF166" s="145">
        <f t="shared" si="25"/>
        <v>0</v>
      </c>
      <c r="BG166" s="145">
        <f t="shared" si="26"/>
        <v>0</v>
      </c>
      <c r="BH166" s="145">
        <f t="shared" si="27"/>
        <v>0</v>
      </c>
      <c r="BI166" s="145">
        <f t="shared" si="28"/>
        <v>0</v>
      </c>
      <c r="BJ166" s="17" t="s">
        <v>85</v>
      </c>
      <c r="BK166" s="145">
        <f t="shared" si="29"/>
        <v>0</v>
      </c>
      <c r="BL166" s="17" t="s">
        <v>150</v>
      </c>
      <c r="BM166" s="144" t="s">
        <v>202</v>
      </c>
    </row>
    <row r="167" spans="2:65" s="1" customFormat="1" ht="24.2" customHeight="1">
      <c r="B167" s="132"/>
      <c r="C167" s="133" t="s">
        <v>77</v>
      </c>
      <c r="D167" s="133" t="s">
        <v>145</v>
      </c>
      <c r="E167" s="134" t="s">
        <v>1066</v>
      </c>
      <c r="F167" s="135" t="s">
        <v>1067</v>
      </c>
      <c r="G167" s="136" t="s">
        <v>224</v>
      </c>
      <c r="H167" s="137">
        <v>10</v>
      </c>
      <c r="I167" s="138"/>
      <c r="J167" s="139">
        <f t="shared" si="20"/>
        <v>0</v>
      </c>
      <c r="K167" s="135" t="s">
        <v>1</v>
      </c>
      <c r="L167" s="32"/>
      <c r="M167" s="140" t="s">
        <v>1</v>
      </c>
      <c r="N167" s="141" t="s">
        <v>42</v>
      </c>
      <c r="P167" s="142">
        <f t="shared" si="21"/>
        <v>0</v>
      </c>
      <c r="Q167" s="142">
        <v>0</v>
      </c>
      <c r="R167" s="142">
        <f t="shared" si="22"/>
        <v>0</v>
      </c>
      <c r="S167" s="142">
        <v>0</v>
      </c>
      <c r="T167" s="143">
        <f t="shared" si="23"/>
        <v>0</v>
      </c>
      <c r="AR167" s="144" t="s">
        <v>150</v>
      </c>
      <c r="AT167" s="144" t="s">
        <v>145</v>
      </c>
      <c r="AU167" s="144" t="s">
        <v>85</v>
      </c>
      <c r="AY167" s="17" t="s">
        <v>142</v>
      </c>
      <c r="BE167" s="145">
        <f t="shared" si="24"/>
        <v>0</v>
      </c>
      <c r="BF167" s="145">
        <f t="shared" si="25"/>
        <v>0</v>
      </c>
      <c r="BG167" s="145">
        <f t="shared" si="26"/>
        <v>0</v>
      </c>
      <c r="BH167" s="145">
        <f t="shared" si="27"/>
        <v>0</v>
      </c>
      <c r="BI167" s="145">
        <f t="shared" si="28"/>
        <v>0</v>
      </c>
      <c r="BJ167" s="17" t="s">
        <v>85</v>
      </c>
      <c r="BK167" s="145">
        <f t="shared" si="29"/>
        <v>0</v>
      </c>
      <c r="BL167" s="17" t="s">
        <v>150</v>
      </c>
      <c r="BM167" s="144" t="s">
        <v>696</v>
      </c>
    </row>
    <row r="168" spans="2:65" s="1" customFormat="1" ht="33" customHeight="1">
      <c r="B168" s="132"/>
      <c r="C168" s="133" t="s">
        <v>77</v>
      </c>
      <c r="D168" s="133" t="s">
        <v>145</v>
      </c>
      <c r="E168" s="134" t="s">
        <v>1068</v>
      </c>
      <c r="F168" s="135" t="s">
        <v>1069</v>
      </c>
      <c r="G168" s="136" t="s">
        <v>224</v>
      </c>
      <c r="H168" s="137">
        <v>42</v>
      </c>
      <c r="I168" s="138"/>
      <c r="J168" s="139">
        <f t="shared" si="20"/>
        <v>0</v>
      </c>
      <c r="K168" s="135" t="s">
        <v>1</v>
      </c>
      <c r="L168" s="32"/>
      <c r="M168" s="140" t="s">
        <v>1</v>
      </c>
      <c r="N168" s="141" t="s">
        <v>42</v>
      </c>
      <c r="P168" s="142">
        <f t="shared" si="21"/>
        <v>0</v>
      </c>
      <c r="Q168" s="142">
        <v>0</v>
      </c>
      <c r="R168" s="142">
        <f t="shared" si="22"/>
        <v>0</v>
      </c>
      <c r="S168" s="142">
        <v>0</v>
      </c>
      <c r="T168" s="143">
        <f t="shared" si="23"/>
        <v>0</v>
      </c>
      <c r="AR168" s="144" t="s">
        <v>150</v>
      </c>
      <c r="AT168" s="144" t="s">
        <v>145</v>
      </c>
      <c r="AU168" s="144" t="s">
        <v>85</v>
      </c>
      <c r="AY168" s="17" t="s">
        <v>142</v>
      </c>
      <c r="BE168" s="145">
        <f t="shared" si="24"/>
        <v>0</v>
      </c>
      <c r="BF168" s="145">
        <f t="shared" si="25"/>
        <v>0</v>
      </c>
      <c r="BG168" s="145">
        <f t="shared" si="26"/>
        <v>0</v>
      </c>
      <c r="BH168" s="145">
        <f t="shared" si="27"/>
        <v>0</v>
      </c>
      <c r="BI168" s="145">
        <f t="shared" si="28"/>
        <v>0</v>
      </c>
      <c r="BJ168" s="17" t="s">
        <v>85</v>
      </c>
      <c r="BK168" s="145">
        <f t="shared" si="29"/>
        <v>0</v>
      </c>
      <c r="BL168" s="17" t="s">
        <v>150</v>
      </c>
      <c r="BM168" s="144" t="s">
        <v>706</v>
      </c>
    </row>
    <row r="169" spans="2:65" s="1" customFormat="1" ht="24.2" customHeight="1">
      <c r="B169" s="132"/>
      <c r="C169" s="133" t="s">
        <v>77</v>
      </c>
      <c r="D169" s="133" t="s">
        <v>145</v>
      </c>
      <c r="E169" s="134" t="s">
        <v>1070</v>
      </c>
      <c r="F169" s="135" t="s">
        <v>1071</v>
      </c>
      <c r="G169" s="136" t="s">
        <v>172</v>
      </c>
      <c r="H169" s="137">
        <v>10</v>
      </c>
      <c r="I169" s="138"/>
      <c r="J169" s="139">
        <f t="shared" si="20"/>
        <v>0</v>
      </c>
      <c r="K169" s="135" t="s">
        <v>1</v>
      </c>
      <c r="L169" s="32"/>
      <c r="M169" s="140" t="s">
        <v>1</v>
      </c>
      <c r="N169" s="141" t="s">
        <v>42</v>
      </c>
      <c r="P169" s="142">
        <f t="shared" si="21"/>
        <v>0</v>
      </c>
      <c r="Q169" s="142">
        <v>0</v>
      </c>
      <c r="R169" s="142">
        <f t="shared" si="22"/>
        <v>0</v>
      </c>
      <c r="S169" s="142">
        <v>0</v>
      </c>
      <c r="T169" s="143">
        <f t="shared" si="23"/>
        <v>0</v>
      </c>
      <c r="AR169" s="144" t="s">
        <v>150</v>
      </c>
      <c r="AT169" s="144" t="s">
        <v>145</v>
      </c>
      <c r="AU169" s="144" t="s">
        <v>85</v>
      </c>
      <c r="AY169" s="17" t="s">
        <v>142</v>
      </c>
      <c r="BE169" s="145">
        <f t="shared" si="24"/>
        <v>0</v>
      </c>
      <c r="BF169" s="145">
        <f t="shared" si="25"/>
        <v>0</v>
      </c>
      <c r="BG169" s="145">
        <f t="shared" si="26"/>
        <v>0</v>
      </c>
      <c r="BH169" s="145">
        <f t="shared" si="27"/>
        <v>0</v>
      </c>
      <c r="BI169" s="145">
        <f t="shared" si="28"/>
        <v>0</v>
      </c>
      <c r="BJ169" s="17" t="s">
        <v>85</v>
      </c>
      <c r="BK169" s="145">
        <f t="shared" si="29"/>
        <v>0</v>
      </c>
      <c r="BL169" s="17" t="s">
        <v>150</v>
      </c>
      <c r="BM169" s="144" t="s">
        <v>718</v>
      </c>
    </row>
    <row r="170" spans="2:65" s="1" customFormat="1" ht="37.9" customHeight="1">
      <c r="B170" s="132"/>
      <c r="C170" s="133" t="s">
        <v>77</v>
      </c>
      <c r="D170" s="133" t="s">
        <v>145</v>
      </c>
      <c r="E170" s="134" t="s">
        <v>1072</v>
      </c>
      <c r="F170" s="135" t="s">
        <v>1073</v>
      </c>
      <c r="G170" s="136" t="s">
        <v>172</v>
      </c>
      <c r="H170" s="137">
        <v>2</v>
      </c>
      <c r="I170" s="138"/>
      <c r="J170" s="139">
        <f t="shared" si="20"/>
        <v>0</v>
      </c>
      <c r="K170" s="135" t="s">
        <v>1</v>
      </c>
      <c r="L170" s="32"/>
      <c r="M170" s="140" t="s">
        <v>1</v>
      </c>
      <c r="N170" s="141" t="s">
        <v>42</v>
      </c>
      <c r="P170" s="142">
        <f t="shared" si="21"/>
        <v>0</v>
      </c>
      <c r="Q170" s="142">
        <v>0</v>
      </c>
      <c r="R170" s="142">
        <f t="shared" si="22"/>
        <v>0</v>
      </c>
      <c r="S170" s="142">
        <v>0</v>
      </c>
      <c r="T170" s="143">
        <f t="shared" si="23"/>
        <v>0</v>
      </c>
      <c r="AR170" s="144" t="s">
        <v>150</v>
      </c>
      <c r="AT170" s="144" t="s">
        <v>145</v>
      </c>
      <c r="AU170" s="144" t="s">
        <v>85</v>
      </c>
      <c r="AY170" s="17" t="s">
        <v>142</v>
      </c>
      <c r="BE170" s="145">
        <f t="shared" si="24"/>
        <v>0</v>
      </c>
      <c r="BF170" s="145">
        <f t="shared" si="25"/>
        <v>0</v>
      </c>
      <c r="BG170" s="145">
        <f t="shared" si="26"/>
        <v>0</v>
      </c>
      <c r="BH170" s="145">
        <f t="shared" si="27"/>
        <v>0</v>
      </c>
      <c r="BI170" s="145">
        <f t="shared" si="28"/>
        <v>0</v>
      </c>
      <c r="BJ170" s="17" t="s">
        <v>85</v>
      </c>
      <c r="BK170" s="145">
        <f t="shared" si="29"/>
        <v>0</v>
      </c>
      <c r="BL170" s="17" t="s">
        <v>150</v>
      </c>
      <c r="BM170" s="144" t="s">
        <v>741</v>
      </c>
    </row>
    <row r="171" spans="2:65" s="1" customFormat="1" ht="24.2" customHeight="1">
      <c r="B171" s="132"/>
      <c r="C171" s="133" t="s">
        <v>77</v>
      </c>
      <c r="D171" s="133" t="s">
        <v>145</v>
      </c>
      <c r="E171" s="134" t="s">
        <v>1074</v>
      </c>
      <c r="F171" s="135" t="s">
        <v>1075</v>
      </c>
      <c r="G171" s="136" t="s">
        <v>939</v>
      </c>
      <c r="H171" s="137">
        <v>3</v>
      </c>
      <c r="I171" s="138"/>
      <c r="J171" s="139">
        <f t="shared" si="20"/>
        <v>0</v>
      </c>
      <c r="K171" s="135" t="s">
        <v>1</v>
      </c>
      <c r="L171" s="32"/>
      <c r="M171" s="140" t="s">
        <v>1</v>
      </c>
      <c r="N171" s="141" t="s">
        <v>42</v>
      </c>
      <c r="P171" s="142">
        <f t="shared" si="21"/>
        <v>0</v>
      </c>
      <c r="Q171" s="142">
        <v>0</v>
      </c>
      <c r="R171" s="142">
        <f t="shared" si="22"/>
        <v>0</v>
      </c>
      <c r="S171" s="142">
        <v>0</v>
      </c>
      <c r="T171" s="143">
        <f t="shared" si="23"/>
        <v>0</v>
      </c>
      <c r="AR171" s="144" t="s">
        <v>150</v>
      </c>
      <c r="AT171" s="144" t="s">
        <v>145</v>
      </c>
      <c r="AU171" s="144" t="s">
        <v>85</v>
      </c>
      <c r="AY171" s="17" t="s">
        <v>142</v>
      </c>
      <c r="BE171" s="145">
        <f t="shared" si="24"/>
        <v>0</v>
      </c>
      <c r="BF171" s="145">
        <f t="shared" si="25"/>
        <v>0</v>
      </c>
      <c r="BG171" s="145">
        <f t="shared" si="26"/>
        <v>0</v>
      </c>
      <c r="BH171" s="145">
        <f t="shared" si="27"/>
        <v>0</v>
      </c>
      <c r="BI171" s="145">
        <f t="shared" si="28"/>
        <v>0</v>
      </c>
      <c r="BJ171" s="17" t="s">
        <v>85</v>
      </c>
      <c r="BK171" s="145">
        <f t="shared" si="29"/>
        <v>0</v>
      </c>
      <c r="BL171" s="17" t="s">
        <v>150</v>
      </c>
      <c r="BM171" s="144" t="s">
        <v>750</v>
      </c>
    </row>
    <row r="172" spans="2:63" s="11" customFormat="1" ht="25.9" customHeight="1">
      <c r="B172" s="120"/>
      <c r="D172" s="121" t="s">
        <v>76</v>
      </c>
      <c r="E172" s="122" t="s">
        <v>1076</v>
      </c>
      <c r="F172" s="122" t="s">
        <v>1077</v>
      </c>
      <c r="I172" s="123"/>
      <c r="J172" s="124">
        <f>BK172</f>
        <v>0</v>
      </c>
      <c r="L172" s="120"/>
      <c r="M172" s="125"/>
      <c r="P172" s="126">
        <f>SUM(P173:P175)</f>
        <v>0</v>
      </c>
      <c r="R172" s="126">
        <f>SUM(R173:R175)</f>
        <v>0</v>
      </c>
      <c r="T172" s="127">
        <f>SUM(T173:T175)</f>
        <v>0</v>
      </c>
      <c r="AR172" s="121" t="s">
        <v>85</v>
      </c>
      <c r="AT172" s="128" t="s">
        <v>76</v>
      </c>
      <c r="AU172" s="128" t="s">
        <v>77</v>
      </c>
      <c r="AY172" s="121" t="s">
        <v>142</v>
      </c>
      <c r="BK172" s="129">
        <f>SUM(BK173:BK175)</f>
        <v>0</v>
      </c>
    </row>
    <row r="173" spans="2:65" s="1" customFormat="1" ht="24.2" customHeight="1">
      <c r="B173" s="132"/>
      <c r="C173" s="133" t="s">
        <v>77</v>
      </c>
      <c r="D173" s="133" t="s">
        <v>145</v>
      </c>
      <c r="E173" s="134" t="s">
        <v>1078</v>
      </c>
      <c r="F173" s="135" t="s">
        <v>1079</v>
      </c>
      <c r="G173" s="136" t="s">
        <v>224</v>
      </c>
      <c r="H173" s="137">
        <v>12</v>
      </c>
      <c r="I173" s="138"/>
      <c r="J173" s="139">
        <f>ROUND(I173*H173,2)</f>
        <v>0</v>
      </c>
      <c r="K173" s="135" t="s">
        <v>1</v>
      </c>
      <c r="L173" s="32"/>
      <c r="M173" s="140" t="s">
        <v>1</v>
      </c>
      <c r="N173" s="141" t="s">
        <v>42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150</v>
      </c>
      <c r="AT173" s="144" t="s">
        <v>145</v>
      </c>
      <c r="AU173" s="144" t="s">
        <v>85</v>
      </c>
      <c r="AY173" s="17" t="s">
        <v>142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85</v>
      </c>
      <c r="BK173" s="145">
        <f>ROUND(I173*H173,2)</f>
        <v>0</v>
      </c>
      <c r="BL173" s="17" t="s">
        <v>150</v>
      </c>
      <c r="BM173" s="144" t="s">
        <v>759</v>
      </c>
    </row>
    <row r="174" spans="2:65" s="1" customFormat="1" ht="24.2" customHeight="1">
      <c r="B174" s="132"/>
      <c r="C174" s="133" t="s">
        <v>77</v>
      </c>
      <c r="D174" s="133" t="s">
        <v>145</v>
      </c>
      <c r="E174" s="134" t="s">
        <v>1080</v>
      </c>
      <c r="F174" s="135" t="s">
        <v>1081</v>
      </c>
      <c r="G174" s="136" t="s">
        <v>939</v>
      </c>
      <c r="H174" s="137">
        <v>3</v>
      </c>
      <c r="I174" s="138"/>
      <c r="J174" s="139">
        <f>ROUND(I174*H174,2)</f>
        <v>0</v>
      </c>
      <c r="K174" s="135" t="s">
        <v>1</v>
      </c>
      <c r="L174" s="32"/>
      <c r="M174" s="140" t="s">
        <v>1</v>
      </c>
      <c r="N174" s="141" t="s">
        <v>42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150</v>
      </c>
      <c r="AT174" s="144" t="s">
        <v>145</v>
      </c>
      <c r="AU174" s="144" t="s">
        <v>85</v>
      </c>
      <c r="AY174" s="17" t="s">
        <v>142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85</v>
      </c>
      <c r="BK174" s="145">
        <f>ROUND(I174*H174,2)</f>
        <v>0</v>
      </c>
      <c r="BL174" s="17" t="s">
        <v>150</v>
      </c>
      <c r="BM174" s="144" t="s">
        <v>767</v>
      </c>
    </row>
    <row r="175" spans="2:65" s="1" customFormat="1" ht="16.5" customHeight="1">
      <c r="B175" s="132"/>
      <c r="C175" s="133" t="s">
        <v>77</v>
      </c>
      <c r="D175" s="133" t="s">
        <v>145</v>
      </c>
      <c r="E175" s="134" t="s">
        <v>1082</v>
      </c>
      <c r="F175" s="135" t="s">
        <v>1083</v>
      </c>
      <c r="G175" s="136" t="s">
        <v>1037</v>
      </c>
      <c r="H175" s="137">
        <v>1</v>
      </c>
      <c r="I175" s="138"/>
      <c r="J175" s="139">
        <f>ROUND(I175*H175,2)</f>
        <v>0</v>
      </c>
      <c r="K175" s="135" t="s">
        <v>1</v>
      </c>
      <c r="L175" s="32"/>
      <c r="M175" s="140" t="s">
        <v>1</v>
      </c>
      <c r="N175" s="141" t="s">
        <v>42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150</v>
      </c>
      <c r="AT175" s="144" t="s">
        <v>145</v>
      </c>
      <c r="AU175" s="144" t="s">
        <v>85</v>
      </c>
      <c r="AY175" s="17" t="s">
        <v>142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85</v>
      </c>
      <c r="BK175" s="145">
        <f>ROUND(I175*H175,2)</f>
        <v>0</v>
      </c>
      <c r="BL175" s="17" t="s">
        <v>150</v>
      </c>
      <c r="BM175" s="144" t="s">
        <v>778</v>
      </c>
    </row>
    <row r="176" spans="2:63" s="11" customFormat="1" ht="25.9" customHeight="1">
      <c r="B176" s="120"/>
      <c r="D176" s="121" t="s">
        <v>76</v>
      </c>
      <c r="E176" s="122" t="s">
        <v>1084</v>
      </c>
      <c r="F176" s="122" t="s">
        <v>1085</v>
      </c>
      <c r="I176" s="123"/>
      <c r="J176" s="124">
        <f>BK176</f>
        <v>0</v>
      </c>
      <c r="L176" s="120"/>
      <c r="M176" s="125"/>
      <c r="P176" s="126">
        <f>SUM(P177:P179)</f>
        <v>0</v>
      </c>
      <c r="R176" s="126">
        <f>SUM(R177:R179)</f>
        <v>0</v>
      </c>
      <c r="T176" s="127">
        <f>SUM(T177:T179)</f>
        <v>0</v>
      </c>
      <c r="AR176" s="121" t="s">
        <v>85</v>
      </c>
      <c r="AT176" s="128" t="s">
        <v>76</v>
      </c>
      <c r="AU176" s="128" t="s">
        <v>77</v>
      </c>
      <c r="AY176" s="121" t="s">
        <v>142</v>
      </c>
      <c r="BK176" s="129">
        <f>SUM(BK177:BK179)</f>
        <v>0</v>
      </c>
    </row>
    <row r="177" spans="2:65" s="1" customFormat="1" ht="16.5" customHeight="1">
      <c r="B177" s="132"/>
      <c r="C177" s="133" t="s">
        <v>77</v>
      </c>
      <c r="D177" s="133" t="s">
        <v>145</v>
      </c>
      <c r="E177" s="134" t="s">
        <v>971</v>
      </c>
      <c r="F177" s="135" t="s">
        <v>972</v>
      </c>
      <c r="G177" s="136" t="s">
        <v>958</v>
      </c>
      <c r="H177" s="137">
        <v>1</v>
      </c>
      <c r="I177" s="138"/>
      <c r="J177" s="139">
        <f>ROUND(I177*H177,2)</f>
        <v>0</v>
      </c>
      <c r="K177" s="135" t="s">
        <v>1</v>
      </c>
      <c r="L177" s="32"/>
      <c r="M177" s="140" t="s">
        <v>1</v>
      </c>
      <c r="N177" s="141" t="s">
        <v>42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150</v>
      </c>
      <c r="AT177" s="144" t="s">
        <v>145</v>
      </c>
      <c r="AU177" s="144" t="s">
        <v>85</v>
      </c>
      <c r="AY177" s="17" t="s">
        <v>142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150</v>
      </c>
      <c r="BM177" s="144" t="s">
        <v>794</v>
      </c>
    </row>
    <row r="178" spans="2:65" s="1" customFormat="1" ht="16.5" customHeight="1">
      <c r="B178" s="132"/>
      <c r="C178" s="133" t="s">
        <v>77</v>
      </c>
      <c r="D178" s="133" t="s">
        <v>145</v>
      </c>
      <c r="E178" s="134" t="s">
        <v>1086</v>
      </c>
      <c r="F178" s="135" t="s">
        <v>974</v>
      </c>
      <c r="G178" s="136" t="s">
        <v>958</v>
      </c>
      <c r="H178" s="137">
        <v>1</v>
      </c>
      <c r="I178" s="138"/>
      <c r="J178" s="139">
        <f>ROUND(I178*H178,2)</f>
        <v>0</v>
      </c>
      <c r="K178" s="135" t="s">
        <v>1</v>
      </c>
      <c r="L178" s="32"/>
      <c r="M178" s="140" t="s">
        <v>1</v>
      </c>
      <c r="N178" s="141" t="s">
        <v>42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150</v>
      </c>
      <c r="AT178" s="144" t="s">
        <v>145</v>
      </c>
      <c r="AU178" s="144" t="s">
        <v>85</v>
      </c>
      <c r="AY178" s="17" t="s">
        <v>142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85</v>
      </c>
      <c r="BK178" s="145">
        <f>ROUND(I178*H178,2)</f>
        <v>0</v>
      </c>
      <c r="BL178" s="17" t="s">
        <v>150</v>
      </c>
      <c r="BM178" s="144" t="s">
        <v>803</v>
      </c>
    </row>
    <row r="179" spans="2:65" s="1" customFormat="1" ht="16.5" customHeight="1">
      <c r="B179" s="132"/>
      <c r="C179" s="133" t="s">
        <v>77</v>
      </c>
      <c r="D179" s="133" t="s">
        <v>145</v>
      </c>
      <c r="E179" s="134" t="s">
        <v>1087</v>
      </c>
      <c r="F179" s="135" t="s">
        <v>976</v>
      </c>
      <c r="G179" s="136" t="s">
        <v>958</v>
      </c>
      <c r="H179" s="137">
        <v>1</v>
      </c>
      <c r="I179" s="138"/>
      <c r="J179" s="139">
        <f>ROUND(I179*H179,2)</f>
        <v>0</v>
      </c>
      <c r="K179" s="135" t="s">
        <v>1</v>
      </c>
      <c r="L179" s="32"/>
      <c r="M179" s="190" t="s">
        <v>1</v>
      </c>
      <c r="N179" s="191" t="s">
        <v>42</v>
      </c>
      <c r="O179" s="192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144" t="s">
        <v>150</v>
      </c>
      <c r="AT179" s="144" t="s">
        <v>145</v>
      </c>
      <c r="AU179" s="144" t="s">
        <v>85</v>
      </c>
      <c r="AY179" s="17" t="s">
        <v>142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150</v>
      </c>
      <c r="BM179" s="144" t="s">
        <v>814</v>
      </c>
    </row>
    <row r="180" spans="2:12" s="1" customFormat="1" ht="6.95" customHeight="1"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32"/>
    </row>
  </sheetData>
  <sheetProtection sheet="1" objects="1" scenarios="1" formatCells="0" formatColumns="0" formatRows="0"/>
  <autoFilter ref="C118:K17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1088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ROUND(J120,2)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ROUND((SUM(BE120:BE225)),2)</f>
        <v>0</v>
      </c>
      <c r="I33" s="92">
        <v>0.21</v>
      </c>
      <c r="J33" s="91">
        <f>ROUND(((SUM(BE120:BE225))*I33),2)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ROUND((SUM(BF120:BF225)),2)</f>
        <v>0</v>
      </c>
      <c r="I34" s="92">
        <v>0.15</v>
      </c>
      <c r="J34" s="91">
        <f>ROUND(((SUM(BF120:BF225))*I34),2)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ROUND((SUM(BG120:BG225)),2)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ROUND((SUM(BH120:BH225)),2)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ROUND((SUM(BI120:BI225)),2)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05 - Elektroinstalace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J120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1089</v>
      </c>
      <c r="E97" s="106"/>
      <c r="F97" s="106"/>
      <c r="G97" s="106"/>
      <c r="H97" s="106"/>
      <c r="I97" s="106"/>
      <c r="J97" s="107">
        <f>J125</f>
        <v>0</v>
      </c>
      <c r="L97" s="104"/>
    </row>
    <row r="98" spans="2:12" s="8" customFormat="1" ht="24.95" customHeight="1">
      <c r="B98" s="104"/>
      <c r="D98" s="105" t="s">
        <v>1089</v>
      </c>
      <c r="E98" s="106"/>
      <c r="F98" s="106"/>
      <c r="G98" s="106"/>
      <c r="H98" s="106"/>
      <c r="I98" s="106"/>
      <c r="J98" s="107">
        <f>J156</f>
        <v>0</v>
      </c>
      <c r="L98" s="104"/>
    </row>
    <row r="99" spans="2:12" s="8" customFormat="1" ht="24.95" customHeight="1">
      <c r="B99" s="104"/>
      <c r="D99" s="105" t="s">
        <v>1089</v>
      </c>
      <c r="E99" s="106"/>
      <c r="F99" s="106"/>
      <c r="G99" s="106"/>
      <c r="H99" s="106"/>
      <c r="I99" s="106"/>
      <c r="J99" s="107">
        <f>J166</f>
        <v>0</v>
      </c>
      <c r="L99" s="104"/>
    </row>
    <row r="100" spans="2:12" s="8" customFormat="1" ht="24.95" customHeight="1">
      <c r="B100" s="104"/>
      <c r="D100" s="105" t="s">
        <v>1089</v>
      </c>
      <c r="E100" s="106"/>
      <c r="F100" s="106"/>
      <c r="G100" s="106"/>
      <c r="H100" s="106"/>
      <c r="I100" s="106"/>
      <c r="J100" s="107">
        <f>J177</f>
        <v>0</v>
      </c>
      <c r="L100" s="104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127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36" t="str">
        <f>E7</f>
        <v>Pokoje gynekologicko - porodnického oddělení Nymburk - půdní vestavba budovy B v areálu nemocnice Nymburk s.r.o.</v>
      </c>
      <c r="F110" s="237"/>
      <c r="G110" s="237"/>
      <c r="H110" s="237"/>
      <c r="L110" s="32"/>
    </row>
    <row r="111" spans="2:12" s="1" customFormat="1" ht="12" customHeight="1">
      <c r="B111" s="32"/>
      <c r="C111" s="27" t="s">
        <v>113</v>
      </c>
      <c r="L111" s="32"/>
    </row>
    <row r="112" spans="2:12" s="1" customFormat="1" ht="16.5" customHeight="1">
      <c r="B112" s="32"/>
      <c r="E112" s="197" t="str">
        <f>E9</f>
        <v>05 - Elektroinstalace</v>
      </c>
      <c r="F112" s="238"/>
      <c r="G112" s="238"/>
      <c r="H112" s="238"/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20</v>
      </c>
      <c r="F114" s="25" t="str">
        <f>F12</f>
        <v xml:space="preserve"> </v>
      </c>
      <c r="I114" s="27" t="s">
        <v>22</v>
      </c>
      <c r="J114" s="52" t="str">
        <f>IF(J12="","",J12)</f>
        <v>2. 10. 2023</v>
      </c>
      <c r="L114" s="32"/>
    </row>
    <row r="115" spans="2:12" s="1" customFormat="1" ht="6.95" customHeight="1">
      <c r="B115" s="32"/>
      <c r="L115" s="32"/>
    </row>
    <row r="116" spans="2:12" s="1" customFormat="1" ht="25.7" customHeight="1">
      <c r="B116" s="32"/>
      <c r="C116" s="27" t="s">
        <v>24</v>
      </c>
      <c r="F116" s="25" t="str">
        <f>E15</f>
        <v>Město Nymburk, Náměstí přemyslovců 163/20</v>
      </c>
      <c r="I116" s="27" t="s">
        <v>30</v>
      </c>
      <c r="J116" s="30" t="str">
        <f>E21</f>
        <v>Ing. Arch .Jan Ságl, Záměl</v>
      </c>
      <c r="L116" s="32"/>
    </row>
    <row r="117" spans="2:12" s="1" customFormat="1" ht="15.2" customHeight="1">
      <c r="B117" s="32"/>
      <c r="C117" s="27" t="s">
        <v>28</v>
      </c>
      <c r="F117" s="25" t="str">
        <f>IF(E18="","",E18)</f>
        <v>Vyplň údaj</v>
      </c>
      <c r="I117" s="27" t="s">
        <v>33</v>
      </c>
      <c r="J117" s="30" t="str">
        <f>E24</f>
        <v xml:space="preserve"> </v>
      </c>
      <c r="L117" s="32"/>
    </row>
    <row r="118" spans="2:12" s="1" customFormat="1" ht="10.35" customHeight="1">
      <c r="B118" s="32"/>
      <c r="L118" s="32"/>
    </row>
    <row r="119" spans="2:20" s="10" customFormat="1" ht="29.25" customHeight="1">
      <c r="B119" s="112"/>
      <c r="C119" s="113" t="s">
        <v>128</v>
      </c>
      <c r="D119" s="114" t="s">
        <v>62</v>
      </c>
      <c r="E119" s="114" t="s">
        <v>58</v>
      </c>
      <c r="F119" s="114" t="s">
        <v>59</v>
      </c>
      <c r="G119" s="114" t="s">
        <v>129</v>
      </c>
      <c r="H119" s="114" t="s">
        <v>130</v>
      </c>
      <c r="I119" s="114" t="s">
        <v>131</v>
      </c>
      <c r="J119" s="114" t="s">
        <v>117</v>
      </c>
      <c r="K119" s="115" t="s">
        <v>132</v>
      </c>
      <c r="L119" s="112"/>
      <c r="M119" s="59" t="s">
        <v>1</v>
      </c>
      <c r="N119" s="60" t="s">
        <v>41</v>
      </c>
      <c r="O119" s="60" t="s">
        <v>133</v>
      </c>
      <c r="P119" s="60" t="s">
        <v>134</v>
      </c>
      <c r="Q119" s="60" t="s">
        <v>135</v>
      </c>
      <c r="R119" s="60" t="s">
        <v>136</v>
      </c>
      <c r="S119" s="60" t="s">
        <v>137</v>
      </c>
      <c r="T119" s="61" t="s">
        <v>138</v>
      </c>
    </row>
    <row r="120" spans="2:63" s="1" customFormat="1" ht="22.9" customHeight="1">
      <c r="B120" s="32"/>
      <c r="C120" s="64" t="s">
        <v>139</v>
      </c>
      <c r="J120" s="116">
        <f>BK120</f>
        <v>0</v>
      </c>
      <c r="L120" s="32"/>
      <c r="M120" s="62"/>
      <c r="N120" s="53"/>
      <c r="O120" s="53"/>
      <c r="P120" s="117">
        <f>P121+SUM(P122:P125)+P156+P166+P177</f>
        <v>0</v>
      </c>
      <c r="Q120" s="53"/>
      <c r="R120" s="117">
        <f>R121+SUM(R122:R125)+R156+R166+R177</f>
        <v>0</v>
      </c>
      <c r="S120" s="53"/>
      <c r="T120" s="118">
        <f>T121+SUM(T122:T125)+T156+T166+T177</f>
        <v>0</v>
      </c>
      <c r="AT120" s="17" t="s">
        <v>76</v>
      </c>
      <c r="AU120" s="17" t="s">
        <v>119</v>
      </c>
      <c r="BK120" s="119">
        <f>BK121+SUM(BK122:BK125)+BK156+BK166+BK177</f>
        <v>0</v>
      </c>
    </row>
    <row r="121" spans="2:65" s="1" customFormat="1" ht="16.5" customHeight="1">
      <c r="B121" s="132"/>
      <c r="C121" s="133" t="s">
        <v>77</v>
      </c>
      <c r="D121" s="133" t="s">
        <v>145</v>
      </c>
      <c r="E121" s="134" t="s">
        <v>1090</v>
      </c>
      <c r="F121" s="135" t="s">
        <v>1091</v>
      </c>
      <c r="G121" s="136" t="s">
        <v>224</v>
      </c>
      <c r="H121" s="137">
        <v>90</v>
      </c>
      <c r="I121" s="138"/>
      <c r="J121" s="139">
        <f>ROUND(I121*H121,2)</f>
        <v>0</v>
      </c>
      <c r="K121" s="135" t="s">
        <v>1</v>
      </c>
      <c r="L121" s="32"/>
      <c r="M121" s="140" t="s">
        <v>1</v>
      </c>
      <c r="N121" s="141" t="s">
        <v>42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150</v>
      </c>
      <c r="AT121" s="144" t="s">
        <v>145</v>
      </c>
      <c r="AU121" s="144" t="s">
        <v>77</v>
      </c>
      <c r="AY121" s="17" t="s">
        <v>142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85</v>
      </c>
      <c r="BK121" s="145">
        <f>ROUND(I121*H121,2)</f>
        <v>0</v>
      </c>
      <c r="BL121" s="17" t="s">
        <v>150</v>
      </c>
      <c r="BM121" s="144" t="s">
        <v>87</v>
      </c>
    </row>
    <row r="122" spans="2:65" s="1" customFormat="1" ht="16.5" customHeight="1">
      <c r="B122" s="132"/>
      <c r="C122" s="133" t="s">
        <v>77</v>
      </c>
      <c r="D122" s="133" t="s">
        <v>145</v>
      </c>
      <c r="E122" s="134" t="s">
        <v>1092</v>
      </c>
      <c r="F122" s="135" t="s">
        <v>1093</v>
      </c>
      <c r="G122" s="136" t="s">
        <v>939</v>
      </c>
      <c r="H122" s="137">
        <v>190</v>
      </c>
      <c r="I122" s="138"/>
      <c r="J122" s="139">
        <f>ROUND(I122*H122,2)</f>
        <v>0</v>
      </c>
      <c r="K122" s="135" t="s">
        <v>1</v>
      </c>
      <c r="L122" s="32"/>
      <c r="M122" s="140" t="s">
        <v>1</v>
      </c>
      <c r="N122" s="141" t="s">
        <v>42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150</v>
      </c>
      <c r="AT122" s="144" t="s">
        <v>145</v>
      </c>
      <c r="AU122" s="144" t="s">
        <v>77</v>
      </c>
      <c r="AY122" s="17" t="s">
        <v>142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85</v>
      </c>
      <c r="BK122" s="145">
        <f>ROUND(I122*H122,2)</f>
        <v>0</v>
      </c>
      <c r="BL122" s="17" t="s">
        <v>150</v>
      </c>
      <c r="BM122" s="144" t="s">
        <v>150</v>
      </c>
    </row>
    <row r="123" spans="2:65" s="1" customFormat="1" ht="16.5" customHeight="1">
      <c r="B123" s="132"/>
      <c r="C123" s="133" t="s">
        <v>77</v>
      </c>
      <c r="D123" s="133" t="s">
        <v>145</v>
      </c>
      <c r="E123" s="134" t="s">
        <v>1094</v>
      </c>
      <c r="F123" s="135" t="s">
        <v>1095</v>
      </c>
      <c r="G123" s="136" t="s">
        <v>939</v>
      </c>
      <c r="H123" s="137">
        <v>40</v>
      </c>
      <c r="I123" s="138"/>
      <c r="J123" s="139">
        <f>ROUND(I123*H123,2)</f>
        <v>0</v>
      </c>
      <c r="K123" s="135" t="s">
        <v>1</v>
      </c>
      <c r="L123" s="32"/>
      <c r="M123" s="140" t="s">
        <v>1</v>
      </c>
      <c r="N123" s="141" t="s">
        <v>42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150</v>
      </c>
      <c r="AT123" s="144" t="s">
        <v>145</v>
      </c>
      <c r="AU123" s="144" t="s">
        <v>77</v>
      </c>
      <c r="AY123" s="17" t="s">
        <v>142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85</v>
      </c>
      <c r="BK123" s="145">
        <f>ROUND(I123*H123,2)</f>
        <v>0</v>
      </c>
      <c r="BL123" s="17" t="s">
        <v>150</v>
      </c>
      <c r="BM123" s="144" t="s">
        <v>183</v>
      </c>
    </row>
    <row r="124" spans="2:65" s="1" customFormat="1" ht="16.5" customHeight="1">
      <c r="B124" s="132"/>
      <c r="C124" s="133" t="s">
        <v>77</v>
      </c>
      <c r="D124" s="133" t="s">
        <v>145</v>
      </c>
      <c r="E124" s="134" t="s">
        <v>1096</v>
      </c>
      <c r="F124" s="135" t="s">
        <v>1097</v>
      </c>
      <c r="G124" s="136" t="s">
        <v>939</v>
      </c>
      <c r="H124" s="137">
        <v>1</v>
      </c>
      <c r="I124" s="138"/>
      <c r="J124" s="139">
        <f>ROUND(I124*H124,2)</f>
        <v>0</v>
      </c>
      <c r="K124" s="135" t="s">
        <v>1</v>
      </c>
      <c r="L124" s="32"/>
      <c r="M124" s="140" t="s">
        <v>1</v>
      </c>
      <c r="N124" s="141" t="s">
        <v>42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150</v>
      </c>
      <c r="AT124" s="144" t="s">
        <v>145</v>
      </c>
      <c r="AU124" s="144" t="s">
        <v>77</v>
      </c>
      <c r="AY124" s="17" t="s">
        <v>142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85</v>
      </c>
      <c r="BK124" s="145">
        <f>ROUND(I124*H124,2)</f>
        <v>0</v>
      </c>
      <c r="BL124" s="17" t="s">
        <v>150</v>
      </c>
      <c r="BM124" s="144" t="s">
        <v>197</v>
      </c>
    </row>
    <row r="125" spans="2:63" s="11" customFormat="1" ht="25.9" customHeight="1">
      <c r="B125" s="120"/>
      <c r="D125" s="121" t="s">
        <v>76</v>
      </c>
      <c r="E125" s="122" t="s">
        <v>1038</v>
      </c>
      <c r="F125" s="122" t="s">
        <v>1</v>
      </c>
      <c r="I125" s="123"/>
      <c r="J125" s="124">
        <f>BK125</f>
        <v>0</v>
      </c>
      <c r="L125" s="120"/>
      <c r="M125" s="125"/>
      <c r="P125" s="126">
        <f>SUM(P126:P155)</f>
        <v>0</v>
      </c>
      <c r="R125" s="126">
        <f>SUM(R126:R155)</f>
        <v>0</v>
      </c>
      <c r="T125" s="127">
        <f>SUM(T126:T155)</f>
        <v>0</v>
      </c>
      <c r="AR125" s="121" t="s">
        <v>85</v>
      </c>
      <c r="AT125" s="128" t="s">
        <v>76</v>
      </c>
      <c r="AU125" s="128" t="s">
        <v>77</v>
      </c>
      <c r="AY125" s="121" t="s">
        <v>142</v>
      </c>
      <c r="BK125" s="129">
        <f>SUM(BK126:BK155)</f>
        <v>0</v>
      </c>
    </row>
    <row r="126" spans="2:65" s="1" customFormat="1" ht="21.75" customHeight="1">
      <c r="B126" s="132"/>
      <c r="C126" s="133" t="s">
        <v>77</v>
      </c>
      <c r="D126" s="133" t="s">
        <v>145</v>
      </c>
      <c r="E126" s="134" t="s">
        <v>1098</v>
      </c>
      <c r="F126" s="135" t="s">
        <v>1099</v>
      </c>
      <c r="G126" s="136" t="s">
        <v>224</v>
      </c>
      <c r="H126" s="137">
        <v>120</v>
      </c>
      <c r="I126" s="138"/>
      <c r="J126" s="139">
        <f aca="true" t="shared" si="0" ref="J126:J155">ROUND(I126*H126,2)</f>
        <v>0</v>
      </c>
      <c r="K126" s="135" t="s">
        <v>1</v>
      </c>
      <c r="L126" s="32"/>
      <c r="M126" s="140" t="s">
        <v>1</v>
      </c>
      <c r="N126" s="141" t="s">
        <v>42</v>
      </c>
      <c r="P126" s="142">
        <f aca="true" t="shared" si="1" ref="P126:P155">O126*H126</f>
        <v>0</v>
      </c>
      <c r="Q126" s="142">
        <v>0</v>
      </c>
      <c r="R126" s="142">
        <f aca="true" t="shared" si="2" ref="R126:R155">Q126*H126</f>
        <v>0</v>
      </c>
      <c r="S126" s="142">
        <v>0</v>
      </c>
      <c r="T126" s="143">
        <f aca="true" t="shared" si="3" ref="T126:T155">S126*H126</f>
        <v>0</v>
      </c>
      <c r="AR126" s="144" t="s">
        <v>150</v>
      </c>
      <c r="AT126" s="144" t="s">
        <v>145</v>
      </c>
      <c r="AU126" s="144" t="s">
        <v>85</v>
      </c>
      <c r="AY126" s="17" t="s">
        <v>142</v>
      </c>
      <c r="BE126" s="145">
        <f aca="true" t="shared" si="4" ref="BE126:BE155">IF(N126="základní",J126,0)</f>
        <v>0</v>
      </c>
      <c r="BF126" s="145">
        <f aca="true" t="shared" si="5" ref="BF126:BF155">IF(N126="snížená",J126,0)</f>
        <v>0</v>
      </c>
      <c r="BG126" s="145">
        <f aca="true" t="shared" si="6" ref="BG126:BG155">IF(N126="zákl. přenesená",J126,0)</f>
        <v>0</v>
      </c>
      <c r="BH126" s="145">
        <f aca="true" t="shared" si="7" ref="BH126:BH155">IF(N126="sníž. přenesená",J126,0)</f>
        <v>0</v>
      </c>
      <c r="BI126" s="145">
        <f aca="true" t="shared" si="8" ref="BI126:BI155">IF(N126="nulová",J126,0)</f>
        <v>0</v>
      </c>
      <c r="BJ126" s="17" t="s">
        <v>85</v>
      </c>
      <c r="BK126" s="145">
        <f aca="true" t="shared" si="9" ref="BK126:BK155">ROUND(I126*H126,2)</f>
        <v>0</v>
      </c>
      <c r="BL126" s="17" t="s">
        <v>150</v>
      </c>
      <c r="BM126" s="144" t="s">
        <v>216</v>
      </c>
    </row>
    <row r="127" spans="2:65" s="1" customFormat="1" ht="21.75" customHeight="1">
      <c r="B127" s="132"/>
      <c r="C127" s="133" t="s">
        <v>77</v>
      </c>
      <c r="D127" s="133" t="s">
        <v>145</v>
      </c>
      <c r="E127" s="134" t="s">
        <v>1100</v>
      </c>
      <c r="F127" s="135" t="s">
        <v>1101</v>
      </c>
      <c r="G127" s="136" t="s">
        <v>224</v>
      </c>
      <c r="H127" s="137">
        <v>280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42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150</v>
      </c>
      <c r="AT127" s="144" t="s">
        <v>145</v>
      </c>
      <c r="AU127" s="144" t="s">
        <v>85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85</v>
      </c>
      <c r="BK127" s="145">
        <f t="shared" si="9"/>
        <v>0</v>
      </c>
      <c r="BL127" s="17" t="s">
        <v>150</v>
      </c>
      <c r="BM127" s="144" t="s">
        <v>226</v>
      </c>
    </row>
    <row r="128" spans="2:65" s="1" customFormat="1" ht="21.75" customHeight="1">
      <c r="B128" s="132"/>
      <c r="C128" s="133" t="s">
        <v>77</v>
      </c>
      <c r="D128" s="133" t="s">
        <v>145</v>
      </c>
      <c r="E128" s="134" t="s">
        <v>1102</v>
      </c>
      <c r="F128" s="135" t="s">
        <v>1103</v>
      </c>
      <c r="G128" s="136" t="s">
        <v>224</v>
      </c>
      <c r="H128" s="137">
        <v>45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42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150</v>
      </c>
      <c r="AT128" s="144" t="s">
        <v>145</v>
      </c>
      <c r="AU128" s="144" t="s">
        <v>85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85</v>
      </c>
      <c r="BK128" s="145">
        <f t="shared" si="9"/>
        <v>0</v>
      </c>
      <c r="BL128" s="17" t="s">
        <v>150</v>
      </c>
      <c r="BM128" s="144" t="s">
        <v>235</v>
      </c>
    </row>
    <row r="129" spans="2:65" s="1" customFormat="1" ht="24.2" customHeight="1">
      <c r="B129" s="132"/>
      <c r="C129" s="133" t="s">
        <v>77</v>
      </c>
      <c r="D129" s="133" t="s">
        <v>145</v>
      </c>
      <c r="E129" s="134" t="s">
        <v>1104</v>
      </c>
      <c r="F129" s="135" t="s">
        <v>1105</v>
      </c>
      <c r="G129" s="136" t="s">
        <v>939</v>
      </c>
      <c r="H129" s="137">
        <v>135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42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150</v>
      </c>
      <c r="AT129" s="144" t="s">
        <v>145</v>
      </c>
      <c r="AU129" s="144" t="s">
        <v>85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85</v>
      </c>
      <c r="BK129" s="145">
        <f t="shared" si="9"/>
        <v>0</v>
      </c>
      <c r="BL129" s="17" t="s">
        <v>150</v>
      </c>
      <c r="BM129" s="144" t="s">
        <v>247</v>
      </c>
    </row>
    <row r="130" spans="2:65" s="1" customFormat="1" ht="24.2" customHeight="1">
      <c r="B130" s="132"/>
      <c r="C130" s="133" t="s">
        <v>77</v>
      </c>
      <c r="D130" s="133" t="s">
        <v>145</v>
      </c>
      <c r="E130" s="134" t="s">
        <v>1106</v>
      </c>
      <c r="F130" s="135" t="s">
        <v>1107</v>
      </c>
      <c r="G130" s="136" t="s">
        <v>939</v>
      </c>
      <c r="H130" s="137">
        <v>40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42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150</v>
      </c>
      <c r="AT130" s="144" t="s">
        <v>145</v>
      </c>
      <c r="AU130" s="144" t="s">
        <v>85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85</v>
      </c>
      <c r="BK130" s="145">
        <f t="shared" si="9"/>
        <v>0</v>
      </c>
      <c r="BL130" s="17" t="s">
        <v>150</v>
      </c>
      <c r="BM130" s="144" t="s">
        <v>256</v>
      </c>
    </row>
    <row r="131" spans="2:65" s="1" customFormat="1" ht="24.2" customHeight="1">
      <c r="B131" s="132"/>
      <c r="C131" s="133" t="s">
        <v>77</v>
      </c>
      <c r="D131" s="133" t="s">
        <v>145</v>
      </c>
      <c r="E131" s="134" t="s">
        <v>1108</v>
      </c>
      <c r="F131" s="135" t="s">
        <v>1109</v>
      </c>
      <c r="G131" s="136" t="s">
        <v>939</v>
      </c>
      <c r="H131" s="137">
        <v>15</v>
      </c>
      <c r="I131" s="138"/>
      <c r="J131" s="139">
        <f t="shared" si="0"/>
        <v>0</v>
      </c>
      <c r="K131" s="135" t="s">
        <v>1</v>
      </c>
      <c r="L131" s="32"/>
      <c r="M131" s="140" t="s">
        <v>1</v>
      </c>
      <c r="N131" s="141" t="s">
        <v>42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150</v>
      </c>
      <c r="AT131" s="144" t="s">
        <v>145</v>
      </c>
      <c r="AU131" s="144" t="s">
        <v>85</v>
      </c>
      <c r="AY131" s="17" t="s">
        <v>142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85</v>
      </c>
      <c r="BK131" s="145">
        <f t="shared" si="9"/>
        <v>0</v>
      </c>
      <c r="BL131" s="17" t="s">
        <v>150</v>
      </c>
      <c r="BM131" s="144" t="s">
        <v>266</v>
      </c>
    </row>
    <row r="132" spans="2:65" s="1" customFormat="1" ht="24.2" customHeight="1">
      <c r="B132" s="132"/>
      <c r="C132" s="133" t="s">
        <v>77</v>
      </c>
      <c r="D132" s="133" t="s">
        <v>145</v>
      </c>
      <c r="E132" s="134" t="s">
        <v>1110</v>
      </c>
      <c r="F132" s="135" t="s">
        <v>1111</v>
      </c>
      <c r="G132" s="136" t="s">
        <v>939</v>
      </c>
      <c r="H132" s="137">
        <v>175</v>
      </c>
      <c r="I132" s="138"/>
      <c r="J132" s="139">
        <f t="shared" si="0"/>
        <v>0</v>
      </c>
      <c r="K132" s="135" t="s">
        <v>1</v>
      </c>
      <c r="L132" s="32"/>
      <c r="M132" s="140" t="s">
        <v>1</v>
      </c>
      <c r="N132" s="141" t="s">
        <v>42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150</v>
      </c>
      <c r="AT132" s="144" t="s">
        <v>145</v>
      </c>
      <c r="AU132" s="144" t="s">
        <v>85</v>
      </c>
      <c r="AY132" s="17" t="s">
        <v>142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85</v>
      </c>
      <c r="BK132" s="145">
        <f t="shared" si="9"/>
        <v>0</v>
      </c>
      <c r="BL132" s="17" t="s">
        <v>150</v>
      </c>
      <c r="BM132" s="144" t="s">
        <v>274</v>
      </c>
    </row>
    <row r="133" spans="2:65" s="1" customFormat="1" ht="16.5" customHeight="1">
      <c r="B133" s="132"/>
      <c r="C133" s="133" t="s">
        <v>77</v>
      </c>
      <c r="D133" s="133" t="s">
        <v>145</v>
      </c>
      <c r="E133" s="134" t="s">
        <v>1112</v>
      </c>
      <c r="F133" s="135" t="s">
        <v>1113</v>
      </c>
      <c r="G133" s="136" t="s">
        <v>939</v>
      </c>
      <c r="H133" s="137">
        <v>40</v>
      </c>
      <c r="I133" s="138"/>
      <c r="J133" s="139">
        <f t="shared" si="0"/>
        <v>0</v>
      </c>
      <c r="K133" s="135" t="s">
        <v>1</v>
      </c>
      <c r="L133" s="32"/>
      <c r="M133" s="140" t="s">
        <v>1</v>
      </c>
      <c r="N133" s="141" t="s">
        <v>42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150</v>
      </c>
      <c r="AT133" s="144" t="s">
        <v>145</v>
      </c>
      <c r="AU133" s="144" t="s">
        <v>85</v>
      </c>
      <c r="AY133" s="17" t="s">
        <v>142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85</v>
      </c>
      <c r="BK133" s="145">
        <f t="shared" si="9"/>
        <v>0</v>
      </c>
      <c r="BL133" s="17" t="s">
        <v>150</v>
      </c>
      <c r="BM133" s="144" t="s">
        <v>283</v>
      </c>
    </row>
    <row r="134" spans="2:65" s="1" customFormat="1" ht="21.75" customHeight="1">
      <c r="B134" s="132"/>
      <c r="C134" s="133" t="s">
        <v>77</v>
      </c>
      <c r="D134" s="133" t="s">
        <v>145</v>
      </c>
      <c r="E134" s="134" t="s">
        <v>1114</v>
      </c>
      <c r="F134" s="135" t="s">
        <v>1115</v>
      </c>
      <c r="G134" s="136" t="s">
        <v>939</v>
      </c>
      <c r="H134" s="137">
        <v>12</v>
      </c>
      <c r="I134" s="138"/>
      <c r="J134" s="139">
        <f t="shared" si="0"/>
        <v>0</v>
      </c>
      <c r="K134" s="135" t="s">
        <v>1</v>
      </c>
      <c r="L134" s="32"/>
      <c r="M134" s="140" t="s">
        <v>1</v>
      </c>
      <c r="N134" s="141" t="s">
        <v>42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150</v>
      </c>
      <c r="AT134" s="144" t="s">
        <v>145</v>
      </c>
      <c r="AU134" s="144" t="s">
        <v>85</v>
      </c>
      <c r="AY134" s="17" t="s">
        <v>142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85</v>
      </c>
      <c r="BK134" s="145">
        <f t="shared" si="9"/>
        <v>0</v>
      </c>
      <c r="BL134" s="17" t="s">
        <v>150</v>
      </c>
      <c r="BM134" s="144" t="s">
        <v>294</v>
      </c>
    </row>
    <row r="135" spans="2:65" s="1" customFormat="1" ht="21.75" customHeight="1">
      <c r="B135" s="132"/>
      <c r="C135" s="133" t="s">
        <v>77</v>
      </c>
      <c r="D135" s="133" t="s">
        <v>145</v>
      </c>
      <c r="E135" s="134" t="s">
        <v>1116</v>
      </c>
      <c r="F135" s="135" t="s">
        <v>1117</v>
      </c>
      <c r="G135" s="136" t="s">
        <v>939</v>
      </c>
      <c r="H135" s="137">
        <v>6</v>
      </c>
      <c r="I135" s="138"/>
      <c r="J135" s="139">
        <f t="shared" si="0"/>
        <v>0</v>
      </c>
      <c r="K135" s="135" t="s">
        <v>1</v>
      </c>
      <c r="L135" s="32"/>
      <c r="M135" s="140" t="s">
        <v>1</v>
      </c>
      <c r="N135" s="141" t="s">
        <v>42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150</v>
      </c>
      <c r="AT135" s="144" t="s">
        <v>145</v>
      </c>
      <c r="AU135" s="144" t="s">
        <v>85</v>
      </c>
      <c r="AY135" s="17" t="s">
        <v>142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85</v>
      </c>
      <c r="BK135" s="145">
        <f t="shared" si="9"/>
        <v>0</v>
      </c>
      <c r="BL135" s="17" t="s">
        <v>150</v>
      </c>
      <c r="BM135" s="144" t="s">
        <v>433</v>
      </c>
    </row>
    <row r="136" spans="2:65" s="1" customFormat="1" ht="21.75" customHeight="1">
      <c r="B136" s="132"/>
      <c r="C136" s="133" t="s">
        <v>77</v>
      </c>
      <c r="D136" s="133" t="s">
        <v>145</v>
      </c>
      <c r="E136" s="134" t="s">
        <v>1118</v>
      </c>
      <c r="F136" s="135" t="s">
        <v>1119</v>
      </c>
      <c r="G136" s="136" t="s">
        <v>939</v>
      </c>
      <c r="H136" s="137">
        <v>6</v>
      </c>
      <c r="I136" s="138"/>
      <c r="J136" s="139">
        <f t="shared" si="0"/>
        <v>0</v>
      </c>
      <c r="K136" s="135" t="s">
        <v>1</v>
      </c>
      <c r="L136" s="32"/>
      <c r="M136" s="140" t="s">
        <v>1</v>
      </c>
      <c r="N136" s="141" t="s">
        <v>42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150</v>
      </c>
      <c r="AT136" s="144" t="s">
        <v>145</v>
      </c>
      <c r="AU136" s="144" t="s">
        <v>85</v>
      </c>
      <c r="AY136" s="17" t="s">
        <v>142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85</v>
      </c>
      <c r="BK136" s="145">
        <f t="shared" si="9"/>
        <v>0</v>
      </c>
      <c r="BL136" s="17" t="s">
        <v>150</v>
      </c>
      <c r="BM136" s="144" t="s">
        <v>450</v>
      </c>
    </row>
    <row r="137" spans="2:65" s="1" customFormat="1" ht="21.75" customHeight="1">
      <c r="B137" s="132"/>
      <c r="C137" s="133" t="s">
        <v>77</v>
      </c>
      <c r="D137" s="133" t="s">
        <v>145</v>
      </c>
      <c r="E137" s="134" t="s">
        <v>1120</v>
      </c>
      <c r="F137" s="135" t="s">
        <v>1121</v>
      </c>
      <c r="G137" s="136" t="s">
        <v>939</v>
      </c>
      <c r="H137" s="137">
        <v>6</v>
      </c>
      <c r="I137" s="138"/>
      <c r="J137" s="139">
        <f t="shared" si="0"/>
        <v>0</v>
      </c>
      <c r="K137" s="135" t="s">
        <v>1</v>
      </c>
      <c r="L137" s="32"/>
      <c r="M137" s="140" t="s">
        <v>1</v>
      </c>
      <c r="N137" s="141" t="s">
        <v>42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150</v>
      </c>
      <c r="AT137" s="144" t="s">
        <v>145</v>
      </c>
      <c r="AU137" s="144" t="s">
        <v>85</v>
      </c>
      <c r="AY137" s="17" t="s">
        <v>142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7" t="s">
        <v>85</v>
      </c>
      <c r="BK137" s="145">
        <f t="shared" si="9"/>
        <v>0</v>
      </c>
      <c r="BL137" s="17" t="s">
        <v>150</v>
      </c>
      <c r="BM137" s="144" t="s">
        <v>411</v>
      </c>
    </row>
    <row r="138" spans="2:65" s="1" customFormat="1" ht="21.75" customHeight="1">
      <c r="B138" s="132"/>
      <c r="C138" s="133" t="s">
        <v>77</v>
      </c>
      <c r="D138" s="133" t="s">
        <v>145</v>
      </c>
      <c r="E138" s="134" t="s">
        <v>1122</v>
      </c>
      <c r="F138" s="135" t="s">
        <v>1123</v>
      </c>
      <c r="G138" s="136" t="s">
        <v>939</v>
      </c>
      <c r="H138" s="137">
        <v>10</v>
      </c>
      <c r="I138" s="138"/>
      <c r="J138" s="139">
        <f t="shared" si="0"/>
        <v>0</v>
      </c>
      <c r="K138" s="135" t="s">
        <v>1</v>
      </c>
      <c r="L138" s="32"/>
      <c r="M138" s="140" t="s">
        <v>1</v>
      </c>
      <c r="N138" s="141" t="s">
        <v>42</v>
      </c>
      <c r="P138" s="142">
        <f t="shared" si="1"/>
        <v>0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150</v>
      </c>
      <c r="AT138" s="144" t="s">
        <v>145</v>
      </c>
      <c r="AU138" s="144" t="s">
        <v>85</v>
      </c>
      <c r="AY138" s="17" t="s">
        <v>142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7" t="s">
        <v>85</v>
      </c>
      <c r="BK138" s="145">
        <f t="shared" si="9"/>
        <v>0</v>
      </c>
      <c r="BL138" s="17" t="s">
        <v>150</v>
      </c>
      <c r="BM138" s="144" t="s">
        <v>466</v>
      </c>
    </row>
    <row r="139" spans="2:65" s="1" customFormat="1" ht="16.5" customHeight="1">
      <c r="B139" s="132"/>
      <c r="C139" s="133" t="s">
        <v>77</v>
      </c>
      <c r="D139" s="133" t="s">
        <v>145</v>
      </c>
      <c r="E139" s="134" t="s">
        <v>1124</v>
      </c>
      <c r="F139" s="135" t="s">
        <v>1125</v>
      </c>
      <c r="G139" s="136" t="s">
        <v>939</v>
      </c>
      <c r="H139" s="137">
        <v>8</v>
      </c>
      <c r="I139" s="138"/>
      <c r="J139" s="139">
        <f t="shared" si="0"/>
        <v>0</v>
      </c>
      <c r="K139" s="135" t="s">
        <v>1</v>
      </c>
      <c r="L139" s="32"/>
      <c r="M139" s="140" t="s">
        <v>1</v>
      </c>
      <c r="N139" s="141" t="s">
        <v>42</v>
      </c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150</v>
      </c>
      <c r="AT139" s="144" t="s">
        <v>145</v>
      </c>
      <c r="AU139" s="144" t="s">
        <v>85</v>
      </c>
      <c r="AY139" s="17" t="s">
        <v>142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7" t="s">
        <v>85</v>
      </c>
      <c r="BK139" s="145">
        <f t="shared" si="9"/>
        <v>0</v>
      </c>
      <c r="BL139" s="17" t="s">
        <v>150</v>
      </c>
      <c r="BM139" s="144" t="s">
        <v>475</v>
      </c>
    </row>
    <row r="140" spans="2:65" s="1" customFormat="1" ht="21.75" customHeight="1">
      <c r="B140" s="132"/>
      <c r="C140" s="133" t="s">
        <v>77</v>
      </c>
      <c r="D140" s="133" t="s">
        <v>145</v>
      </c>
      <c r="E140" s="134" t="s">
        <v>1126</v>
      </c>
      <c r="F140" s="135" t="s">
        <v>1127</v>
      </c>
      <c r="G140" s="136" t="s">
        <v>939</v>
      </c>
      <c r="H140" s="137">
        <v>58</v>
      </c>
      <c r="I140" s="138"/>
      <c r="J140" s="139">
        <f t="shared" si="0"/>
        <v>0</v>
      </c>
      <c r="K140" s="135" t="s">
        <v>1</v>
      </c>
      <c r="L140" s="32"/>
      <c r="M140" s="140" t="s">
        <v>1</v>
      </c>
      <c r="N140" s="141" t="s">
        <v>42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150</v>
      </c>
      <c r="AT140" s="144" t="s">
        <v>145</v>
      </c>
      <c r="AU140" s="144" t="s">
        <v>85</v>
      </c>
      <c r="AY140" s="17" t="s">
        <v>142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7" t="s">
        <v>85</v>
      </c>
      <c r="BK140" s="145">
        <f t="shared" si="9"/>
        <v>0</v>
      </c>
      <c r="BL140" s="17" t="s">
        <v>150</v>
      </c>
      <c r="BM140" s="144" t="s">
        <v>483</v>
      </c>
    </row>
    <row r="141" spans="2:65" s="1" customFormat="1" ht="16.5" customHeight="1">
      <c r="B141" s="132"/>
      <c r="C141" s="133" t="s">
        <v>77</v>
      </c>
      <c r="D141" s="133" t="s">
        <v>145</v>
      </c>
      <c r="E141" s="134" t="s">
        <v>1128</v>
      </c>
      <c r="F141" s="135" t="s">
        <v>1129</v>
      </c>
      <c r="G141" s="136" t="s">
        <v>939</v>
      </c>
      <c r="H141" s="137">
        <v>4</v>
      </c>
      <c r="I141" s="138"/>
      <c r="J141" s="139">
        <f t="shared" si="0"/>
        <v>0</v>
      </c>
      <c r="K141" s="135" t="s">
        <v>1</v>
      </c>
      <c r="L141" s="32"/>
      <c r="M141" s="140" t="s">
        <v>1</v>
      </c>
      <c r="N141" s="141" t="s">
        <v>42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AR141" s="144" t="s">
        <v>150</v>
      </c>
      <c r="AT141" s="144" t="s">
        <v>145</v>
      </c>
      <c r="AU141" s="144" t="s">
        <v>85</v>
      </c>
      <c r="AY141" s="17" t="s">
        <v>142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7" t="s">
        <v>85</v>
      </c>
      <c r="BK141" s="145">
        <f t="shared" si="9"/>
        <v>0</v>
      </c>
      <c r="BL141" s="17" t="s">
        <v>150</v>
      </c>
      <c r="BM141" s="144" t="s">
        <v>493</v>
      </c>
    </row>
    <row r="142" spans="2:65" s="1" customFormat="1" ht="16.5" customHeight="1">
      <c r="B142" s="132"/>
      <c r="C142" s="133" t="s">
        <v>77</v>
      </c>
      <c r="D142" s="133" t="s">
        <v>145</v>
      </c>
      <c r="E142" s="134" t="s">
        <v>1130</v>
      </c>
      <c r="F142" s="135" t="s">
        <v>1131</v>
      </c>
      <c r="G142" s="136" t="s">
        <v>939</v>
      </c>
      <c r="H142" s="137">
        <v>3</v>
      </c>
      <c r="I142" s="138"/>
      <c r="J142" s="139">
        <f t="shared" si="0"/>
        <v>0</v>
      </c>
      <c r="K142" s="135" t="s">
        <v>1</v>
      </c>
      <c r="L142" s="32"/>
      <c r="M142" s="140" t="s">
        <v>1</v>
      </c>
      <c r="N142" s="141" t="s">
        <v>42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AR142" s="144" t="s">
        <v>150</v>
      </c>
      <c r="AT142" s="144" t="s">
        <v>145</v>
      </c>
      <c r="AU142" s="144" t="s">
        <v>85</v>
      </c>
      <c r="AY142" s="17" t="s">
        <v>142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7" t="s">
        <v>85</v>
      </c>
      <c r="BK142" s="145">
        <f t="shared" si="9"/>
        <v>0</v>
      </c>
      <c r="BL142" s="17" t="s">
        <v>150</v>
      </c>
      <c r="BM142" s="144" t="s">
        <v>502</v>
      </c>
    </row>
    <row r="143" spans="2:65" s="1" customFormat="1" ht="16.5" customHeight="1">
      <c r="B143" s="132"/>
      <c r="C143" s="133" t="s">
        <v>77</v>
      </c>
      <c r="D143" s="133" t="s">
        <v>145</v>
      </c>
      <c r="E143" s="134" t="s">
        <v>1132</v>
      </c>
      <c r="F143" s="135" t="s">
        <v>1133</v>
      </c>
      <c r="G143" s="136" t="s">
        <v>939</v>
      </c>
      <c r="H143" s="137">
        <v>3</v>
      </c>
      <c r="I143" s="138"/>
      <c r="J143" s="139">
        <f t="shared" si="0"/>
        <v>0</v>
      </c>
      <c r="K143" s="135" t="s">
        <v>1</v>
      </c>
      <c r="L143" s="32"/>
      <c r="M143" s="140" t="s">
        <v>1</v>
      </c>
      <c r="N143" s="141" t="s">
        <v>42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150</v>
      </c>
      <c r="AT143" s="144" t="s">
        <v>145</v>
      </c>
      <c r="AU143" s="144" t="s">
        <v>85</v>
      </c>
      <c r="AY143" s="17" t="s">
        <v>142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7" t="s">
        <v>85</v>
      </c>
      <c r="BK143" s="145">
        <f t="shared" si="9"/>
        <v>0</v>
      </c>
      <c r="BL143" s="17" t="s">
        <v>150</v>
      </c>
      <c r="BM143" s="144" t="s">
        <v>510</v>
      </c>
    </row>
    <row r="144" spans="2:65" s="1" customFormat="1" ht="16.5" customHeight="1">
      <c r="B144" s="132"/>
      <c r="C144" s="133" t="s">
        <v>77</v>
      </c>
      <c r="D144" s="133" t="s">
        <v>145</v>
      </c>
      <c r="E144" s="134" t="s">
        <v>1134</v>
      </c>
      <c r="F144" s="135" t="s">
        <v>1135</v>
      </c>
      <c r="G144" s="136" t="s">
        <v>939</v>
      </c>
      <c r="H144" s="137">
        <v>32</v>
      </c>
      <c r="I144" s="138"/>
      <c r="J144" s="139">
        <f t="shared" si="0"/>
        <v>0</v>
      </c>
      <c r="K144" s="135" t="s">
        <v>1</v>
      </c>
      <c r="L144" s="32"/>
      <c r="M144" s="140" t="s">
        <v>1</v>
      </c>
      <c r="N144" s="141" t="s">
        <v>42</v>
      </c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AR144" s="144" t="s">
        <v>150</v>
      </c>
      <c r="AT144" s="144" t="s">
        <v>145</v>
      </c>
      <c r="AU144" s="144" t="s">
        <v>85</v>
      </c>
      <c r="AY144" s="17" t="s">
        <v>142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7" t="s">
        <v>85</v>
      </c>
      <c r="BK144" s="145">
        <f t="shared" si="9"/>
        <v>0</v>
      </c>
      <c r="BL144" s="17" t="s">
        <v>150</v>
      </c>
      <c r="BM144" s="144" t="s">
        <v>518</v>
      </c>
    </row>
    <row r="145" spans="2:65" s="1" customFormat="1" ht="16.5" customHeight="1">
      <c r="B145" s="132"/>
      <c r="C145" s="133" t="s">
        <v>77</v>
      </c>
      <c r="D145" s="133" t="s">
        <v>145</v>
      </c>
      <c r="E145" s="134" t="s">
        <v>1136</v>
      </c>
      <c r="F145" s="135" t="s">
        <v>1137</v>
      </c>
      <c r="G145" s="136" t="s">
        <v>224</v>
      </c>
      <c r="H145" s="137">
        <v>160</v>
      </c>
      <c r="I145" s="138"/>
      <c r="J145" s="139">
        <f t="shared" si="0"/>
        <v>0</v>
      </c>
      <c r="K145" s="135" t="s">
        <v>1</v>
      </c>
      <c r="L145" s="32"/>
      <c r="M145" s="140" t="s">
        <v>1</v>
      </c>
      <c r="N145" s="141" t="s">
        <v>42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AR145" s="144" t="s">
        <v>150</v>
      </c>
      <c r="AT145" s="144" t="s">
        <v>145</v>
      </c>
      <c r="AU145" s="144" t="s">
        <v>85</v>
      </c>
      <c r="AY145" s="17" t="s">
        <v>142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7" t="s">
        <v>85</v>
      </c>
      <c r="BK145" s="145">
        <f t="shared" si="9"/>
        <v>0</v>
      </c>
      <c r="BL145" s="17" t="s">
        <v>150</v>
      </c>
      <c r="BM145" s="144" t="s">
        <v>527</v>
      </c>
    </row>
    <row r="146" spans="2:65" s="1" customFormat="1" ht="16.5" customHeight="1">
      <c r="B146" s="132"/>
      <c r="C146" s="133" t="s">
        <v>77</v>
      </c>
      <c r="D146" s="133" t="s">
        <v>145</v>
      </c>
      <c r="E146" s="134" t="s">
        <v>1138</v>
      </c>
      <c r="F146" s="135" t="s">
        <v>1139</v>
      </c>
      <c r="G146" s="136" t="s">
        <v>224</v>
      </c>
      <c r="H146" s="137">
        <v>680</v>
      </c>
      <c r="I146" s="138"/>
      <c r="J146" s="139">
        <f t="shared" si="0"/>
        <v>0</v>
      </c>
      <c r="K146" s="135" t="s">
        <v>1</v>
      </c>
      <c r="L146" s="32"/>
      <c r="M146" s="140" t="s">
        <v>1</v>
      </c>
      <c r="N146" s="141" t="s">
        <v>42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AR146" s="144" t="s">
        <v>150</v>
      </c>
      <c r="AT146" s="144" t="s">
        <v>145</v>
      </c>
      <c r="AU146" s="144" t="s">
        <v>85</v>
      </c>
      <c r="AY146" s="17" t="s">
        <v>142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7" t="s">
        <v>85</v>
      </c>
      <c r="BK146" s="145">
        <f t="shared" si="9"/>
        <v>0</v>
      </c>
      <c r="BL146" s="17" t="s">
        <v>150</v>
      </c>
      <c r="BM146" s="144" t="s">
        <v>540</v>
      </c>
    </row>
    <row r="147" spans="2:65" s="1" customFormat="1" ht="16.5" customHeight="1">
      <c r="B147" s="132"/>
      <c r="C147" s="133" t="s">
        <v>77</v>
      </c>
      <c r="D147" s="133" t="s">
        <v>145</v>
      </c>
      <c r="E147" s="134" t="s">
        <v>1140</v>
      </c>
      <c r="F147" s="135" t="s">
        <v>1141</v>
      </c>
      <c r="G147" s="136" t="s">
        <v>224</v>
      </c>
      <c r="H147" s="137">
        <v>130</v>
      </c>
      <c r="I147" s="138"/>
      <c r="J147" s="139">
        <f t="shared" si="0"/>
        <v>0</v>
      </c>
      <c r="K147" s="135" t="s">
        <v>1</v>
      </c>
      <c r="L147" s="32"/>
      <c r="M147" s="140" t="s">
        <v>1</v>
      </c>
      <c r="N147" s="141" t="s">
        <v>42</v>
      </c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AR147" s="144" t="s">
        <v>150</v>
      </c>
      <c r="AT147" s="144" t="s">
        <v>145</v>
      </c>
      <c r="AU147" s="144" t="s">
        <v>85</v>
      </c>
      <c r="AY147" s="17" t="s">
        <v>142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7" t="s">
        <v>85</v>
      </c>
      <c r="BK147" s="145">
        <f t="shared" si="9"/>
        <v>0</v>
      </c>
      <c r="BL147" s="17" t="s">
        <v>150</v>
      </c>
      <c r="BM147" s="144" t="s">
        <v>554</v>
      </c>
    </row>
    <row r="148" spans="2:65" s="1" customFormat="1" ht="16.5" customHeight="1">
      <c r="B148" s="132"/>
      <c r="C148" s="133" t="s">
        <v>77</v>
      </c>
      <c r="D148" s="133" t="s">
        <v>145</v>
      </c>
      <c r="E148" s="134" t="s">
        <v>1142</v>
      </c>
      <c r="F148" s="135" t="s">
        <v>1143</v>
      </c>
      <c r="G148" s="136" t="s">
        <v>224</v>
      </c>
      <c r="H148" s="137">
        <v>520</v>
      </c>
      <c r="I148" s="138"/>
      <c r="J148" s="139">
        <f t="shared" si="0"/>
        <v>0</v>
      </c>
      <c r="K148" s="135" t="s">
        <v>1</v>
      </c>
      <c r="L148" s="32"/>
      <c r="M148" s="140" t="s">
        <v>1</v>
      </c>
      <c r="N148" s="141" t="s">
        <v>42</v>
      </c>
      <c r="P148" s="142">
        <f t="shared" si="1"/>
        <v>0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AR148" s="144" t="s">
        <v>150</v>
      </c>
      <c r="AT148" s="144" t="s">
        <v>145</v>
      </c>
      <c r="AU148" s="144" t="s">
        <v>85</v>
      </c>
      <c r="AY148" s="17" t="s">
        <v>142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7" t="s">
        <v>85</v>
      </c>
      <c r="BK148" s="145">
        <f t="shared" si="9"/>
        <v>0</v>
      </c>
      <c r="BL148" s="17" t="s">
        <v>150</v>
      </c>
      <c r="BM148" s="144" t="s">
        <v>570</v>
      </c>
    </row>
    <row r="149" spans="2:65" s="1" customFormat="1" ht="16.5" customHeight="1">
      <c r="B149" s="132"/>
      <c r="C149" s="133" t="s">
        <v>77</v>
      </c>
      <c r="D149" s="133" t="s">
        <v>145</v>
      </c>
      <c r="E149" s="134" t="s">
        <v>1144</v>
      </c>
      <c r="F149" s="135" t="s">
        <v>1145</v>
      </c>
      <c r="G149" s="136" t="s">
        <v>224</v>
      </c>
      <c r="H149" s="137">
        <v>28</v>
      </c>
      <c r="I149" s="138"/>
      <c r="J149" s="139">
        <f t="shared" si="0"/>
        <v>0</v>
      </c>
      <c r="K149" s="135" t="s">
        <v>1</v>
      </c>
      <c r="L149" s="32"/>
      <c r="M149" s="140" t="s">
        <v>1</v>
      </c>
      <c r="N149" s="141" t="s">
        <v>42</v>
      </c>
      <c r="P149" s="142">
        <f t="shared" si="1"/>
        <v>0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AR149" s="144" t="s">
        <v>150</v>
      </c>
      <c r="AT149" s="144" t="s">
        <v>145</v>
      </c>
      <c r="AU149" s="144" t="s">
        <v>85</v>
      </c>
      <c r="AY149" s="17" t="s">
        <v>142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7" t="s">
        <v>85</v>
      </c>
      <c r="BK149" s="145">
        <f t="shared" si="9"/>
        <v>0</v>
      </c>
      <c r="BL149" s="17" t="s">
        <v>150</v>
      </c>
      <c r="BM149" s="144" t="s">
        <v>582</v>
      </c>
    </row>
    <row r="150" spans="2:65" s="1" customFormat="1" ht="16.5" customHeight="1">
      <c r="B150" s="132"/>
      <c r="C150" s="133" t="s">
        <v>77</v>
      </c>
      <c r="D150" s="133" t="s">
        <v>145</v>
      </c>
      <c r="E150" s="134" t="s">
        <v>1146</v>
      </c>
      <c r="F150" s="135" t="s">
        <v>1147</v>
      </c>
      <c r="G150" s="136" t="s">
        <v>224</v>
      </c>
      <c r="H150" s="137">
        <v>390</v>
      </c>
      <c r="I150" s="138"/>
      <c r="J150" s="139">
        <f t="shared" si="0"/>
        <v>0</v>
      </c>
      <c r="K150" s="135" t="s">
        <v>1</v>
      </c>
      <c r="L150" s="32"/>
      <c r="M150" s="140" t="s">
        <v>1</v>
      </c>
      <c r="N150" s="141" t="s">
        <v>42</v>
      </c>
      <c r="P150" s="142">
        <f t="shared" si="1"/>
        <v>0</v>
      </c>
      <c r="Q150" s="142">
        <v>0</v>
      </c>
      <c r="R150" s="142">
        <f t="shared" si="2"/>
        <v>0</v>
      </c>
      <c r="S150" s="142">
        <v>0</v>
      </c>
      <c r="T150" s="143">
        <f t="shared" si="3"/>
        <v>0</v>
      </c>
      <c r="AR150" s="144" t="s">
        <v>150</v>
      </c>
      <c r="AT150" s="144" t="s">
        <v>145</v>
      </c>
      <c r="AU150" s="144" t="s">
        <v>85</v>
      </c>
      <c r="AY150" s="17" t="s">
        <v>142</v>
      </c>
      <c r="BE150" s="145">
        <f t="shared" si="4"/>
        <v>0</v>
      </c>
      <c r="BF150" s="145">
        <f t="shared" si="5"/>
        <v>0</v>
      </c>
      <c r="BG150" s="145">
        <f t="shared" si="6"/>
        <v>0</v>
      </c>
      <c r="BH150" s="145">
        <f t="shared" si="7"/>
        <v>0</v>
      </c>
      <c r="BI150" s="145">
        <f t="shared" si="8"/>
        <v>0</v>
      </c>
      <c r="BJ150" s="17" t="s">
        <v>85</v>
      </c>
      <c r="BK150" s="145">
        <f t="shared" si="9"/>
        <v>0</v>
      </c>
      <c r="BL150" s="17" t="s">
        <v>150</v>
      </c>
      <c r="BM150" s="144" t="s">
        <v>592</v>
      </c>
    </row>
    <row r="151" spans="2:65" s="1" customFormat="1" ht="16.5" customHeight="1">
      <c r="B151" s="132"/>
      <c r="C151" s="133" t="s">
        <v>77</v>
      </c>
      <c r="D151" s="133" t="s">
        <v>145</v>
      </c>
      <c r="E151" s="134" t="s">
        <v>1148</v>
      </c>
      <c r="F151" s="135" t="s">
        <v>1149</v>
      </c>
      <c r="G151" s="136" t="s">
        <v>224</v>
      </c>
      <c r="H151" s="137">
        <v>120</v>
      </c>
      <c r="I151" s="138"/>
      <c r="J151" s="139">
        <f t="shared" si="0"/>
        <v>0</v>
      </c>
      <c r="K151" s="135" t="s">
        <v>1</v>
      </c>
      <c r="L151" s="32"/>
      <c r="M151" s="140" t="s">
        <v>1</v>
      </c>
      <c r="N151" s="141" t="s">
        <v>42</v>
      </c>
      <c r="P151" s="142">
        <f t="shared" si="1"/>
        <v>0</v>
      </c>
      <c r="Q151" s="142">
        <v>0</v>
      </c>
      <c r="R151" s="142">
        <f t="shared" si="2"/>
        <v>0</v>
      </c>
      <c r="S151" s="142">
        <v>0</v>
      </c>
      <c r="T151" s="143">
        <f t="shared" si="3"/>
        <v>0</v>
      </c>
      <c r="AR151" s="144" t="s">
        <v>150</v>
      </c>
      <c r="AT151" s="144" t="s">
        <v>145</v>
      </c>
      <c r="AU151" s="144" t="s">
        <v>85</v>
      </c>
      <c r="AY151" s="17" t="s">
        <v>142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7" t="s">
        <v>85</v>
      </c>
      <c r="BK151" s="145">
        <f t="shared" si="9"/>
        <v>0</v>
      </c>
      <c r="BL151" s="17" t="s">
        <v>150</v>
      </c>
      <c r="BM151" s="144" t="s">
        <v>600</v>
      </c>
    </row>
    <row r="152" spans="2:65" s="1" customFormat="1" ht="16.5" customHeight="1">
      <c r="B152" s="132"/>
      <c r="C152" s="133" t="s">
        <v>77</v>
      </c>
      <c r="D152" s="133" t="s">
        <v>145</v>
      </c>
      <c r="E152" s="134" t="s">
        <v>1150</v>
      </c>
      <c r="F152" s="135" t="s">
        <v>1151</v>
      </c>
      <c r="G152" s="136" t="s">
        <v>224</v>
      </c>
      <c r="H152" s="137">
        <v>100</v>
      </c>
      <c r="I152" s="138"/>
      <c r="J152" s="139">
        <f t="shared" si="0"/>
        <v>0</v>
      </c>
      <c r="K152" s="135" t="s">
        <v>1</v>
      </c>
      <c r="L152" s="32"/>
      <c r="M152" s="140" t="s">
        <v>1</v>
      </c>
      <c r="N152" s="141" t="s">
        <v>42</v>
      </c>
      <c r="P152" s="142">
        <f t="shared" si="1"/>
        <v>0</v>
      </c>
      <c r="Q152" s="142">
        <v>0</v>
      </c>
      <c r="R152" s="142">
        <f t="shared" si="2"/>
        <v>0</v>
      </c>
      <c r="S152" s="142">
        <v>0</v>
      </c>
      <c r="T152" s="143">
        <f t="shared" si="3"/>
        <v>0</v>
      </c>
      <c r="AR152" s="144" t="s">
        <v>150</v>
      </c>
      <c r="AT152" s="144" t="s">
        <v>145</v>
      </c>
      <c r="AU152" s="144" t="s">
        <v>85</v>
      </c>
      <c r="AY152" s="17" t="s">
        <v>142</v>
      </c>
      <c r="BE152" s="145">
        <f t="shared" si="4"/>
        <v>0</v>
      </c>
      <c r="BF152" s="145">
        <f t="shared" si="5"/>
        <v>0</v>
      </c>
      <c r="BG152" s="145">
        <f t="shared" si="6"/>
        <v>0</v>
      </c>
      <c r="BH152" s="145">
        <f t="shared" si="7"/>
        <v>0</v>
      </c>
      <c r="BI152" s="145">
        <f t="shared" si="8"/>
        <v>0</v>
      </c>
      <c r="BJ152" s="17" t="s">
        <v>85</v>
      </c>
      <c r="BK152" s="145">
        <f t="shared" si="9"/>
        <v>0</v>
      </c>
      <c r="BL152" s="17" t="s">
        <v>150</v>
      </c>
      <c r="BM152" s="144" t="s">
        <v>606</v>
      </c>
    </row>
    <row r="153" spans="2:65" s="1" customFormat="1" ht="16.5" customHeight="1">
      <c r="B153" s="132"/>
      <c r="C153" s="133" t="s">
        <v>77</v>
      </c>
      <c r="D153" s="133" t="s">
        <v>145</v>
      </c>
      <c r="E153" s="134" t="s">
        <v>1152</v>
      </c>
      <c r="F153" s="135" t="s">
        <v>1153</v>
      </c>
      <c r="G153" s="136" t="s">
        <v>224</v>
      </c>
      <c r="H153" s="137">
        <v>90</v>
      </c>
      <c r="I153" s="138"/>
      <c r="J153" s="139">
        <f t="shared" si="0"/>
        <v>0</v>
      </c>
      <c r="K153" s="135" t="s">
        <v>1</v>
      </c>
      <c r="L153" s="32"/>
      <c r="M153" s="140" t="s">
        <v>1</v>
      </c>
      <c r="N153" s="141" t="s">
        <v>42</v>
      </c>
      <c r="P153" s="142">
        <f t="shared" si="1"/>
        <v>0</v>
      </c>
      <c r="Q153" s="142">
        <v>0</v>
      </c>
      <c r="R153" s="142">
        <f t="shared" si="2"/>
        <v>0</v>
      </c>
      <c r="S153" s="142">
        <v>0</v>
      </c>
      <c r="T153" s="143">
        <f t="shared" si="3"/>
        <v>0</v>
      </c>
      <c r="AR153" s="144" t="s">
        <v>150</v>
      </c>
      <c r="AT153" s="144" t="s">
        <v>145</v>
      </c>
      <c r="AU153" s="144" t="s">
        <v>85</v>
      </c>
      <c r="AY153" s="17" t="s">
        <v>142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7" t="s">
        <v>85</v>
      </c>
      <c r="BK153" s="145">
        <f t="shared" si="9"/>
        <v>0</v>
      </c>
      <c r="BL153" s="17" t="s">
        <v>150</v>
      </c>
      <c r="BM153" s="144" t="s">
        <v>614</v>
      </c>
    </row>
    <row r="154" spans="2:65" s="1" customFormat="1" ht="16.5" customHeight="1">
      <c r="B154" s="132"/>
      <c r="C154" s="133" t="s">
        <v>77</v>
      </c>
      <c r="D154" s="133" t="s">
        <v>145</v>
      </c>
      <c r="E154" s="134" t="s">
        <v>1154</v>
      </c>
      <c r="F154" s="135" t="s">
        <v>1155</v>
      </c>
      <c r="G154" s="136" t="s">
        <v>224</v>
      </c>
      <c r="H154" s="137">
        <v>1000</v>
      </c>
      <c r="I154" s="138"/>
      <c r="J154" s="139">
        <f t="shared" si="0"/>
        <v>0</v>
      </c>
      <c r="K154" s="135" t="s">
        <v>1</v>
      </c>
      <c r="L154" s="32"/>
      <c r="M154" s="140" t="s">
        <v>1</v>
      </c>
      <c r="N154" s="141" t="s">
        <v>42</v>
      </c>
      <c r="P154" s="142">
        <f t="shared" si="1"/>
        <v>0</v>
      </c>
      <c r="Q154" s="142">
        <v>0</v>
      </c>
      <c r="R154" s="142">
        <f t="shared" si="2"/>
        <v>0</v>
      </c>
      <c r="S154" s="142">
        <v>0</v>
      </c>
      <c r="T154" s="143">
        <f t="shared" si="3"/>
        <v>0</v>
      </c>
      <c r="AR154" s="144" t="s">
        <v>150</v>
      </c>
      <c r="AT154" s="144" t="s">
        <v>145</v>
      </c>
      <c r="AU154" s="144" t="s">
        <v>85</v>
      </c>
      <c r="AY154" s="17" t="s">
        <v>142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7" t="s">
        <v>85</v>
      </c>
      <c r="BK154" s="145">
        <f t="shared" si="9"/>
        <v>0</v>
      </c>
      <c r="BL154" s="17" t="s">
        <v>150</v>
      </c>
      <c r="BM154" s="144" t="s">
        <v>622</v>
      </c>
    </row>
    <row r="155" spans="2:65" s="1" customFormat="1" ht="16.5" customHeight="1">
      <c r="B155" s="132"/>
      <c r="C155" s="133" t="s">
        <v>77</v>
      </c>
      <c r="D155" s="133" t="s">
        <v>145</v>
      </c>
      <c r="E155" s="134" t="s">
        <v>1156</v>
      </c>
      <c r="F155" s="135" t="s">
        <v>1157</v>
      </c>
      <c r="G155" s="136" t="s">
        <v>939</v>
      </c>
      <c r="H155" s="137">
        <v>20</v>
      </c>
      <c r="I155" s="138"/>
      <c r="J155" s="139">
        <f t="shared" si="0"/>
        <v>0</v>
      </c>
      <c r="K155" s="135" t="s">
        <v>1</v>
      </c>
      <c r="L155" s="32"/>
      <c r="M155" s="140" t="s">
        <v>1</v>
      </c>
      <c r="N155" s="141" t="s">
        <v>42</v>
      </c>
      <c r="P155" s="142">
        <f t="shared" si="1"/>
        <v>0</v>
      </c>
      <c r="Q155" s="142">
        <v>0</v>
      </c>
      <c r="R155" s="142">
        <f t="shared" si="2"/>
        <v>0</v>
      </c>
      <c r="S155" s="142">
        <v>0</v>
      </c>
      <c r="T155" s="143">
        <f t="shared" si="3"/>
        <v>0</v>
      </c>
      <c r="AR155" s="144" t="s">
        <v>150</v>
      </c>
      <c r="AT155" s="144" t="s">
        <v>145</v>
      </c>
      <c r="AU155" s="144" t="s">
        <v>85</v>
      </c>
      <c r="AY155" s="17" t="s">
        <v>142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7" t="s">
        <v>85</v>
      </c>
      <c r="BK155" s="145">
        <f t="shared" si="9"/>
        <v>0</v>
      </c>
      <c r="BL155" s="17" t="s">
        <v>150</v>
      </c>
      <c r="BM155" s="144" t="s">
        <v>631</v>
      </c>
    </row>
    <row r="156" spans="2:63" s="11" customFormat="1" ht="25.9" customHeight="1">
      <c r="B156" s="120"/>
      <c r="D156" s="121" t="s">
        <v>76</v>
      </c>
      <c r="E156" s="122" t="s">
        <v>1038</v>
      </c>
      <c r="F156" s="122" t="s">
        <v>1</v>
      </c>
      <c r="I156" s="123"/>
      <c r="J156" s="124">
        <f>BK156</f>
        <v>0</v>
      </c>
      <c r="L156" s="120"/>
      <c r="M156" s="125"/>
      <c r="P156" s="126">
        <f>SUM(P157:P165)</f>
        <v>0</v>
      </c>
      <c r="R156" s="126">
        <f>SUM(R157:R165)</f>
        <v>0</v>
      </c>
      <c r="T156" s="127">
        <f>SUM(T157:T165)</f>
        <v>0</v>
      </c>
      <c r="AR156" s="121" t="s">
        <v>85</v>
      </c>
      <c r="AT156" s="128" t="s">
        <v>76</v>
      </c>
      <c r="AU156" s="128" t="s">
        <v>77</v>
      </c>
      <c r="AY156" s="121" t="s">
        <v>142</v>
      </c>
      <c r="BK156" s="129">
        <f>SUM(BK157:BK165)</f>
        <v>0</v>
      </c>
    </row>
    <row r="157" spans="2:65" s="1" customFormat="1" ht="24.2" customHeight="1">
      <c r="B157" s="132"/>
      <c r="C157" s="133" t="s">
        <v>77</v>
      </c>
      <c r="D157" s="133" t="s">
        <v>145</v>
      </c>
      <c r="E157" s="134" t="s">
        <v>1158</v>
      </c>
      <c r="F157" s="135" t="s">
        <v>1159</v>
      </c>
      <c r="G157" s="136" t="s">
        <v>224</v>
      </c>
      <c r="H157" s="137">
        <v>48</v>
      </c>
      <c r="I157" s="138"/>
      <c r="J157" s="139">
        <f aca="true" t="shared" si="10" ref="J157:J165">ROUND(I157*H157,2)</f>
        <v>0</v>
      </c>
      <c r="K157" s="135" t="s">
        <v>1</v>
      </c>
      <c r="L157" s="32"/>
      <c r="M157" s="140" t="s">
        <v>1</v>
      </c>
      <c r="N157" s="141" t="s">
        <v>42</v>
      </c>
      <c r="P157" s="142">
        <f aca="true" t="shared" si="11" ref="P157:P165">O157*H157</f>
        <v>0</v>
      </c>
      <c r="Q157" s="142">
        <v>0</v>
      </c>
      <c r="R157" s="142">
        <f aca="true" t="shared" si="12" ref="R157:R165">Q157*H157</f>
        <v>0</v>
      </c>
      <c r="S157" s="142">
        <v>0</v>
      </c>
      <c r="T157" s="143">
        <f aca="true" t="shared" si="13" ref="T157:T165">S157*H157</f>
        <v>0</v>
      </c>
      <c r="AR157" s="144" t="s">
        <v>150</v>
      </c>
      <c r="AT157" s="144" t="s">
        <v>145</v>
      </c>
      <c r="AU157" s="144" t="s">
        <v>85</v>
      </c>
      <c r="AY157" s="17" t="s">
        <v>142</v>
      </c>
      <c r="BE157" s="145">
        <f aca="true" t="shared" si="14" ref="BE157:BE165">IF(N157="základní",J157,0)</f>
        <v>0</v>
      </c>
      <c r="BF157" s="145">
        <f aca="true" t="shared" si="15" ref="BF157:BF165">IF(N157="snížená",J157,0)</f>
        <v>0</v>
      </c>
      <c r="BG157" s="145">
        <f aca="true" t="shared" si="16" ref="BG157:BG165">IF(N157="zákl. přenesená",J157,0)</f>
        <v>0</v>
      </c>
      <c r="BH157" s="145">
        <f aca="true" t="shared" si="17" ref="BH157:BH165">IF(N157="sníž. přenesená",J157,0)</f>
        <v>0</v>
      </c>
      <c r="BI157" s="145">
        <f aca="true" t="shared" si="18" ref="BI157:BI165">IF(N157="nulová",J157,0)</f>
        <v>0</v>
      </c>
      <c r="BJ157" s="17" t="s">
        <v>85</v>
      </c>
      <c r="BK157" s="145">
        <f aca="true" t="shared" si="19" ref="BK157:BK165">ROUND(I157*H157,2)</f>
        <v>0</v>
      </c>
      <c r="BL157" s="17" t="s">
        <v>150</v>
      </c>
      <c r="BM157" s="144" t="s">
        <v>640</v>
      </c>
    </row>
    <row r="158" spans="2:65" s="1" customFormat="1" ht="16.5" customHeight="1">
      <c r="B158" s="132"/>
      <c r="C158" s="133" t="s">
        <v>77</v>
      </c>
      <c r="D158" s="133" t="s">
        <v>145</v>
      </c>
      <c r="E158" s="134" t="s">
        <v>1160</v>
      </c>
      <c r="F158" s="135" t="s">
        <v>1161</v>
      </c>
      <c r="G158" s="136" t="s">
        <v>224</v>
      </c>
      <c r="H158" s="137">
        <v>18</v>
      </c>
      <c r="I158" s="138"/>
      <c r="J158" s="139">
        <f t="shared" si="10"/>
        <v>0</v>
      </c>
      <c r="K158" s="135" t="s">
        <v>1</v>
      </c>
      <c r="L158" s="32"/>
      <c r="M158" s="140" t="s">
        <v>1</v>
      </c>
      <c r="N158" s="141" t="s">
        <v>42</v>
      </c>
      <c r="P158" s="142">
        <f t="shared" si="11"/>
        <v>0</v>
      </c>
      <c r="Q158" s="142">
        <v>0</v>
      </c>
      <c r="R158" s="142">
        <f t="shared" si="12"/>
        <v>0</v>
      </c>
      <c r="S158" s="142">
        <v>0</v>
      </c>
      <c r="T158" s="143">
        <f t="shared" si="13"/>
        <v>0</v>
      </c>
      <c r="AR158" s="144" t="s">
        <v>150</v>
      </c>
      <c r="AT158" s="144" t="s">
        <v>145</v>
      </c>
      <c r="AU158" s="144" t="s">
        <v>85</v>
      </c>
      <c r="AY158" s="17" t="s">
        <v>142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7" t="s">
        <v>85</v>
      </c>
      <c r="BK158" s="145">
        <f t="shared" si="19"/>
        <v>0</v>
      </c>
      <c r="BL158" s="17" t="s">
        <v>150</v>
      </c>
      <c r="BM158" s="144" t="s">
        <v>648</v>
      </c>
    </row>
    <row r="159" spans="2:65" s="1" customFormat="1" ht="16.5" customHeight="1">
      <c r="B159" s="132"/>
      <c r="C159" s="133" t="s">
        <v>77</v>
      </c>
      <c r="D159" s="133" t="s">
        <v>145</v>
      </c>
      <c r="E159" s="134" t="s">
        <v>1162</v>
      </c>
      <c r="F159" s="135" t="s">
        <v>1163</v>
      </c>
      <c r="G159" s="136" t="s">
        <v>939</v>
      </c>
      <c r="H159" s="137">
        <v>75</v>
      </c>
      <c r="I159" s="138"/>
      <c r="J159" s="139">
        <f t="shared" si="10"/>
        <v>0</v>
      </c>
      <c r="K159" s="135" t="s">
        <v>1</v>
      </c>
      <c r="L159" s="32"/>
      <c r="M159" s="140" t="s">
        <v>1</v>
      </c>
      <c r="N159" s="141" t="s">
        <v>42</v>
      </c>
      <c r="P159" s="142">
        <f t="shared" si="11"/>
        <v>0</v>
      </c>
      <c r="Q159" s="142">
        <v>0</v>
      </c>
      <c r="R159" s="142">
        <f t="shared" si="12"/>
        <v>0</v>
      </c>
      <c r="S159" s="142">
        <v>0</v>
      </c>
      <c r="T159" s="143">
        <f t="shared" si="13"/>
        <v>0</v>
      </c>
      <c r="AR159" s="144" t="s">
        <v>150</v>
      </c>
      <c r="AT159" s="144" t="s">
        <v>145</v>
      </c>
      <c r="AU159" s="144" t="s">
        <v>85</v>
      </c>
      <c r="AY159" s="17" t="s">
        <v>142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7" t="s">
        <v>85</v>
      </c>
      <c r="BK159" s="145">
        <f t="shared" si="19"/>
        <v>0</v>
      </c>
      <c r="BL159" s="17" t="s">
        <v>150</v>
      </c>
      <c r="BM159" s="144" t="s">
        <v>656</v>
      </c>
    </row>
    <row r="160" spans="2:65" s="1" customFormat="1" ht="24.2" customHeight="1">
      <c r="B160" s="132"/>
      <c r="C160" s="133" t="s">
        <v>77</v>
      </c>
      <c r="D160" s="133" t="s">
        <v>145</v>
      </c>
      <c r="E160" s="134" t="s">
        <v>1164</v>
      </c>
      <c r="F160" s="135" t="s">
        <v>1165</v>
      </c>
      <c r="G160" s="136" t="s">
        <v>939</v>
      </c>
      <c r="H160" s="137">
        <v>10</v>
      </c>
      <c r="I160" s="138"/>
      <c r="J160" s="139">
        <f t="shared" si="10"/>
        <v>0</v>
      </c>
      <c r="K160" s="135" t="s">
        <v>1</v>
      </c>
      <c r="L160" s="32"/>
      <c r="M160" s="140" t="s">
        <v>1</v>
      </c>
      <c r="N160" s="141" t="s">
        <v>42</v>
      </c>
      <c r="P160" s="142">
        <f t="shared" si="11"/>
        <v>0</v>
      </c>
      <c r="Q160" s="142">
        <v>0</v>
      </c>
      <c r="R160" s="142">
        <f t="shared" si="12"/>
        <v>0</v>
      </c>
      <c r="S160" s="142">
        <v>0</v>
      </c>
      <c r="T160" s="143">
        <f t="shared" si="13"/>
        <v>0</v>
      </c>
      <c r="AR160" s="144" t="s">
        <v>150</v>
      </c>
      <c r="AT160" s="144" t="s">
        <v>145</v>
      </c>
      <c r="AU160" s="144" t="s">
        <v>85</v>
      </c>
      <c r="AY160" s="17" t="s">
        <v>142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7" t="s">
        <v>85</v>
      </c>
      <c r="BK160" s="145">
        <f t="shared" si="19"/>
        <v>0</v>
      </c>
      <c r="BL160" s="17" t="s">
        <v>150</v>
      </c>
      <c r="BM160" s="144" t="s">
        <v>666</v>
      </c>
    </row>
    <row r="161" spans="2:65" s="1" customFormat="1" ht="16.5" customHeight="1">
      <c r="B161" s="132"/>
      <c r="C161" s="133" t="s">
        <v>77</v>
      </c>
      <c r="D161" s="133" t="s">
        <v>145</v>
      </c>
      <c r="E161" s="134" t="s">
        <v>1166</v>
      </c>
      <c r="F161" s="135" t="s">
        <v>1167</v>
      </c>
      <c r="G161" s="136" t="s">
        <v>939</v>
      </c>
      <c r="H161" s="137">
        <v>6</v>
      </c>
      <c r="I161" s="138"/>
      <c r="J161" s="139">
        <f t="shared" si="10"/>
        <v>0</v>
      </c>
      <c r="K161" s="135" t="s">
        <v>1</v>
      </c>
      <c r="L161" s="32"/>
      <c r="M161" s="140" t="s">
        <v>1</v>
      </c>
      <c r="N161" s="141" t="s">
        <v>42</v>
      </c>
      <c r="P161" s="142">
        <f t="shared" si="11"/>
        <v>0</v>
      </c>
      <c r="Q161" s="142">
        <v>0</v>
      </c>
      <c r="R161" s="142">
        <f t="shared" si="12"/>
        <v>0</v>
      </c>
      <c r="S161" s="142">
        <v>0</v>
      </c>
      <c r="T161" s="143">
        <f t="shared" si="13"/>
        <v>0</v>
      </c>
      <c r="AR161" s="144" t="s">
        <v>150</v>
      </c>
      <c r="AT161" s="144" t="s">
        <v>145</v>
      </c>
      <c r="AU161" s="144" t="s">
        <v>85</v>
      </c>
      <c r="AY161" s="17" t="s">
        <v>142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7" t="s">
        <v>85</v>
      </c>
      <c r="BK161" s="145">
        <f t="shared" si="19"/>
        <v>0</v>
      </c>
      <c r="BL161" s="17" t="s">
        <v>150</v>
      </c>
      <c r="BM161" s="144" t="s">
        <v>677</v>
      </c>
    </row>
    <row r="162" spans="2:65" s="1" customFormat="1" ht="16.5" customHeight="1">
      <c r="B162" s="132"/>
      <c r="C162" s="133" t="s">
        <v>77</v>
      </c>
      <c r="D162" s="133" t="s">
        <v>145</v>
      </c>
      <c r="E162" s="134" t="s">
        <v>1168</v>
      </c>
      <c r="F162" s="135" t="s">
        <v>1169</v>
      </c>
      <c r="G162" s="136" t="s">
        <v>939</v>
      </c>
      <c r="H162" s="137">
        <v>6</v>
      </c>
      <c r="I162" s="138"/>
      <c r="J162" s="139">
        <f t="shared" si="10"/>
        <v>0</v>
      </c>
      <c r="K162" s="135" t="s">
        <v>1</v>
      </c>
      <c r="L162" s="32"/>
      <c r="M162" s="140" t="s">
        <v>1</v>
      </c>
      <c r="N162" s="141" t="s">
        <v>42</v>
      </c>
      <c r="P162" s="142">
        <f t="shared" si="11"/>
        <v>0</v>
      </c>
      <c r="Q162" s="142">
        <v>0</v>
      </c>
      <c r="R162" s="142">
        <f t="shared" si="12"/>
        <v>0</v>
      </c>
      <c r="S162" s="142">
        <v>0</v>
      </c>
      <c r="T162" s="143">
        <f t="shared" si="13"/>
        <v>0</v>
      </c>
      <c r="AR162" s="144" t="s">
        <v>150</v>
      </c>
      <c r="AT162" s="144" t="s">
        <v>145</v>
      </c>
      <c r="AU162" s="144" t="s">
        <v>85</v>
      </c>
      <c r="AY162" s="17" t="s">
        <v>142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7" t="s">
        <v>85</v>
      </c>
      <c r="BK162" s="145">
        <f t="shared" si="19"/>
        <v>0</v>
      </c>
      <c r="BL162" s="17" t="s">
        <v>150</v>
      </c>
      <c r="BM162" s="144" t="s">
        <v>202</v>
      </c>
    </row>
    <row r="163" spans="2:65" s="1" customFormat="1" ht="21.75" customHeight="1">
      <c r="B163" s="132"/>
      <c r="C163" s="133" t="s">
        <v>77</v>
      </c>
      <c r="D163" s="133" t="s">
        <v>145</v>
      </c>
      <c r="E163" s="134" t="s">
        <v>1170</v>
      </c>
      <c r="F163" s="135" t="s">
        <v>1171</v>
      </c>
      <c r="G163" s="136" t="s">
        <v>939</v>
      </c>
      <c r="H163" s="137">
        <v>60</v>
      </c>
      <c r="I163" s="138"/>
      <c r="J163" s="139">
        <f t="shared" si="10"/>
        <v>0</v>
      </c>
      <c r="K163" s="135" t="s">
        <v>1</v>
      </c>
      <c r="L163" s="32"/>
      <c r="M163" s="140" t="s">
        <v>1</v>
      </c>
      <c r="N163" s="141" t="s">
        <v>42</v>
      </c>
      <c r="P163" s="142">
        <f t="shared" si="11"/>
        <v>0</v>
      </c>
      <c r="Q163" s="142">
        <v>0</v>
      </c>
      <c r="R163" s="142">
        <f t="shared" si="12"/>
        <v>0</v>
      </c>
      <c r="S163" s="142">
        <v>0</v>
      </c>
      <c r="T163" s="143">
        <f t="shared" si="13"/>
        <v>0</v>
      </c>
      <c r="AR163" s="144" t="s">
        <v>150</v>
      </c>
      <c r="AT163" s="144" t="s">
        <v>145</v>
      </c>
      <c r="AU163" s="144" t="s">
        <v>85</v>
      </c>
      <c r="AY163" s="17" t="s">
        <v>142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7" t="s">
        <v>85</v>
      </c>
      <c r="BK163" s="145">
        <f t="shared" si="19"/>
        <v>0</v>
      </c>
      <c r="BL163" s="17" t="s">
        <v>150</v>
      </c>
      <c r="BM163" s="144" t="s">
        <v>696</v>
      </c>
    </row>
    <row r="164" spans="2:65" s="1" customFormat="1" ht="24.2" customHeight="1">
      <c r="B164" s="132"/>
      <c r="C164" s="133" t="s">
        <v>77</v>
      </c>
      <c r="D164" s="133" t="s">
        <v>145</v>
      </c>
      <c r="E164" s="134" t="s">
        <v>1172</v>
      </c>
      <c r="F164" s="135" t="s">
        <v>1173</v>
      </c>
      <c r="G164" s="136" t="s">
        <v>224</v>
      </c>
      <c r="H164" s="137">
        <v>170</v>
      </c>
      <c r="I164" s="138"/>
      <c r="J164" s="139">
        <f t="shared" si="10"/>
        <v>0</v>
      </c>
      <c r="K164" s="135" t="s">
        <v>1</v>
      </c>
      <c r="L164" s="32"/>
      <c r="M164" s="140" t="s">
        <v>1</v>
      </c>
      <c r="N164" s="141" t="s">
        <v>42</v>
      </c>
      <c r="P164" s="142">
        <f t="shared" si="11"/>
        <v>0</v>
      </c>
      <c r="Q164" s="142">
        <v>0</v>
      </c>
      <c r="R164" s="142">
        <f t="shared" si="12"/>
        <v>0</v>
      </c>
      <c r="S164" s="142">
        <v>0</v>
      </c>
      <c r="T164" s="143">
        <f t="shared" si="13"/>
        <v>0</v>
      </c>
      <c r="AR164" s="144" t="s">
        <v>150</v>
      </c>
      <c r="AT164" s="144" t="s">
        <v>145</v>
      </c>
      <c r="AU164" s="144" t="s">
        <v>85</v>
      </c>
      <c r="AY164" s="17" t="s">
        <v>142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7" t="s">
        <v>85</v>
      </c>
      <c r="BK164" s="145">
        <f t="shared" si="19"/>
        <v>0</v>
      </c>
      <c r="BL164" s="17" t="s">
        <v>150</v>
      </c>
      <c r="BM164" s="144" t="s">
        <v>706</v>
      </c>
    </row>
    <row r="165" spans="2:65" s="1" customFormat="1" ht="16.5" customHeight="1">
      <c r="B165" s="132"/>
      <c r="C165" s="133" t="s">
        <v>77</v>
      </c>
      <c r="D165" s="133" t="s">
        <v>145</v>
      </c>
      <c r="E165" s="134" t="s">
        <v>1174</v>
      </c>
      <c r="F165" s="135" t="s">
        <v>1175</v>
      </c>
      <c r="G165" s="136" t="s">
        <v>224</v>
      </c>
      <c r="H165" s="137">
        <v>48</v>
      </c>
      <c r="I165" s="138"/>
      <c r="J165" s="139">
        <f t="shared" si="10"/>
        <v>0</v>
      </c>
      <c r="K165" s="135" t="s">
        <v>1</v>
      </c>
      <c r="L165" s="32"/>
      <c r="M165" s="140" t="s">
        <v>1</v>
      </c>
      <c r="N165" s="141" t="s">
        <v>42</v>
      </c>
      <c r="P165" s="142">
        <f t="shared" si="11"/>
        <v>0</v>
      </c>
      <c r="Q165" s="142">
        <v>0</v>
      </c>
      <c r="R165" s="142">
        <f t="shared" si="12"/>
        <v>0</v>
      </c>
      <c r="S165" s="142">
        <v>0</v>
      </c>
      <c r="T165" s="143">
        <f t="shared" si="13"/>
        <v>0</v>
      </c>
      <c r="AR165" s="144" t="s">
        <v>150</v>
      </c>
      <c r="AT165" s="144" t="s">
        <v>145</v>
      </c>
      <c r="AU165" s="144" t="s">
        <v>85</v>
      </c>
      <c r="AY165" s="17" t="s">
        <v>142</v>
      </c>
      <c r="BE165" s="145">
        <f t="shared" si="14"/>
        <v>0</v>
      </c>
      <c r="BF165" s="145">
        <f t="shared" si="15"/>
        <v>0</v>
      </c>
      <c r="BG165" s="145">
        <f t="shared" si="16"/>
        <v>0</v>
      </c>
      <c r="BH165" s="145">
        <f t="shared" si="17"/>
        <v>0</v>
      </c>
      <c r="BI165" s="145">
        <f t="shared" si="18"/>
        <v>0</v>
      </c>
      <c r="BJ165" s="17" t="s">
        <v>85</v>
      </c>
      <c r="BK165" s="145">
        <f t="shared" si="19"/>
        <v>0</v>
      </c>
      <c r="BL165" s="17" t="s">
        <v>150</v>
      </c>
      <c r="BM165" s="144" t="s">
        <v>718</v>
      </c>
    </row>
    <row r="166" spans="2:63" s="11" customFormat="1" ht="25.9" customHeight="1">
      <c r="B166" s="120"/>
      <c r="D166" s="121" t="s">
        <v>76</v>
      </c>
      <c r="E166" s="122" t="s">
        <v>1038</v>
      </c>
      <c r="F166" s="122" t="s">
        <v>1</v>
      </c>
      <c r="I166" s="123"/>
      <c r="J166" s="124">
        <f>BK166</f>
        <v>0</v>
      </c>
      <c r="L166" s="120"/>
      <c r="M166" s="125"/>
      <c r="P166" s="126">
        <f>SUM(P167:P176)</f>
        <v>0</v>
      </c>
      <c r="R166" s="126">
        <f>SUM(R167:R176)</f>
        <v>0</v>
      </c>
      <c r="T166" s="127">
        <f>SUM(T167:T176)</f>
        <v>0</v>
      </c>
      <c r="AR166" s="121" t="s">
        <v>85</v>
      </c>
      <c r="AT166" s="128" t="s">
        <v>76</v>
      </c>
      <c r="AU166" s="128" t="s">
        <v>77</v>
      </c>
      <c r="AY166" s="121" t="s">
        <v>142</v>
      </c>
      <c r="BK166" s="129">
        <f>SUM(BK167:BK176)</f>
        <v>0</v>
      </c>
    </row>
    <row r="167" spans="2:65" s="1" customFormat="1" ht="24.2" customHeight="1">
      <c r="B167" s="132"/>
      <c r="C167" s="133" t="s">
        <v>77</v>
      </c>
      <c r="D167" s="133" t="s">
        <v>145</v>
      </c>
      <c r="E167" s="134" t="s">
        <v>1176</v>
      </c>
      <c r="F167" s="135" t="s">
        <v>1177</v>
      </c>
      <c r="G167" s="136" t="s">
        <v>1178</v>
      </c>
      <c r="H167" s="137">
        <v>1</v>
      </c>
      <c r="I167" s="138"/>
      <c r="J167" s="139">
        <f aca="true" t="shared" si="20" ref="J167:J176">ROUND(I167*H167,2)</f>
        <v>0</v>
      </c>
      <c r="K167" s="135" t="s">
        <v>1</v>
      </c>
      <c r="L167" s="32"/>
      <c r="M167" s="140" t="s">
        <v>1</v>
      </c>
      <c r="N167" s="141" t="s">
        <v>42</v>
      </c>
      <c r="P167" s="142">
        <f aca="true" t="shared" si="21" ref="P167:P176">O167*H167</f>
        <v>0</v>
      </c>
      <c r="Q167" s="142">
        <v>0</v>
      </c>
      <c r="R167" s="142">
        <f aca="true" t="shared" si="22" ref="R167:R176">Q167*H167</f>
        <v>0</v>
      </c>
      <c r="S167" s="142">
        <v>0</v>
      </c>
      <c r="T167" s="143">
        <f aca="true" t="shared" si="23" ref="T167:T176">S167*H167</f>
        <v>0</v>
      </c>
      <c r="AR167" s="144" t="s">
        <v>150</v>
      </c>
      <c r="AT167" s="144" t="s">
        <v>145</v>
      </c>
      <c r="AU167" s="144" t="s">
        <v>85</v>
      </c>
      <c r="AY167" s="17" t="s">
        <v>142</v>
      </c>
      <c r="BE167" s="145">
        <f aca="true" t="shared" si="24" ref="BE167:BE176">IF(N167="základní",J167,0)</f>
        <v>0</v>
      </c>
      <c r="BF167" s="145">
        <f aca="true" t="shared" si="25" ref="BF167:BF176">IF(N167="snížená",J167,0)</f>
        <v>0</v>
      </c>
      <c r="BG167" s="145">
        <f aca="true" t="shared" si="26" ref="BG167:BG176">IF(N167="zákl. přenesená",J167,0)</f>
        <v>0</v>
      </c>
      <c r="BH167" s="145">
        <f aca="true" t="shared" si="27" ref="BH167:BH176">IF(N167="sníž. přenesená",J167,0)</f>
        <v>0</v>
      </c>
      <c r="BI167" s="145">
        <f aca="true" t="shared" si="28" ref="BI167:BI176">IF(N167="nulová",J167,0)</f>
        <v>0</v>
      </c>
      <c r="BJ167" s="17" t="s">
        <v>85</v>
      </c>
      <c r="BK167" s="145">
        <f aca="true" t="shared" si="29" ref="BK167:BK176">ROUND(I167*H167,2)</f>
        <v>0</v>
      </c>
      <c r="BL167" s="17" t="s">
        <v>150</v>
      </c>
      <c r="BM167" s="144" t="s">
        <v>741</v>
      </c>
    </row>
    <row r="168" spans="2:65" s="1" customFormat="1" ht="16.5" customHeight="1">
      <c r="B168" s="132"/>
      <c r="C168" s="133" t="s">
        <v>77</v>
      </c>
      <c r="D168" s="133" t="s">
        <v>145</v>
      </c>
      <c r="E168" s="134" t="s">
        <v>1179</v>
      </c>
      <c r="F168" s="135" t="s">
        <v>1180</v>
      </c>
      <c r="G168" s="136" t="s">
        <v>1178</v>
      </c>
      <c r="H168" s="137">
        <v>1</v>
      </c>
      <c r="I168" s="138"/>
      <c r="J168" s="139">
        <f t="shared" si="20"/>
        <v>0</v>
      </c>
      <c r="K168" s="135" t="s">
        <v>1</v>
      </c>
      <c r="L168" s="32"/>
      <c r="M168" s="140" t="s">
        <v>1</v>
      </c>
      <c r="N168" s="141" t="s">
        <v>42</v>
      </c>
      <c r="P168" s="142">
        <f t="shared" si="21"/>
        <v>0</v>
      </c>
      <c r="Q168" s="142">
        <v>0</v>
      </c>
      <c r="R168" s="142">
        <f t="shared" si="22"/>
        <v>0</v>
      </c>
      <c r="S168" s="142">
        <v>0</v>
      </c>
      <c r="T168" s="143">
        <f t="shared" si="23"/>
        <v>0</v>
      </c>
      <c r="AR168" s="144" t="s">
        <v>150</v>
      </c>
      <c r="AT168" s="144" t="s">
        <v>145</v>
      </c>
      <c r="AU168" s="144" t="s">
        <v>85</v>
      </c>
      <c r="AY168" s="17" t="s">
        <v>142</v>
      </c>
      <c r="BE168" s="145">
        <f t="shared" si="24"/>
        <v>0</v>
      </c>
      <c r="BF168" s="145">
        <f t="shared" si="25"/>
        <v>0</v>
      </c>
      <c r="BG168" s="145">
        <f t="shared" si="26"/>
        <v>0</v>
      </c>
      <c r="BH168" s="145">
        <f t="shared" si="27"/>
        <v>0</v>
      </c>
      <c r="BI168" s="145">
        <f t="shared" si="28"/>
        <v>0</v>
      </c>
      <c r="BJ168" s="17" t="s">
        <v>85</v>
      </c>
      <c r="BK168" s="145">
        <f t="shared" si="29"/>
        <v>0</v>
      </c>
      <c r="BL168" s="17" t="s">
        <v>150</v>
      </c>
      <c r="BM168" s="144" t="s">
        <v>750</v>
      </c>
    </row>
    <row r="169" spans="2:65" s="1" customFormat="1" ht="16.5" customHeight="1">
      <c r="B169" s="132"/>
      <c r="C169" s="133" t="s">
        <v>77</v>
      </c>
      <c r="D169" s="133" t="s">
        <v>145</v>
      </c>
      <c r="E169" s="134" t="s">
        <v>1181</v>
      </c>
      <c r="F169" s="135" t="s">
        <v>1182</v>
      </c>
      <c r="G169" s="136" t="s">
        <v>1178</v>
      </c>
      <c r="H169" s="137">
        <v>1</v>
      </c>
      <c r="I169" s="138"/>
      <c r="J169" s="139">
        <f t="shared" si="20"/>
        <v>0</v>
      </c>
      <c r="K169" s="135" t="s">
        <v>1</v>
      </c>
      <c r="L169" s="32"/>
      <c r="M169" s="140" t="s">
        <v>1</v>
      </c>
      <c r="N169" s="141" t="s">
        <v>42</v>
      </c>
      <c r="P169" s="142">
        <f t="shared" si="21"/>
        <v>0</v>
      </c>
      <c r="Q169" s="142">
        <v>0</v>
      </c>
      <c r="R169" s="142">
        <f t="shared" si="22"/>
        <v>0</v>
      </c>
      <c r="S169" s="142">
        <v>0</v>
      </c>
      <c r="T169" s="143">
        <f t="shared" si="23"/>
        <v>0</v>
      </c>
      <c r="AR169" s="144" t="s">
        <v>150</v>
      </c>
      <c r="AT169" s="144" t="s">
        <v>145</v>
      </c>
      <c r="AU169" s="144" t="s">
        <v>85</v>
      </c>
      <c r="AY169" s="17" t="s">
        <v>142</v>
      </c>
      <c r="BE169" s="145">
        <f t="shared" si="24"/>
        <v>0</v>
      </c>
      <c r="BF169" s="145">
        <f t="shared" si="25"/>
        <v>0</v>
      </c>
      <c r="BG169" s="145">
        <f t="shared" si="26"/>
        <v>0</v>
      </c>
      <c r="BH169" s="145">
        <f t="shared" si="27"/>
        <v>0</v>
      </c>
      <c r="BI169" s="145">
        <f t="shared" si="28"/>
        <v>0</v>
      </c>
      <c r="BJ169" s="17" t="s">
        <v>85</v>
      </c>
      <c r="BK169" s="145">
        <f t="shared" si="29"/>
        <v>0</v>
      </c>
      <c r="BL169" s="17" t="s">
        <v>150</v>
      </c>
      <c r="BM169" s="144" t="s">
        <v>759</v>
      </c>
    </row>
    <row r="170" spans="2:65" s="1" customFormat="1" ht="16.5" customHeight="1">
      <c r="B170" s="132"/>
      <c r="C170" s="133" t="s">
        <v>77</v>
      </c>
      <c r="D170" s="133" t="s">
        <v>145</v>
      </c>
      <c r="E170" s="134" t="s">
        <v>1183</v>
      </c>
      <c r="F170" s="135" t="s">
        <v>1184</v>
      </c>
      <c r="G170" s="136" t="s">
        <v>939</v>
      </c>
      <c r="H170" s="137">
        <v>1</v>
      </c>
      <c r="I170" s="138"/>
      <c r="J170" s="139">
        <f t="shared" si="20"/>
        <v>0</v>
      </c>
      <c r="K170" s="135" t="s">
        <v>1</v>
      </c>
      <c r="L170" s="32"/>
      <c r="M170" s="140" t="s">
        <v>1</v>
      </c>
      <c r="N170" s="141" t="s">
        <v>42</v>
      </c>
      <c r="P170" s="142">
        <f t="shared" si="21"/>
        <v>0</v>
      </c>
      <c r="Q170" s="142">
        <v>0</v>
      </c>
      <c r="R170" s="142">
        <f t="shared" si="22"/>
        <v>0</v>
      </c>
      <c r="S170" s="142">
        <v>0</v>
      </c>
      <c r="T170" s="143">
        <f t="shared" si="23"/>
        <v>0</v>
      </c>
      <c r="AR170" s="144" t="s">
        <v>150</v>
      </c>
      <c r="AT170" s="144" t="s">
        <v>145</v>
      </c>
      <c r="AU170" s="144" t="s">
        <v>85</v>
      </c>
      <c r="AY170" s="17" t="s">
        <v>142</v>
      </c>
      <c r="BE170" s="145">
        <f t="shared" si="24"/>
        <v>0</v>
      </c>
      <c r="BF170" s="145">
        <f t="shared" si="25"/>
        <v>0</v>
      </c>
      <c r="BG170" s="145">
        <f t="shared" si="26"/>
        <v>0</v>
      </c>
      <c r="BH170" s="145">
        <f t="shared" si="27"/>
        <v>0</v>
      </c>
      <c r="BI170" s="145">
        <f t="shared" si="28"/>
        <v>0</v>
      </c>
      <c r="BJ170" s="17" t="s">
        <v>85</v>
      </c>
      <c r="BK170" s="145">
        <f t="shared" si="29"/>
        <v>0</v>
      </c>
      <c r="BL170" s="17" t="s">
        <v>150</v>
      </c>
      <c r="BM170" s="144" t="s">
        <v>767</v>
      </c>
    </row>
    <row r="171" spans="2:65" s="1" customFormat="1" ht="16.5" customHeight="1">
      <c r="B171" s="132"/>
      <c r="C171" s="133" t="s">
        <v>77</v>
      </c>
      <c r="D171" s="133" t="s">
        <v>145</v>
      </c>
      <c r="E171" s="134" t="s">
        <v>1185</v>
      </c>
      <c r="F171" s="135" t="s">
        <v>1186</v>
      </c>
      <c r="G171" s="136" t="s">
        <v>939</v>
      </c>
      <c r="H171" s="137">
        <v>1</v>
      </c>
      <c r="I171" s="138"/>
      <c r="J171" s="139">
        <f t="shared" si="20"/>
        <v>0</v>
      </c>
      <c r="K171" s="135" t="s">
        <v>1</v>
      </c>
      <c r="L171" s="32"/>
      <c r="M171" s="140" t="s">
        <v>1</v>
      </c>
      <c r="N171" s="141" t="s">
        <v>42</v>
      </c>
      <c r="P171" s="142">
        <f t="shared" si="21"/>
        <v>0</v>
      </c>
      <c r="Q171" s="142">
        <v>0</v>
      </c>
      <c r="R171" s="142">
        <f t="shared" si="22"/>
        <v>0</v>
      </c>
      <c r="S171" s="142">
        <v>0</v>
      </c>
      <c r="T171" s="143">
        <f t="shared" si="23"/>
        <v>0</v>
      </c>
      <c r="AR171" s="144" t="s">
        <v>150</v>
      </c>
      <c r="AT171" s="144" t="s">
        <v>145</v>
      </c>
      <c r="AU171" s="144" t="s">
        <v>85</v>
      </c>
      <c r="AY171" s="17" t="s">
        <v>142</v>
      </c>
      <c r="BE171" s="145">
        <f t="shared" si="24"/>
        <v>0</v>
      </c>
      <c r="BF171" s="145">
        <f t="shared" si="25"/>
        <v>0</v>
      </c>
      <c r="BG171" s="145">
        <f t="shared" si="26"/>
        <v>0</v>
      </c>
      <c r="BH171" s="145">
        <f t="shared" si="27"/>
        <v>0</v>
      </c>
      <c r="BI171" s="145">
        <f t="shared" si="28"/>
        <v>0</v>
      </c>
      <c r="BJ171" s="17" t="s">
        <v>85</v>
      </c>
      <c r="BK171" s="145">
        <f t="shared" si="29"/>
        <v>0</v>
      </c>
      <c r="BL171" s="17" t="s">
        <v>150</v>
      </c>
      <c r="BM171" s="144" t="s">
        <v>778</v>
      </c>
    </row>
    <row r="172" spans="2:65" s="1" customFormat="1" ht="16.5" customHeight="1">
      <c r="B172" s="132"/>
      <c r="C172" s="133" t="s">
        <v>77</v>
      </c>
      <c r="D172" s="133" t="s">
        <v>145</v>
      </c>
      <c r="E172" s="134" t="s">
        <v>1187</v>
      </c>
      <c r="F172" s="135" t="s">
        <v>1188</v>
      </c>
      <c r="G172" s="136" t="s">
        <v>939</v>
      </c>
      <c r="H172" s="137">
        <v>1</v>
      </c>
      <c r="I172" s="138"/>
      <c r="J172" s="139">
        <f t="shared" si="20"/>
        <v>0</v>
      </c>
      <c r="K172" s="135" t="s">
        <v>1</v>
      </c>
      <c r="L172" s="32"/>
      <c r="M172" s="140" t="s">
        <v>1</v>
      </c>
      <c r="N172" s="141" t="s">
        <v>42</v>
      </c>
      <c r="P172" s="142">
        <f t="shared" si="21"/>
        <v>0</v>
      </c>
      <c r="Q172" s="142">
        <v>0</v>
      </c>
      <c r="R172" s="142">
        <f t="shared" si="22"/>
        <v>0</v>
      </c>
      <c r="S172" s="142">
        <v>0</v>
      </c>
      <c r="T172" s="143">
        <f t="shared" si="23"/>
        <v>0</v>
      </c>
      <c r="AR172" s="144" t="s">
        <v>150</v>
      </c>
      <c r="AT172" s="144" t="s">
        <v>145</v>
      </c>
      <c r="AU172" s="144" t="s">
        <v>85</v>
      </c>
      <c r="AY172" s="17" t="s">
        <v>142</v>
      </c>
      <c r="BE172" s="145">
        <f t="shared" si="24"/>
        <v>0</v>
      </c>
      <c r="BF172" s="145">
        <f t="shared" si="25"/>
        <v>0</v>
      </c>
      <c r="BG172" s="145">
        <f t="shared" si="26"/>
        <v>0</v>
      </c>
      <c r="BH172" s="145">
        <f t="shared" si="27"/>
        <v>0</v>
      </c>
      <c r="BI172" s="145">
        <f t="shared" si="28"/>
        <v>0</v>
      </c>
      <c r="BJ172" s="17" t="s">
        <v>85</v>
      </c>
      <c r="BK172" s="145">
        <f t="shared" si="29"/>
        <v>0</v>
      </c>
      <c r="BL172" s="17" t="s">
        <v>150</v>
      </c>
      <c r="BM172" s="144" t="s">
        <v>794</v>
      </c>
    </row>
    <row r="173" spans="2:65" s="1" customFormat="1" ht="16.5" customHeight="1">
      <c r="B173" s="132"/>
      <c r="C173" s="133" t="s">
        <v>77</v>
      </c>
      <c r="D173" s="133" t="s">
        <v>145</v>
      </c>
      <c r="E173" s="134" t="s">
        <v>1189</v>
      </c>
      <c r="F173" s="135" t="s">
        <v>1190</v>
      </c>
      <c r="G173" s="136" t="s">
        <v>939</v>
      </c>
      <c r="H173" s="137">
        <v>1</v>
      </c>
      <c r="I173" s="138"/>
      <c r="J173" s="139">
        <f t="shared" si="20"/>
        <v>0</v>
      </c>
      <c r="K173" s="135" t="s">
        <v>1</v>
      </c>
      <c r="L173" s="32"/>
      <c r="M173" s="140" t="s">
        <v>1</v>
      </c>
      <c r="N173" s="141" t="s">
        <v>42</v>
      </c>
      <c r="P173" s="142">
        <f t="shared" si="21"/>
        <v>0</v>
      </c>
      <c r="Q173" s="142">
        <v>0</v>
      </c>
      <c r="R173" s="142">
        <f t="shared" si="22"/>
        <v>0</v>
      </c>
      <c r="S173" s="142">
        <v>0</v>
      </c>
      <c r="T173" s="143">
        <f t="shared" si="23"/>
        <v>0</v>
      </c>
      <c r="AR173" s="144" t="s">
        <v>150</v>
      </c>
      <c r="AT173" s="144" t="s">
        <v>145</v>
      </c>
      <c r="AU173" s="144" t="s">
        <v>85</v>
      </c>
      <c r="AY173" s="17" t="s">
        <v>142</v>
      </c>
      <c r="BE173" s="145">
        <f t="shared" si="24"/>
        <v>0</v>
      </c>
      <c r="BF173" s="145">
        <f t="shared" si="25"/>
        <v>0</v>
      </c>
      <c r="BG173" s="145">
        <f t="shared" si="26"/>
        <v>0</v>
      </c>
      <c r="BH173" s="145">
        <f t="shared" si="27"/>
        <v>0</v>
      </c>
      <c r="BI173" s="145">
        <f t="shared" si="28"/>
        <v>0</v>
      </c>
      <c r="BJ173" s="17" t="s">
        <v>85</v>
      </c>
      <c r="BK173" s="145">
        <f t="shared" si="29"/>
        <v>0</v>
      </c>
      <c r="BL173" s="17" t="s">
        <v>150</v>
      </c>
      <c r="BM173" s="144" t="s">
        <v>803</v>
      </c>
    </row>
    <row r="174" spans="2:65" s="1" customFormat="1" ht="16.5" customHeight="1">
      <c r="B174" s="132"/>
      <c r="C174" s="133" t="s">
        <v>77</v>
      </c>
      <c r="D174" s="133" t="s">
        <v>145</v>
      </c>
      <c r="E174" s="134" t="s">
        <v>1191</v>
      </c>
      <c r="F174" s="135" t="s">
        <v>1192</v>
      </c>
      <c r="G174" s="136" t="s">
        <v>939</v>
      </c>
      <c r="H174" s="137">
        <v>1</v>
      </c>
      <c r="I174" s="138"/>
      <c r="J174" s="139">
        <f t="shared" si="20"/>
        <v>0</v>
      </c>
      <c r="K174" s="135" t="s">
        <v>1</v>
      </c>
      <c r="L174" s="32"/>
      <c r="M174" s="140" t="s">
        <v>1</v>
      </c>
      <c r="N174" s="141" t="s">
        <v>42</v>
      </c>
      <c r="P174" s="142">
        <f t="shared" si="21"/>
        <v>0</v>
      </c>
      <c r="Q174" s="142">
        <v>0</v>
      </c>
      <c r="R174" s="142">
        <f t="shared" si="22"/>
        <v>0</v>
      </c>
      <c r="S174" s="142">
        <v>0</v>
      </c>
      <c r="T174" s="143">
        <f t="shared" si="23"/>
        <v>0</v>
      </c>
      <c r="AR174" s="144" t="s">
        <v>150</v>
      </c>
      <c r="AT174" s="144" t="s">
        <v>145</v>
      </c>
      <c r="AU174" s="144" t="s">
        <v>85</v>
      </c>
      <c r="AY174" s="17" t="s">
        <v>142</v>
      </c>
      <c r="BE174" s="145">
        <f t="shared" si="24"/>
        <v>0</v>
      </c>
      <c r="BF174" s="145">
        <f t="shared" si="25"/>
        <v>0</v>
      </c>
      <c r="BG174" s="145">
        <f t="shared" si="26"/>
        <v>0</v>
      </c>
      <c r="BH174" s="145">
        <f t="shared" si="27"/>
        <v>0</v>
      </c>
      <c r="BI174" s="145">
        <f t="shared" si="28"/>
        <v>0</v>
      </c>
      <c r="BJ174" s="17" t="s">
        <v>85</v>
      </c>
      <c r="BK174" s="145">
        <f t="shared" si="29"/>
        <v>0</v>
      </c>
      <c r="BL174" s="17" t="s">
        <v>150</v>
      </c>
      <c r="BM174" s="144" t="s">
        <v>814</v>
      </c>
    </row>
    <row r="175" spans="2:65" s="1" customFormat="1" ht="16.5" customHeight="1">
      <c r="B175" s="132"/>
      <c r="C175" s="133" t="s">
        <v>77</v>
      </c>
      <c r="D175" s="133" t="s">
        <v>145</v>
      </c>
      <c r="E175" s="134" t="s">
        <v>1193</v>
      </c>
      <c r="F175" s="135" t="s">
        <v>1194</v>
      </c>
      <c r="G175" s="136" t="s">
        <v>939</v>
      </c>
      <c r="H175" s="137">
        <v>1</v>
      </c>
      <c r="I175" s="138"/>
      <c r="J175" s="139">
        <f t="shared" si="20"/>
        <v>0</v>
      </c>
      <c r="K175" s="135" t="s">
        <v>1</v>
      </c>
      <c r="L175" s="32"/>
      <c r="M175" s="140" t="s">
        <v>1</v>
      </c>
      <c r="N175" s="141" t="s">
        <v>42</v>
      </c>
      <c r="P175" s="142">
        <f t="shared" si="21"/>
        <v>0</v>
      </c>
      <c r="Q175" s="142">
        <v>0</v>
      </c>
      <c r="R175" s="142">
        <f t="shared" si="22"/>
        <v>0</v>
      </c>
      <c r="S175" s="142">
        <v>0</v>
      </c>
      <c r="T175" s="143">
        <f t="shared" si="23"/>
        <v>0</v>
      </c>
      <c r="AR175" s="144" t="s">
        <v>150</v>
      </c>
      <c r="AT175" s="144" t="s">
        <v>145</v>
      </c>
      <c r="AU175" s="144" t="s">
        <v>85</v>
      </c>
      <c r="AY175" s="17" t="s">
        <v>142</v>
      </c>
      <c r="BE175" s="145">
        <f t="shared" si="24"/>
        <v>0</v>
      </c>
      <c r="BF175" s="145">
        <f t="shared" si="25"/>
        <v>0</v>
      </c>
      <c r="BG175" s="145">
        <f t="shared" si="26"/>
        <v>0</v>
      </c>
      <c r="BH175" s="145">
        <f t="shared" si="27"/>
        <v>0</v>
      </c>
      <c r="BI175" s="145">
        <f t="shared" si="28"/>
        <v>0</v>
      </c>
      <c r="BJ175" s="17" t="s">
        <v>85</v>
      </c>
      <c r="BK175" s="145">
        <f t="shared" si="29"/>
        <v>0</v>
      </c>
      <c r="BL175" s="17" t="s">
        <v>150</v>
      </c>
      <c r="BM175" s="144" t="s">
        <v>824</v>
      </c>
    </row>
    <row r="176" spans="2:65" s="1" customFormat="1" ht="16.5" customHeight="1">
      <c r="B176" s="132"/>
      <c r="C176" s="133" t="s">
        <v>77</v>
      </c>
      <c r="D176" s="133" t="s">
        <v>145</v>
      </c>
      <c r="E176" s="134" t="s">
        <v>1195</v>
      </c>
      <c r="F176" s="135" t="s">
        <v>1196</v>
      </c>
      <c r="G176" s="136" t="s">
        <v>939</v>
      </c>
      <c r="H176" s="137">
        <v>1</v>
      </c>
      <c r="I176" s="138"/>
      <c r="J176" s="139">
        <f t="shared" si="20"/>
        <v>0</v>
      </c>
      <c r="K176" s="135" t="s">
        <v>1</v>
      </c>
      <c r="L176" s="32"/>
      <c r="M176" s="140" t="s">
        <v>1</v>
      </c>
      <c r="N176" s="141" t="s">
        <v>42</v>
      </c>
      <c r="P176" s="142">
        <f t="shared" si="21"/>
        <v>0</v>
      </c>
      <c r="Q176" s="142">
        <v>0</v>
      </c>
      <c r="R176" s="142">
        <f t="shared" si="22"/>
        <v>0</v>
      </c>
      <c r="S176" s="142">
        <v>0</v>
      </c>
      <c r="T176" s="143">
        <f t="shared" si="23"/>
        <v>0</v>
      </c>
      <c r="AR176" s="144" t="s">
        <v>150</v>
      </c>
      <c r="AT176" s="144" t="s">
        <v>145</v>
      </c>
      <c r="AU176" s="144" t="s">
        <v>85</v>
      </c>
      <c r="AY176" s="17" t="s">
        <v>142</v>
      </c>
      <c r="BE176" s="145">
        <f t="shared" si="24"/>
        <v>0</v>
      </c>
      <c r="BF176" s="145">
        <f t="shared" si="25"/>
        <v>0</v>
      </c>
      <c r="BG176" s="145">
        <f t="shared" si="26"/>
        <v>0</v>
      </c>
      <c r="BH176" s="145">
        <f t="shared" si="27"/>
        <v>0</v>
      </c>
      <c r="BI176" s="145">
        <f t="shared" si="28"/>
        <v>0</v>
      </c>
      <c r="BJ176" s="17" t="s">
        <v>85</v>
      </c>
      <c r="BK176" s="145">
        <f t="shared" si="29"/>
        <v>0</v>
      </c>
      <c r="BL176" s="17" t="s">
        <v>150</v>
      </c>
      <c r="BM176" s="144" t="s">
        <v>853</v>
      </c>
    </row>
    <row r="177" spans="2:63" s="11" customFormat="1" ht="25.9" customHeight="1">
      <c r="B177" s="120"/>
      <c r="D177" s="121" t="s">
        <v>76</v>
      </c>
      <c r="E177" s="122" t="s">
        <v>1038</v>
      </c>
      <c r="F177" s="122" t="s">
        <v>1</v>
      </c>
      <c r="I177" s="123"/>
      <c r="J177" s="124">
        <f>BK177</f>
        <v>0</v>
      </c>
      <c r="L177" s="120"/>
      <c r="M177" s="125"/>
      <c r="P177" s="126">
        <f>SUM(P178:P225)</f>
        <v>0</v>
      </c>
      <c r="R177" s="126">
        <f>SUM(R178:R225)</f>
        <v>0</v>
      </c>
      <c r="T177" s="127">
        <f>SUM(T178:T225)</f>
        <v>0</v>
      </c>
      <c r="AR177" s="121" t="s">
        <v>85</v>
      </c>
      <c r="AT177" s="128" t="s">
        <v>76</v>
      </c>
      <c r="AU177" s="128" t="s">
        <v>77</v>
      </c>
      <c r="AY177" s="121" t="s">
        <v>142</v>
      </c>
      <c r="BK177" s="129">
        <f>SUM(BK178:BK225)</f>
        <v>0</v>
      </c>
    </row>
    <row r="178" spans="2:65" s="1" customFormat="1" ht="16.5" customHeight="1">
      <c r="B178" s="132"/>
      <c r="C178" s="133" t="s">
        <v>77</v>
      </c>
      <c r="D178" s="133" t="s">
        <v>145</v>
      </c>
      <c r="E178" s="134" t="s">
        <v>1197</v>
      </c>
      <c r="F178" s="135" t="s">
        <v>1198</v>
      </c>
      <c r="G178" s="136" t="s">
        <v>939</v>
      </c>
      <c r="H178" s="137">
        <v>2</v>
      </c>
      <c r="I178" s="138"/>
      <c r="J178" s="139">
        <f aca="true" t="shared" si="30" ref="J178:J225">ROUND(I178*H178,2)</f>
        <v>0</v>
      </c>
      <c r="K178" s="135" t="s">
        <v>1</v>
      </c>
      <c r="L178" s="32"/>
      <c r="M178" s="140" t="s">
        <v>1</v>
      </c>
      <c r="N178" s="141" t="s">
        <v>42</v>
      </c>
      <c r="P178" s="142">
        <f aca="true" t="shared" si="31" ref="P178:P225">O178*H178</f>
        <v>0</v>
      </c>
      <c r="Q178" s="142">
        <v>0</v>
      </c>
      <c r="R178" s="142">
        <f aca="true" t="shared" si="32" ref="R178:R225">Q178*H178</f>
        <v>0</v>
      </c>
      <c r="S178" s="142">
        <v>0</v>
      </c>
      <c r="T178" s="143">
        <f aca="true" t="shared" si="33" ref="T178:T225">S178*H178</f>
        <v>0</v>
      </c>
      <c r="AR178" s="144" t="s">
        <v>150</v>
      </c>
      <c r="AT178" s="144" t="s">
        <v>145</v>
      </c>
      <c r="AU178" s="144" t="s">
        <v>85</v>
      </c>
      <c r="AY178" s="17" t="s">
        <v>142</v>
      </c>
      <c r="BE178" s="145">
        <f aca="true" t="shared" si="34" ref="BE178:BE225">IF(N178="základní",J178,0)</f>
        <v>0</v>
      </c>
      <c r="BF178" s="145">
        <f aca="true" t="shared" si="35" ref="BF178:BF225">IF(N178="snížená",J178,0)</f>
        <v>0</v>
      </c>
      <c r="BG178" s="145">
        <f aca="true" t="shared" si="36" ref="BG178:BG225">IF(N178="zákl. přenesená",J178,0)</f>
        <v>0</v>
      </c>
      <c r="BH178" s="145">
        <f aca="true" t="shared" si="37" ref="BH178:BH225">IF(N178="sníž. přenesená",J178,0)</f>
        <v>0</v>
      </c>
      <c r="BI178" s="145">
        <f aca="true" t="shared" si="38" ref="BI178:BI225">IF(N178="nulová",J178,0)</f>
        <v>0</v>
      </c>
      <c r="BJ178" s="17" t="s">
        <v>85</v>
      </c>
      <c r="BK178" s="145">
        <f aca="true" t="shared" si="39" ref="BK178:BK225">ROUND(I178*H178,2)</f>
        <v>0</v>
      </c>
      <c r="BL178" s="17" t="s">
        <v>150</v>
      </c>
      <c r="BM178" s="144" t="s">
        <v>864</v>
      </c>
    </row>
    <row r="179" spans="2:65" s="1" customFormat="1" ht="16.5" customHeight="1">
      <c r="B179" s="132"/>
      <c r="C179" s="133" t="s">
        <v>77</v>
      </c>
      <c r="D179" s="133" t="s">
        <v>145</v>
      </c>
      <c r="E179" s="134" t="s">
        <v>1199</v>
      </c>
      <c r="F179" s="135" t="s">
        <v>1200</v>
      </c>
      <c r="G179" s="136" t="s">
        <v>939</v>
      </c>
      <c r="H179" s="137">
        <v>4</v>
      </c>
      <c r="I179" s="138"/>
      <c r="J179" s="139">
        <f t="shared" si="30"/>
        <v>0</v>
      </c>
      <c r="K179" s="135" t="s">
        <v>1</v>
      </c>
      <c r="L179" s="32"/>
      <c r="M179" s="140" t="s">
        <v>1</v>
      </c>
      <c r="N179" s="141" t="s">
        <v>42</v>
      </c>
      <c r="P179" s="142">
        <f t="shared" si="31"/>
        <v>0</v>
      </c>
      <c r="Q179" s="142">
        <v>0</v>
      </c>
      <c r="R179" s="142">
        <f t="shared" si="32"/>
        <v>0</v>
      </c>
      <c r="S179" s="142">
        <v>0</v>
      </c>
      <c r="T179" s="143">
        <f t="shared" si="33"/>
        <v>0</v>
      </c>
      <c r="AR179" s="144" t="s">
        <v>150</v>
      </c>
      <c r="AT179" s="144" t="s">
        <v>145</v>
      </c>
      <c r="AU179" s="144" t="s">
        <v>85</v>
      </c>
      <c r="AY179" s="17" t="s">
        <v>142</v>
      </c>
      <c r="BE179" s="145">
        <f t="shared" si="34"/>
        <v>0</v>
      </c>
      <c r="BF179" s="145">
        <f t="shared" si="35"/>
        <v>0</v>
      </c>
      <c r="BG179" s="145">
        <f t="shared" si="36"/>
        <v>0</v>
      </c>
      <c r="BH179" s="145">
        <f t="shared" si="37"/>
        <v>0</v>
      </c>
      <c r="BI179" s="145">
        <f t="shared" si="38"/>
        <v>0</v>
      </c>
      <c r="BJ179" s="17" t="s">
        <v>85</v>
      </c>
      <c r="BK179" s="145">
        <f t="shared" si="39"/>
        <v>0</v>
      </c>
      <c r="BL179" s="17" t="s">
        <v>150</v>
      </c>
      <c r="BM179" s="144" t="s">
        <v>872</v>
      </c>
    </row>
    <row r="180" spans="2:65" s="1" customFormat="1" ht="21.75" customHeight="1">
      <c r="B180" s="132"/>
      <c r="C180" s="133" t="s">
        <v>77</v>
      </c>
      <c r="D180" s="133" t="s">
        <v>145</v>
      </c>
      <c r="E180" s="134" t="s">
        <v>1201</v>
      </c>
      <c r="F180" s="135" t="s">
        <v>1202</v>
      </c>
      <c r="G180" s="136" t="s">
        <v>939</v>
      </c>
      <c r="H180" s="137">
        <v>1</v>
      </c>
      <c r="I180" s="138"/>
      <c r="J180" s="139">
        <f t="shared" si="30"/>
        <v>0</v>
      </c>
      <c r="K180" s="135" t="s">
        <v>1</v>
      </c>
      <c r="L180" s="32"/>
      <c r="M180" s="140" t="s">
        <v>1</v>
      </c>
      <c r="N180" s="141" t="s">
        <v>42</v>
      </c>
      <c r="P180" s="142">
        <f t="shared" si="31"/>
        <v>0</v>
      </c>
      <c r="Q180" s="142">
        <v>0</v>
      </c>
      <c r="R180" s="142">
        <f t="shared" si="32"/>
        <v>0</v>
      </c>
      <c r="S180" s="142">
        <v>0</v>
      </c>
      <c r="T180" s="143">
        <f t="shared" si="33"/>
        <v>0</v>
      </c>
      <c r="AR180" s="144" t="s">
        <v>150</v>
      </c>
      <c r="AT180" s="144" t="s">
        <v>145</v>
      </c>
      <c r="AU180" s="144" t="s">
        <v>85</v>
      </c>
      <c r="AY180" s="17" t="s">
        <v>142</v>
      </c>
      <c r="BE180" s="145">
        <f t="shared" si="34"/>
        <v>0</v>
      </c>
      <c r="BF180" s="145">
        <f t="shared" si="35"/>
        <v>0</v>
      </c>
      <c r="BG180" s="145">
        <f t="shared" si="36"/>
        <v>0</v>
      </c>
      <c r="BH180" s="145">
        <f t="shared" si="37"/>
        <v>0</v>
      </c>
      <c r="BI180" s="145">
        <f t="shared" si="38"/>
        <v>0</v>
      </c>
      <c r="BJ180" s="17" t="s">
        <v>85</v>
      </c>
      <c r="BK180" s="145">
        <f t="shared" si="39"/>
        <v>0</v>
      </c>
      <c r="BL180" s="17" t="s">
        <v>150</v>
      </c>
      <c r="BM180" s="144" t="s">
        <v>894</v>
      </c>
    </row>
    <row r="181" spans="2:65" s="1" customFormat="1" ht="16.5" customHeight="1">
      <c r="B181" s="132"/>
      <c r="C181" s="133" t="s">
        <v>77</v>
      </c>
      <c r="D181" s="133" t="s">
        <v>145</v>
      </c>
      <c r="E181" s="134" t="s">
        <v>1203</v>
      </c>
      <c r="F181" s="135" t="s">
        <v>1204</v>
      </c>
      <c r="G181" s="136" t="s">
        <v>939</v>
      </c>
      <c r="H181" s="137">
        <v>3</v>
      </c>
      <c r="I181" s="138"/>
      <c r="J181" s="139">
        <f t="shared" si="30"/>
        <v>0</v>
      </c>
      <c r="K181" s="135" t="s">
        <v>1</v>
      </c>
      <c r="L181" s="32"/>
      <c r="M181" s="140" t="s">
        <v>1</v>
      </c>
      <c r="N181" s="141" t="s">
        <v>42</v>
      </c>
      <c r="P181" s="142">
        <f t="shared" si="31"/>
        <v>0</v>
      </c>
      <c r="Q181" s="142">
        <v>0</v>
      </c>
      <c r="R181" s="142">
        <f t="shared" si="32"/>
        <v>0</v>
      </c>
      <c r="S181" s="142">
        <v>0</v>
      </c>
      <c r="T181" s="143">
        <f t="shared" si="33"/>
        <v>0</v>
      </c>
      <c r="AR181" s="144" t="s">
        <v>150</v>
      </c>
      <c r="AT181" s="144" t="s">
        <v>145</v>
      </c>
      <c r="AU181" s="144" t="s">
        <v>85</v>
      </c>
      <c r="AY181" s="17" t="s">
        <v>142</v>
      </c>
      <c r="BE181" s="145">
        <f t="shared" si="34"/>
        <v>0</v>
      </c>
      <c r="BF181" s="145">
        <f t="shared" si="35"/>
        <v>0</v>
      </c>
      <c r="BG181" s="145">
        <f t="shared" si="36"/>
        <v>0</v>
      </c>
      <c r="BH181" s="145">
        <f t="shared" si="37"/>
        <v>0</v>
      </c>
      <c r="BI181" s="145">
        <f t="shared" si="38"/>
        <v>0</v>
      </c>
      <c r="BJ181" s="17" t="s">
        <v>85</v>
      </c>
      <c r="BK181" s="145">
        <f t="shared" si="39"/>
        <v>0</v>
      </c>
      <c r="BL181" s="17" t="s">
        <v>150</v>
      </c>
      <c r="BM181" s="144" t="s">
        <v>911</v>
      </c>
    </row>
    <row r="182" spans="2:65" s="1" customFormat="1" ht="16.5" customHeight="1">
      <c r="B182" s="132"/>
      <c r="C182" s="133" t="s">
        <v>77</v>
      </c>
      <c r="D182" s="133" t="s">
        <v>145</v>
      </c>
      <c r="E182" s="134" t="s">
        <v>1205</v>
      </c>
      <c r="F182" s="135" t="s">
        <v>1206</v>
      </c>
      <c r="G182" s="136" t="s">
        <v>939</v>
      </c>
      <c r="H182" s="137">
        <v>3</v>
      </c>
      <c r="I182" s="138"/>
      <c r="J182" s="139">
        <f t="shared" si="30"/>
        <v>0</v>
      </c>
      <c r="K182" s="135" t="s">
        <v>1</v>
      </c>
      <c r="L182" s="32"/>
      <c r="M182" s="140" t="s">
        <v>1</v>
      </c>
      <c r="N182" s="141" t="s">
        <v>42</v>
      </c>
      <c r="P182" s="142">
        <f t="shared" si="31"/>
        <v>0</v>
      </c>
      <c r="Q182" s="142">
        <v>0</v>
      </c>
      <c r="R182" s="142">
        <f t="shared" si="32"/>
        <v>0</v>
      </c>
      <c r="S182" s="142">
        <v>0</v>
      </c>
      <c r="T182" s="143">
        <f t="shared" si="33"/>
        <v>0</v>
      </c>
      <c r="AR182" s="144" t="s">
        <v>150</v>
      </c>
      <c r="AT182" s="144" t="s">
        <v>145</v>
      </c>
      <c r="AU182" s="144" t="s">
        <v>85</v>
      </c>
      <c r="AY182" s="17" t="s">
        <v>142</v>
      </c>
      <c r="BE182" s="145">
        <f t="shared" si="34"/>
        <v>0</v>
      </c>
      <c r="BF182" s="145">
        <f t="shared" si="35"/>
        <v>0</v>
      </c>
      <c r="BG182" s="145">
        <f t="shared" si="36"/>
        <v>0</v>
      </c>
      <c r="BH182" s="145">
        <f t="shared" si="37"/>
        <v>0</v>
      </c>
      <c r="BI182" s="145">
        <f t="shared" si="38"/>
        <v>0</v>
      </c>
      <c r="BJ182" s="17" t="s">
        <v>85</v>
      </c>
      <c r="BK182" s="145">
        <f t="shared" si="39"/>
        <v>0</v>
      </c>
      <c r="BL182" s="17" t="s">
        <v>150</v>
      </c>
      <c r="BM182" s="144" t="s">
        <v>921</v>
      </c>
    </row>
    <row r="183" spans="2:65" s="1" customFormat="1" ht="16.5" customHeight="1">
      <c r="B183" s="132"/>
      <c r="C183" s="133" t="s">
        <v>77</v>
      </c>
      <c r="D183" s="133" t="s">
        <v>145</v>
      </c>
      <c r="E183" s="134" t="s">
        <v>1207</v>
      </c>
      <c r="F183" s="135" t="s">
        <v>1208</v>
      </c>
      <c r="G183" s="136" t="s">
        <v>939</v>
      </c>
      <c r="H183" s="137">
        <v>40</v>
      </c>
      <c r="I183" s="138"/>
      <c r="J183" s="139">
        <f t="shared" si="30"/>
        <v>0</v>
      </c>
      <c r="K183" s="135" t="s">
        <v>1</v>
      </c>
      <c r="L183" s="32"/>
      <c r="M183" s="140" t="s">
        <v>1</v>
      </c>
      <c r="N183" s="141" t="s">
        <v>42</v>
      </c>
      <c r="P183" s="142">
        <f t="shared" si="31"/>
        <v>0</v>
      </c>
      <c r="Q183" s="142">
        <v>0</v>
      </c>
      <c r="R183" s="142">
        <f t="shared" si="32"/>
        <v>0</v>
      </c>
      <c r="S183" s="142">
        <v>0</v>
      </c>
      <c r="T183" s="143">
        <f t="shared" si="33"/>
        <v>0</v>
      </c>
      <c r="AR183" s="144" t="s">
        <v>150</v>
      </c>
      <c r="AT183" s="144" t="s">
        <v>145</v>
      </c>
      <c r="AU183" s="144" t="s">
        <v>85</v>
      </c>
      <c r="AY183" s="17" t="s">
        <v>142</v>
      </c>
      <c r="BE183" s="145">
        <f t="shared" si="34"/>
        <v>0</v>
      </c>
      <c r="BF183" s="145">
        <f t="shared" si="35"/>
        <v>0</v>
      </c>
      <c r="BG183" s="145">
        <f t="shared" si="36"/>
        <v>0</v>
      </c>
      <c r="BH183" s="145">
        <f t="shared" si="37"/>
        <v>0</v>
      </c>
      <c r="BI183" s="145">
        <f t="shared" si="38"/>
        <v>0</v>
      </c>
      <c r="BJ183" s="17" t="s">
        <v>85</v>
      </c>
      <c r="BK183" s="145">
        <f t="shared" si="39"/>
        <v>0</v>
      </c>
      <c r="BL183" s="17" t="s">
        <v>150</v>
      </c>
      <c r="BM183" s="144" t="s">
        <v>932</v>
      </c>
    </row>
    <row r="184" spans="2:65" s="1" customFormat="1" ht="16.5" customHeight="1">
      <c r="B184" s="132"/>
      <c r="C184" s="133" t="s">
        <v>77</v>
      </c>
      <c r="D184" s="133" t="s">
        <v>145</v>
      </c>
      <c r="E184" s="134" t="s">
        <v>1209</v>
      </c>
      <c r="F184" s="135" t="s">
        <v>1210</v>
      </c>
      <c r="G184" s="136" t="s">
        <v>224</v>
      </c>
      <c r="H184" s="137">
        <v>120</v>
      </c>
      <c r="I184" s="138"/>
      <c r="J184" s="139">
        <f t="shared" si="30"/>
        <v>0</v>
      </c>
      <c r="K184" s="135" t="s">
        <v>1</v>
      </c>
      <c r="L184" s="32"/>
      <c r="M184" s="140" t="s">
        <v>1</v>
      </c>
      <c r="N184" s="141" t="s">
        <v>42</v>
      </c>
      <c r="P184" s="142">
        <f t="shared" si="31"/>
        <v>0</v>
      </c>
      <c r="Q184" s="142">
        <v>0</v>
      </c>
      <c r="R184" s="142">
        <f t="shared" si="32"/>
        <v>0</v>
      </c>
      <c r="S184" s="142">
        <v>0</v>
      </c>
      <c r="T184" s="143">
        <f t="shared" si="33"/>
        <v>0</v>
      </c>
      <c r="AR184" s="144" t="s">
        <v>150</v>
      </c>
      <c r="AT184" s="144" t="s">
        <v>145</v>
      </c>
      <c r="AU184" s="144" t="s">
        <v>85</v>
      </c>
      <c r="AY184" s="17" t="s">
        <v>142</v>
      </c>
      <c r="BE184" s="145">
        <f t="shared" si="34"/>
        <v>0</v>
      </c>
      <c r="BF184" s="145">
        <f t="shared" si="35"/>
        <v>0</v>
      </c>
      <c r="BG184" s="145">
        <f t="shared" si="36"/>
        <v>0</v>
      </c>
      <c r="BH184" s="145">
        <f t="shared" si="37"/>
        <v>0</v>
      </c>
      <c r="BI184" s="145">
        <f t="shared" si="38"/>
        <v>0</v>
      </c>
      <c r="BJ184" s="17" t="s">
        <v>85</v>
      </c>
      <c r="BK184" s="145">
        <f t="shared" si="39"/>
        <v>0</v>
      </c>
      <c r="BL184" s="17" t="s">
        <v>150</v>
      </c>
      <c r="BM184" s="144" t="s">
        <v>1211</v>
      </c>
    </row>
    <row r="185" spans="2:65" s="1" customFormat="1" ht="16.5" customHeight="1">
      <c r="B185" s="132"/>
      <c r="C185" s="133" t="s">
        <v>77</v>
      </c>
      <c r="D185" s="133" t="s">
        <v>145</v>
      </c>
      <c r="E185" s="134" t="s">
        <v>1212</v>
      </c>
      <c r="F185" s="135" t="s">
        <v>1213</v>
      </c>
      <c r="G185" s="136" t="s">
        <v>224</v>
      </c>
      <c r="H185" s="137">
        <v>280</v>
      </c>
      <c r="I185" s="138"/>
      <c r="J185" s="139">
        <f t="shared" si="30"/>
        <v>0</v>
      </c>
      <c r="K185" s="135" t="s">
        <v>1</v>
      </c>
      <c r="L185" s="32"/>
      <c r="M185" s="140" t="s">
        <v>1</v>
      </c>
      <c r="N185" s="141" t="s">
        <v>42</v>
      </c>
      <c r="P185" s="142">
        <f t="shared" si="31"/>
        <v>0</v>
      </c>
      <c r="Q185" s="142">
        <v>0</v>
      </c>
      <c r="R185" s="142">
        <f t="shared" si="32"/>
        <v>0</v>
      </c>
      <c r="S185" s="142">
        <v>0</v>
      </c>
      <c r="T185" s="143">
        <f t="shared" si="33"/>
        <v>0</v>
      </c>
      <c r="AR185" s="144" t="s">
        <v>150</v>
      </c>
      <c r="AT185" s="144" t="s">
        <v>145</v>
      </c>
      <c r="AU185" s="144" t="s">
        <v>85</v>
      </c>
      <c r="AY185" s="17" t="s">
        <v>142</v>
      </c>
      <c r="BE185" s="145">
        <f t="shared" si="34"/>
        <v>0</v>
      </c>
      <c r="BF185" s="145">
        <f t="shared" si="35"/>
        <v>0</v>
      </c>
      <c r="BG185" s="145">
        <f t="shared" si="36"/>
        <v>0</v>
      </c>
      <c r="BH185" s="145">
        <f t="shared" si="37"/>
        <v>0</v>
      </c>
      <c r="BI185" s="145">
        <f t="shared" si="38"/>
        <v>0</v>
      </c>
      <c r="BJ185" s="17" t="s">
        <v>85</v>
      </c>
      <c r="BK185" s="145">
        <f t="shared" si="39"/>
        <v>0</v>
      </c>
      <c r="BL185" s="17" t="s">
        <v>150</v>
      </c>
      <c r="BM185" s="144" t="s">
        <v>1214</v>
      </c>
    </row>
    <row r="186" spans="2:65" s="1" customFormat="1" ht="16.5" customHeight="1">
      <c r="B186" s="132"/>
      <c r="C186" s="133" t="s">
        <v>77</v>
      </c>
      <c r="D186" s="133" t="s">
        <v>145</v>
      </c>
      <c r="E186" s="134" t="s">
        <v>1215</v>
      </c>
      <c r="F186" s="135" t="s">
        <v>1216</v>
      </c>
      <c r="G186" s="136" t="s">
        <v>224</v>
      </c>
      <c r="H186" s="137">
        <v>19.29</v>
      </c>
      <c r="I186" s="138"/>
      <c r="J186" s="139">
        <f t="shared" si="30"/>
        <v>0</v>
      </c>
      <c r="K186" s="135" t="s">
        <v>1</v>
      </c>
      <c r="L186" s="32"/>
      <c r="M186" s="140" t="s">
        <v>1</v>
      </c>
      <c r="N186" s="141" t="s">
        <v>42</v>
      </c>
      <c r="P186" s="142">
        <f t="shared" si="31"/>
        <v>0</v>
      </c>
      <c r="Q186" s="142">
        <v>0</v>
      </c>
      <c r="R186" s="142">
        <f t="shared" si="32"/>
        <v>0</v>
      </c>
      <c r="S186" s="142">
        <v>0</v>
      </c>
      <c r="T186" s="143">
        <f t="shared" si="33"/>
        <v>0</v>
      </c>
      <c r="AR186" s="144" t="s">
        <v>150</v>
      </c>
      <c r="AT186" s="144" t="s">
        <v>145</v>
      </c>
      <c r="AU186" s="144" t="s">
        <v>85</v>
      </c>
      <c r="AY186" s="17" t="s">
        <v>142</v>
      </c>
      <c r="BE186" s="145">
        <f t="shared" si="34"/>
        <v>0</v>
      </c>
      <c r="BF186" s="145">
        <f t="shared" si="35"/>
        <v>0</v>
      </c>
      <c r="BG186" s="145">
        <f t="shared" si="36"/>
        <v>0</v>
      </c>
      <c r="BH186" s="145">
        <f t="shared" si="37"/>
        <v>0</v>
      </c>
      <c r="BI186" s="145">
        <f t="shared" si="38"/>
        <v>0</v>
      </c>
      <c r="BJ186" s="17" t="s">
        <v>85</v>
      </c>
      <c r="BK186" s="145">
        <f t="shared" si="39"/>
        <v>0</v>
      </c>
      <c r="BL186" s="17" t="s">
        <v>150</v>
      </c>
      <c r="BM186" s="144" t="s">
        <v>1217</v>
      </c>
    </row>
    <row r="187" spans="2:65" s="1" customFormat="1" ht="16.5" customHeight="1">
      <c r="B187" s="132"/>
      <c r="C187" s="133" t="s">
        <v>77</v>
      </c>
      <c r="D187" s="133" t="s">
        <v>145</v>
      </c>
      <c r="E187" s="134" t="s">
        <v>1218</v>
      </c>
      <c r="F187" s="135" t="s">
        <v>1219</v>
      </c>
      <c r="G187" s="136" t="s">
        <v>939</v>
      </c>
      <c r="H187" s="137">
        <v>40</v>
      </c>
      <c r="I187" s="138"/>
      <c r="J187" s="139">
        <f t="shared" si="30"/>
        <v>0</v>
      </c>
      <c r="K187" s="135" t="s">
        <v>1</v>
      </c>
      <c r="L187" s="32"/>
      <c r="M187" s="140" t="s">
        <v>1</v>
      </c>
      <c r="N187" s="141" t="s">
        <v>42</v>
      </c>
      <c r="P187" s="142">
        <f t="shared" si="31"/>
        <v>0</v>
      </c>
      <c r="Q187" s="142">
        <v>0</v>
      </c>
      <c r="R187" s="142">
        <f t="shared" si="32"/>
        <v>0</v>
      </c>
      <c r="S187" s="142">
        <v>0</v>
      </c>
      <c r="T187" s="143">
        <f t="shared" si="33"/>
        <v>0</v>
      </c>
      <c r="AR187" s="144" t="s">
        <v>150</v>
      </c>
      <c r="AT187" s="144" t="s">
        <v>145</v>
      </c>
      <c r="AU187" s="144" t="s">
        <v>85</v>
      </c>
      <c r="AY187" s="17" t="s">
        <v>142</v>
      </c>
      <c r="BE187" s="145">
        <f t="shared" si="34"/>
        <v>0</v>
      </c>
      <c r="BF187" s="145">
        <f t="shared" si="35"/>
        <v>0</v>
      </c>
      <c r="BG187" s="145">
        <f t="shared" si="36"/>
        <v>0</v>
      </c>
      <c r="BH187" s="145">
        <f t="shared" si="37"/>
        <v>0</v>
      </c>
      <c r="BI187" s="145">
        <f t="shared" si="38"/>
        <v>0</v>
      </c>
      <c r="BJ187" s="17" t="s">
        <v>85</v>
      </c>
      <c r="BK187" s="145">
        <f t="shared" si="39"/>
        <v>0</v>
      </c>
      <c r="BL187" s="17" t="s">
        <v>150</v>
      </c>
      <c r="BM187" s="144" t="s">
        <v>1220</v>
      </c>
    </row>
    <row r="188" spans="2:65" s="1" customFormat="1" ht="16.5" customHeight="1">
      <c r="B188" s="132"/>
      <c r="C188" s="133" t="s">
        <v>77</v>
      </c>
      <c r="D188" s="133" t="s">
        <v>145</v>
      </c>
      <c r="E188" s="134" t="s">
        <v>1221</v>
      </c>
      <c r="F188" s="135" t="s">
        <v>1222</v>
      </c>
      <c r="G188" s="136" t="s">
        <v>939</v>
      </c>
      <c r="H188" s="137">
        <v>15</v>
      </c>
      <c r="I188" s="138"/>
      <c r="J188" s="139">
        <f t="shared" si="30"/>
        <v>0</v>
      </c>
      <c r="K188" s="135" t="s">
        <v>1</v>
      </c>
      <c r="L188" s="32"/>
      <c r="M188" s="140" t="s">
        <v>1</v>
      </c>
      <c r="N188" s="141" t="s">
        <v>42</v>
      </c>
      <c r="P188" s="142">
        <f t="shared" si="31"/>
        <v>0</v>
      </c>
      <c r="Q188" s="142">
        <v>0</v>
      </c>
      <c r="R188" s="142">
        <f t="shared" si="32"/>
        <v>0</v>
      </c>
      <c r="S188" s="142">
        <v>0</v>
      </c>
      <c r="T188" s="143">
        <f t="shared" si="33"/>
        <v>0</v>
      </c>
      <c r="AR188" s="144" t="s">
        <v>150</v>
      </c>
      <c r="AT188" s="144" t="s">
        <v>145</v>
      </c>
      <c r="AU188" s="144" t="s">
        <v>85</v>
      </c>
      <c r="AY188" s="17" t="s">
        <v>142</v>
      </c>
      <c r="BE188" s="145">
        <f t="shared" si="34"/>
        <v>0</v>
      </c>
      <c r="BF188" s="145">
        <f t="shared" si="35"/>
        <v>0</v>
      </c>
      <c r="BG188" s="145">
        <f t="shared" si="36"/>
        <v>0</v>
      </c>
      <c r="BH188" s="145">
        <f t="shared" si="37"/>
        <v>0</v>
      </c>
      <c r="BI188" s="145">
        <f t="shared" si="38"/>
        <v>0</v>
      </c>
      <c r="BJ188" s="17" t="s">
        <v>85</v>
      </c>
      <c r="BK188" s="145">
        <f t="shared" si="39"/>
        <v>0</v>
      </c>
      <c r="BL188" s="17" t="s">
        <v>150</v>
      </c>
      <c r="BM188" s="144" t="s">
        <v>1223</v>
      </c>
    </row>
    <row r="189" spans="2:65" s="1" customFormat="1" ht="16.5" customHeight="1">
      <c r="B189" s="132"/>
      <c r="C189" s="133" t="s">
        <v>77</v>
      </c>
      <c r="D189" s="133" t="s">
        <v>145</v>
      </c>
      <c r="E189" s="134" t="s">
        <v>1224</v>
      </c>
      <c r="F189" s="135" t="s">
        <v>1225</v>
      </c>
      <c r="G189" s="136" t="s">
        <v>939</v>
      </c>
      <c r="H189" s="137">
        <v>135</v>
      </c>
      <c r="I189" s="138"/>
      <c r="J189" s="139">
        <f t="shared" si="30"/>
        <v>0</v>
      </c>
      <c r="K189" s="135" t="s">
        <v>1</v>
      </c>
      <c r="L189" s="32"/>
      <c r="M189" s="140" t="s">
        <v>1</v>
      </c>
      <c r="N189" s="141" t="s">
        <v>42</v>
      </c>
      <c r="P189" s="142">
        <f t="shared" si="31"/>
        <v>0</v>
      </c>
      <c r="Q189" s="142">
        <v>0</v>
      </c>
      <c r="R189" s="142">
        <f t="shared" si="32"/>
        <v>0</v>
      </c>
      <c r="S189" s="142">
        <v>0</v>
      </c>
      <c r="T189" s="143">
        <f t="shared" si="33"/>
        <v>0</v>
      </c>
      <c r="AR189" s="144" t="s">
        <v>150</v>
      </c>
      <c r="AT189" s="144" t="s">
        <v>145</v>
      </c>
      <c r="AU189" s="144" t="s">
        <v>85</v>
      </c>
      <c r="AY189" s="17" t="s">
        <v>142</v>
      </c>
      <c r="BE189" s="145">
        <f t="shared" si="34"/>
        <v>0</v>
      </c>
      <c r="BF189" s="145">
        <f t="shared" si="35"/>
        <v>0</v>
      </c>
      <c r="BG189" s="145">
        <f t="shared" si="36"/>
        <v>0</v>
      </c>
      <c r="BH189" s="145">
        <f t="shared" si="37"/>
        <v>0</v>
      </c>
      <c r="BI189" s="145">
        <f t="shared" si="38"/>
        <v>0</v>
      </c>
      <c r="BJ189" s="17" t="s">
        <v>85</v>
      </c>
      <c r="BK189" s="145">
        <f t="shared" si="39"/>
        <v>0</v>
      </c>
      <c r="BL189" s="17" t="s">
        <v>150</v>
      </c>
      <c r="BM189" s="144" t="s">
        <v>1226</v>
      </c>
    </row>
    <row r="190" spans="2:65" s="1" customFormat="1" ht="16.5" customHeight="1">
      <c r="B190" s="132"/>
      <c r="C190" s="133" t="s">
        <v>77</v>
      </c>
      <c r="D190" s="133" t="s">
        <v>145</v>
      </c>
      <c r="E190" s="134" t="s">
        <v>1227</v>
      </c>
      <c r="F190" s="135" t="s">
        <v>1228</v>
      </c>
      <c r="G190" s="136" t="s">
        <v>939</v>
      </c>
      <c r="H190" s="137">
        <v>12</v>
      </c>
      <c r="I190" s="138"/>
      <c r="J190" s="139">
        <f t="shared" si="30"/>
        <v>0</v>
      </c>
      <c r="K190" s="135" t="s">
        <v>1</v>
      </c>
      <c r="L190" s="32"/>
      <c r="M190" s="140" t="s">
        <v>1</v>
      </c>
      <c r="N190" s="141" t="s">
        <v>42</v>
      </c>
      <c r="P190" s="142">
        <f t="shared" si="31"/>
        <v>0</v>
      </c>
      <c r="Q190" s="142">
        <v>0</v>
      </c>
      <c r="R190" s="142">
        <f t="shared" si="32"/>
        <v>0</v>
      </c>
      <c r="S190" s="142">
        <v>0</v>
      </c>
      <c r="T190" s="143">
        <f t="shared" si="33"/>
        <v>0</v>
      </c>
      <c r="AR190" s="144" t="s">
        <v>150</v>
      </c>
      <c r="AT190" s="144" t="s">
        <v>145</v>
      </c>
      <c r="AU190" s="144" t="s">
        <v>85</v>
      </c>
      <c r="AY190" s="17" t="s">
        <v>142</v>
      </c>
      <c r="BE190" s="145">
        <f t="shared" si="34"/>
        <v>0</v>
      </c>
      <c r="BF190" s="145">
        <f t="shared" si="35"/>
        <v>0</v>
      </c>
      <c r="BG190" s="145">
        <f t="shared" si="36"/>
        <v>0</v>
      </c>
      <c r="BH190" s="145">
        <f t="shared" si="37"/>
        <v>0</v>
      </c>
      <c r="BI190" s="145">
        <f t="shared" si="38"/>
        <v>0</v>
      </c>
      <c r="BJ190" s="17" t="s">
        <v>85</v>
      </c>
      <c r="BK190" s="145">
        <f t="shared" si="39"/>
        <v>0</v>
      </c>
      <c r="BL190" s="17" t="s">
        <v>150</v>
      </c>
      <c r="BM190" s="144" t="s">
        <v>1229</v>
      </c>
    </row>
    <row r="191" spans="2:65" s="1" customFormat="1" ht="16.5" customHeight="1">
      <c r="B191" s="132"/>
      <c r="C191" s="133" t="s">
        <v>77</v>
      </c>
      <c r="D191" s="133" t="s">
        <v>145</v>
      </c>
      <c r="E191" s="134" t="s">
        <v>1230</v>
      </c>
      <c r="F191" s="135" t="s">
        <v>1231</v>
      </c>
      <c r="G191" s="136" t="s">
        <v>939</v>
      </c>
      <c r="H191" s="137">
        <v>6</v>
      </c>
      <c r="I191" s="138"/>
      <c r="J191" s="139">
        <f t="shared" si="30"/>
        <v>0</v>
      </c>
      <c r="K191" s="135" t="s">
        <v>1</v>
      </c>
      <c r="L191" s="32"/>
      <c r="M191" s="140" t="s">
        <v>1</v>
      </c>
      <c r="N191" s="141" t="s">
        <v>42</v>
      </c>
      <c r="P191" s="142">
        <f t="shared" si="31"/>
        <v>0</v>
      </c>
      <c r="Q191" s="142">
        <v>0</v>
      </c>
      <c r="R191" s="142">
        <f t="shared" si="32"/>
        <v>0</v>
      </c>
      <c r="S191" s="142">
        <v>0</v>
      </c>
      <c r="T191" s="143">
        <f t="shared" si="33"/>
        <v>0</v>
      </c>
      <c r="AR191" s="144" t="s">
        <v>150</v>
      </c>
      <c r="AT191" s="144" t="s">
        <v>145</v>
      </c>
      <c r="AU191" s="144" t="s">
        <v>85</v>
      </c>
      <c r="AY191" s="17" t="s">
        <v>142</v>
      </c>
      <c r="BE191" s="145">
        <f t="shared" si="34"/>
        <v>0</v>
      </c>
      <c r="BF191" s="145">
        <f t="shared" si="35"/>
        <v>0</v>
      </c>
      <c r="BG191" s="145">
        <f t="shared" si="36"/>
        <v>0</v>
      </c>
      <c r="BH191" s="145">
        <f t="shared" si="37"/>
        <v>0</v>
      </c>
      <c r="BI191" s="145">
        <f t="shared" si="38"/>
        <v>0</v>
      </c>
      <c r="BJ191" s="17" t="s">
        <v>85</v>
      </c>
      <c r="BK191" s="145">
        <f t="shared" si="39"/>
        <v>0</v>
      </c>
      <c r="BL191" s="17" t="s">
        <v>150</v>
      </c>
      <c r="BM191" s="144" t="s">
        <v>1232</v>
      </c>
    </row>
    <row r="192" spans="2:65" s="1" customFormat="1" ht="16.5" customHeight="1">
      <c r="B192" s="132"/>
      <c r="C192" s="133" t="s">
        <v>77</v>
      </c>
      <c r="D192" s="133" t="s">
        <v>145</v>
      </c>
      <c r="E192" s="134" t="s">
        <v>1233</v>
      </c>
      <c r="F192" s="135" t="s">
        <v>1234</v>
      </c>
      <c r="G192" s="136" t="s">
        <v>939</v>
      </c>
      <c r="H192" s="137">
        <v>6</v>
      </c>
      <c r="I192" s="138"/>
      <c r="J192" s="139">
        <f t="shared" si="30"/>
        <v>0</v>
      </c>
      <c r="K192" s="135" t="s">
        <v>1</v>
      </c>
      <c r="L192" s="32"/>
      <c r="M192" s="140" t="s">
        <v>1</v>
      </c>
      <c r="N192" s="141" t="s">
        <v>42</v>
      </c>
      <c r="P192" s="142">
        <f t="shared" si="31"/>
        <v>0</v>
      </c>
      <c r="Q192" s="142">
        <v>0</v>
      </c>
      <c r="R192" s="142">
        <f t="shared" si="32"/>
        <v>0</v>
      </c>
      <c r="S192" s="142">
        <v>0</v>
      </c>
      <c r="T192" s="143">
        <f t="shared" si="33"/>
        <v>0</v>
      </c>
      <c r="AR192" s="144" t="s">
        <v>150</v>
      </c>
      <c r="AT192" s="144" t="s">
        <v>145</v>
      </c>
      <c r="AU192" s="144" t="s">
        <v>85</v>
      </c>
      <c r="AY192" s="17" t="s">
        <v>142</v>
      </c>
      <c r="BE192" s="145">
        <f t="shared" si="34"/>
        <v>0</v>
      </c>
      <c r="BF192" s="145">
        <f t="shared" si="35"/>
        <v>0</v>
      </c>
      <c r="BG192" s="145">
        <f t="shared" si="36"/>
        <v>0</v>
      </c>
      <c r="BH192" s="145">
        <f t="shared" si="37"/>
        <v>0</v>
      </c>
      <c r="BI192" s="145">
        <f t="shared" si="38"/>
        <v>0</v>
      </c>
      <c r="BJ192" s="17" t="s">
        <v>85</v>
      </c>
      <c r="BK192" s="145">
        <f t="shared" si="39"/>
        <v>0</v>
      </c>
      <c r="BL192" s="17" t="s">
        <v>150</v>
      </c>
      <c r="BM192" s="144" t="s">
        <v>1235</v>
      </c>
    </row>
    <row r="193" spans="2:65" s="1" customFormat="1" ht="16.5" customHeight="1">
      <c r="B193" s="132"/>
      <c r="C193" s="133" t="s">
        <v>77</v>
      </c>
      <c r="D193" s="133" t="s">
        <v>145</v>
      </c>
      <c r="E193" s="134" t="s">
        <v>1236</v>
      </c>
      <c r="F193" s="135" t="s">
        <v>1237</v>
      </c>
      <c r="G193" s="136" t="s">
        <v>939</v>
      </c>
      <c r="H193" s="137">
        <v>6</v>
      </c>
      <c r="I193" s="138"/>
      <c r="J193" s="139">
        <f t="shared" si="30"/>
        <v>0</v>
      </c>
      <c r="K193" s="135" t="s">
        <v>1</v>
      </c>
      <c r="L193" s="32"/>
      <c r="M193" s="140" t="s">
        <v>1</v>
      </c>
      <c r="N193" s="141" t="s">
        <v>42</v>
      </c>
      <c r="P193" s="142">
        <f t="shared" si="31"/>
        <v>0</v>
      </c>
      <c r="Q193" s="142">
        <v>0</v>
      </c>
      <c r="R193" s="142">
        <f t="shared" si="32"/>
        <v>0</v>
      </c>
      <c r="S193" s="142">
        <v>0</v>
      </c>
      <c r="T193" s="143">
        <f t="shared" si="33"/>
        <v>0</v>
      </c>
      <c r="AR193" s="144" t="s">
        <v>150</v>
      </c>
      <c r="AT193" s="144" t="s">
        <v>145</v>
      </c>
      <c r="AU193" s="144" t="s">
        <v>85</v>
      </c>
      <c r="AY193" s="17" t="s">
        <v>142</v>
      </c>
      <c r="BE193" s="145">
        <f t="shared" si="34"/>
        <v>0</v>
      </c>
      <c r="BF193" s="145">
        <f t="shared" si="35"/>
        <v>0</v>
      </c>
      <c r="BG193" s="145">
        <f t="shared" si="36"/>
        <v>0</v>
      </c>
      <c r="BH193" s="145">
        <f t="shared" si="37"/>
        <v>0</v>
      </c>
      <c r="BI193" s="145">
        <f t="shared" si="38"/>
        <v>0</v>
      </c>
      <c r="BJ193" s="17" t="s">
        <v>85</v>
      </c>
      <c r="BK193" s="145">
        <f t="shared" si="39"/>
        <v>0</v>
      </c>
      <c r="BL193" s="17" t="s">
        <v>150</v>
      </c>
      <c r="BM193" s="144" t="s">
        <v>1238</v>
      </c>
    </row>
    <row r="194" spans="2:65" s="1" customFormat="1" ht="16.5" customHeight="1">
      <c r="B194" s="132"/>
      <c r="C194" s="133" t="s">
        <v>77</v>
      </c>
      <c r="D194" s="133" t="s">
        <v>145</v>
      </c>
      <c r="E194" s="134" t="s">
        <v>1239</v>
      </c>
      <c r="F194" s="135" t="s">
        <v>1240</v>
      </c>
      <c r="G194" s="136" t="s">
        <v>939</v>
      </c>
      <c r="H194" s="137">
        <v>10</v>
      </c>
      <c r="I194" s="138"/>
      <c r="J194" s="139">
        <f t="shared" si="30"/>
        <v>0</v>
      </c>
      <c r="K194" s="135" t="s">
        <v>1</v>
      </c>
      <c r="L194" s="32"/>
      <c r="M194" s="140" t="s">
        <v>1</v>
      </c>
      <c r="N194" s="141" t="s">
        <v>42</v>
      </c>
      <c r="P194" s="142">
        <f t="shared" si="31"/>
        <v>0</v>
      </c>
      <c r="Q194" s="142">
        <v>0</v>
      </c>
      <c r="R194" s="142">
        <f t="shared" si="32"/>
        <v>0</v>
      </c>
      <c r="S194" s="142">
        <v>0</v>
      </c>
      <c r="T194" s="143">
        <f t="shared" si="33"/>
        <v>0</v>
      </c>
      <c r="AR194" s="144" t="s">
        <v>150</v>
      </c>
      <c r="AT194" s="144" t="s">
        <v>145</v>
      </c>
      <c r="AU194" s="144" t="s">
        <v>85</v>
      </c>
      <c r="AY194" s="17" t="s">
        <v>142</v>
      </c>
      <c r="BE194" s="145">
        <f t="shared" si="34"/>
        <v>0</v>
      </c>
      <c r="BF194" s="145">
        <f t="shared" si="35"/>
        <v>0</v>
      </c>
      <c r="BG194" s="145">
        <f t="shared" si="36"/>
        <v>0</v>
      </c>
      <c r="BH194" s="145">
        <f t="shared" si="37"/>
        <v>0</v>
      </c>
      <c r="BI194" s="145">
        <f t="shared" si="38"/>
        <v>0</v>
      </c>
      <c r="BJ194" s="17" t="s">
        <v>85</v>
      </c>
      <c r="BK194" s="145">
        <f t="shared" si="39"/>
        <v>0</v>
      </c>
      <c r="BL194" s="17" t="s">
        <v>150</v>
      </c>
      <c r="BM194" s="144" t="s">
        <v>1241</v>
      </c>
    </row>
    <row r="195" spans="2:65" s="1" customFormat="1" ht="16.5" customHeight="1">
      <c r="B195" s="132"/>
      <c r="C195" s="133" t="s">
        <v>77</v>
      </c>
      <c r="D195" s="133" t="s">
        <v>145</v>
      </c>
      <c r="E195" s="134" t="s">
        <v>1242</v>
      </c>
      <c r="F195" s="135" t="s">
        <v>1243</v>
      </c>
      <c r="G195" s="136" t="s">
        <v>939</v>
      </c>
      <c r="H195" s="137">
        <v>58</v>
      </c>
      <c r="I195" s="138"/>
      <c r="J195" s="139">
        <f t="shared" si="30"/>
        <v>0</v>
      </c>
      <c r="K195" s="135" t="s">
        <v>1</v>
      </c>
      <c r="L195" s="32"/>
      <c r="M195" s="140" t="s">
        <v>1</v>
      </c>
      <c r="N195" s="141" t="s">
        <v>42</v>
      </c>
      <c r="P195" s="142">
        <f t="shared" si="31"/>
        <v>0</v>
      </c>
      <c r="Q195" s="142">
        <v>0</v>
      </c>
      <c r="R195" s="142">
        <f t="shared" si="32"/>
        <v>0</v>
      </c>
      <c r="S195" s="142">
        <v>0</v>
      </c>
      <c r="T195" s="143">
        <f t="shared" si="33"/>
        <v>0</v>
      </c>
      <c r="AR195" s="144" t="s">
        <v>150</v>
      </c>
      <c r="AT195" s="144" t="s">
        <v>145</v>
      </c>
      <c r="AU195" s="144" t="s">
        <v>85</v>
      </c>
      <c r="AY195" s="17" t="s">
        <v>142</v>
      </c>
      <c r="BE195" s="145">
        <f t="shared" si="34"/>
        <v>0</v>
      </c>
      <c r="BF195" s="145">
        <f t="shared" si="35"/>
        <v>0</v>
      </c>
      <c r="BG195" s="145">
        <f t="shared" si="36"/>
        <v>0</v>
      </c>
      <c r="BH195" s="145">
        <f t="shared" si="37"/>
        <v>0</v>
      </c>
      <c r="BI195" s="145">
        <f t="shared" si="38"/>
        <v>0</v>
      </c>
      <c r="BJ195" s="17" t="s">
        <v>85</v>
      </c>
      <c r="BK195" s="145">
        <f t="shared" si="39"/>
        <v>0</v>
      </c>
      <c r="BL195" s="17" t="s">
        <v>150</v>
      </c>
      <c r="BM195" s="144" t="s">
        <v>1244</v>
      </c>
    </row>
    <row r="196" spans="2:65" s="1" customFormat="1" ht="16.5" customHeight="1">
      <c r="B196" s="132"/>
      <c r="C196" s="133" t="s">
        <v>77</v>
      </c>
      <c r="D196" s="133" t="s">
        <v>145</v>
      </c>
      <c r="E196" s="134" t="s">
        <v>1245</v>
      </c>
      <c r="F196" s="135" t="s">
        <v>1246</v>
      </c>
      <c r="G196" s="136" t="s">
        <v>939</v>
      </c>
      <c r="H196" s="137">
        <v>8</v>
      </c>
      <c r="I196" s="138"/>
      <c r="J196" s="139">
        <f t="shared" si="30"/>
        <v>0</v>
      </c>
      <c r="K196" s="135" t="s">
        <v>1</v>
      </c>
      <c r="L196" s="32"/>
      <c r="M196" s="140" t="s">
        <v>1</v>
      </c>
      <c r="N196" s="141" t="s">
        <v>42</v>
      </c>
      <c r="P196" s="142">
        <f t="shared" si="31"/>
        <v>0</v>
      </c>
      <c r="Q196" s="142">
        <v>0</v>
      </c>
      <c r="R196" s="142">
        <f t="shared" si="32"/>
        <v>0</v>
      </c>
      <c r="S196" s="142">
        <v>0</v>
      </c>
      <c r="T196" s="143">
        <f t="shared" si="33"/>
        <v>0</v>
      </c>
      <c r="AR196" s="144" t="s">
        <v>150</v>
      </c>
      <c r="AT196" s="144" t="s">
        <v>145</v>
      </c>
      <c r="AU196" s="144" t="s">
        <v>85</v>
      </c>
      <c r="AY196" s="17" t="s">
        <v>142</v>
      </c>
      <c r="BE196" s="145">
        <f t="shared" si="34"/>
        <v>0</v>
      </c>
      <c r="BF196" s="145">
        <f t="shared" si="35"/>
        <v>0</v>
      </c>
      <c r="BG196" s="145">
        <f t="shared" si="36"/>
        <v>0</v>
      </c>
      <c r="BH196" s="145">
        <f t="shared" si="37"/>
        <v>0</v>
      </c>
      <c r="BI196" s="145">
        <f t="shared" si="38"/>
        <v>0</v>
      </c>
      <c r="BJ196" s="17" t="s">
        <v>85</v>
      </c>
      <c r="BK196" s="145">
        <f t="shared" si="39"/>
        <v>0</v>
      </c>
      <c r="BL196" s="17" t="s">
        <v>150</v>
      </c>
      <c r="BM196" s="144" t="s">
        <v>1247</v>
      </c>
    </row>
    <row r="197" spans="2:65" s="1" customFormat="1" ht="16.5" customHeight="1">
      <c r="B197" s="132"/>
      <c r="C197" s="133" t="s">
        <v>77</v>
      </c>
      <c r="D197" s="133" t="s">
        <v>145</v>
      </c>
      <c r="E197" s="134" t="s">
        <v>1248</v>
      </c>
      <c r="F197" s="135" t="s">
        <v>1249</v>
      </c>
      <c r="G197" s="136" t="s">
        <v>224</v>
      </c>
      <c r="H197" s="137">
        <v>170</v>
      </c>
      <c r="I197" s="138"/>
      <c r="J197" s="139">
        <f t="shared" si="30"/>
        <v>0</v>
      </c>
      <c r="K197" s="135" t="s">
        <v>1</v>
      </c>
      <c r="L197" s="32"/>
      <c r="M197" s="140" t="s">
        <v>1</v>
      </c>
      <c r="N197" s="141" t="s">
        <v>42</v>
      </c>
      <c r="P197" s="142">
        <f t="shared" si="31"/>
        <v>0</v>
      </c>
      <c r="Q197" s="142">
        <v>0</v>
      </c>
      <c r="R197" s="142">
        <f t="shared" si="32"/>
        <v>0</v>
      </c>
      <c r="S197" s="142">
        <v>0</v>
      </c>
      <c r="T197" s="143">
        <f t="shared" si="33"/>
        <v>0</v>
      </c>
      <c r="AR197" s="144" t="s">
        <v>150</v>
      </c>
      <c r="AT197" s="144" t="s">
        <v>145</v>
      </c>
      <c r="AU197" s="144" t="s">
        <v>85</v>
      </c>
      <c r="AY197" s="17" t="s">
        <v>142</v>
      </c>
      <c r="BE197" s="145">
        <f t="shared" si="34"/>
        <v>0</v>
      </c>
      <c r="BF197" s="145">
        <f t="shared" si="35"/>
        <v>0</v>
      </c>
      <c r="BG197" s="145">
        <f t="shared" si="36"/>
        <v>0</v>
      </c>
      <c r="BH197" s="145">
        <f t="shared" si="37"/>
        <v>0</v>
      </c>
      <c r="BI197" s="145">
        <f t="shared" si="38"/>
        <v>0</v>
      </c>
      <c r="BJ197" s="17" t="s">
        <v>85</v>
      </c>
      <c r="BK197" s="145">
        <f t="shared" si="39"/>
        <v>0</v>
      </c>
      <c r="BL197" s="17" t="s">
        <v>150</v>
      </c>
      <c r="BM197" s="144" t="s">
        <v>1250</v>
      </c>
    </row>
    <row r="198" spans="2:65" s="1" customFormat="1" ht="16.5" customHeight="1">
      <c r="B198" s="132"/>
      <c r="C198" s="133" t="s">
        <v>77</v>
      </c>
      <c r="D198" s="133" t="s">
        <v>145</v>
      </c>
      <c r="E198" s="134" t="s">
        <v>1251</v>
      </c>
      <c r="F198" s="135" t="s">
        <v>1252</v>
      </c>
      <c r="G198" s="136" t="s">
        <v>224</v>
      </c>
      <c r="H198" s="137">
        <v>48</v>
      </c>
      <c r="I198" s="138"/>
      <c r="J198" s="139">
        <f t="shared" si="30"/>
        <v>0</v>
      </c>
      <c r="K198" s="135" t="s">
        <v>1</v>
      </c>
      <c r="L198" s="32"/>
      <c r="M198" s="140" t="s">
        <v>1</v>
      </c>
      <c r="N198" s="141" t="s">
        <v>42</v>
      </c>
      <c r="P198" s="142">
        <f t="shared" si="31"/>
        <v>0</v>
      </c>
      <c r="Q198" s="142">
        <v>0</v>
      </c>
      <c r="R198" s="142">
        <f t="shared" si="32"/>
        <v>0</v>
      </c>
      <c r="S198" s="142">
        <v>0</v>
      </c>
      <c r="T198" s="143">
        <f t="shared" si="33"/>
        <v>0</v>
      </c>
      <c r="AR198" s="144" t="s">
        <v>150</v>
      </c>
      <c r="AT198" s="144" t="s">
        <v>145</v>
      </c>
      <c r="AU198" s="144" t="s">
        <v>85</v>
      </c>
      <c r="AY198" s="17" t="s">
        <v>142</v>
      </c>
      <c r="BE198" s="145">
        <f t="shared" si="34"/>
        <v>0</v>
      </c>
      <c r="BF198" s="145">
        <f t="shared" si="35"/>
        <v>0</v>
      </c>
      <c r="BG198" s="145">
        <f t="shared" si="36"/>
        <v>0</v>
      </c>
      <c r="BH198" s="145">
        <f t="shared" si="37"/>
        <v>0</v>
      </c>
      <c r="BI198" s="145">
        <f t="shared" si="38"/>
        <v>0</v>
      </c>
      <c r="BJ198" s="17" t="s">
        <v>85</v>
      </c>
      <c r="BK198" s="145">
        <f t="shared" si="39"/>
        <v>0</v>
      </c>
      <c r="BL198" s="17" t="s">
        <v>150</v>
      </c>
      <c r="BM198" s="144" t="s">
        <v>1253</v>
      </c>
    </row>
    <row r="199" spans="2:65" s="1" customFormat="1" ht="16.5" customHeight="1">
      <c r="B199" s="132"/>
      <c r="C199" s="133" t="s">
        <v>77</v>
      </c>
      <c r="D199" s="133" t="s">
        <v>145</v>
      </c>
      <c r="E199" s="134" t="s">
        <v>1254</v>
      </c>
      <c r="F199" s="135" t="s">
        <v>1255</v>
      </c>
      <c r="G199" s="136" t="s">
        <v>939</v>
      </c>
      <c r="H199" s="137">
        <v>6</v>
      </c>
      <c r="I199" s="138"/>
      <c r="J199" s="139">
        <f t="shared" si="30"/>
        <v>0</v>
      </c>
      <c r="K199" s="135" t="s">
        <v>1</v>
      </c>
      <c r="L199" s="32"/>
      <c r="M199" s="140" t="s">
        <v>1</v>
      </c>
      <c r="N199" s="141" t="s">
        <v>42</v>
      </c>
      <c r="P199" s="142">
        <f t="shared" si="31"/>
        <v>0</v>
      </c>
      <c r="Q199" s="142">
        <v>0</v>
      </c>
      <c r="R199" s="142">
        <f t="shared" si="32"/>
        <v>0</v>
      </c>
      <c r="S199" s="142">
        <v>0</v>
      </c>
      <c r="T199" s="143">
        <f t="shared" si="33"/>
        <v>0</v>
      </c>
      <c r="AR199" s="144" t="s">
        <v>150</v>
      </c>
      <c r="AT199" s="144" t="s">
        <v>145</v>
      </c>
      <c r="AU199" s="144" t="s">
        <v>85</v>
      </c>
      <c r="AY199" s="17" t="s">
        <v>142</v>
      </c>
      <c r="BE199" s="145">
        <f t="shared" si="34"/>
        <v>0</v>
      </c>
      <c r="BF199" s="145">
        <f t="shared" si="35"/>
        <v>0</v>
      </c>
      <c r="BG199" s="145">
        <f t="shared" si="36"/>
        <v>0</v>
      </c>
      <c r="BH199" s="145">
        <f t="shared" si="37"/>
        <v>0</v>
      </c>
      <c r="BI199" s="145">
        <f t="shared" si="38"/>
        <v>0</v>
      </c>
      <c r="BJ199" s="17" t="s">
        <v>85</v>
      </c>
      <c r="BK199" s="145">
        <f t="shared" si="39"/>
        <v>0</v>
      </c>
      <c r="BL199" s="17" t="s">
        <v>150</v>
      </c>
      <c r="BM199" s="144" t="s">
        <v>1256</v>
      </c>
    </row>
    <row r="200" spans="2:65" s="1" customFormat="1" ht="16.5" customHeight="1">
      <c r="B200" s="132"/>
      <c r="C200" s="133" t="s">
        <v>77</v>
      </c>
      <c r="D200" s="133" t="s">
        <v>145</v>
      </c>
      <c r="E200" s="134" t="s">
        <v>1257</v>
      </c>
      <c r="F200" s="135" t="s">
        <v>1258</v>
      </c>
      <c r="G200" s="136" t="s">
        <v>939</v>
      </c>
      <c r="H200" s="137">
        <v>12</v>
      </c>
      <c r="I200" s="138"/>
      <c r="J200" s="139">
        <f t="shared" si="30"/>
        <v>0</v>
      </c>
      <c r="K200" s="135" t="s">
        <v>1</v>
      </c>
      <c r="L200" s="32"/>
      <c r="M200" s="140" t="s">
        <v>1</v>
      </c>
      <c r="N200" s="141" t="s">
        <v>42</v>
      </c>
      <c r="P200" s="142">
        <f t="shared" si="31"/>
        <v>0</v>
      </c>
      <c r="Q200" s="142">
        <v>0</v>
      </c>
      <c r="R200" s="142">
        <f t="shared" si="32"/>
        <v>0</v>
      </c>
      <c r="S200" s="142">
        <v>0</v>
      </c>
      <c r="T200" s="143">
        <f t="shared" si="33"/>
        <v>0</v>
      </c>
      <c r="AR200" s="144" t="s">
        <v>150</v>
      </c>
      <c r="AT200" s="144" t="s">
        <v>145</v>
      </c>
      <c r="AU200" s="144" t="s">
        <v>85</v>
      </c>
      <c r="AY200" s="17" t="s">
        <v>142</v>
      </c>
      <c r="BE200" s="145">
        <f t="shared" si="34"/>
        <v>0</v>
      </c>
      <c r="BF200" s="145">
        <f t="shared" si="35"/>
        <v>0</v>
      </c>
      <c r="BG200" s="145">
        <f t="shared" si="36"/>
        <v>0</v>
      </c>
      <c r="BH200" s="145">
        <f t="shared" si="37"/>
        <v>0</v>
      </c>
      <c r="BI200" s="145">
        <f t="shared" si="38"/>
        <v>0</v>
      </c>
      <c r="BJ200" s="17" t="s">
        <v>85</v>
      </c>
      <c r="BK200" s="145">
        <f t="shared" si="39"/>
        <v>0</v>
      </c>
      <c r="BL200" s="17" t="s">
        <v>150</v>
      </c>
      <c r="BM200" s="144" t="s">
        <v>1259</v>
      </c>
    </row>
    <row r="201" spans="2:65" s="1" customFormat="1" ht="16.5" customHeight="1">
      <c r="B201" s="132"/>
      <c r="C201" s="133" t="s">
        <v>77</v>
      </c>
      <c r="D201" s="133" t="s">
        <v>145</v>
      </c>
      <c r="E201" s="134" t="s">
        <v>1260</v>
      </c>
      <c r="F201" s="135" t="s">
        <v>1261</v>
      </c>
      <c r="G201" s="136" t="s">
        <v>939</v>
      </c>
      <c r="H201" s="137">
        <v>5</v>
      </c>
      <c r="I201" s="138"/>
      <c r="J201" s="139">
        <f t="shared" si="30"/>
        <v>0</v>
      </c>
      <c r="K201" s="135" t="s">
        <v>1</v>
      </c>
      <c r="L201" s="32"/>
      <c r="M201" s="140" t="s">
        <v>1</v>
      </c>
      <c r="N201" s="141" t="s">
        <v>42</v>
      </c>
      <c r="P201" s="142">
        <f t="shared" si="31"/>
        <v>0</v>
      </c>
      <c r="Q201" s="142">
        <v>0</v>
      </c>
      <c r="R201" s="142">
        <f t="shared" si="32"/>
        <v>0</v>
      </c>
      <c r="S201" s="142">
        <v>0</v>
      </c>
      <c r="T201" s="143">
        <f t="shared" si="33"/>
        <v>0</v>
      </c>
      <c r="AR201" s="144" t="s">
        <v>150</v>
      </c>
      <c r="AT201" s="144" t="s">
        <v>145</v>
      </c>
      <c r="AU201" s="144" t="s">
        <v>85</v>
      </c>
      <c r="AY201" s="17" t="s">
        <v>142</v>
      </c>
      <c r="BE201" s="145">
        <f t="shared" si="34"/>
        <v>0</v>
      </c>
      <c r="BF201" s="145">
        <f t="shared" si="35"/>
        <v>0</v>
      </c>
      <c r="BG201" s="145">
        <f t="shared" si="36"/>
        <v>0</v>
      </c>
      <c r="BH201" s="145">
        <f t="shared" si="37"/>
        <v>0</v>
      </c>
      <c r="BI201" s="145">
        <f t="shared" si="38"/>
        <v>0</v>
      </c>
      <c r="BJ201" s="17" t="s">
        <v>85</v>
      </c>
      <c r="BK201" s="145">
        <f t="shared" si="39"/>
        <v>0</v>
      </c>
      <c r="BL201" s="17" t="s">
        <v>150</v>
      </c>
      <c r="BM201" s="144" t="s">
        <v>1262</v>
      </c>
    </row>
    <row r="202" spans="2:65" s="1" customFormat="1" ht="16.5" customHeight="1">
      <c r="B202" s="132"/>
      <c r="C202" s="133" t="s">
        <v>77</v>
      </c>
      <c r="D202" s="133" t="s">
        <v>145</v>
      </c>
      <c r="E202" s="134" t="s">
        <v>1263</v>
      </c>
      <c r="F202" s="135" t="s">
        <v>1264</v>
      </c>
      <c r="G202" s="136" t="s">
        <v>939</v>
      </c>
      <c r="H202" s="137">
        <v>1</v>
      </c>
      <c r="I202" s="138"/>
      <c r="J202" s="139">
        <f t="shared" si="30"/>
        <v>0</v>
      </c>
      <c r="K202" s="135" t="s">
        <v>1</v>
      </c>
      <c r="L202" s="32"/>
      <c r="M202" s="140" t="s">
        <v>1</v>
      </c>
      <c r="N202" s="141" t="s">
        <v>42</v>
      </c>
      <c r="P202" s="142">
        <f t="shared" si="31"/>
        <v>0</v>
      </c>
      <c r="Q202" s="142">
        <v>0</v>
      </c>
      <c r="R202" s="142">
        <f t="shared" si="32"/>
        <v>0</v>
      </c>
      <c r="S202" s="142">
        <v>0</v>
      </c>
      <c r="T202" s="143">
        <f t="shared" si="33"/>
        <v>0</v>
      </c>
      <c r="AR202" s="144" t="s">
        <v>150</v>
      </c>
      <c r="AT202" s="144" t="s">
        <v>145</v>
      </c>
      <c r="AU202" s="144" t="s">
        <v>85</v>
      </c>
      <c r="AY202" s="17" t="s">
        <v>142</v>
      </c>
      <c r="BE202" s="145">
        <f t="shared" si="34"/>
        <v>0</v>
      </c>
      <c r="BF202" s="145">
        <f t="shared" si="35"/>
        <v>0</v>
      </c>
      <c r="BG202" s="145">
        <f t="shared" si="36"/>
        <v>0</v>
      </c>
      <c r="BH202" s="145">
        <f t="shared" si="37"/>
        <v>0</v>
      </c>
      <c r="BI202" s="145">
        <f t="shared" si="38"/>
        <v>0</v>
      </c>
      <c r="BJ202" s="17" t="s">
        <v>85</v>
      </c>
      <c r="BK202" s="145">
        <f t="shared" si="39"/>
        <v>0</v>
      </c>
      <c r="BL202" s="17" t="s">
        <v>150</v>
      </c>
      <c r="BM202" s="144" t="s">
        <v>1265</v>
      </c>
    </row>
    <row r="203" spans="2:65" s="1" customFormat="1" ht="16.5" customHeight="1">
      <c r="B203" s="132"/>
      <c r="C203" s="133" t="s">
        <v>77</v>
      </c>
      <c r="D203" s="133" t="s">
        <v>145</v>
      </c>
      <c r="E203" s="134" t="s">
        <v>1266</v>
      </c>
      <c r="F203" s="135" t="s">
        <v>1267</v>
      </c>
      <c r="G203" s="136" t="s">
        <v>939</v>
      </c>
      <c r="H203" s="137">
        <v>3</v>
      </c>
      <c r="I203" s="138"/>
      <c r="J203" s="139">
        <f t="shared" si="30"/>
        <v>0</v>
      </c>
      <c r="K203" s="135" t="s">
        <v>1</v>
      </c>
      <c r="L203" s="32"/>
      <c r="M203" s="140" t="s">
        <v>1</v>
      </c>
      <c r="N203" s="141" t="s">
        <v>42</v>
      </c>
      <c r="P203" s="142">
        <f t="shared" si="31"/>
        <v>0</v>
      </c>
      <c r="Q203" s="142">
        <v>0</v>
      </c>
      <c r="R203" s="142">
        <f t="shared" si="32"/>
        <v>0</v>
      </c>
      <c r="S203" s="142">
        <v>0</v>
      </c>
      <c r="T203" s="143">
        <f t="shared" si="33"/>
        <v>0</v>
      </c>
      <c r="AR203" s="144" t="s">
        <v>150</v>
      </c>
      <c r="AT203" s="144" t="s">
        <v>145</v>
      </c>
      <c r="AU203" s="144" t="s">
        <v>85</v>
      </c>
      <c r="AY203" s="17" t="s">
        <v>142</v>
      </c>
      <c r="BE203" s="145">
        <f t="shared" si="34"/>
        <v>0</v>
      </c>
      <c r="BF203" s="145">
        <f t="shared" si="35"/>
        <v>0</v>
      </c>
      <c r="BG203" s="145">
        <f t="shared" si="36"/>
        <v>0</v>
      </c>
      <c r="BH203" s="145">
        <f t="shared" si="37"/>
        <v>0</v>
      </c>
      <c r="BI203" s="145">
        <f t="shared" si="38"/>
        <v>0</v>
      </c>
      <c r="BJ203" s="17" t="s">
        <v>85</v>
      </c>
      <c r="BK203" s="145">
        <f t="shared" si="39"/>
        <v>0</v>
      </c>
      <c r="BL203" s="17" t="s">
        <v>150</v>
      </c>
      <c r="BM203" s="144" t="s">
        <v>1268</v>
      </c>
    </row>
    <row r="204" spans="2:65" s="1" customFormat="1" ht="16.5" customHeight="1">
      <c r="B204" s="132"/>
      <c r="C204" s="133" t="s">
        <v>77</v>
      </c>
      <c r="D204" s="133" t="s">
        <v>145</v>
      </c>
      <c r="E204" s="134" t="s">
        <v>1269</v>
      </c>
      <c r="F204" s="135" t="s">
        <v>1270</v>
      </c>
      <c r="G204" s="136" t="s">
        <v>939</v>
      </c>
      <c r="H204" s="137">
        <v>3</v>
      </c>
      <c r="I204" s="138"/>
      <c r="J204" s="139">
        <f t="shared" si="30"/>
        <v>0</v>
      </c>
      <c r="K204" s="135" t="s">
        <v>1</v>
      </c>
      <c r="L204" s="32"/>
      <c r="M204" s="140" t="s">
        <v>1</v>
      </c>
      <c r="N204" s="141" t="s">
        <v>42</v>
      </c>
      <c r="P204" s="142">
        <f t="shared" si="31"/>
        <v>0</v>
      </c>
      <c r="Q204" s="142">
        <v>0</v>
      </c>
      <c r="R204" s="142">
        <f t="shared" si="32"/>
        <v>0</v>
      </c>
      <c r="S204" s="142">
        <v>0</v>
      </c>
      <c r="T204" s="143">
        <f t="shared" si="33"/>
        <v>0</v>
      </c>
      <c r="AR204" s="144" t="s">
        <v>150</v>
      </c>
      <c r="AT204" s="144" t="s">
        <v>145</v>
      </c>
      <c r="AU204" s="144" t="s">
        <v>85</v>
      </c>
      <c r="AY204" s="17" t="s">
        <v>142</v>
      </c>
      <c r="BE204" s="145">
        <f t="shared" si="34"/>
        <v>0</v>
      </c>
      <c r="BF204" s="145">
        <f t="shared" si="35"/>
        <v>0</v>
      </c>
      <c r="BG204" s="145">
        <f t="shared" si="36"/>
        <v>0</v>
      </c>
      <c r="BH204" s="145">
        <f t="shared" si="37"/>
        <v>0</v>
      </c>
      <c r="BI204" s="145">
        <f t="shared" si="38"/>
        <v>0</v>
      </c>
      <c r="BJ204" s="17" t="s">
        <v>85</v>
      </c>
      <c r="BK204" s="145">
        <f t="shared" si="39"/>
        <v>0</v>
      </c>
      <c r="BL204" s="17" t="s">
        <v>150</v>
      </c>
      <c r="BM204" s="144" t="s">
        <v>1271</v>
      </c>
    </row>
    <row r="205" spans="2:65" s="1" customFormat="1" ht="16.5" customHeight="1">
      <c r="B205" s="132"/>
      <c r="C205" s="133" t="s">
        <v>77</v>
      </c>
      <c r="D205" s="133" t="s">
        <v>145</v>
      </c>
      <c r="E205" s="134" t="s">
        <v>1272</v>
      </c>
      <c r="F205" s="135" t="s">
        <v>1273</v>
      </c>
      <c r="G205" s="136" t="s">
        <v>939</v>
      </c>
      <c r="H205" s="137">
        <v>3</v>
      </c>
      <c r="I205" s="138"/>
      <c r="J205" s="139">
        <f t="shared" si="30"/>
        <v>0</v>
      </c>
      <c r="K205" s="135" t="s">
        <v>1</v>
      </c>
      <c r="L205" s="32"/>
      <c r="M205" s="140" t="s">
        <v>1</v>
      </c>
      <c r="N205" s="141" t="s">
        <v>42</v>
      </c>
      <c r="P205" s="142">
        <f t="shared" si="31"/>
        <v>0</v>
      </c>
      <c r="Q205" s="142">
        <v>0</v>
      </c>
      <c r="R205" s="142">
        <f t="shared" si="32"/>
        <v>0</v>
      </c>
      <c r="S205" s="142">
        <v>0</v>
      </c>
      <c r="T205" s="143">
        <f t="shared" si="33"/>
        <v>0</v>
      </c>
      <c r="AR205" s="144" t="s">
        <v>150</v>
      </c>
      <c r="AT205" s="144" t="s">
        <v>145</v>
      </c>
      <c r="AU205" s="144" t="s">
        <v>85</v>
      </c>
      <c r="AY205" s="17" t="s">
        <v>142</v>
      </c>
      <c r="BE205" s="145">
        <f t="shared" si="34"/>
        <v>0</v>
      </c>
      <c r="BF205" s="145">
        <f t="shared" si="35"/>
        <v>0</v>
      </c>
      <c r="BG205" s="145">
        <f t="shared" si="36"/>
        <v>0</v>
      </c>
      <c r="BH205" s="145">
        <f t="shared" si="37"/>
        <v>0</v>
      </c>
      <c r="BI205" s="145">
        <f t="shared" si="38"/>
        <v>0</v>
      </c>
      <c r="BJ205" s="17" t="s">
        <v>85</v>
      </c>
      <c r="BK205" s="145">
        <f t="shared" si="39"/>
        <v>0</v>
      </c>
      <c r="BL205" s="17" t="s">
        <v>150</v>
      </c>
      <c r="BM205" s="144" t="s">
        <v>1274</v>
      </c>
    </row>
    <row r="206" spans="2:65" s="1" customFormat="1" ht="16.5" customHeight="1">
      <c r="B206" s="132"/>
      <c r="C206" s="133" t="s">
        <v>77</v>
      </c>
      <c r="D206" s="133" t="s">
        <v>145</v>
      </c>
      <c r="E206" s="134" t="s">
        <v>1275</v>
      </c>
      <c r="F206" s="135" t="s">
        <v>1276</v>
      </c>
      <c r="G206" s="136" t="s">
        <v>939</v>
      </c>
      <c r="H206" s="137">
        <v>5</v>
      </c>
      <c r="I206" s="138"/>
      <c r="J206" s="139">
        <f t="shared" si="30"/>
        <v>0</v>
      </c>
      <c r="K206" s="135" t="s">
        <v>1</v>
      </c>
      <c r="L206" s="32"/>
      <c r="M206" s="140" t="s">
        <v>1</v>
      </c>
      <c r="N206" s="141" t="s">
        <v>42</v>
      </c>
      <c r="P206" s="142">
        <f t="shared" si="31"/>
        <v>0</v>
      </c>
      <c r="Q206" s="142">
        <v>0</v>
      </c>
      <c r="R206" s="142">
        <f t="shared" si="32"/>
        <v>0</v>
      </c>
      <c r="S206" s="142">
        <v>0</v>
      </c>
      <c r="T206" s="143">
        <f t="shared" si="33"/>
        <v>0</v>
      </c>
      <c r="AR206" s="144" t="s">
        <v>150</v>
      </c>
      <c r="AT206" s="144" t="s">
        <v>145</v>
      </c>
      <c r="AU206" s="144" t="s">
        <v>85</v>
      </c>
      <c r="AY206" s="17" t="s">
        <v>142</v>
      </c>
      <c r="BE206" s="145">
        <f t="shared" si="34"/>
        <v>0</v>
      </c>
      <c r="BF206" s="145">
        <f t="shared" si="35"/>
        <v>0</v>
      </c>
      <c r="BG206" s="145">
        <f t="shared" si="36"/>
        <v>0</v>
      </c>
      <c r="BH206" s="145">
        <f t="shared" si="37"/>
        <v>0</v>
      </c>
      <c r="BI206" s="145">
        <f t="shared" si="38"/>
        <v>0</v>
      </c>
      <c r="BJ206" s="17" t="s">
        <v>85</v>
      </c>
      <c r="BK206" s="145">
        <f t="shared" si="39"/>
        <v>0</v>
      </c>
      <c r="BL206" s="17" t="s">
        <v>150</v>
      </c>
      <c r="BM206" s="144" t="s">
        <v>1277</v>
      </c>
    </row>
    <row r="207" spans="2:65" s="1" customFormat="1" ht="16.5" customHeight="1">
      <c r="B207" s="132"/>
      <c r="C207" s="133" t="s">
        <v>77</v>
      </c>
      <c r="D207" s="133" t="s">
        <v>145</v>
      </c>
      <c r="E207" s="134" t="s">
        <v>1278</v>
      </c>
      <c r="F207" s="135" t="s">
        <v>1279</v>
      </c>
      <c r="G207" s="136" t="s">
        <v>939</v>
      </c>
      <c r="H207" s="137">
        <v>6</v>
      </c>
      <c r="I207" s="138"/>
      <c r="J207" s="139">
        <f t="shared" si="30"/>
        <v>0</v>
      </c>
      <c r="K207" s="135" t="s">
        <v>1</v>
      </c>
      <c r="L207" s="32"/>
      <c r="M207" s="140" t="s">
        <v>1</v>
      </c>
      <c r="N207" s="141" t="s">
        <v>42</v>
      </c>
      <c r="P207" s="142">
        <f t="shared" si="31"/>
        <v>0</v>
      </c>
      <c r="Q207" s="142">
        <v>0</v>
      </c>
      <c r="R207" s="142">
        <f t="shared" si="32"/>
        <v>0</v>
      </c>
      <c r="S207" s="142">
        <v>0</v>
      </c>
      <c r="T207" s="143">
        <f t="shared" si="33"/>
        <v>0</v>
      </c>
      <c r="AR207" s="144" t="s">
        <v>150</v>
      </c>
      <c r="AT207" s="144" t="s">
        <v>145</v>
      </c>
      <c r="AU207" s="144" t="s">
        <v>85</v>
      </c>
      <c r="AY207" s="17" t="s">
        <v>142</v>
      </c>
      <c r="BE207" s="145">
        <f t="shared" si="34"/>
        <v>0</v>
      </c>
      <c r="BF207" s="145">
        <f t="shared" si="35"/>
        <v>0</v>
      </c>
      <c r="BG207" s="145">
        <f t="shared" si="36"/>
        <v>0</v>
      </c>
      <c r="BH207" s="145">
        <f t="shared" si="37"/>
        <v>0</v>
      </c>
      <c r="BI207" s="145">
        <f t="shared" si="38"/>
        <v>0</v>
      </c>
      <c r="BJ207" s="17" t="s">
        <v>85</v>
      </c>
      <c r="BK207" s="145">
        <f t="shared" si="39"/>
        <v>0</v>
      </c>
      <c r="BL207" s="17" t="s">
        <v>150</v>
      </c>
      <c r="BM207" s="144" t="s">
        <v>1280</v>
      </c>
    </row>
    <row r="208" spans="2:65" s="1" customFormat="1" ht="16.5" customHeight="1">
      <c r="B208" s="132"/>
      <c r="C208" s="133" t="s">
        <v>77</v>
      </c>
      <c r="D208" s="133" t="s">
        <v>145</v>
      </c>
      <c r="E208" s="134" t="s">
        <v>1281</v>
      </c>
      <c r="F208" s="135" t="s">
        <v>1282</v>
      </c>
      <c r="G208" s="136" t="s">
        <v>939</v>
      </c>
      <c r="H208" s="137">
        <v>30</v>
      </c>
      <c r="I208" s="138"/>
      <c r="J208" s="139">
        <f t="shared" si="30"/>
        <v>0</v>
      </c>
      <c r="K208" s="135" t="s">
        <v>1</v>
      </c>
      <c r="L208" s="32"/>
      <c r="M208" s="140" t="s">
        <v>1</v>
      </c>
      <c r="N208" s="141" t="s">
        <v>42</v>
      </c>
      <c r="P208" s="142">
        <f t="shared" si="31"/>
        <v>0</v>
      </c>
      <c r="Q208" s="142">
        <v>0</v>
      </c>
      <c r="R208" s="142">
        <f t="shared" si="32"/>
        <v>0</v>
      </c>
      <c r="S208" s="142">
        <v>0</v>
      </c>
      <c r="T208" s="143">
        <f t="shared" si="33"/>
        <v>0</v>
      </c>
      <c r="AR208" s="144" t="s">
        <v>150</v>
      </c>
      <c r="AT208" s="144" t="s">
        <v>145</v>
      </c>
      <c r="AU208" s="144" t="s">
        <v>85</v>
      </c>
      <c r="AY208" s="17" t="s">
        <v>142</v>
      </c>
      <c r="BE208" s="145">
        <f t="shared" si="34"/>
        <v>0</v>
      </c>
      <c r="BF208" s="145">
        <f t="shared" si="35"/>
        <v>0</v>
      </c>
      <c r="BG208" s="145">
        <f t="shared" si="36"/>
        <v>0</v>
      </c>
      <c r="BH208" s="145">
        <f t="shared" si="37"/>
        <v>0</v>
      </c>
      <c r="BI208" s="145">
        <f t="shared" si="38"/>
        <v>0</v>
      </c>
      <c r="BJ208" s="17" t="s">
        <v>85</v>
      </c>
      <c r="BK208" s="145">
        <f t="shared" si="39"/>
        <v>0</v>
      </c>
      <c r="BL208" s="17" t="s">
        <v>150</v>
      </c>
      <c r="BM208" s="144" t="s">
        <v>1283</v>
      </c>
    </row>
    <row r="209" spans="2:65" s="1" customFormat="1" ht="16.5" customHeight="1">
      <c r="B209" s="132"/>
      <c r="C209" s="133" t="s">
        <v>77</v>
      </c>
      <c r="D209" s="133" t="s">
        <v>145</v>
      </c>
      <c r="E209" s="134" t="s">
        <v>1284</v>
      </c>
      <c r="F209" s="135" t="s">
        <v>1285</v>
      </c>
      <c r="G209" s="136" t="s">
        <v>939</v>
      </c>
      <c r="H209" s="137">
        <v>6</v>
      </c>
      <c r="I209" s="138"/>
      <c r="J209" s="139">
        <f t="shared" si="30"/>
        <v>0</v>
      </c>
      <c r="K209" s="135" t="s">
        <v>1</v>
      </c>
      <c r="L209" s="32"/>
      <c r="M209" s="140" t="s">
        <v>1</v>
      </c>
      <c r="N209" s="141" t="s">
        <v>42</v>
      </c>
      <c r="P209" s="142">
        <f t="shared" si="31"/>
        <v>0</v>
      </c>
      <c r="Q209" s="142">
        <v>0</v>
      </c>
      <c r="R209" s="142">
        <f t="shared" si="32"/>
        <v>0</v>
      </c>
      <c r="S209" s="142">
        <v>0</v>
      </c>
      <c r="T209" s="143">
        <f t="shared" si="33"/>
        <v>0</v>
      </c>
      <c r="AR209" s="144" t="s">
        <v>150</v>
      </c>
      <c r="AT209" s="144" t="s">
        <v>145</v>
      </c>
      <c r="AU209" s="144" t="s">
        <v>85</v>
      </c>
      <c r="AY209" s="17" t="s">
        <v>142</v>
      </c>
      <c r="BE209" s="145">
        <f t="shared" si="34"/>
        <v>0</v>
      </c>
      <c r="BF209" s="145">
        <f t="shared" si="35"/>
        <v>0</v>
      </c>
      <c r="BG209" s="145">
        <f t="shared" si="36"/>
        <v>0</v>
      </c>
      <c r="BH209" s="145">
        <f t="shared" si="37"/>
        <v>0</v>
      </c>
      <c r="BI209" s="145">
        <f t="shared" si="38"/>
        <v>0</v>
      </c>
      <c r="BJ209" s="17" t="s">
        <v>85</v>
      </c>
      <c r="BK209" s="145">
        <f t="shared" si="39"/>
        <v>0</v>
      </c>
      <c r="BL209" s="17" t="s">
        <v>150</v>
      </c>
      <c r="BM209" s="144" t="s">
        <v>1286</v>
      </c>
    </row>
    <row r="210" spans="2:65" s="1" customFormat="1" ht="16.5" customHeight="1">
      <c r="B210" s="132"/>
      <c r="C210" s="133" t="s">
        <v>77</v>
      </c>
      <c r="D210" s="133" t="s">
        <v>145</v>
      </c>
      <c r="E210" s="134" t="s">
        <v>1287</v>
      </c>
      <c r="F210" s="135" t="s">
        <v>1288</v>
      </c>
      <c r="G210" s="136" t="s">
        <v>939</v>
      </c>
      <c r="H210" s="137">
        <v>70</v>
      </c>
      <c r="I210" s="138"/>
      <c r="J210" s="139">
        <f t="shared" si="30"/>
        <v>0</v>
      </c>
      <c r="K210" s="135" t="s">
        <v>1</v>
      </c>
      <c r="L210" s="32"/>
      <c r="M210" s="140" t="s">
        <v>1</v>
      </c>
      <c r="N210" s="141" t="s">
        <v>42</v>
      </c>
      <c r="P210" s="142">
        <f t="shared" si="31"/>
        <v>0</v>
      </c>
      <c r="Q210" s="142">
        <v>0</v>
      </c>
      <c r="R210" s="142">
        <f t="shared" si="32"/>
        <v>0</v>
      </c>
      <c r="S210" s="142">
        <v>0</v>
      </c>
      <c r="T210" s="143">
        <f t="shared" si="33"/>
        <v>0</v>
      </c>
      <c r="AR210" s="144" t="s">
        <v>150</v>
      </c>
      <c r="AT210" s="144" t="s">
        <v>145</v>
      </c>
      <c r="AU210" s="144" t="s">
        <v>85</v>
      </c>
      <c r="AY210" s="17" t="s">
        <v>142</v>
      </c>
      <c r="BE210" s="145">
        <f t="shared" si="34"/>
        <v>0</v>
      </c>
      <c r="BF210" s="145">
        <f t="shared" si="35"/>
        <v>0</v>
      </c>
      <c r="BG210" s="145">
        <f t="shared" si="36"/>
        <v>0</v>
      </c>
      <c r="BH210" s="145">
        <f t="shared" si="37"/>
        <v>0</v>
      </c>
      <c r="BI210" s="145">
        <f t="shared" si="38"/>
        <v>0</v>
      </c>
      <c r="BJ210" s="17" t="s">
        <v>85</v>
      </c>
      <c r="BK210" s="145">
        <f t="shared" si="39"/>
        <v>0</v>
      </c>
      <c r="BL210" s="17" t="s">
        <v>150</v>
      </c>
      <c r="BM210" s="144" t="s">
        <v>1289</v>
      </c>
    </row>
    <row r="211" spans="2:65" s="1" customFormat="1" ht="16.5" customHeight="1">
      <c r="B211" s="132"/>
      <c r="C211" s="133" t="s">
        <v>77</v>
      </c>
      <c r="D211" s="133" t="s">
        <v>145</v>
      </c>
      <c r="E211" s="134" t="s">
        <v>1290</v>
      </c>
      <c r="F211" s="135" t="s">
        <v>1291</v>
      </c>
      <c r="G211" s="136" t="s">
        <v>939</v>
      </c>
      <c r="H211" s="137">
        <v>80</v>
      </c>
      <c r="I211" s="138"/>
      <c r="J211" s="139">
        <f t="shared" si="30"/>
        <v>0</v>
      </c>
      <c r="K211" s="135" t="s">
        <v>1</v>
      </c>
      <c r="L211" s="32"/>
      <c r="M211" s="140" t="s">
        <v>1</v>
      </c>
      <c r="N211" s="141" t="s">
        <v>42</v>
      </c>
      <c r="P211" s="142">
        <f t="shared" si="31"/>
        <v>0</v>
      </c>
      <c r="Q211" s="142">
        <v>0</v>
      </c>
      <c r="R211" s="142">
        <f t="shared" si="32"/>
        <v>0</v>
      </c>
      <c r="S211" s="142">
        <v>0</v>
      </c>
      <c r="T211" s="143">
        <f t="shared" si="33"/>
        <v>0</v>
      </c>
      <c r="AR211" s="144" t="s">
        <v>150</v>
      </c>
      <c r="AT211" s="144" t="s">
        <v>145</v>
      </c>
      <c r="AU211" s="144" t="s">
        <v>85</v>
      </c>
      <c r="AY211" s="17" t="s">
        <v>142</v>
      </c>
      <c r="BE211" s="145">
        <f t="shared" si="34"/>
        <v>0</v>
      </c>
      <c r="BF211" s="145">
        <f t="shared" si="35"/>
        <v>0</v>
      </c>
      <c r="BG211" s="145">
        <f t="shared" si="36"/>
        <v>0</v>
      </c>
      <c r="BH211" s="145">
        <f t="shared" si="37"/>
        <v>0</v>
      </c>
      <c r="BI211" s="145">
        <f t="shared" si="38"/>
        <v>0</v>
      </c>
      <c r="BJ211" s="17" t="s">
        <v>85</v>
      </c>
      <c r="BK211" s="145">
        <f t="shared" si="39"/>
        <v>0</v>
      </c>
      <c r="BL211" s="17" t="s">
        <v>150</v>
      </c>
      <c r="BM211" s="144" t="s">
        <v>1292</v>
      </c>
    </row>
    <row r="212" spans="2:65" s="1" customFormat="1" ht="16.5" customHeight="1">
      <c r="B212" s="132"/>
      <c r="C212" s="133" t="s">
        <v>77</v>
      </c>
      <c r="D212" s="133" t="s">
        <v>145</v>
      </c>
      <c r="E212" s="134" t="s">
        <v>1293</v>
      </c>
      <c r="F212" s="135" t="s">
        <v>1294</v>
      </c>
      <c r="G212" s="136" t="s">
        <v>939</v>
      </c>
      <c r="H212" s="137">
        <v>15</v>
      </c>
      <c r="I212" s="138"/>
      <c r="J212" s="139">
        <f t="shared" si="30"/>
        <v>0</v>
      </c>
      <c r="K212" s="135" t="s">
        <v>1</v>
      </c>
      <c r="L212" s="32"/>
      <c r="M212" s="140" t="s">
        <v>1</v>
      </c>
      <c r="N212" s="141" t="s">
        <v>42</v>
      </c>
      <c r="P212" s="142">
        <f t="shared" si="31"/>
        <v>0</v>
      </c>
      <c r="Q212" s="142">
        <v>0</v>
      </c>
      <c r="R212" s="142">
        <f t="shared" si="32"/>
        <v>0</v>
      </c>
      <c r="S212" s="142">
        <v>0</v>
      </c>
      <c r="T212" s="143">
        <f t="shared" si="33"/>
        <v>0</v>
      </c>
      <c r="AR212" s="144" t="s">
        <v>150</v>
      </c>
      <c r="AT212" s="144" t="s">
        <v>145</v>
      </c>
      <c r="AU212" s="144" t="s">
        <v>85</v>
      </c>
      <c r="AY212" s="17" t="s">
        <v>142</v>
      </c>
      <c r="BE212" s="145">
        <f t="shared" si="34"/>
        <v>0</v>
      </c>
      <c r="BF212" s="145">
        <f t="shared" si="35"/>
        <v>0</v>
      </c>
      <c r="BG212" s="145">
        <f t="shared" si="36"/>
        <v>0</v>
      </c>
      <c r="BH212" s="145">
        <f t="shared" si="37"/>
        <v>0</v>
      </c>
      <c r="BI212" s="145">
        <f t="shared" si="38"/>
        <v>0</v>
      </c>
      <c r="BJ212" s="17" t="s">
        <v>85</v>
      </c>
      <c r="BK212" s="145">
        <f t="shared" si="39"/>
        <v>0</v>
      </c>
      <c r="BL212" s="17" t="s">
        <v>150</v>
      </c>
      <c r="BM212" s="144" t="s">
        <v>1295</v>
      </c>
    </row>
    <row r="213" spans="2:65" s="1" customFormat="1" ht="16.5" customHeight="1">
      <c r="B213" s="132"/>
      <c r="C213" s="133" t="s">
        <v>77</v>
      </c>
      <c r="D213" s="133" t="s">
        <v>145</v>
      </c>
      <c r="E213" s="134" t="s">
        <v>1296</v>
      </c>
      <c r="F213" s="135" t="s">
        <v>1297</v>
      </c>
      <c r="G213" s="136" t="s">
        <v>939</v>
      </c>
      <c r="H213" s="137">
        <v>3</v>
      </c>
      <c r="I213" s="138"/>
      <c r="J213" s="139">
        <f t="shared" si="30"/>
        <v>0</v>
      </c>
      <c r="K213" s="135" t="s">
        <v>1</v>
      </c>
      <c r="L213" s="32"/>
      <c r="M213" s="140" t="s">
        <v>1</v>
      </c>
      <c r="N213" s="141" t="s">
        <v>42</v>
      </c>
      <c r="P213" s="142">
        <f t="shared" si="31"/>
        <v>0</v>
      </c>
      <c r="Q213" s="142">
        <v>0</v>
      </c>
      <c r="R213" s="142">
        <f t="shared" si="32"/>
        <v>0</v>
      </c>
      <c r="S213" s="142">
        <v>0</v>
      </c>
      <c r="T213" s="143">
        <f t="shared" si="33"/>
        <v>0</v>
      </c>
      <c r="AR213" s="144" t="s">
        <v>150</v>
      </c>
      <c r="AT213" s="144" t="s">
        <v>145</v>
      </c>
      <c r="AU213" s="144" t="s">
        <v>85</v>
      </c>
      <c r="AY213" s="17" t="s">
        <v>142</v>
      </c>
      <c r="BE213" s="145">
        <f t="shared" si="34"/>
        <v>0</v>
      </c>
      <c r="BF213" s="145">
        <f t="shared" si="35"/>
        <v>0</v>
      </c>
      <c r="BG213" s="145">
        <f t="shared" si="36"/>
        <v>0</v>
      </c>
      <c r="BH213" s="145">
        <f t="shared" si="37"/>
        <v>0</v>
      </c>
      <c r="BI213" s="145">
        <f t="shared" si="38"/>
        <v>0</v>
      </c>
      <c r="BJ213" s="17" t="s">
        <v>85</v>
      </c>
      <c r="BK213" s="145">
        <f t="shared" si="39"/>
        <v>0</v>
      </c>
      <c r="BL213" s="17" t="s">
        <v>150</v>
      </c>
      <c r="BM213" s="144" t="s">
        <v>1298</v>
      </c>
    </row>
    <row r="214" spans="2:65" s="1" customFormat="1" ht="16.5" customHeight="1">
      <c r="B214" s="132"/>
      <c r="C214" s="133" t="s">
        <v>77</v>
      </c>
      <c r="D214" s="133" t="s">
        <v>145</v>
      </c>
      <c r="E214" s="134" t="s">
        <v>1299</v>
      </c>
      <c r="F214" s="135" t="s">
        <v>1300</v>
      </c>
      <c r="G214" s="136" t="s">
        <v>939</v>
      </c>
      <c r="H214" s="137">
        <v>48</v>
      </c>
      <c r="I214" s="138"/>
      <c r="J214" s="139">
        <f t="shared" si="30"/>
        <v>0</v>
      </c>
      <c r="K214" s="135" t="s">
        <v>1</v>
      </c>
      <c r="L214" s="32"/>
      <c r="M214" s="140" t="s">
        <v>1</v>
      </c>
      <c r="N214" s="141" t="s">
        <v>42</v>
      </c>
      <c r="P214" s="142">
        <f t="shared" si="31"/>
        <v>0</v>
      </c>
      <c r="Q214" s="142">
        <v>0</v>
      </c>
      <c r="R214" s="142">
        <f t="shared" si="32"/>
        <v>0</v>
      </c>
      <c r="S214" s="142">
        <v>0</v>
      </c>
      <c r="T214" s="143">
        <f t="shared" si="33"/>
        <v>0</v>
      </c>
      <c r="AR214" s="144" t="s">
        <v>150</v>
      </c>
      <c r="AT214" s="144" t="s">
        <v>145</v>
      </c>
      <c r="AU214" s="144" t="s">
        <v>85</v>
      </c>
      <c r="AY214" s="17" t="s">
        <v>142</v>
      </c>
      <c r="BE214" s="145">
        <f t="shared" si="34"/>
        <v>0</v>
      </c>
      <c r="BF214" s="145">
        <f t="shared" si="35"/>
        <v>0</v>
      </c>
      <c r="BG214" s="145">
        <f t="shared" si="36"/>
        <v>0</v>
      </c>
      <c r="BH214" s="145">
        <f t="shared" si="37"/>
        <v>0</v>
      </c>
      <c r="BI214" s="145">
        <f t="shared" si="38"/>
        <v>0</v>
      </c>
      <c r="BJ214" s="17" t="s">
        <v>85</v>
      </c>
      <c r="BK214" s="145">
        <f t="shared" si="39"/>
        <v>0</v>
      </c>
      <c r="BL214" s="17" t="s">
        <v>150</v>
      </c>
      <c r="BM214" s="144" t="s">
        <v>369</v>
      </c>
    </row>
    <row r="215" spans="2:65" s="1" customFormat="1" ht="16.5" customHeight="1">
      <c r="B215" s="132"/>
      <c r="C215" s="133" t="s">
        <v>77</v>
      </c>
      <c r="D215" s="133" t="s">
        <v>145</v>
      </c>
      <c r="E215" s="134" t="s">
        <v>1301</v>
      </c>
      <c r="F215" s="135" t="s">
        <v>1302</v>
      </c>
      <c r="G215" s="136" t="s">
        <v>224</v>
      </c>
      <c r="H215" s="137">
        <v>160</v>
      </c>
      <c r="I215" s="138"/>
      <c r="J215" s="139">
        <f t="shared" si="30"/>
        <v>0</v>
      </c>
      <c r="K215" s="135" t="s">
        <v>1</v>
      </c>
      <c r="L215" s="32"/>
      <c r="M215" s="140" t="s">
        <v>1</v>
      </c>
      <c r="N215" s="141" t="s">
        <v>42</v>
      </c>
      <c r="P215" s="142">
        <f t="shared" si="31"/>
        <v>0</v>
      </c>
      <c r="Q215" s="142">
        <v>0</v>
      </c>
      <c r="R215" s="142">
        <f t="shared" si="32"/>
        <v>0</v>
      </c>
      <c r="S215" s="142">
        <v>0</v>
      </c>
      <c r="T215" s="143">
        <f t="shared" si="33"/>
        <v>0</v>
      </c>
      <c r="AR215" s="144" t="s">
        <v>150</v>
      </c>
      <c r="AT215" s="144" t="s">
        <v>145</v>
      </c>
      <c r="AU215" s="144" t="s">
        <v>85</v>
      </c>
      <c r="AY215" s="17" t="s">
        <v>142</v>
      </c>
      <c r="BE215" s="145">
        <f t="shared" si="34"/>
        <v>0</v>
      </c>
      <c r="BF215" s="145">
        <f t="shared" si="35"/>
        <v>0</v>
      </c>
      <c r="BG215" s="145">
        <f t="shared" si="36"/>
        <v>0</v>
      </c>
      <c r="BH215" s="145">
        <f t="shared" si="37"/>
        <v>0</v>
      </c>
      <c r="BI215" s="145">
        <f t="shared" si="38"/>
        <v>0</v>
      </c>
      <c r="BJ215" s="17" t="s">
        <v>85</v>
      </c>
      <c r="BK215" s="145">
        <f t="shared" si="39"/>
        <v>0</v>
      </c>
      <c r="BL215" s="17" t="s">
        <v>150</v>
      </c>
      <c r="BM215" s="144" t="s">
        <v>1303</v>
      </c>
    </row>
    <row r="216" spans="2:65" s="1" customFormat="1" ht="16.5" customHeight="1">
      <c r="B216" s="132"/>
      <c r="C216" s="133" t="s">
        <v>77</v>
      </c>
      <c r="D216" s="133" t="s">
        <v>145</v>
      </c>
      <c r="E216" s="134" t="s">
        <v>1304</v>
      </c>
      <c r="F216" s="135" t="s">
        <v>1305</v>
      </c>
      <c r="G216" s="136" t="s">
        <v>224</v>
      </c>
      <c r="H216" s="137">
        <v>28</v>
      </c>
      <c r="I216" s="138"/>
      <c r="J216" s="139">
        <f t="shared" si="30"/>
        <v>0</v>
      </c>
      <c r="K216" s="135" t="s">
        <v>1</v>
      </c>
      <c r="L216" s="32"/>
      <c r="M216" s="140" t="s">
        <v>1</v>
      </c>
      <c r="N216" s="141" t="s">
        <v>42</v>
      </c>
      <c r="P216" s="142">
        <f t="shared" si="31"/>
        <v>0</v>
      </c>
      <c r="Q216" s="142">
        <v>0</v>
      </c>
      <c r="R216" s="142">
        <f t="shared" si="32"/>
        <v>0</v>
      </c>
      <c r="S216" s="142">
        <v>0</v>
      </c>
      <c r="T216" s="143">
        <f t="shared" si="33"/>
        <v>0</v>
      </c>
      <c r="AR216" s="144" t="s">
        <v>150</v>
      </c>
      <c r="AT216" s="144" t="s">
        <v>145</v>
      </c>
      <c r="AU216" s="144" t="s">
        <v>85</v>
      </c>
      <c r="AY216" s="17" t="s">
        <v>142</v>
      </c>
      <c r="BE216" s="145">
        <f t="shared" si="34"/>
        <v>0</v>
      </c>
      <c r="BF216" s="145">
        <f t="shared" si="35"/>
        <v>0</v>
      </c>
      <c r="BG216" s="145">
        <f t="shared" si="36"/>
        <v>0</v>
      </c>
      <c r="BH216" s="145">
        <f t="shared" si="37"/>
        <v>0</v>
      </c>
      <c r="BI216" s="145">
        <f t="shared" si="38"/>
        <v>0</v>
      </c>
      <c r="BJ216" s="17" t="s">
        <v>85</v>
      </c>
      <c r="BK216" s="145">
        <f t="shared" si="39"/>
        <v>0</v>
      </c>
      <c r="BL216" s="17" t="s">
        <v>150</v>
      </c>
      <c r="BM216" s="144" t="s">
        <v>1306</v>
      </c>
    </row>
    <row r="217" spans="2:65" s="1" customFormat="1" ht="16.5" customHeight="1">
      <c r="B217" s="132"/>
      <c r="C217" s="133" t="s">
        <v>77</v>
      </c>
      <c r="D217" s="133" t="s">
        <v>145</v>
      </c>
      <c r="E217" s="134" t="s">
        <v>1307</v>
      </c>
      <c r="F217" s="135" t="s">
        <v>1308</v>
      </c>
      <c r="G217" s="136" t="s">
        <v>224</v>
      </c>
      <c r="H217" s="137">
        <v>390</v>
      </c>
      <c r="I217" s="138"/>
      <c r="J217" s="139">
        <f t="shared" si="30"/>
        <v>0</v>
      </c>
      <c r="K217" s="135" t="s">
        <v>1</v>
      </c>
      <c r="L217" s="32"/>
      <c r="M217" s="140" t="s">
        <v>1</v>
      </c>
      <c r="N217" s="141" t="s">
        <v>42</v>
      </c>
      <c r="P217" s="142">
        <f t="shared" si="31"/>
        <v>0</v>
      </c>
      <c r="Q217" s="142">
        <v>0</v>
      </c>
      <c r="R217" s="142">
        <f t="shared" si="32"/>
        <v>0</v>
      </c>
      <c r="S217" s="142">
        <v>0</v>
      </c>
      <c r="T217" s="143">
        <f t="shared" si="33"/>
        <v>0</v>
      </c>
      <c r="AR217" s="144" t="s">
        <v>150</v>
      </c>
      <c r="AT217" s="144" t="s">
        <v>145</v>
      </c>
      <c r="AU217" s="144" t="s">
        <v>85</v>
      </c>
      <c r="AY217" s="17" t="s">
        <v>142</v>
      </c>
      <c r="BE217" s="145">
        <f t="shared" si="34"/>
        <v>0</v>
      </c>
      <c r="BF217" s="145">
        <f t="shared" si="35"/>
        <v>0</v>
      </c>
      <c r="BG217" s="145">
        <f t="shared" si="36"/>
        <v>0</v>
      </c>
      <c r="BH217" s="145">
        <f t="shared" si="37"/>
        <v>0</v>
      </c>
      <c r="BI217" s="145">
        <f t="shared" si="38"/>
        <v>0</v>
      </c>
      <c r="BJ217" s="17" t="s">
        <v>85</v>
      </c>
      <c r="BK217" s="145">
        <f t="shared" si="39"/>
        <v>0</v>
      </c>
      <c r="BL217" s="17" t="s">
        <v>150</v>
      </c>
      <c r="BM217" s="144" t="s">
        <v>1309</v>
      </c>
    </row>
    <row r="218" spans="2:65" s="1" customFormat="1" ht="16.5" customHeight="1">
      <c r="B218" s="132"/>
      <c r="C218" s="133" t="s">
        <v>77</v>
      </c>
      <c r="D218" s="133" t="s">
        <v>145</v>
      </c>
      <c r="E218" s="134" t="s">
        <v>1310</v>
      </c>
      <c r="F218" s="135" t="s">
        <v>1155</v>
      </c>
      <c r="G218" s="136" t="s">
        <v>224</v>
      </c>
      <c r="H218" s="137">
        <v>1000</v>
      </c>
      <c r="I218" s="138"/>
      <c r="J218" s="139">
        <f t="shared" si="30"/>
        <v>0</v>
      </c>
      <c r="K218" s="135" t="s">
        <v>1</v>
      </c>
      <c r="L218" s="32"/>
      <c r="M218" s="140" t="s">
        <v>1</v>
      </c>
      <c r="N218" s="141" t="s">
        <v>42</v>
      </c>
      <c r="P218" s="142">
        <f t="shared" si="31"/>
        <v>0</v>
      </c>
      <c r="Q218" s="142">
        <v>0</v>
      </c>
      <c r="R218" s="142">
        <f t="shared" si="32"/>
        <v>0</v>
      </c>
      <c r="S218" s="142">
        <v>0</v>
      </c>
      <c r="T218" s="143">
        <f t="shared" si="33"/>
        <v>0</v>
      </c>
      <c r="AR218" s="144" t="s">
        <v>150</v>
      </c>
      <c r="AT218" s="144" t="s">
        <v>145</v>
      </c>
      <c r="AU218" s="144" t="s">
        <v>85</v>
      </c>
      <c r="AY218" s="17" t="s">
        <v>142</v>
      </c>
      <c r="BE218" s="145">
        <f t="shared" si="34"/>
        <v>0</v>
      </c>
      <c r="BF218" s="145">
        <f t="shared" si="35"/>
        <v>0</v>
      </c>
      <c r="BG218" s="145">
        <f t="shared" si="36"/>
        <v>0</v>
      </c>
      <c r="BH218" s="145">
        <f t="shared" si="37"/>
        <v>0</v>
      </c>
      <c r="BI218" s="145">
        <f t="shared" si="38"/>
        <v>0</v>
      </c>
      <c r="BJ218" s="17" t="s">
        <v>85</v>
      </c>
      <c r="BK218" s="145">
        <f t="shared" si="39"/>
        <v>0</v>
      </c>
      <c r="BL218" s="17" t="s">
        <v>150</v>
      </c>
      <c r="BM218" s="144" t="s">
        <v>1311</v>
      </c>
    </row>
    <row r="219" spans="2:65" s="1" customFormat="1" ht="16.5" customHeight="1">
      <c r="B219" s="132"/>
      <c r="C219" s="133" t="s">
        <v>77</v>
      </c>
      <c r="D219" s="133" t="s">
        <v>145</v>
      </c>
      <c r="E219" s="134" t="s">
        <v>1312</v>
      </c>
      <c r="F219" s="135" t="s">
        <v>1157</v>
      </c>
      <c r="G219" s="136" t="s">
        <v>939</v>
      </c>
      <c r="H219" s="137">
        <v>20</v>
      </c>
      <c r="I219" s="138"/>
      <c r="J219" s="139">
        <f t="shared" si="30"/>
        <v>0</v>
      </c>
      <c r="K219" s="135" t="s">
        <v>1</v>
      </c>
      <c r="L219" s="32"/>
      <c r="M219" s="140" t="s">
        <v>1</v>
      </c>
      <c r="N219" s="141" t="s">
        <v>42</v>
      </c>
      <c r="P219" s="142">
        <f t="shared" si="31"/>
        <v>0</v>
      </c>
      <c r="Q219" s="142">
        <v>0</v>
      </c>
      <c r="R219" s="142">
        <f t="shared" si="32"/>
        <v>0</v>
      </c>
      <c r="S219" s="142">
        <v>0</v>
      </c>
      <c r="T219" s="143">
        <f t="shared" si="33"/>
        <v>0</v>
      </c>
      <c r="AR219" s="144" t="s">
        <v>150</v>
      </c>
      <c r="AT219" s="144" t="s">
        <v>145</v>
      </c>
      <c r="AU219" s="144" t="s">
        <v>85</v>
      </c>
      <c r="AY219" s="17" t="s">
        <v>142</v>
      </c>
      <c r="BE219" s="145">
        <f t="shared" si="34"/>
        <v>0</v>
      </c>
      <c r="BF219" s="145">
        <f t="shared" si="35"/>
        <v>0</v>
      </c>
      <c r="BG219" s="145">
        <f t="shared" si="36"/>
        <v>0</v>
      </c>
      <c r="BH219" s="145">
        <f t="shared" si="37"/>
        <v>0</v>
      </c>
      <c r="BI219" s="145">
        <f t="shared" si="38"/>
        <v>0</v>
      </c>
      <c r="BJ219" s="17" t="s">
        <v>85</v>
      </c>
      <c r="BK219" s="145">
        <f t="shared" si="39"/>
        <v>0</v>
      </c>
      <c r="BL219" s="17" t="s">
        <v>150</v>
      </c>
      <c r="BM219" s="144" t="s">
        <v>1313</v>
      </c>
    </row>
    <row r="220" spans="2:65" s="1" customFormat="1" ht="16.5" customHeight="1">
      <c r="B220" s="132"/>
      <c r="C220" s="133" t="s">
        <v>77</v>
      </c>
      <c r="D220" s="133" t="s">
        <v>145</v>
      </c>
      <c r="E220" s="134" t="s">
        <v>1314</v>
      </c>
      <c r="F220" s="135" t="s">
        <v>1315</v>
      </c>
      <c r="G220" s="136" t="s">
        <v>224</v>
      </c>
      <c r="H220" s="137">
        <v>120</v>
      </c>
      <c r="I220" s="138"/>
      <c r="J220" s="139">
        <f t="shared" si="30"/>
        <v>0</v>
      </c>
      <c r="K220" s="135" t="s">
        <v>1</v>
      </c>
      <c r="L220" s="32"/>
      <c r="M220" s="140" t="s">
        <v>1</v>
      </c>
      <c r="N220" s="141" t="s">
        <v>42</v>
      </c>
      <c r="P220" s="142">
        <f t="shared" si="31"/>
        <v>0</v>
      </c>
      <c r="Q220" s="142">
        <v>0</v>
      </c>
      <c r="R220" s="142">
        <f t="shared" si="32"/>
        <v>0</v>
      </c>
      <c r="S220" s="142">
        <v>0</v>
      </c>
      <c r="T220" s="143">
        <f t="shared" si="33"/>
        <v>0</v>
      </c>
      <c r="AR220" s="144" t="s">
        <v>150</v>
      </c>
      <c r="AT220" s="144" t="s">
        <v>145</v>
      </c>
      <c r="AU220" s="144" t="s">
        <v>85</v>
      </c>
      <c r="AY220" s="17" t="s">
        <v>142</v>
      </c>
      <c r="BE220" s="145">
        <f t="shared" si="34"/>
        <v>0</v>
      </c>
      <c r="BF220" s="145">
        <f t="shared" si="35"/>
        <v>0</v>
      </c>
      <c r="BG220" s="145">
        <f t="shared" si="36"/>
        <v>0</v>
      </c>
      <c r="BH220" s="145">
        <f t="shared" si="37"/>
        <v>0</v>
      </c>
      <c r="BI220" s="145">
        <f t="shared" si="38"/>
        <v>0</v>
      </c>
      <c r="BJ220" s="17" t="s">
        <v>85</v>
      </c>
      <c r="BK220" s="145">
        <f t="shared" si="39"/>
        <v>0</v>
      </c>
      <c r="BL220" s="17" t="s">
        <v>150</v>
      </c>
      <c r="BM220" s="144" t="s">
        <v>1316</v>
      </c>
    </row>
    <row r="221" spans="2:65" s="1" customFormat="1" ht="16.5" customHeight="1">
      <c r="B221" s="132"/>
      <c r="C221" s="133" t="s">
        <v>77</v>
      </c>
      <c r="D221" s="133" t="s">
        <v>145</v>
      </c>
      <c r="E221" s="134" t="s">
        <v>1317</v>
      </c>
      <c r="F221" s="135" t="s">
        <v>1318</v>
      </c>
      <c r="G221" s="136" t="s">
        <v>224</v>
      </c>
      <c r="H221" s="137">
        <v>100</v>
      </c>
      <c r="I221" s="138"/>
      <c r="J221" s="139">
        <f t="shared" si="30"/>
        <v>0</v>
      </c>
      <c r="K221" s="135" t="s">
        <v>1</v>
      </c>
      <c r="L221" s="32"/>
      <c r="M221" s="140" t="s">
        <v>1</v>
      </c>
      <c r="N221" s="141" t="s">
        <v>42</v>
      </c>
      <c r="P221" s="142">
        <f t="shared" si="31"/>
        <v>0</v>
      </c>
      <c r="Q221" s="142">
        <v>0</v>
      </c>
      <c r="R221" s="142">
        <f t="shared" si="32"/>
        <v>0</v>
      </c>
      <c r="S221" s="142">
        <v>0</v>
      </c>
      <c r="T221" s="143">
        <f t="shared" si="33"/>
        <v>0</v>
      </c>
      <c r="AR221" s="144" t="s">
        <v>150</v>
      </c>
      <c r="AT221" s="144" t="s">
        <v>145</v>
      </c>
      <c r="AU221" s="144" t="s">
        <v>85</v>
      </c>
      <c r="AY221" s="17" t="s">
        <v>142</v>
      </c>
      <c r="BE221" s="145">
        <f t="shared" si="34"/>
        <v>0</v>
      </c>
      <c r="BF221" s="145">
        <f t="shared" si="35"/>
        <v>0</v>
      </c>
      <c r="BG221" s="145">
        <f t="shared" si="36"/>
        <v>0</v>
      </c>
      <c r="BH221" s="145">
        <f t="shared" si="37"/>
        <v>0</v>
      </c>
      <c r="BI221" s="145">
        <f t="shared" si="38"/>
        <v>0</v>
      </c>
      <c r="BJ221" s="17" t="s">
        <v>85</v>
      </c>
      <c r="BK221" s="145">
        <f t="shared" si="39"/>
        <v>0</v>
      </c>
      <c r="BL221" s="17" t="s">
        <v>150</v>
      </c>
      <c r="BM221" s="144" t="s">
        <v>1319</v>
      </c>
    </row>
    <row r="222" spans="2:65" s="1" customFormat="1" ht="16.5" customHeight="1">
      <c r="B222" s="132"/>
      <c r="C222" s="133" t="s">
        <v>77</v>
      </c>
      <c r="D222" s="133" t="s">
        <v>145</v>
      </c>
      <c r="E222" s="134" t="s">
        <v>1320</v>
      </c>
      <c r="F222" s="135" t="s">
        <v>1321</v>
      </c>
      <c r="G222" s="136" t="s">
        <v>224</v>
      </c>
      <c r="H222" s="137">
        <v>90</v>
      </c>
      <c r="I222" s="138"/>
      <c r="J222" s="139">
        <f t="shared" si="30"/>
        <v>0</v>
      </c>
      <c r="K222" s="135" t="s">
        <v>1</v>
      </c>
      <c r="L222" s="32"/>
      <c r="M222" s="140" t="s">
        <v>1</v>
      </c>
      <c r="N222" s="141" t="s">
        <v>42</v>
      </c>
      <c r="P222" s="142">
        <f t="shared" si="31"/>
        <v>0</v>
      </c>
      <c r="Q222" s="142">
        <v>0</v>
      </c>
      <c r="R222" s="142">
        <f t="shared" si="32"/>
        <v>0</v>
      </c>
      <c r="S222" s="142">
        <v>0</v>
      </c>
      <c r="T222" s="143">
        <f t="shared" si="33"/>
        <v>0</v>
      </c>
      <c r="AR222" s="144" t="s">
        <v>150</v>
      </c>
      <c r="AT222" s="144" t="s">
        <v>145</v>
      </c>
      <c r="AU222" s="144" t="s">
        <v>85</v>
      </c>
      <c r="AY222" s="17" t="s">
        <v>142</v>
      </c>
      <c r="BE222" s="145">
        <f t="shared" si="34"/>
        <v>0</v>
      </c>
      <c r="BF222" s="145">
        <f t="shared" si="35"/>
        <v>0</v>
      </c>
      <c r="BG222" s="145">
        <f t="shared" si="36"/>
        <v>0</v>
      </c>
      <c r="BH222" s="145">
        <f t="shared" si="37"/>
        <v>0</v>
      </c>
      <c r="BI222" s="145">
        <f t="shared" si="38"/>
        <v>0</v>
      </c>
      <c r="BJ222" s="17" t="s">
        <v>85</v>
      </c>
      <c r="BK222" s="145">
        <f t="shared" si="39"/>
        <v>0</v>
      </c>
      <c r="BL222" s="17" t="s">
        <v>150</v>
      </c>
      <c r="BM222" s="144" t="s">
        <v>1322</v>
      </c>
    </row>
    <row r="223" spans="2:65" s="1" customFormat="1" ht="16.5" customHeight="1">
      <c r="B223" s="132"/>
      <c r="C223" s="133" t="s">
        <v>77</v>
      </c>
      <c r="D223" s="133" t="s">
        <v>145</v>
      </c>
      <c r="E223" s="134" t="s">
        <v>1323</v>
      </c>
      <c r="F223" s="135" t="s">
        <v>1324</v>
      </c>
      <c r="G223" s="136" t="s">
        <v>224</v>
      </c>
      <c r="H223" s="137">
        <v>680</v>
      </c>
      <c r="I223" s="138"/>
      <c r="J223" s="139">
        <f t="shared" si="30"/>
        <v>0</v>
      </c>
      <c r="K223" s="135" t="s">
        <v>1</v>
      </c>
      <c r="L223" s="32"/>
      <c r="M223" s="140" t="s">
        <v>1</v>
      </c>
      <c r="N223" s="141" t="s">
        <v>42</v>
      </c>
      <c r="P223" s="142">
        <f t="shared" si="31"/>
        <v>0</v>
      </c>
      <c r="Q223" s="142">
        <v>0</v>
      </c>
      <c r="R223" s="142">
        <f t="shared" si="32"/>
        <v>0</v>
      </c>
      <c r="S223" s="142">
        <v>0</v>
      </c>
      <c r="T223" s="143">
        <f t="shared" si="33"/>
        <v>0</v>
      </c>
      <c r="AR223" s="144" t="s">
        <v>150</v>
      </c>
      <c r="AT223" s="144" t="s">
        <v>145</v>
      </c>
      <c r="AU223" s="144" t="s">
        <v>85</v>
      </c>
      <c r="AY223" s="17" t="s">
        <v>142</v>
      </c>
      <c r="BE223" s="145">
        <f t="shared" si="34"/>
        <v>0</v>
      </c>
      <c r="BF223" s="145">
        <f t="shared" si="35"/>
        <v>0</v>
      </c>
      <c r="BG223" s="145">
        <f t="shared" si="36"/>
        <v>0</v>
      </c>
      <c r="BH223" s="145">
        <f t="shared" si="37"/>
        <v>0</v>
      </c>
      <c r="BI223" s="145">
        <f t="shared" si="38"/>
        <v>0</v>
      </c>
      <c r="BJ223" s="17" t="s">
        <v>85</v>
      </c>
      <c r="BK223" s="145">
        <f t="shared" si="39"/>
        <v>0</v>
      </c>
      <c r="BL223" s="17" t="s">
        <v>150</v>
      </c>
      <c r="BM223" s="144" t="s">
        <v>1325</v>
      </c>
    </row>
    <row r="224" spans="2:65" s="1" customFormat="1" ht="16.5" customHeight="1">
      <c r="B224" s="132"/>
      <c r="C224" s="133" t="s">
        <v>77</v>
      </c>
      <c r="D224" s="133" t="s">
        <v>145</v>
      </c>
      <c r="E224" s="134" t="s">
        <v>1326</v>
      </c>
      <c r="F224" s="135" t="s">
        <v>1141</v>
      </c>
      <c r="G224" s="136" t="s">
        <v>224</v>
      </c>
      <c r="H224" s="137">
        <v>130</v>
      </c>
      <c r="I224" s="138"/>
      <c r="J224" s="139">
        <f t="shared" si="30"/>
        <v>0</v>
      </c>
      <c r="K224" s="135" t="s">
        <v>1</v>
      </c>
      <c r="L224" s="32"/>
      <c r="M224" s="140" t="s">
        <v>1</v>
      </c>
      <c r="N224" s="141" t="s">
        <v>42</v>
      </c>
      <c r="P224" s="142">
        <f t="shared" si="31"/>
        <v>0</v>
      </c>
      <c r="Q224" s="142">
        <v>0</v>
      </c>
      <c r="R224" s="142">
        <f t="shared" si="32"/>
        <v>0</v>
      </c>
      <c r="S224" s="142">
        <v>0</v>
      </c>
      <c r="T224" s="143">
        <f t="shared" si="33"/>
        <v>0</v>
      </c>
      <c r="AR224" s="144" t="s">
        <v>150</v>
      </c>
      <c r="AT224" s="144" t="s">
        <v>145</v>
      </c>
      <c r="AU224" s="144" t="s">
        <v>85</v>
      </c>
      <c r="AY224" s="17" t="s">
        <v>142</v>
      </c>
      <c r="BE224" s="145">
        <f t="shared" si="34"/>
        <v>0</v>
      </c>
      <c r="BF224" s="145">
        <f t="shared" si="35"/>
        <v>0</v>
      </c>
      <c r="BG224" s="145">
        <f t="shared" si="36"/>
        <v>0</v>
      </c>
      <c r="BH224" s="145">
        <f t="shared" si="37"/>
        <v>0</v>
      </c>
      <c r="BI224" s="145">
        <f t="shared" si="38"/>
        <v>0</v>
      </c>
      <c r="BJ224" s="17" t="s">
        <v>85</v>
      </c>
      <c r="BK224" s="145">
        <f t="shared" si="39"/>
        <v>0</v>
      </c>
      <c r="BL224" s="17" t="s">
        <v>150</v>
      </c>
      <c r="BM224" s="144" t="s">
        <v>1327</v>
      </c>
    </row>
    <row r="225" spans="2:65" s="1" customFormat="1" ht="16.5" customHeight="1">
      <c r="B225" s="132"/>
      <c r="C225" s="133" t="s">
        <v>77</v>
      </c>
      <c r="D225" s="133" t="s">
        <v>145</v>
      </c>
      <c r="E225" s="134" t="s">
        <v>1328</v>
      </c>
      <c r="F225" s="135" t="s">
        <v>1329</v>
      </c>
      <c r="G225" s="136" t="s">
        <v>224</v>
      </c>
      <c r="H225" s="137">
        <v>520</v>
      </c>
      <c r="I225" s="138"/>
      <c r="J225" s="139">
        <f t="shared" si="30"/>
        <v>0</v>
      </c>
      <c r="K225" s="135" t="s">
        <v>1</v>
      </c>
      <c r="L225" s="32"/>
      <c r="M225" s="190" t="s">
        <v>1</v>
      </c>
      <c r="N225" s="191" t="s">
        <v>42</v>
      </c>
      <c r="O225" s="192"/>
      <c r="P225" s="193">
        <f t="shared" si="31"/>
        <v>0</v>
      </c>
      <c r="Q225" s="193">
        <v>0</v>
      </c>
      <c r="R225" s="193">
        <f t="shared" si="32"/>
        <v>0</v>
      </c>
      <c r="S225" s="193">
        <v>0</v>
      </c>
      <c r="T225" s="194">
        <f t="shared" si="33"/>
        <v>0</v>
      </c>
      <c r="AR225" s="144" t="s">
        <v>150</v>
      </c>
      <c r="AT225" s="144" t="s">
        <v>145</v>
      </c>
      <c r="AU225" s="144" t="s">
        <v>85</v>
      </c>
      <c r="AY225" s="17" t="s">
        <v>142</v>
      </c>
      <c r="BE225" s="145">
        <f t="shared" si="34"/>
        <v>0</v>
      </c>
      <c r="BF225" s="145">
        <f t="shared" si="35"/>
        <v>0</v>
      </c>
      <c r="BG225" s="145">
        <f t="shared" si="36"/>
        <v>0</v>
      </c>
      <c r="BH225" s="145">
        <f t="shared" si="37"/>
        <v>0</v>
      </c>
      <c r="BI225" s="145">
        <f t="shared" si="38"/>
        <v>0</v>
      </c>
      <c r="BJ225" s="17" t="s">
        <v>85</v>
      </c>
      <c r="BK225" s="145">
        <f t="shared" si="39"/>
        <v>0</v>
      </c>
      <c r="BL225" s="17" t="s">
        <v>150</v>
      </c>
      <c r="BM225" s="144" t="s">
        <v>1330</v>
      </c>
    </row>
    <row r="226" spans="2:12" s="1" customFormat="1" ht="6.95" customHeight="1">
      <c r="B226" s="44"/>
      <c r="C226" s="45"/>
      <c r="D226" s="45"/>
      <c r="E226" s="45"/>
      <c r="F226" s="45"/>
      <c r="G226" s="45"/>
      <c r="H226" s="45"/>
      <c r="I226" s="45"/>
      <c r="J226" s="45"/>
      <c r="K226" s="45"/>
      <c r="L226" s="32"/>
    </row>
  </sheetData>
  <sheetProtection sheet="1" objects="1" scenarios="1" formatCells="0" formatColumns="0" formatRows="0"/>
  <autoFilter ref="C119:K22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1331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ROUND(J121,2)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ROUND((SUM(BE121:BE150)),2)</f>
        <v>0</v>
      </c>
      <c r="I33" s="92">
        <v>0.21</v>
      </c>
      <c r="J33" s="91">
        <f>ROUND(((SUM(BE121:BE150))*I33),2)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ROUND((SUM(BF121:BF150)),2)</f>
        <v>0</v>
      </c>
      <c r="I34" s="92">
        <v>0.15</v>
      </c>
      <c r="J34" s="91">
        <f>ROUND(((SUM(BF121:BF150))*I34),2)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ROUND((SUM(BG121:BG150)),2)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ROUND((SUM(BH121:BH150)),2)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ROUND((SUM(BI121:BI150)),2)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06 - Vytápění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J121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1332</v>
      </c>
      <c r="E97" s="106"/>
      <c r="F97" s="106"/>
      <c r="G97" s="106"/>
      <c r="H97" s="106"/>
      <c r="I97" s="106"/>
      <c r="J97" s="107">
        <f>J122</f>
        <v>0</v>
      </c>
      <c r="L97" s="104"/>
    </row>
    <row r="98" spans="2:12" s="9" customFormat="1" ht="19.9" customHeight="1">
      <c r="B98" s="108"/>
      <c r="D98" s="109" t="s">
        <v>1333</v>
      </c>
      <c r="E98" s="110"/>
      <c r="F98" s="110"/>
      <c r="G98" s="110"/>
      <c r="H98" s="110"/>
      <c r="I98" s="110"/>
      <c r="J98" s="111">
        <f>J123</f>
        <v>0</v>
      </c>
      <c r="L98" s="108"/>
    </row>
    <row r="99" spans="2:12" s="9" customFormat="1" ht="19.9" customHeight="1">
      <c r="B99" s="108"/>
      <c r="D99" s="109" t="s">
        <v>1334</v>
      </c>
      <c r="E99" s="110"/>
      <c r="F99" s="110"/>
      <c r="G99" s="110"/>
      <c r="H99" s="110"/>
      <c r="I99" s="110"/>
      <c r="J99" s="111">
        <f>J130</f>
        <v>0</v>
      </c>
      <c r="L99" s="108"/>
    </row>
    <row r="100" spans="2:12" s="9" customFormat="1" ht="19.9" customHeight="1">
      <c r="B100" s="108"/>
      <c r="D100" s="109" t="s">
        <v>1335</v>
      </c>
      <c r="E100" s="110"/>
      <c r="F100" s="110"/>
      <c r="G100" s="110"/>
      <c r="H100" s="110"/>
      <c r="I100" s="110"/>
      <c r="J100" s="111">
        <f>J138</f>
        <v>0</v>
      </c>
      <c r="L100" s="108"/>
    </row>
    <row r="101" spans="2:12" s="9" customFormat="1" ht="19.9" customHeight="1">
      <c r="B101" s="108"/>
      <c r="D101" s="109" t="s">
        <v>1336</v>
      </c>
      <c r="E101" s="110"/>
      <c r="F101" s="110"/>
      <c r="G101" s="110"/>
      <c r="H101" s="110"/>
      <c r="I101" s="110"/>
      <c r="J101" s="111">
        <f>J146</f>
        <v>0</v>
      </c>
      <c r="L101" s="108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127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36" t="str">
        <f>E7</f>
        <v>Pokoje gynekologicko - porodnického oddělení Nymburk - půdní vestavba budovy B v areálu nemocnice Nymburk s.r.o.</v>
      </c>
      <c r="F111" s="237"/>
      <c r="G111" s="237"/>
      <c r="H111" s="237"/>
      <c r="L111" s="32"/>
    </row>
    <row r="112" spans="2:12" s="1" customFormat="1" ht="12" customHeight="1">
      <c r="B112" s="32"/>
      <c r="C112" s="27" t="s">
        <v>113</v>
      </c>
      <c r="L112" s="32"/>
    </row>
    <row r="113" spans="2:12" s="1" customFormat="1" ht="16.5" customHeight="1">
      <c r="B113" s="32"/>
      <c r="E113" s="197" t="str">
        <f>E9</f>
        <v>06 - Vytápění</v>
      </c>
      <c r="F113" s="238"/>
      <c r="G113" s="238"/>
      <c r="H113" s="238"/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20</v>
      </c>
      <c r="F115" s="25" t="str">
        <f>F12</f>
        <v xml:space="preserve"> </v>
      </c>
      <c r="I115" s="27" t="s">
        <v>22</v>
      </c>
      <c r="J115" s="52" t="str">
        <f>IF(J12="","",J12)</f>
        <v>2. 10. 2023</v>
      </c>
      <c r="L115" s="32"/>
    </row>
    <row r="116" spans="2:12" s="1" customFormat="1" ht="6.95" customHeight="1">
      <c r="B116" s="32"/>
      <c r="L116" s="32"/>
    </row>
    <row r="117" spans="2:12" s="1" customFormat="1" ht="25.7" customHeight="1">
      <c r="B117" s="32"/>
      <c r="C117" s="27" t="s">
        <v>24</v>
      </c>
      <c r="F117" s="25" t="str">
        <f>E15</f>
        <v>Město Nymburk, Náměstí přemyslovců 163/20</v>
      </c>
      <c r="I117" s="27" t="s">
        <v>30</v>
      </c>
      <c r="J117" s="30" t="str">
        <f>E21</f>
        <v>Ing. Arch .Jan Ságl, Záměl</v>
      </c>
      <c r="L117" s="32"/>
    </row>
    <row r="118" spans="2:12" s="1" customFormat="1" ht="15.2" customHeight="1">
      <c r="B118" s="32"/>
      <c r="C118" s="27" t="s">
        <v>28</v>
      </c>
      <c r="F118" s="25" t="str">
        <f>IF(E18="","",E18)</f>
        <v>Vyplň údaj</v>
      </c>
      <c r="I118" s="27" t="s">
        <v>33</v>
      </c>
      <c r="J118" s="30" t="str">
        <f>E24</f>
        <v xml:space="preserve"> </v>
      </c>
      <c r="L118" s="32"/>
    </row>
    <row r="119" spans="2:12" s="1" customFormat="1" ht="10.35" customHeight="1">
      <c r="B119" s="32"/>
      <c r="L119" s="32"/>
    </row>
    <row r="120" spans="2:20" s="10" customFormat="1" ht="29.25" customHeight="1">
      <c r="B120" s="112"/>
      <c r="C120" s="113" t="s">
        <v>128</v>
      </c>
      <c r="D120" s="114" t="s">
        <v>62</v>
      </c>
      <c r="E120" s="114" t="s">
        <v>58</v>
      </c>
      <c r="F120" s="114" t="s">
        <v>59</v>
      </c>
      <c r="G120" s="114" t="s">
        <v>129</v>
      </c>
      <c r="H120" s="114" t="s">
        <v>130</v>
      </c>
      <c r="I120" s="114" t="s">
        <v>131</v>
      </c>
      <c r="J120" s="114" t="s">
        <v>117</v>
      </c>
      <c r="K120" s="115" t="s">
        <v>132</v>
      </c>
      <c r="L120" s="112"/>
      <c r="M120" s="59" t="s">
        <v>1</v>
      </c>
      <c r="N120" s="60" t="s">
        <v>41</v>
      </c>
      <c r="O120" s="60" t="s">
        <v>133</v>
      </c>
      <c r="P120" s="60" t="s">
        <v>134</v>
      </c>
      <c r="Q120" s="60" t="s">
        <v>135</v>
      </c>
      <c r="R120" s="60" t="s">
        <v>136</v>
      </c>
      <c r="S120" s="60" t="s">
        <v>137</v>
      </c>
      <c r="T120" s="61" t="s">
        <v>138</v>
      </c>
    </row>
    <row r="121" spans="2:63" s="1" customFormat="1" ht="22.9" customHeight="1">
      <c r="B121" s="32"/>
      <c r="C121" s="64" t="s">
        <v>139</v>
      </c>
      <c r="J121" s="116">
        <f>BK121</f>
        <v>0</v>
      </c>
      <c r="L121" s="32"/>
      <c r="M121" s="62"/>
      <c r="N121" s="53"/>
      <c r="O121" s="53"/>
      <c r="P121" s="117">
        <f>P122</f>
        <v>0</v>
      </c>
      <c r="Q121" s="53"/>
      <c r="R121" s="117">
        <f>R122</f>
        <v>0</v>
      </c>
      <c r="S121" s="53"/>
      <c r="T121" s="118">
        <f>T122</f>
        <v>0</v>
      </c>
      <c r="AT121" s="17" t="s">
        <v>76</v>
      </c>
      <c r="AU121" s="17" t="s">
        <v>119</v>
      </c>
      <c r="BK121" s="119">
        <f>BK122</f>
        <v>0</v>
      </c>
    </row>
    <row r="122" spans="2:63" s="11" customFormat="1" ht="25.9" customHeight="1">
      <c r="B122" s="120"/>
      <c r="D122" s="121" t="s">
        <v>76</v>
      </c>
      <c r="E122" s="122" t="s">
        <v>1038</v>
      </c>
      <c r="F122" s="122" t="s">
        <v>1337</v>
      </c>
      <c r="I122" s="123"/>
      <c r="J122" s="124">
        <f>BK122</f>
        <v>0</v>
      </c>
      <c r="L122" s="120"/>
      <c r="M122" s="125"/>
      <c r="P122" s="126">
        <f>P123+P130+P138+P146</f>
        <v>0</v>
      </c>
      <c r="R122" s="126">
        <f>R123+R130+R138+R146</f>
        <v>0</v>
      </c>
      <c r="T122" s="127">
        <f>T123+T130+T138+T146</f>
        <v>0</v>
      </c>
      <c r="AR122" s="121" t="s">
        <v>85</v>
      </c>
      <c r="AT122" s="128" t="s">
        <v>76</v>
      </c>
      <c r="AU122" s="128" t="s">
        <v>77</v>
      </c>
      <c r="AY122" s="121" t="s">
        <v>142</v>
      </c>
      <c r="BK122" s="129">
        <f>BK123+BK130+BK138+BK146</f>
        <v>0</v>
      </c>
    </row>
    <row r="123" spans="2:63" s="11" customFormat="1" ht="22.9" customHeight="1">
      <c r="B123" s="120"/>
      <c r="D123" s="121" t="s">
        <v>76</v>
      </c>
      <c r="E123" s="130" t="s">
        <v>1076</v>
      </c>
      <c r="F123" s="130" t="s">
        <v>1338</v>
      </c>
      <c r="I123" s="123"/>
      <c r="J123" s="131">
        <f>BK123</f>
        <v>0</v>
      </c>
      <c r="L123" s="120"/>
      <c r="M123" s="125"/>
      <c r="P123" s="126">
        <f>SUM(P124:P129)</f>
        <v>0</v>
      </c>
      <c r="R123" s="126">
        <f>SUM(R124:R129)</f>
        <v>0</v>
      </c>
      <c r="T123" s="127">
        <f>SUM(T124:T129)</f>
        <v>0</v>
      </c>
      <c r="AR123" s="121" t="s">
        <v>85</v>
      </c>
      <c r="AT123" s="128" t="s">
        <v>76</v>
      </c>
      <c r="AU123" s="128" t="s">
        <v>85</v>
      </c>
      <c r="AY123" s="121" t="s">
        <v>142</v>
      </c>
      <c r="BK123" s="129">
        <f>SUM(BK124:BK129)</f>
        <v>0</v>
      </c>
    </row>
    <row r="124" spans="2:65" s="1" customFormat="1" ht="16.5" customHeight="1">
      <c r="B124" s="132"/>
      <c r="C124" s="133" t="s">
        <v>77</v>
      </c>
      <c r="D124" s="133" t="s">
        <v>145</v>
      </c>
      <c r="E124" s="134" t="s">
        <v>1339</v>
      </c>
      <c r="F124" s="135" t="s">
        <v>1340</v>
      </c>
      <c r="G124" s="136" t="s">
        <v>939</v>
      </c>
      <c r="H124" s="137">
        <v>4</v>
      </c>
      <c r="I124" s="138"/>
      <c r="J124" s="139">
        <f aca="true" t="shared" si="0" ref="J124:J129">ROUND(I124*H124,2)</f>
        <v>0</v>
      </c>
      <c r="K124" s="135" t="s">
        <v>1</v>
      </c>
      <c r="L124" s="32"/>
      <c r="M124" s="140" t="s">
        <v>1</v>
      </c>
      <c r="N124" s="141" t="s">
        <v>42</v>
      </c>
      <c r="P124" s="142">
        <f aca="true" t="shared" si="1" ref="P124:P129">O124*H124</f>
        <v>0</v>
      </c>
      <c r="Q124" s="142">
        <v>0</v>
      </c>
      <c r="R124" s="142">
        <f aca="true" t="shared" si="2" ref="R124:R129">Q124*H124</f>
        <v>0</v>
      </c>
      <c r="S124" s="142">
        <v>0</v>
      </c>
      <c r="T124" s="143">
        <f aca="true" t="shared" si="3" ref="T124:T129">S124*H124</f>
        <v>0</v>
      </c>
      <c r="AR124" s="144" t="s">
        <v>150</v>
      </c>
      <c r="AT124" s="144" t="s">
        <v>145</v>
      </c>
      <c r="AU124" s="144" t="s">
        <v>87</v>
      </c>
      <c r="AY124" s="17" t="s">
        <v>142</v>
      </c>
      <c r="BE124" s="145">
        <f aca="true" t="shared" si="4" ref="BE124:BE129">IF(N124="základní",J124,0)</f>
        <v>0</v>
      </c>
      <c r="BF124" s="145">
        <f aca="true" t="shared" si="5" ref="BF124:BF129">IF(N124="snížená",J124,0)</f>
        <v>0</v>
      </c>
      <c r="BG124" s="145">
        <f aca="true" t="shared" si="6" ref="BG124:BG129">IF(N124="zákl. přenesená",J124,0)</f>
        <v>0</v>
      </c>
      <c r="BH124" s="145">
        <f aca="true" t="shared" si="7" ref="BH124:BH129">IF(N124="sníž. přenesená",J124,0)</f>
        <v>0</v>
      </c>
      <c r="BI124" s="145">
        <f aca="true" t="shared" si="8" ref="BI124:BI129">IF(N124="nulová",J124,0)</f>
        <v>0</v>
      </c>
      <c r="BJ124" s="17" t="s">
        <v>85</v>
      </c>
      <c r="BK124" s="145">
        <f aca="true" t="shared" si="9" ref="BK124:BK129">ROUND(I124*H124,2)</f>
        <v>0</v>
      </c>
      <c r="BL124" s="17" t="s">
        <v>150</v>
      </c>
      <c r="BM124" s="144" t="s">
        <v>87</v>
      </c>
    </row>
    <row r="125" spans="2:65" s="1" customFormat="1" ht="16.5" customHeight="1">
      <c r="B125" s="132"/>
      <c r="C125" s="133" t="s">
        <v>77</v>
      </c>
      <c r="D125" s="133" t="s">
        <v>145</v>
      </c>
      <c r="E125" s="134" t="s">
        <v>1341</v>
      </c>
      <c r="F125" s="135" t="s">
        <v>1342</v>
      </c>
      <c r="G125" s="136" t="s">
        <v>939</v>
      </c>
      <c r="H125" s="137">
        <v>4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42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150</v>
      </c>
      <c r="AT125" s="144" t="s">
        <v>145</v>
      </c>
      <c r="AU125" s="144" t="s">
        <v>87</v>
      </c>
      <c r="AY125" s="17" t="s">
        <v>142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85</v>
      </c>
      <c r="BK125" s="145">
        <f t="shared" si="9"/>
        <v>0</v>
      </c>
      <c r="BL125" s="17" t="s">
        <v>150</v>
      </c>
      <c r="BM125" s="144" t="s">
        <v>150</v>
      </c>
    </row>
    <row r="126" spans="2:65" s="1" customFormat="1" ht="16.5" customHeight="1">
      <c r="B126" s="132"/>
      <c r="C126" s="133" t="s">
        <v>77</v>
      </c>
      <c r="D126" s="133" t="s">
        <v>145</v>
      </c>
      <c r="E126" s="134" t="s">
        <v>1343</v>
      </c>
      <c r="F126" s="135" t="s">
        <v>1344</v>
      </c>
      <c r="G126" s="136" t="s">
        <v>939</v>
      </c>
      <c r="H126" s="137">
        <v>4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42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150</v>
      </c>
      <c r="AT126" s="144" t="s">
        <v>145</v>
      </c>
      <c r="AU126" s="144" t="s">
        <v>87</v>
      </c>
      <c r="AY126" s="17" t="s">
        <v>142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85</v>
      </c>
      <c r="BK126" s="145">
        <f t="shared" si="9"/>
        <v>0</v>
      </c>
      <c r="BL126" s="17" t="s">
        <v>150</v>
      </c>
      <c r="BM126" s="144" t="s">
        <v>183</v>
      </c>
    </row>
    <row r="127" spans="2:65" s="1" customFormat="1" ht="16.5" customHeight="1">
      <c r="B127" s="132"/>
      <c r="C127" s="133" t="s">
        <v>77</v>
      </c>
      <c r="D127" s="133" t="s">
        <v>145</v>
      </c>
      <c r="E127" s="134" t="s">
        <v>1345</v>
      </c>
      <c r="F127" s="135" t="s">
        <v>1346</v>
      </c>
      <c r="G127" s="136" t="s">
        <v>939</v>
      </c>
      <c r="H127" s="137">
        <v>3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42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150</v>
      </c>
      <c r="AT127" s="144" t="s">
        <v>145</v>
      </c>
      <c r="AU127" s="144" t="s">
        <v>87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85</v>
      </c>
      <c r="BK127" s="145">
        <f t="shared" si="9"/>
        <v>0</v>
      </c>
      <c r="BL127" s="17" t="s">
        <v>150</v>
      </c>
      <c r="BM127" s="144" t="s">
        <v>197</v>
      </c>
    </row>
    <row r="128" spans="2:65" s="1" customFormat="1" ht="16.5" customHeight="1">
      <c r="B128" s="132"/>
      <c r="C128" s="133" t="s">
        <v>77</v>
      </c>
      <c r="D128" s="133" t="s">
        <v>145</v>
      </c>
      <c r="E128" s="134" t="s">
        <v>1347</v>
      </c>
      <c r="F128" s="135" t="s">
        <v>1348</v>
      </c>
      <c r="G128" s="136" t="s">
        <v>939</v>
      </c>
      <c r="H128" s="137">
        <v>3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42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150</v>
      </c>
      <c r="AT128" s="144" t="s">
        <v>145</v>
      </c>
      <c r="AU128" s="144" t="s">
        <v>87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85</v>
      </c>
      <c r="BK128" s="145">
        <f t="shared" si="9"/>
        <v>0</v>
      </c>
      <c r="BL128" s="17" t="s">
        <v>150</v>
      </c>
      <c r="BM128" s="144" t="s">
        <v>216</v>
      </c>
    </row>
    <row r="129" spans="2:65" s="1" customFormat="1" ht="24.2" customHeight="1">
      <c r="B129" s="132"/>
      <c r="C129" s="133" t="s">
        <v>77</v>
      </c>
      <c r="D129" s="133" t="s">
        <v>145</v>
      </c>
      <c r="E129" s="134" t="s">
        <v>1349</v>
      </c>
      <c r="F129" s="135" t="s">
        <v>1350</v>
      </c>
      <c r="G129" s="136" t="s">
        <v>939</v>
      </c>
      <c r="H129" s="137">
        <v>3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42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150</v>
      </c>
      <c r="AT129" s="144" t="s">
        <v>145</v>
      </c>
      <c r="AU129" s="144" t="s">
        <v>87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85</v>
      </c>
      <c r="BK129" s="145">
        <f t="shared" si="9"/>
        <v>0</v>
      </c>
      <c r="BL129" s="17" t="s">
        <v>150</v>
      </c>
      <c r="BM129" s="144" t="s">
        <v>226</v>
      </c>
    </row>
    <row r="130" spans="2:63" s="11" customFormat="1" ht="22.9" customHeight="1">
      <c r="B130" s="120"/>
      <c r="D130" s="121" t="s">
        <v>76</v>
      </c>
      <c r="E130" s="130" t="s">
        <v>1084</v>
      </c>
      <c r="F130" s="130" t="s">
        <v>1351</v>
      </c>
      <c r="I130" s="123"/>
      <c r="J130" s="131">
        <f>BK130</f>
        <v>0</v>
      </c>
      <c r="L130" s="120"/>
      <c r="M130" s="125"/>
      <c r="P130" s="126">
        <f>SUM(P131:P137)</f>
        <v>0</v>
      </c>
      <c r="R130" s="126">
        <f>SUM(R131:R137)</f>
        <v>0</v>
      </c>
      <c r="T130" s="127">
        <f>SUM(T131:T137)</f>
        <v>0</v>
      </c>
      <c r="AR130" s="121" t="s">
        <v>85</v>
      </c>
      <c r="AT130" s="128" t="s">
        <v>76</v>
      </c>
      <c r="AU130" s="128" t="s">
        <v>85</v>
      </c>
      <c r="AY130" s="121" t="s">
        <v>142</v>
      </c>
      <c r="BK130" s="129">
        <f>SUM(BK131:BK137)</f>
        <v>0</v>
      </c>
    </row>
    <row r="131" spans="2:65" s="1" customFormat="1" ht="16.5" customHeight="1">
      <c r="B131" s="132"/>
      <c r="C131" s="133" t="s">
        <v>77</v>
      </c>
      <c r="D131" s="133" t="s">
        <v>145</v>
      </c>
      <c r="E131" s="134" t="s">
        <v>1352</v>
      </c>
      <c r="F131" s="135" t="s">
        <v>1353</v>
      </c>
      <c r="G131" s="136" t="s">
        <v>224</v>
      </c>
      <c r="H131" s="137">
        <v>70</v>
      </c>
      <c r="I131" s="138"/>
      <c r="J131" s="139">
        <f aca="true" t="shared" si="10" ref="J131:J137">ROUND(I131*H131,2)</f>
        <v>0</v>
      </c>
      <c r="K131" s="135" t="s">
        <v>1</v>
      </c>
      <c r="L131" s="32"/>
      <c r="M131" s="140" t="s">
        <v>1</v>
      </c>
      <c r="N131" s="141" t="s">
        <v>42</v>
      </c>
      <c r="P131" s="142">
        <f aca="true" t="shared" si="11" ref="P131:P137">O131*H131</f>
        <v>0</v>
      </c>
      <c r="Q131" s="142">
        <v>0</v>
      </c>
      <c r="R131" s="142">
        <f aca="true" t="shared" si="12" ref="R131:R137">Q131*H131</f>
        <v>0</v>
      </c>
      <c r="S131" s="142">
        <v>0</v>
      </c>
      <c r="T131" s="143">
        <f aca="true" t="shared" si="13" ref="T131:T137">S131*H131</f>
        <v>0</v>
      </c>
      <c r="AR131" s="144" t="s">
        <v>150</v>
      </c>
      <c r="AT131" s="144" t="s">
        <v>145</v>
      </c>
      <c r="AU131" s="144" t="s">
        <v>87</v>
      </c>
      <c r="AY131" s="17" t="s">
        <v>142</v>
      </c>
      <c r="BE131" s="145">
        <f aca="true" t="shared" si="14" ref="BE131:BE137">IF(N131="základní",J131,0)</f>
        <v>0</v>
      </c>
      <c r="BF131" s="145">
        <f aca="true" t="shared" si="15" ref="BF131:BF137">IF(N131="snížená",J131,0)</f>
        <v>0</v>
      </c>
      <c r="BG131" s="145">
        <f aca="true" t="shared" si="16" ref="BG131:BG137">IF(N131="zákl. přenesená",J131,0)</f>
        <v>0</v>
      </c>
      <c r="BH131" s="145">
        <f aca="true" t="shared" si="17" ref="BH131:BH137">IF(N131="sníž. přenesená",J131,0)</f>
        <v>0</v>
      </c>
      <c r="BI131" s="145">
        <f aca="true" t="shared" si="18" ref="BI131:BI137">IF(N131="nulová",J131,0)</f>
        <v>0</v>
      </c>
      <c r="BJ131" s="17" t="s">
        <v>85</v>
      </c>
      <c r="BK131" s="145">
        <f aca="true" t="shared" si="19" ref="BK131:BK137">ROUND(I131*H131,2)</f>
        <v>0</v>
      </c>
      <c r="BL131" s="17" t="s">
        <v>150</v>
      </c>
      <c r="BM131" s="144" t="s">
        <v>235</v>
      </c>
    </row>
    <row r="132" spans="2:65" s="1" customFormat="1" ht="16.5" customHeight="1">
      <c r="B132" s="132"/>
      <c r="C132" s="133" t="s">
        <v>77</v>
      </c>
      <c r="D132" s="133" t="s">
        <v>145</v>
      </c>
      <c r="E132" s="134" t="s">
        <v>1354</v>
      </c>
      <c r="F132" s="135" t="s">
        <v>1355</v>
      </c>
      <c r="G132" s="136" t="s">
        <v>224</v>
      </c>
      <c r="H132" s="137">
        <v>20</v>
      </c>
      <c r="I132" s="138"/>
      <c r="J132" s="139">
        <f t="shared" si="10"/>
        <v>0</v>
      </c>
      <c r="K132" s="135" t="s">
        <v>1</v>
      </c>
      <c r="L132" s="32"/>
      <c r="M132" s="140" t="s">
        <v>1</v>
      </c>
      <c r="N132" s="141" t="s">
        <v>42</v>
      </c>
      <c r="P132" s="142">
        <f t="shared" si="11"/>
        <v>0</v>
      </c>
      <c r="Q132" s="142">
        <v>0</v>
      </c>
      <c r="R132" s="142">
        <f t="shared" si="12"/>
        <v>0</v>
      </c>
      <c r="S132" s="142">
        <v>0</v>
      </c>
      <c r="T132" s="143">
        <f t="shared" si="13"/>
        <v>0</v>
      </c>
      <c r="AR132" s="144" t="s">
        <v>150</v>
      </c>
      <c r="AT132" s="144" t="s">
        <v>145</v>
      </c>
      <c r="AU132" s="144" t="s">
        <v>87</v>
      </c>
      <c r="AY132" s="17" t="s">
        <v>142</v>
      </c>
      <c r="BE132" s="145">
        <f t="shared" si="14"/>
        <v>0</v>
      </c>
      <c r="BF132" s="145">
        <f t="shared" si="15"/>
        <v>0</v>
      </c>
      <c r="BG132" s="145">
        <f t="shared" si="16"/>
        <v>0</v>
      </c>
      <c r="BH132" s="145">
        <f t="shared" si="17"/>
        <v>0</v>
      </c>
      <c r="BI132" s="145">
        <f t="shared" si="18"/>
        <v>0</v>
      </c>
      <c r="BJ132" s="17" t="s">
        <v>85</v>
      </c>
      <c r="BK132" s="145">
        <f t="shared" si="19"/>
        <v>0</v>
      </c>
      <c r="BL132" s="17" t="s">
        <v>150</v>
      </c>
      <c r="BM132" s="144" t="s">
        <v>247</v>
      </c>
    </row>
    <row r="133" spans="2:65" s="1" customFormat="1" ht="16.5" customHeight="1">
      <c r="B133" s="132"/>
      <c r="C133" s="133" t="s">
        <v>77</v>
      </c>
      <c r="D133" s="133" t="s">
        <v>145</v>
      </c>
      <c r="E133" s="134" t="s">
        <v>1356</v>
      </c>
      <c r="F133" s="135" t="s">
        <v>1357</v>
      </c>
      <c r="G133" s="136" t="s">
        <v>224</v>
      </c>
      <c r="H133" s="137">
        <v>10</v>
      </c>
      <c r="I133" s="138"/>
      <c r="J133" s="139">
        <f t="shared" si="10"/>
        <v>0</v>
      </c>
      <c r="K133" s="135" t="s">
        <v>1</v>
      </c>
      <c r="L133" s="32"/>
      <c r="M133" s="140" t="s">
        <v>1</v>
      </c>
      <c r="N133" s="141" t="s">
        <v>42</v>
      </c>
      <c r="P133" s="142">
        <f t="shared" si="11"/>
        <v>0</v>
      </c>
      <c r="Q133" s="142">
        <v>0</v>
      </c>
      <c r="R133" s="142">
        <f t="shared" si="12"/>
        <v>0</v>
      </c>
      <c r="S133" s="142">
        <v>0</v>
      </c>
      <c r="T133" s="143">
        <f t="shared" si="13"/>
        <v>0</v>
      </c>
      <c r="AR133" s="144" t="s">
        <v>150</v>
      </c>
      <c r="AT133" s="144" t="s">
        <v>145</v>
      </c>
      <c r="AU133" s="144" t="s">
        <v>87</v>
      </c>
      <c r="AY133" s="17" t="s">
        <v>142</v>
      </c>
      <c r="BE133" s="145">
        <f t="shared" si="14"/>
        <v>0</v>
      </c>
      <c r="BF133" s="145">
        <f t="shared" si="15"/>
        <v>0</v>
      </c>
      <c r="BG133" s="145">
        <f t="shared" si="16"/>
        <v>0</v>
      </c>
      <c r="BH133" s="145">
        <f t="shared" si="17"/>
        <v>0</v>
      </c>
      <c r="BI133" s="145">
        <f t="shared" si="18"/>
        <v>0</v>
      </c>
      <c r="BJ133" s="17" t="s">
        <v>85</v>
      </c>
      <c r="BK133" s="145">
        <f t="shared" si="19"/>
        <v>0</v>
      </c>
      <c r="BL133" s="17" t="s">
        <v>150</v>
      </c>
      <c r="BM133" s="144" t="s">
        <v>256</v>
      </c>
    </row>
    <row r="134" spans="2:65" s="1" customFormat="1" ht="16.5" customHeight="1">
      <c r="B134" s="132"/>
      <c r="C134" s="133" t="s">
        <v>77</v>
      </c>
      <c r="D134" s="133" t="s">
        <v>145</v>
      </c>
      <c r="E134" s="134" t="s">
        <v>1358</v>
      </c>
      <c r="F134" s="135" t="s">
        <v>1359</v>
      </c>
      <c r="G134" s="136" t="s">
        <v>224</v>
      </c>
      <c r="H134" s="137">
        <v>70</v>
      </c>
      <c r="I134" s="138"/>
      <c r="J134" s="139">
        <f t="shared" si="10"/>
        <v>0</v>
      </c>
      <c r="K134" s="135" t="s">
        <v>1</v>
      </c>
      <c r="L134" s="32"/>
      <c r="M134" s="140" t="s">
        <v>1</v>
      </c>
      <c r="N134" s="141" t="s">
        <v>42</v>
      </c>
      <c r="P134" s="142">
        <f t="shared" si="11"/>
        <v>0</v>
      </c>
      <c r="Q134" s="142">
        <v>0</v>
      </c>
      <c r="R134" s="142">
        <f t="shared" si="12"/>
        <v>0</v>
      </c>
      <c r="S134" s="142">
        <v>0</v>
      </c>
      <c r="T134" s="143">
        <f t="shared" si="13"/>
        <v>0</v>
      </c>
      <c r="AR134" s="144" t="s">
        <v>150</v>
      </c>
      <c r="AT134" s="144" t="s">
        <v>145</v>
      </c>
      <c r="AU134" s="144" t="s">
        <v>87</v>
      </c>
      <c r="AY134" s="17" t="s">
        <v>142</v>
      </c>
      <c r="BE134" s="145">
        <f t="shared" si="14"/>
        <v>0</v>
      </c>
      <c r="BF134" s="145">
        <f t="shared" si="15"/>
        <v>0</v>
      </c>
      <c r="BG134" s="145">
        <f t="shared" si="16"/>
        <v>0</v>
      </c>
      <c r="BH134" s="145">
        <f t="shared" si="17"/>
        <v>0</v>
      </c>
      <c r="BI134" s="145">
        <f t="shared" si="18"/>
        <v>0</v>
      </c>
      <c r="BJ134" s="17" t="s">
        <v>85</v>
      </c>
      <c r="BK134" s="145">
        <f t="shared" si="19"/>
        <v>0</v>
      </c>
      <c r="BL134" s="17" t="s">
        <v>150</v>
      </c>
      <c r="BM134" s="144" t="s">
        <v>266</v>
      </c>
    </row>
    <row r="135" spans="2:65" s="1" customFormat="1" ht="16.5" customHeight="1">
      <c r="B135" s="132"/>
      <c r="C135" s="133" t="s">
        <v>77</v>
      </c>
      <c r="D135" s="133" t="s">
        <v>145</v>
      </c>
      <c r="E135" s="134" t="s">
        <v>1360</v>
      </c>
      <c r="F135" s="135" t="s">
        <v>1361</v>
      </c>
      <c r="G135" s="136" t="s">
        <v>224</v>
      </c>
      <c r="H135" s="137">
        <v>20</v>
      </c>
      <c r="I135" s="138"/>
      <c r="J135" s="139">
        <f t="shared" si="10"/>
        <v>0</v>
      </c>
      <c r="K135" s="135" t="s">
        <v>1</v>
      </c>
      <c r="L135" s="32"/>
      <c r="M135" s="140" t="s">
        <v>1</v>
      </c>
      <c r="N135" s="141" t="s">
        <v>42</v>
      </c>
      <c r="P135" s="142">
        <f t="shared" si="11"/>
        <v>0</v>
      </c>
      <c r="Q135" s="142">
        <v>0</v>
      </c>
      <c r="R135" s="142">
        <f t="shared" si="12"/>
        <v>0</v>
      </c>
      <c r="S135" s="142">
        <v>0</v>
      </c>
      <c r="T135" s="143">
        <f t="shared" si="13"/>
        <v>0</v>
      </c>
      <c r="AR135" s="144" t="s">
        <v>150</v>
      </c>
      <c r="AT135" s="144" t="s">
        <v>145</v>
      </c>
      <c r="AU135" s="144" t="s">
        <v>87</v>
      </c>
      <c r="AY135" s="17" t="s">
        <v>142</v>
      </c>
      <c r="BE135" s="145">
        <f t="shared" si="14"/>
        <v>0</v>
      </c>
      <c r="BF135" s="145">
        <f t="shared" si="15"/>
        <v>0</v>
      </c>
      <c r="BG135" s="145">
        <f t="shared" si="16"/>
        <v>0</v>
      </c>
      <c r="BH135" s="145">
        <f t="shared" si="17"/>
        <v>0</v>
      </c>
      <c r="BI135" s="145">
        <f t="shared" si="18"/>
        <v>0</v>
      </c>
      <c r="BJ135" s="17" t="s">
        <v>85</v>
      </c>
      <c r="BK135" s="145">
        <f t="shared" si="19"/>
        <v>0</v>
      </c>
      <c r="BL135" s="17" t="s">
        <v>150</v>
      </c>
      <c r="BM135" s="144" t="s">
        <v>274</v>
      </c>
    </row>
    <row r="136" spans="2:65" s="1" customFormat="1" ht="16.5" customHeight="1">
      <c r="B136" s="132"/>
      <c r="C136" s="133" t="s">
        <v>77</v>
      </c>
      <c r="D136" s="133" t="s">
        <v>145</v>
      </c>
      <c r="E136" s="134" t="s">
        <v>1362</v>
      </c>
      <c r="F136" s="135" t="s">
        <v>1363</v>
      </c>
      <c r="G136" s="136" t="s">
        <v>224</v>
      </c>
      <c r="H136" s="137">
        <v>10</v>
      </c>
      <c r="I136" s="138"/>
      <c r="J136" s="139">
        <f t="shared" si="10"/>
        <v>0</v>
      </c>
      <c r="K136" s="135" t="s">
        <v>1</v>
      </c>
      <c r="L136" s="32"/>
      <c r="M136" s="140" t="s">
        <v>1</v>
      </c>
      <c r="N136" s="141" t="s">
        <v>42</v>
      </c>
      <c r="P136" s="142">
        <f t="shared" si="11"/>
        <v>0</v>
      </c>
      <c r="Q136" s="142">
        <v>0</v>
      </c>
      <c r="R136" s="142">
        <f t="shared" si="12"/>
        <v>0</v>
      </c>
      <c r="S136" s="142">
        <v>0</v>
      </c>
      <c r="T136" s="143">
        <f t="shared" si="13"/>
        <v>0</v>
      </c>
      <c r="AR136" s="144" t="s">
        <v>150</v>
      </c>
      <c r="AT136" s="144" t="s">
        <v>145</v>
      </c>
      <c r="AU136" s="144" t="s">
        <v>87</v>
      </c>
      <c r="AY136" s="17" t="s">
        <v>142</v>
      </c>
      <c r="BE136" s="145">
        <f t="shared" si="14"/>
        <v>0</v>
      </c>
      <c r="BF136" s="145">
        <f t="shared" si="15"/>
        <v>0</v>
      </c>
      <c r="BG136" s="145">
        <f t="shared" si="16"/>
        <v>0</v>
      </c>
      <c r="BH136" s="145">
        <f t="shared" si="17"/>
        <v>0</v>
      </c>
      <c r="BI136" s="145">
        <f t="shared" si="18"/>
        <v>0</v>
      </c>
      <c r="BJ136" s="17" t="s">
        <v>85</v>
      </c>
      <c r="BK136" s="145">
        <f t="shared" si="19"/>
        <v>0</v>
      </c>
      <c r="BL136" s="17" t="s">
        <v>150</v>
      </c>
      <c r="BM136" s="144" t="s">
        <v>283</v>
      </c>
    </row>
    <row r="137" spans="2:65" s="1" customFormat="1" ht="24.2" customHeight="1">
      <c r="B137" s="132"/>
      <c r="C137" s="133" t="s">
        <v>77</v>
      </c>
      <c r="D137" s="133" t="s">
        <v>145</v>
      </c>
      <c r="E137" s="134" t="s">
        <v>1364</v>
      </c>
      <c r="F137" s="135" t="s">
        <v>1365</v>
      </c>
      <c r="G137" s="136" t="s">
        <v>958</v>
      </c>
      <c r="H137" s="137">
        <v>1</v>
      </c>
      <c r="I137" s="138"/>
      <c r="J137" s="139">
        <f t="shared" si="10"/>
        <v>0</v>
      </c>
      <c r="K137" s="135" t="s">
        <v>1</v>
      </c>
      <c r="L137" s="32"/>
      <c r="M137" s="140" t="s">
        <v>1</v>
      </c>
      <c r="N137" s="141" t="s">
        <v>42</v>
      </c>
      <c r="P137" s="142">
        <f t="shared" si="11"/>
        <v>0</v>
      </c>
      <c r="Q137" s="142">
        <v>0</v>
      </c>
      <c r="R137" s="142">
        <f t="shared" si="12"/>
        <v>0</v>
      </c>
      <c r="S137" s="142">
        <v>0</v>
      </c>
      <c r="T137" s="143">
        <f t="shared" si="13"/>
        <v>0</v>
      </c>
      <c r="AR137" s="144" t="s">
        <v>150</v>
      </c>
      <c r="AT137" s="144" t="s">
        <v>145</v>
      </c>
      <c r="AU137" s="144" t="s">
        <v>87</v>
      </c>
      <c r="AY137" s="17" t="s">
        <v>142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7" t="s">
        <v>85</v>
      </c>
      <c r="BK137" s="145">
        <f t="shared" si="19"/>
        <v>0</v>
      </c>
      <c r="BL137" s="17" t="s">
        <v>150</v>
      </c>
      <c r="BM137" s="144" t="s">
        <v>294</v>
      </c>
    </row>
    <row r="138" spans="2:63" s="11" customFormat="1" ht="22.9" customHeight="1">
      <c r="B138" s="120"/>
      <c r="D138" s="121" t="s">
        <v>76</v>
      </c>
      <c r="E138" s="130" t="s">
        <v>314</v>
      </c>
      <c r="F138" s="130" t="s">
        <v>1366</v>
      </c>
      <c r="I138" s="123"/>
      <c r="J138" s="131">
        <f>BK138</f>
        <v>0</v>
      </c>
      <c r="L138" s="120"/>
      <c r="M138" s="125"/>
      <c r="P138" s="126">
        <f>SUM(P139:P145)</f>
        <v>0</v>
      </c>
      <c r="R138" s="126">
        <f>SUM(R139:R145)</f>
        <v>0</v>
      </c>
      <c r="T138" s="127">
        <f>SUM(T139:T145)</f>
        <v>0</v>
      </c>
      <c r="AR138" s="121" t="s">
        <v>85</v>
      </c>
      <c r="AT138" s="128" t="s">
        <v>76</v>
      </c>
      <c r="AU138" s="128" t="s">
        <v>85</v>
      </c>
      <c r="AY138" s="121" t="s">
        <v>142</v>
      </c>
      <c r="BK138" s="129">
        <f>SUM(BK139:BK145)</f>
        <v>0</v>
      </c>
    </row>
    <row r="139" spans="2:65" s="1" customFormat="1" ht="33" customHeight="1">
      <c r="B139" s="132"/>
      <c r="C139" s="133" t="s">
        <v>77</v>
      </c>
      <c r="D139" s="133" t="s">
        <v>145</v>
      </c>
      <c r="E139" s="134" t="s">
        <v>1367</v>
      </c>
      <c r="F139" s="135" t="s">
        <v>1368</v>
      </c>
      <c r="G139" s="136" t="s">
        <v>939</v>
      </c>
      <c r="H139" s="137">
        <v>4</v>
      </c>
      <c r="I139" s="138"/>
      <c r="J139" s="139">
        <f aca="true" t="shared" si="20" ref="J139:J145">ROUND(I139*H139,2)</f>
        <v>0</v>
      </c>
      <c r="K139" s="135" t="s">
        <v>1</v>
      </c>
      <c r="L139" s="32"/>
      <c r="M139" s="140" t="s">
        <v>1</v>
      </c>
      <c r="N139" s="141" t="s">
        <v>42</v>
      </c>
      <c r="P139" s="142">
        <f aca="true" t="shared" si="21" ref="P139:P145">O139*H139</f>
        <v>0</v>
      </c>
      <c r="Q139" s="142">
        <v>0</v>
      </c>
      <c r="R139" s="142">
        <f aca="true" t="shared" si="22" ref="R139:R145">Q139*H139</f>
        <v>0</v>
      </c>
      <c r="S139" s="142">
        <v>0</v>
      </c>
      <c r="T139" s="143">
        <f aca="true" t="shared" si="23" ref="T139:T145">S139*H139</f>
        <v>0</v>
      </c>
      <c r="AR139" s="144" t="s">
        <v>150</v>
      </c>
      <c r="AT139" s="144" t="s">
        <v>145</v>
      </c>
      <c r="AU139" s="144" t="s">
        <v>87</v>
      </c>
      <c r="AY139" s="17" t="s">
        <v>142</v>
      </c>
      <c r="BE139" s="145">
        <f aca="true" t="shared" si="24" ref="BE139:BE145">IF(N139="základní",J139,0)</f>
        <v>0</v>
      </c>
      <c r="BF139" s="145">
        <f aca="true" t="shared" si="25" ref="BF139:BF145">IF(N139="snížená",J139,0)</f>
        <v>0</v>
      </c>
      <c r="BG139" s="145">
        <f aca="true" t="shared" si="26" ref="BG139:BG145">IF(N139="zákl. přenesená",J139,0)</f>
        <v>0</v>
      </c>
      <c r="BH139" s="145">
        <f aca="true" t="shared" si="27" ref="BH139:BH145">IF(N139="sníž. přenesená",J139,0)</f>
        <v>0</v>
      </c>
      <c r="BI139" s="145">
        <f aca="true" t="shared" si="28" ref="BI139:BI145">IF(N139="nulová",J139,0)</f>
        <v>0</v>
      </c>
      <c r="BJ139" s="17" t="s">
        <v>85</v>
      </c>
      <c r="BK139" s="145">
        <f aca="true" t="shared" si="29" ref="BK139:BK145">ROUND(I139*H139,2)</f>
        <v>0</v>
      </c>
      <c r="BL139" s="17" t="s">
        <v>150</v>
      </c>
      <c r="BM139" s="144" t="s">
        <v>433</v>
      </c>
    </row>
    <row r="140" spans="2:65" s="1" customFormat="1" ht="37.9" customHeight="1">
      <c r="B140" s="132"/>
      <c r="C140" s="133" t="s">
        <v>77</v>
      </c>
      <c r="D140" s="133" t="s">
        <v>145</v>
      </c>
      <c r="E140" s="134" t="s">
        <v>1369</v>
      </c>
      <c r="F140" s="135" t="s">
        <v>1370</v>
      </c>
      <c r="G140" s="136" t="s">
        <v>939</v>
      </c>
      <c r="H140" s="137">
        <v>3</v>
      </c>
      <c r="I140" s="138"/>
      <c r="J140" s="139">
        <f t="shared" si="20"/>
        <v>0</v>
      </c>
      <c r="K140" s="135" t="s">
        <v>1</v>
      </c>
      <c r="L140" s="32"/>
      <c r="M140" s="140" t="s">
        <v>1</v>
      </c>
      <c r="N140" s="141" t="s">
        <v>42</v>
      </c>
      <c r="P140" s="142">
        <f t="shared" si="21"/>
        <v>0</v>
      </c>
      <c r="Q140" s="142">
        <v>0</v>
      </c>
      <c r="R140" s="142">
        <f t="shared" si="22"/>
        <v>0</v>
      </c>
      <c r="S140" s="142">
        <v>0</v>
      </c>
      <c r="T140" s="143">
        <f t="shared" si="23"/>
        <v>0</v>
      </c>
      <c r="AR140" s="144" t="s">
        <v>150</v>
      </c>
      <c r="AT140" s="144" t="s">
        <v>145</v>
      </c>
      <c r="AU140" s="144" t="s">
        <v>87</v>
      </c>
      <c r="AY140" s="17" t="s">
        <v>142</v>
      </c>
      <c r="BE140" s="145">
        <f t="shared" si="24"/>
        <v>0</v>
      </c>
      <c r="BF140" s="145">
        <f t="shared" si="25"/>
        <v>0</v>
      </c>
      <c r="BG140" s="145">
        <f t="shared" si="26"/>
        <v>0</v>
      </c>
      <c r="BH140" s="145">
        <f t="shared" si="27"/>
        <v>0</v>
      </c>
      <c r="BI140" s="145">
        <f t="shared" si="28"/>
        <v>0</v>
      </c>
      <c r="BJ140" s="17" t="s">
        <v>85</v>
      </c>
      <c r="BK140" s="145">
        <f t="shared" si="29"/>
        <v>0</v>
      </c>
      <c r="BL140" s="17" t="s">
        <v>150</v>
      </c>
      <c r="BM140" s="144" t="s">
        <v>450</v>
      </c>
    </row>
    <row r="141" spans="2:65" s="1" customFormat="1" ht="21.75" customHeight="1">
      <c r="B141" s="132"/>
      <c r="C141" s="133" t="s">
        <v>77</v>
      </c>
      <c r="D141" s="133" t="s">
        <v>145</v>
      </c>
      <c r="E141" s="134" t="s">
        <v>1371</v>
      </c>
      <c r="F141" s="135" t="s">
        <v>1372</v>
      </c>
      <c r="G141" s="136" t="s">
        <v>224</v>
      </c>
      <c r="H141" s="137">
        <v>70</v>
      </c>
      <c r="I141" s="138"/>
      <c r="J141" s="139">
        <f t="shared" si="20"/>
        <v>0</v>
      </c>
      <c r="K141" s="135" t="s">
        <v>1</v>
      </c>
      <c r="L141" s="32"/>
      <c r="M141" s="140" t="s">
        <v>1</v>
      </c>
      <c r="N141" s="141" t="s">
        <v>42</v>
      </c>
      <c r="P141" s="142">
        <f t="shared" si="21"/>
        <v>0</v>
      </c>
      <c r="Q141" s="142">
        <v>0</v>
      </c>
      <c r="R141" s="142">
        <f t="shared" si="22"/>
        <v>0</v>
      </c>
      <c r="S141" s="142">
        <v>0</v>
      </c>
      <c r="T141" s="143">
        <f t="shared" si="23"/>
        <v>0</v>
      </c>
      <c r="AR141" s="144" t="s">
        <v>150</v>
      </c>
      <c r="AT141" s="144" t="s">
        <v>145</v>
      </c>
      <c r="AU141" s="144" t="s">
        <v>87</v>
      </c>
      <c r="AY141" s="17" t="s">
        <v>142</v>
      </c>
      <c r="BE141" s="145">
        <f t="shared" si="24"/>
        <v>0</v>
      </c>
      <c r="BF141" s="145">
        <f t="shared" si="25"/>
        <v>0</v>
      </c>
      <c r="BG141" s="145">
        <f t="shared" si="26"/>
        <v>0</v>
      </c>
      <c r="BH141" s="145">
        <f t="shared" si="27"/>
        <v>0</v>
      </c>
      <c r="BI141" s="145">
        <f t="shared" si="28"/>
        <v>0</v>
      </c>
      <c r="BJ141" s="17" t="s">
        <v>85</v>
      </c>
      <c r="BK141" s="145">
        <f t="shared" si="29"/>
        <v>0</v>
      </c>
      <c r="BL141" s="17" t="s">
        <v>150</v>
      </c>
      <c r="BM141" s="144" t="s">
        <v>411</v>
      </c>
    </row>
    <row r="142" spans="2:65" s="1" customFormat="1" ht="21.75" customHeight="1">
      <c r="B142" s="132"/>
      <c r="C142" s="133" t="s">
        <v>77</v>
      </c>
      <c r="D142" s="133" t="s">
        <v>145</v>
      </c>
      <c r="E142" s="134" t="s">
        <v>1373</v>
      </c>
      <c r="F142" s="135" t="s">
        <v>1374</v>
      </c>
      <c r="G142" s="136" t="s">
        <v>224</v>
      </c>
      <c r="H142" s="137">
        <v>20</v>
      </c>
      <c r="I142" s="138"/>
      <c r="J142" s="139">
        <f t="shared" si="20"/>
        <v>0</v>
      </c>
      <c r="K142" s="135" t="s">
        <v>1</v>
      </c>
      <c r="L142" s="32"/>
      <c r="M142" s="140" t="s">
        <v>1</v>
      </c>
      <c r="N142" s="141" t="s">
        <v>42</v>
      </c>
      <c r="P142" s="142">
        <f t="shared" si="21"/>
        <v>0</v>
      </c>
      <c r="Q142" s="142">
        <v>0</v>
      </c>
      <c r="R142" s="142">
        <f t="shared" si="22"/>
        <v>0</v>
      </c>
      <c r="S142" s="142">
        <v>0</v>
      </c>
      <c r="T142" s="143">
        <f t="shared" si="23"/>
        <v>0</v>
      </c>
      <c r="AR142" s="144" t="s">
        <v>150</v>
      </c>
      <c r="AT142" s="144" t="s">
        <v>145</v>
      </c>
      <c r="AU142" s="144" t="s">
        <v>87</v>
      </c>
      <c r="AY142" s="17" t="s">
        <v>142</v>
      </c>
      <c r="BE142" s="145">
        <f t="shared" si="24"/>
        <v>0</v>
      </c>
      <c r="BF142" s="145">
        <f t="shared" si="25"/>
        <v>0</v>
      </c>
      <c r="BG142" s="145">
        <f t="shared" si="26"/>
        <v>0</v>
      </c>
      <c r="BH142" s="145">
        <f t="shared" si="27"/>
        <v>0</v>
      </c>
      <c r="BI142" s="145">
        <f t="shared" si="28"/>
        <v>0</v>
      </c>
      <c r="BJ142" s="17" t="s">
        <v>85</v>
      </c>
      <c r="BK142" s="145">
        <f t="shared" si="29"/>
        <v>0</v>
      </c>
      <c r="BL142" s="17" t="s">
        <v>150</v>
      </c>
      <c r="BM142" s="144" t="s">
        <v>466</v>
      </c>
    </row>
    <row r="143" spans="2:65" s="1" customFormat="1" ht="21.75" customHeight="1">
      <c r="B143" s="132"/>
      <c r="C143" s="133" t="s">
        <v>77</v>
      </c>
      <c r="D143" s="133" t="s">
        <v>145</v>
      </c>
      <c r="E143" s="134" t="s">
        <v>1375</v>
      </c>
      <c r="F143" s="135" t="s">
        <v>1376</v>
      </c>
      <c r="G143" s="136" t="s">
        <v>224</v>
      </c>
      <c r="H143" s="137">
        <v>10</v>
      </c>
      <c r="I143" s="138"/>
      <c r="J143" s="139">
        <f t="shared" si="20"/>
        <v>0</v>
      </c>
      <c r="K143" s="135" t="s">
        <v>1</v>
      </c>
      <c r="L143" s="32"/>
      <c r="M143" s="140" t="s">
        <v>1</v>
      </c>
      <c r="N143" s="141" t="s">
        <v>42</v>
      </c>
      <c r="P143" s="142">
        <f t="shared" si="21"/>
        <v>0</v>
      </c>
      <c r="Q143" s="142">
        <v>0</v>
      </c>
      <c r="R143" s="142">
        <f t="shared" si="22"/>
        <v>0</v>
      </c>
      <c r="S143" s="142">
        <v>0</v>
      </c>
      <c r="T143" s="143">
        <f t="shared" si="23"/>
        <v>0</v>
      </c>
      <c r="AR143" s="144" t="s">
        <v>150</v>
      </c>
      <c r="AT143" s="144" t="s">
        <v>145</v>
      </c>
      <c r="AU143" s="144" t="s">
        <v>87</v>
      </c>
      <c r="AY143" s="17" t="s">
        <v>142</v>
      </c>
      <c r="BE143" s="145">
        <f t="shared" si="24"/>
        <v>0</v>
      </c>
      <c r="BF143" s="145">
        <f t="shared" si="25"/>
        <v>0</v>
      </c>
      <c r="BG143" s="145">
        <f t="shared" si="26"/>
        <v>0</v>
      </c>
      <c r="BH143" s="145">
        <f t="shared" si="27"/>
        <v>0</v>
      </c>
      <c r="BI143" s="145">
        <f t="shared" si="28"/>
        <v>0</v>
      </c>
      <c r="BJ143" s="17" t="s">
        <v>85</v>
      </c>
      <c r="BK143" s="145">
        <f t="shared" si="29"/>
        <v>0</v>
      </c>
      <c r="BL143" s="17" t="s">
        <v>150</v>
      </c>
      <c r="BM143" s="144" t="s">
        <v>475</v>
      </c>
    </row>
    <row r="144" spans="2:65" s="1" customFormat="1" ht="16.5" customHeight="1">
      <c r="B144" s="132"/>
      <c r="C144" s="133" t="s">
        <v>77</v>
      </c>
      <c r="D144" s="133" t="s">
        <v>145</v>
      </c>
      <c r="E144" s="134" t="s">
        <v>1377</v>
      </c>
      <c r="F144" s="135" t="s">
        <v>1378</v>
      </c>
      <c r="G144" s="136" t="s">
        <v>958</v>
      </c>
      <c r="H144" s="137">
        <v>1</v>
      </c>
      <c r="I144" s="138"/>
      <c r="J144" s="139">
        <f t="shared" si="20"/>
        <v>0</v>
      </c>
      <c r="K144" s="135" t="s">
        <v>1</v>
      </c>
      <c r="L144" s="32"/>
      <c r="M144" s="140" t="s">
        <v>1</v>
      </c>
      <c r="N144" s="141" t="s">
        <v>42</v>
      </c>
      <c r="P144" s="142">
        <f t="shared" si="21"/>
        <v>0</v>
      </c>
      <c r="Q144" s="142">
        <v>0</v>
      </c>
      <c r="R144" s="142">
        <f t="shared" si="22"/>
        <v>0</v>
      </c>
      <c r="S144" s="142">
        <v>0</v>
      </c>
      <c r="T144" s="143">
        <f t="shared" si="23"/>
        <v>0</v>
      </c>
      <c r="AR144" s="144" t="s">
        <v>150</v>
      </c>
      <c r="AT144" s="144" t="s">
        <v>145</v>
      </c>
      <c r="AU144" s="144" t="s">
        <v>87</v>
      </c>
      <c r="AY144" s="17" t="s">
        <v>142</v>
      </c>
      <c r="BE144" s="145">
        <f t="shared" si="24"/>
        <v>0</v>
      </c>
      <c r="BF144" s="145">
        <f t="shared" si="25"/>
        <v>0</v>
      </c>
      <c r="BG144" s="145">
        <f t="shared" si="26"/>
        <v>0</v>
      </c>
      <c r="BH144" s="145">
        <f t="shared" si="27"/>
        <v>0</v>
      </c>
      <c r="BI144" s="145">
        <f t="shared" si="28"/>
        <v>0</v>
      </c>
      <c r="BJ144" s="17" t="s">
        <v>85</v>
      </c>
      <c r="BK144" s="145">
        <f t="shared" si="29"/>
        <v>0</v>
      </c>
      <c r="BL144" s="17" t="s">
        <v>150</v>
      </c>
      <c r="BM144" s="144" t="s">
        <v>483</v>
      </c>
    </row>
    <row r="145" spans="2:65" s="1" customFormat="1" ht="16.5" customHeight="1">
      <c r="B145" s="132"/>
      <c r="C145" s="133" t="s">
        <v>77</v>
      </c>
      <c r="D145" s="133" t="s">
        <v>145</v>
      </c>
      <c r="E145" s="134" t="s">
        <v>1379</v>
      </c>
      <c r="F145" s="135" t="s">
        <v>399</v>
      </c>
      <c r="G145" s="136" t="s">
        <v>219</v>
      </c>
      <c r="H145" s="137">
        <v>1</v>
      </c>
      <c r="I145" s="138"/>
      <c r="J145" s="139">
        <f t="shared" si="20"/>
        <v>0</v>
      </c>
      <c r="K145" s="135" t="s">
        <v>1</v>
      </c>
      <c r="L145" s="32"/>
      <c r="M145" s="140" t="s">
        <v>1</v>
      </c>
      <c r="N145" s="141" t="s">
        <v>42</v>
      </c>
      <c r="P145" s="142">
        <f t="shared" si="21"/>
        <v>0</v>
      </c>
      <c r="Q145" s="142">
        <v>0</v>
      </c>
      <c r="R145" s="142">
        <f t="shared" si="22"/>
        <v>0</v>
      </c>
      <c r="S145" s="142">
        <v>0</v>
      </c>
      <c r="T145" s="143">
        <f t="shared" si="23"/>
        <v>0</v>
      </c>
      <c r="AR145" s="144" t="s">
        <v>150</v>
      </c>
      <c r="AT145" s="144" t="s">
        <v>145</v>
      </c>
      <c r="AU145" s="144" t="s">
        <v>87</v>
      </c>
      <c r="AY145" s="17" t="s">
        <v>142</v>
      </c>
      <c r="BE145" s="145">
        <f t="shared" si="24"/>
        <v>0</v>
      </c>
      <c r="BF145" s="145">
        <f t="shared" si="25"/>
        <v>0</v>
      </c>
      <c r="BG145" s="145">
        <f t="shared" si="26"/>
        <v>0</v>
      </c>
      <c r="BH145" s="145">
        <f t="shared" si="27"/>
        <v>0</v>
      </c>
      <c r="BI145" s="145">
        <f t="shared" si="28"/>
        <v>0</v>
      </c>
      <c r="BJ145" s="17" t="s">
        <v>85</v>
      </c>
      <c r="BK145" s="145">
        <f t="shared" si="29"/>
        <v>0</v>
      </c>
      <c r="BL145" s="17" t="s">
        <v>150</v>
      </c>
      <c r="BM145" s="144" t="s">
        <v>493</v>
      </c>
    </row>
    <row r="146" spans="2:63" s="11" customFormat="1" ht="22.9" customHeight="1">
      <c r="B146" s="120"/>
      <c r="D146" s="121" t="s">
        <v>76</v>
      </c>
      <c r="E146" s="130" t="s">
        <v>1380</v>
      </c>
      <c r="F146" s="130" t="s">
        <v>1381</v>
      </c>
      <c r="I146" s="123"/>
      <c r="J146" s="131">
        <f>BK146</f>
        <v>0</v>
      </c>
      <c r="L146" s="120"/>
      <c r="M146" s="125"/>
      <c r="P146" s="126">
        <f>SUM(P147:P150)</f>
        <v>0</v>
      </c>
      <c r="R146" s="126">
        <f>SUM(R147:R150)</f>
        <v>0</v>
      </c>
      <c r="T146" s="127">
        <f>SUM(T147:T150)</f>
        <v>0</v>
      </c>
      <c r="AR146" s="121" t="s">
        <v>85</v>
      </c>
      <c r="AT146" s="128" t="s">
        <v>76</v>
      </c>
      <c r="AU146" s="128" t="s">
        <v>85</v>
      </c>
      <c r="AY146" s="121" t="s">
        <v>142</v>
      </c>
      <c r="BK146" s="129">
        <f>SUM(BK147:BK150)</f>
        <v>0</v>
      </c>
    </row>
    <row r="147" spans="2:65" s="1" customFormat="1" ht="21.75" customHeight="1">
      <c r="B147" s="132"/>
      <c r="C147" s="133" t="s">
        <v>77</v>
      </c>
      <c r="D147" s="133" t="s">
        <v>145</v>
      </c>
      <c r="E147" s="134" t="s">
        <v>1382</v>
      </c>
      <c r="F147" s="135" t="s">
        <v>1383</v>
      </c>
      <c r="G147" s="136" t="s">
        <v>958</v>
      </c>
      <c r="H147" s="137">
        <v>1</v>
      </c>
      <c r="I147" s="138"/>
      <c r="J147" s="139">
        <f>ROUND(I147*H147,2)</f>
        <v>0</v>
      </c>
      <c r="K147" s="135" t="s">
        <v>1</v>
      </c>
      <c r="L147" s="32"/>
      <c r="M147" s="140" t="s">
        <v>1</v>
      </c>
      <c r="N147" s="141" t="s">
        <v>42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150</v>
      </c>
      <c r="AT147" s="144" t="s">
        <v>145</v>
      </c>
      <c r="AU147" s="144" t="s">
        <v>87</v>
      </c>
      <c r="AY147" s="17" t="s">
        <v>142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85</v>
      </c>
      <c r="BK147" s="145">
        <f>ROUND(I147*H147,2)</f>
        <v>0</v>
      </c>
      <c r="BL147" s="17" t="s">
        <v>150</v>
      </c>
      <c r="BM147" s="144" t="s">
        <v>502</v>
      </c>
    </row>
    <row r="148" spans="2:65" s="1" customFormat="1" ht="16.5" customHeight="1">
      <c r="B148" s="132"/>
      <c r="C148" s="133" t="s">
        <v>77</v>
      </c>
      <c r="D148" s="133" t="s">
        <v>145</v>
      </c>
      <c r="E148" s="134" t="s">
        <v>1384</v>
      </c>
      <c r="F148" s="135" t="s">
        <v>1385</v>
      </c>
      <c r="G148" s="136" t="s">
        <v>958</v>
      </c>
      <c r="H148" s="137">
        <v>1</v>
      </c>
      <c r="I148" s="138"/>
      <c r="J148" s="139">
        <f>ROUND(I148*H148,2)</f>
        <v>0</v>
      </c>
      <c r="K148" s="135" t="s">
        <v>1</v>
      </c>
      <c r="L148" s="32"/>
      <c r="M148" s="140" t="s">
        <v>1</v>
      </c>
      <c r="N148" s="141" t="s">
        <v>42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150</v>
      </c>
      <c r="AT148" s="144" t="s">
        <v>145</v>
      </c>
      <c r="AU148" s="144" t="s">
        <v>87</v>
      </c>
      <c r="AY148" s="17" t="s">
        <v>142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150</v>
      </c>
      <c r="BM148" s="144" t="s">
        <v>510</v>
      </c>
    </row>
    <row r="149" spans="2:65" s="1" customFormat="1" ht="16.5" customHeight="1">
      <c r="B149" s="132"/>
      <c r="C149" s="133" t="s">
        <v>77</v>
      </c>
      <c r="D149" s="133" t="s">
        <v>145</v>
      </c>
      <c r="E149" s="134" t="s">
        <v>1386</v>
      </c>
      <c r="F149" s="135" t="s">
        <v>1387</v>
      </c>
      <c r="G149" s="136" t="s">
        <v>958</v>
      </c>
      <c r="H149" s="137">
        <v>1</v>
      </c>
      <c r="I149" s="138"/>
      <c r="J149" s="139">
        <f>ROUND(I149*H149,2)</f>
        <v>0</v>
      </c>
      <c r="K149" s="135" t="s">
        <v>1</v>
      </c>
      <c r="L149" s="32"/>
      <c r="M149" s="140" t="s">
        <v>1</v>
      </c>
      <c r="N149" s="141" t="s">
        <v>42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150</v>
      </c>
      <c r="AT149" s="144" t="s">
        <v>145</v>
      </c>
      <c r="AU149" s="144" t="s">
        <v>87</v>
      </c>
      <c r="AY149" s="17" t="s">
        <v>142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150</v>
      </c>
      <c r="BM149" s="144" t="s">
        <v>518</v>
      </c>
    </row>
    <row r="150" spans="2:65" s="1" customFormat="1" ht="16.5" customHeight="1">
      <c r="B150" s="132"/>
      <c r="C150" s="133" t="s">
        <v>77</v>
      </c>
      <c r="D150" s="133" t="s">
        <v>145</v>
      </c>
      <c r="E150" s="134" t="s">
        <v>1388</v>
      </c>
      <c r="F150" s="135" t="s">
        <v>1389</v>
      </c>
      <c r="G150" s="136" t="s">
        <v>958</v>
      </c>
      <c r="H150" s="137">
        <v>1</v>
      </c>
      <c r="I150" s="138"/>
      <c r="J150" s="139">
        <f>ROUND(I150*H150,2)</f>
        <v>0</v>
      </c>
      <c r="K150" s="135" t="s">
        <v>1</v>
      </c>
      <c r="L150" s="32"/>
      <c r="M150" s="190" t="s">
        <v>1</v>
      </c>
      <c r="N150" s="191" t="s">
        <v>42</v>
      </c>
      <c r="O150" s="192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AR150" s="144" t="s">
        <v>150</v>
      </c>
      <c r="AT150" s="144" t="s">
        <v>145</v>
      </c>
      <c r="AU150" s="144" t="s">
        <v>87</v>
      </c>
      <c r="AY150" s="17" t="s">
        <v>142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150</v>
      </c>
      <c r="BM150" s="144" t="s">
        <v>527</v>
      </c>
    </row>
    <row r="151" spans="2:12" s="1" customFormat="1" ht="6.95" customHeight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32"/>
    </row>
  </sheetData>
  <sheetProtection sheet="1" objects="1" scenarios="1" formatCells="0" formatColumns="0" formatRows="0"/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1390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ROUND(J120,2)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ROUND((SUM(BE120:BE233)),2)</f>
        <v>0</v>
      </c>
      <c r="I33" s="92">
        <v>0.21</v>
      </c>
      <c r="J33" s="91">
        <f>ROUND(((SUM(BE120:BE233))*I33),2)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ROUND((SUM(BF120:BF233)),2)</f>
        <v>0</v>
      </c>
      <c r="I34" s="92">
        <v>0.15</v>
      </c>
      <c r="J34" s="91">
        <f>ROUND(((SUM(BF120:BF233))*I34),2)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ROUND((SUM(BG120:BG233)),2)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ROUND((SUM(BH120:BH233)),2)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ROUND((SUM(BI120:BI233)),2)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07 - Vybavení pokojů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J120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1391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8" customFormat="1" ht="24.95" customHeight="1">
      <c r="B98" s="104"/>
      <c r="D98" s="105" t="s">
        <v>1392</v>
      </c>
      <c r="E98" s="106"/>
      <c r="F98" s="106"/>
      <c r="G98" s="106"/>
      <c r="H98" s="106"/>
      <c r="I98" s="106"/>
      <c r="J98" s="107">
        <f>J159</f>
        <v>0</v>
      </c>
      <c r="L98" s="104"/>
    </row>
    <row r="99" spans="2:12" s="8" customFormat="1" ht="24.95" customHeight="1">
      <c r="B99" s="104"/>
      <c r="D99" s="105" t="s">
        <v>1393</v>
      </c>
      <c r="E99" s="106"/>
      <c r="F99" s="106"/>
      <c r="G99" s="106"/>
      <c r="H99" s="106"/>
      <c r="I99" s="106"/>
      <c r="J99" s="107">
        <f>J195</f>
        <v>0</v>
      </c>
      <c r="L99" s="104"/>
    </row>
    <row r="100" spans="2:12" s="8" customFormat="1" ht="24.95" customHeight="1">
      <c r="B100" s="104"/>
      <c r="D100" s="105" t="s">
        <v>299</v>
      </c>
      <c r="E100" s="106"/>
      <c r="F100" s="106"/>
      <c r="G100" s="106"/>
      <c r="H100" s="106"/>
      <c r="I100" s="106"/>
      <c r="J100" s="107">
        <f>J229</f>
        <v>0</v>
      </c>
      <c r="L100" s="104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127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36" t="str">
        <f>E7</f>
        <v>Pokoje gynekologicko - porodnického oddělení Nymburk - půdní vestavba budovy B v areálu nemocnice Nymburk s.r.o.</v>
      </c>
      <c r="F110" s="237"/>
      <c r="G110" s="237"/>
      <c r="H110" s="237"/>
      <c r="L110" s="32"/>
    </row>
    <row r="111" spans="2:12" s="1" customFormat="1" ht="12" customHeight="1">
      <c r="B111" s="32"/>
      <c r="C111" s="27" t="s">
        <v>113</v>
      </c>
      <c r="L111" s="32"/>
    </row>
    <row r="112" spans="2:12" s="1" customFormat="1" ht="16.5" customHeight="1">
      <c r="B112" s="32"/>
      <c r="E112" s="197" t="str">
        <f>E9</f>
        <v>07 - Vybavení pokojů</v>
      </c>
      <c r="F112" s="238"/>
      <c r="G112" s="238"/>
      <c r="H112" s="238"/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20</v>
      </c>
      <c r="F114" s="25" t="str">
        <f>F12</f>
        <v xml:space="preserve"> </v>
      </c>
      <c r="I114" s="27" t="s">
        <v>22</v>
      </c>
      <c r="J114" s="52" t="str">
        <f>IF(J12="","",J12)</f>
        <v>2. 10. 2023</v>
      </c>
      <c r="L114" s="32"/>
    </row>
    <row r="115" spans="2:12" s="1" customFormat="1" ht="6.95" customHeight="1">
      <c r="B115" s="32"/>
      <c r="L115" s="32"/>
    </row>
    <row r="116" spans="2:12" s="1" customFormat="1" ht="25.7" customHeight="1">
      <c r="B116" s="32"/>
      <c r="C116" s="27" t="s">
        <v>24</v>
      </c>
      <c r="F116" s="25" t="str">
        <f>E15</f>
        <v>Město Nymburk, Náměstí přemyslovců 163/20</v>
      </c>
      <c r="I116" s="27" t="s">
        <v>30</v>
      </c>
      <c r="J116" s="30" t="str">
        <f>E21</f>
        <v>Ing. Arch .Jan Ságl, Záměl</v>
      </c>
      <c r="L116" s="32"/>
    </row>
    <row r="117" spans="2:12" s="1" customFormat="1" ht="15.2" customHeight="1">
      <c r="B117" s="32"/>
      <c r="C117" s="27" t="s">
        <v>28</v>
      </c>
      <c r="F117" s="25" t="str">
        <f>IF(E18="","",E18)</f>
        <v>Vyplň údaj</v>
      </c>
      <c r="I117" s="27" t="s">
        <v>33</v>
      </c>
      <c r="J117" s="30" t="str">
        <f>E24</f>
        <v xml:space="preserve"> </v>
      </c>
      <c r="L117" s="32"/>
    </row>
    <row r="118" spans="2:12" s="1" customFormat="1" ht="10.35" customHeight="1">
      <c r="B118" s="32"/>
      <c r="L118" s="32"/>
    </row>
    <row r="119" spans="2:20" s="10" customFormat="1" ht="29.25" customHeight="1">
      <c r="B119" s="112"/>
      <c r="C119" s="113" t="s">
        <v>128</v>
      </c>
      <c r="D119" s="114" t="s">
        <v>62</v>
      </c>
      <c r="E119" s="114" t="s">
        <v>58</v>
      </c>
      <c r="F119" s="114" t="s">
        <v>59</v>
      </c>
      <c r="G119" s="114" t="s">
        <v>129</v>
      </c>
      <c r="H119" s="114" t="s">
        <v>130</v>
      </c>
      <c r="I119" s="114" t="s">
        <v>131</v>
      </c>
      <c r="J119" s="114" t="s">
        <v>117</v>
      </c>
      <c r="K119" s="115" t="s">
        <v>132</v>
      </c>
      <c r="L119" s="112"/>
      <c r="M119" s="59" t="s">
        <v>1</v>
      </c>
      <c r="N119" s="60" t="s">
        <v>41</v>
      </c>
      <c r="O119" s="60" t="s">
        <v>133</v>
      </c>
      <c r="P119" s="60" t="s">
        <v>134</v>
      </c>
      <c r="Q119" s="60" t="s">
        <v>135</v>
      </c>
      <c r="R119" s="60" t="s">
        <v>136</v>
      </c>
      <c r="S119" s="60" t="s">
        <v>137</v>
      </c>
      <c r="T119" s="61" t="s">
        <v>138</v>
      </c>
    </row>
    <row r="120" spans="2:63" s="1" customFormat="1" ht="22.9" customHeight="1">
      <c r="B120" s="32"/>
      <c r="C120" s="64" t="s">
        <v>139</v>
      </c>
      <c r="J120" s="116">
        <f>BK120</f>
        <v>0</v>
      </c>
      <c r="L120" s="32"/>
      <c r="M120" s="62"/>
      <c r="N120" s="53"/>
      <c r="O120" s="53"/>
      <c r="P120" s="117">
        <f>P121+P159+P195+P229</f>
        <v>0</v>
      </c>
      <c r="Q120" s="53"/>
      <c r="R120" s="117">
        <f>R121+R159+R195+R229</f>
        <v>0</v>
      </c>
      <c r="S120" s="53"/>
      <c r="T120" s="118">
        <f>T121+T159+T195+T229</f>
        <v>0</v>
      </c>
      <c r="AT120" s="17" t="s">
        <v>76</v>
      </c>
      <c r="AU120" s="17" t="s">
        <v>119</v>
      </c>
      <c r="BK120" s="119">
        <f>BK121+BK159+BK195+BK229</f>
        <v>0</v>
      </c>
    </row>
    <row r="121" spans="2:63" s="11" customFormat="1" ht="25.9" customHeight="1">
      <c r="B121" s="120"/>
      <c r="D121" s="121" t="s">
        <v>76</v>
      </c>
      <c r="E121" s="122" t="s">
        <v>1038</v>
      </c>
      <c r="F121" s="122" t="s">
        <v>1394</v>
      </c>
      <c r="I121" s="123"/>
      <c r="J121" s="124">
        <f>BK121</f>
        <v>0</v>
      </c>
      <c r="L121" s="120"/>
      <c r="M121" s="125"/>
      <c r="P121" s="126">
        <f>SUM(P122:P158)</f>
        <v>0</v>
      </c>
      <c r="R121" s="126">
        <f>SUM(R122:R158)</f>
        <v>0</v>
      </c>
      <c r="T121" s="127">
        <f>SUM(T122:T158)</f>
        <v>0</v>
      </c>
      <c r="AR121" s="121" t="s">
        <v>85</v>
      </c>
      <c r="AT121" s="128" t="s">
        <v>76</v>
      </c>
      <c r="AU121" s="128" t="s">
        <v>77</v>
      </c>
      <c r="AY121" s="121" t="s">
        <v>142</v>
      </c>
      <c r="BK121" s="129">
        <f>SUM(BK122:BK158)</f>
        <v>0</v>
      </c>
    </row>
    <row r="122" spans="2:65" s="1" customFormat="1" ht="16.5" customHeight="1">
      <c r="B122" s="132"/>
      <c r="C122" s="133" t="s">
        <v>85</v>
      </c>
      <c r="D122" s="133" t="s">
        <v>145</v>
      </c>
      <c r="E122" s="134" t="s">
        <v>1395</v>
      </c>
      <c r="F122" s="135" t="s">
        <v>1396</v>
      </c>
      <c r="G122" s="136" t="s">
        <v>186</v>
      </c>
      <c r="H122" s="137">
        <v>1</v>
      </c>
      <c r="I122" s="138"/>
      <c r="J122" s="139">
        <f>ROUND(I122*H122,2)</f>
        <v>0</v>
      </c>
      <c r="K122" s="135" t="s">
        <v>1</v>
      </c>
      <c r="L122" s="32"/>
      <c r="M122" s="140" t="s">
        <v>1</v>
      </c>
      <c r="N122" s="141" t="s">
        <v>42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150</v>
      </c>
      <c r="AT122" s="144" t="s">
        <v>145</v>
      </c>
      <c r="AU122" s="144" t="s">
        <v>85</v>
      </c>
      <c r="AY122" s="17" t="s">
        <v>142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85</v>
      </c>
      <c r="BK122" s="145">
        <f>ROUND(I122*H122,2)</f>
        <v>0</v>
      </c>
      <c r="BL122" s="17" t="s">
        <v>150</v>
      </c>
      <c r="BM122" s="144" t="s">
        <v>87</v>
      </c>
    </row>
    <row r="123" spans="2:47" s="1" customFormat="1" ht="78">
      <c r="B123" s="32"/>
      <c r="D123" s="146" t="s">
        <v>152</v>
      </c>
      <c r="F123" s="147" t="s">
        <v>1397</v>
      </c>
      <c r="I123" s="148"/>
      <c r="L123" s="32"/>
      <c r="M123" s="149"/>
      <c r="T123" s="56"/>
      <c r="AT123" s="17" t="s">
        <v>152</v>
      </c>
      <c r="AU123" s="17" t="s">
        <v>85</v>
      </c>
    </row>
    <row r="124" spans="2:65" s="1" customFormat="1" ht="16.5" customHeight="1">
      <c r="B124" s="132"/>
      <c r="C124" s="133" t="s">
        <v>87</v>
      </c>
      <c r="D124" s="133" t="s">
        <v>145</v>
      </c>
      <c r="E124" s="134" t="s">
        <v>1398</v>
      </c>
      <c r="F124" s="135" t="s">
        <v>1399</v>
      </c>
      <c r="G124" s="136" t="s">
        <v>186</v>
      </c>
      <c r="H124" s="137">
        <v>1</v>
      </c>
      <c r="I124" s="138"/>
      <c r="J124" s="139">
        <f>ROUND(I124*H124,2)</f>
        <v>0</v>
      </c>
      <c r="K124" s="135" t="s">
        <v>1</v>
      </c>
      <c r="L124" s="32"/>
      <c r="M124" s="140" t="s">
        <v>1</v>
      </c>
      <c r="N124" s="141" t="s">
        <v>42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150</v>
      </c>
      <c r="AT124" s="144" t="s">
        <v>145</v>
      </c>
      <c r="AU124" s="144" t="s">
        <v>85</v>
      </c>
      <c r="AY124" s="17" t="s">
        <v>142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85</v>
      </c>
      <c r="BK124" s="145">
        <f>ROUND(I124*H124,2)</f>
        <v>0</v>
      </c>
      <c r="BL124" s="17" t="s">
        <v>150</v>
      </c>
      <c r="BM124" s="144" t="s">
        <v>150</v>
      </c>
    </row>
    <row r="125" spans="2:65" s="1" customFormat="1" ht="16.5" customHeight="1">
      <c r="B125" s="132"/>
      <c r="C125" s="133" t="s">
        <v>164</v>
      </c>
      <c r="D125" s="133" t="s">
        <v>145</v>
      </c>
      <c r="E125" s="134" t="s">
        <v>1400</v>
      </c>
      <c r="F125" s="135" t="s">
        <v>1401</v>
      </c>
      <c r="G125" s="136" t="s">
        <v>186</v>
      </c>
      <c r="H125" s="137">
        <v>1</v>
      </c>
      <c r="I125" s="138"/>
      <c r="J125" s="139">
        <f>ROUND(I125*H125,2)</f>
        <v>0</v>
      </c>
      <c r="K125" s="135" t="s">
        <v>1</v>
      </c>
      <c r="L125" s="32"/>
      <c r="M125" s="140" t="s">
        <v>1</v>
      </c>
      <c r="N125" s="141" t="s">
        <v>42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150</v>
      </c>
      <c r="AT125" s="144" t="s">
        <v>145</v>
      </c>
      <c r="AU125" s="144" t="s">
        <v>85</v>
      </c>
      <c r="AY125" s="17" t="s">
        <v>142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85</v>
      </c>
      <c r="BK125" s="145">
        <f>ROUND(I125*H125,2)</f>
        <v>0</v>
      </c>
      <c r="BL125" s="17" t="s">
        <v>150</v>
      </c>
      <c r="BM125" s="144" t="s">
        <v>183</v>
      </c>
    </row>
    <row r="126" spans="2:47" s="1" customFormat="1" ht="29.25">
      <c r="B126" s="32"/>
      <c r="D126" s="146" t="s">
        <v>152</v>
      </c>
      <c r="F126" s="147" t="s">
        <v>1402</v>
      </c>
      <c r="I126" s="148"/>
      <c r="L126" s="32"/>
      <c r="M126" s="149"/>
      <c r="T126" s="56"/>
      <c r="AT126" s="17" t="s">
        <v>152</v>
      </c>
      <c r="AU126" s="17" t="s">
        <v>85</v>
      </c>
    </row>
    <row r="127" spans="2:65" s="1" customFormat="1" ht="16.5" customHeight="1">
      <c r="B127" s="132"/>
      <c r="C127" s="133" t="s">
        <v>150</v>
      </c>
      <c r="D127" s="133" t="s">
        <v>145</v>
      </c>
      <c r="E127" s="134" t="s">
        <v>1403</v>
      </c>
      <c r="F127" s="135" t="s">
        <v>1404</v>
      </c>
      <c r="G127" s="136" t="s">
        <v>186</v>
      </c>
      <c r="H127" s="137">
        <v>1</v>
      </c>
      <c r="I127" s="138"/>
      <c r="J127" s="139">
        <f>ROUND(I127*H127,2)</f>
        <v>0</v>
      </c>
      <c r="K127" s="135" t="s">
        <v>1</v>
      </c>
      <c r="L127" s="32"/>
      <c r="M127" s="140" t="s">
        <v>1</v>
      </c>
      <c r="N127" s="141" t="s">
        <v>42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150</v>
      </c>
      <c r="AT127" s="144" t="s">
        <v>145</v>
      </c>
      <c r="AU127" s="144" t="s">
        <v>85</v>
      </c>
      <c r="AY127" s="17" t="s">
        <v>142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85</v>
      </c>
      <c r="BK127" s="145">
        <f>ROUND(I127*H127,2)</f>
        <v>0</v>
      </c>
      <c r="BL127" s="17" t="s">
        <v>150</v>
      </c>
      <c r="BM127" s="144" t="s">
        <v>197</v>
      </c>
    </row>
    <row r="128" spans="2:47" s="1" customFormat="1" ht="58.5">
      <c r="B128" s="32"/>
      <c r="D128" s="146" t="s">
        <v>152</v>
      </c>
      <c r="F128" s="147" t="s">
        <v>1405</v>
      </c>
      <c r="I128" s="148"/>
      <c r="L128" s="32"/>
      <c r="M128" s="149"/>
      <c r="T128" s="56"/>
      <c r="AT128" s="17" t="s">
        <v>152</v>
      </c>
      <c r="AU128" s="17" t="s">
        <v>85</v>
      </c>
    </row>
    <row r="129" spans="2:65" s="1" customFormat="1" ht="16.5" customHeight="1">
      <c r="B129" s="132"/>
      <c r="C129" s="133" t="s">
        <v>178</v>
      </c>
      <c r="D129" s="133" t="s">
        <v>145</v>
      </c>
      <c r="E129" s="134" t="s">
        <v>1406</v>
      </c>
      <c r="F129" s="135" t="s">
        <v>1407</v>
      </c>
      <c r="G129" s="136" t="s">
        <v>186</v>
      </c>
      <c r="H129" s="137">
        <v>1</v>
      </c>
      <c r="I129" s="138"/>
      <c r="J129" s="139">
        <f>ROUND(I129*H129,2)</f>
        <v>0</v>
      </c>
      <c r="K129" s="135" t="s">
        <v>1</v>
      </c>
      <c r="L129" s="32"/>
      <c r="M129" s="140" t="s">
        <v>1</v>
      </c>
      <c r="N129" s="141" t="s">
        <v>42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150</v>
      </c>
      <c r="AT129" s="144" t="s">
        <v>145</v>
      </c>
      <c r="AU129" s="144" t="s">
        <v>85</v>
      </c>
      <c r="AY129" s="17" t="s">
        <v>142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85</v>
      </c>
      <c r="BK129" s="145">
        <f>ROUND(I129*H129,2)</f>
        <v>0</v>
      </c>
      <c r="BL129" s="17" t="s">
        <v>150</v>
      </c>
      <c r="BM129" s="144" t="s">
        <v>216</v>
      </c>
    </row>
    <row r="130" spans="2:47" s="1" customFormat="1" ht="39">
      <c r="B130" s="32"/>
      <c r="D130" s="146" t="s">
        <v>152</v>
      </c>
      <c r="F130" s="147" t="s">
        <v>1408</v>
      </c>
      <c r="I130" s="148"/>
      <c r="L130" s="32"/>
      <c r="M130" s="149"/>
      <c r="T130" s="56"/>
      <c r="AT130" s="17" t="s">
        <v>152</v>
      </c>
      <c r="AU130" s="17" t="s">
        <v>85</v>
      </c>
    </row>
    <row r="131" spans="2:65" s="1" customFormat="1" ht="16.5" customHeight="1">
      <c r="B131" s="132"/>
      <c r="C131" s="133" t="s">
        <v>183</v>
      </c>
      <c r="D131" s="133" t="s">
        <v>145</v>
      </c>
      <c r="E131" s="134" t="s">
        <v>1409</v>
      </c>
      <c r="F131" s="135" t="s">
        <v>1410</v>
      </c>
      <c r="G131" s="136" t="s">
        <v>186</v>
      </c>
      <c r="H131" s="137">
        <v>3</v>
      </c>
      <c r="I131" s="138"/>
      <c r="J131" s="139">
        <f>ROUND(I131*H131,2)</f>
        <v>0</v>
      </c>
      <c r="K131" s="135" t="s">
        <v>1</v>
      </c>
      <c r="L131" s="32"/>
      <c r="M131" s="140" t="s">
        <v>1</v>
      </c>
      <c r="N131" s="141" t="s">
        <v>42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150</v>
      </c>
      <c r="AT131" s="144" t="s">
        <v>145</v>
      </c>
      <c r="AU131" s="144" t="s">
        <v>85</v>
      </c>
      <c r="AY131" s="17" t="s">
        <v>142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85</v>
      </c>
      <c r="BK131" s="145">
        <f>ROUND(I131*H131,2)</f>
        <v>0</v>
      </c>
      <c r="BL131" s="17" t="s">
        <v>150</v>
      </c>
      <c r="BM131" s="144" t="s">
        <v>226</v>
      </c>
    </row>
    <row r="132" spans="2:47" s="1" customFormat="1" ht="29.25">
      <c r="B132" s="32"/>
      <c r="D132" s="146" t="s">
        <v>152</v>
      </c>
      <c r="F132" s="147" t="s">
        <v>1411</v>
      </c>
      <c r="I132" s="148"/>
      <c r="L132" s="32"/>
      <c r="M132" s="149"/>
      <c r="T132" s="56"/>
      <c r="AT132" s="17" t="s">
        <v>152</v>
      </c>
      <c r="AU132" s="17" t="s">
        <v>85</v>
      </c>
    </row>
    <row r="133" spans="2:65" s="1" customFormat="1" ht="16.5" customHeight="1">
      <c r="B133" s="132"/>
      <c r="C133" s="133" t="s">
        <v>189</v>
      </c>
      <c r="D133" s="133" t="s">
        <v>145</v>
      </c>
      <c r="E133" s="134" t="s">
        <v>1412</v>
      </c>
      <c r="F133" s="135" t="s">
        <v>1413</v>
      </c>
      <c r="G133" s="136" t="s">
        <v>186</v>
      </c>
      <c r="H133" s="137">
        <v>1</v>
      </c>
      <c r="I133" s="138"/>
      <c r="J133" s="139">
        <f>ROUND(I133*H133,2)</f>
        <v>0</v>
      </c>
      <c r="K133" s="135" t="s">
        <v>1</v>
      </c>
      <c r="L133" s="32"/>
      <c r="M133" s="140" t="s">
        <v>1</v>
      </c>
      <c r="N133" s="141" t="s">
        <v>42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150</v>
      </c>
      <c r="AT133" s="144" t="s">
        <v>145</v>
      </c>
      <c r="AU133" s="144" t="s">
        <v>85</v>
      </c>
      <c r="AY133" s="17" t="s">
        <v>142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85</v>
      </c>
      <c r="BK133" s="145">
        <f>ROUND(I133*H133,2)</f>
        <v>0</v>
      </c>
      <c r="BL133" s="17" t="s">
        <v>150</v>
      </c>
      <c r="BM133" s="144" t="s">
        <v>235</v>
      </c>
    </row>
    <row r="134" spans="2:47" s="1" customFormat="1" ht="29.25">
      <c r="B134" s="32"/>
      <c r="D134" s="146" t="s">
        <v>152</v>
      </c>
      <c r="F134" s="147" t="s">
        <v>1414</v>
      </c>
      <c r="I134" s="148"/>
      <c r="L134" s="32"/>
      <c r="M134" s="149"/>
      <c r="T134" s="56"/>
      <c r="AT134" s="17" t="s">
        <v>152</v>
      </c>
      <c r="AU134" s="17" t="s">
        <v>85</v>
      </c>
    </row>
    <row r="135" spans="2:65" s="1" customFormat="1" ht="16.5" customHeight="1">
      <c r="B135" s="132"/>
      <c r="C135" s="133" t="s">
        <v>197</v>
      </c>
      <c r="D135" s="133" t="s">
        <v>145</v>
      </c>
      <c r="E135" s="134" t="s">
        <v>1415</v>
      </c>
      <c r="F135" s="135" t="s">
        <v>1416</v>
      </c>
      <c r="G135" s="136" t="s">
        <v>186</v>
      </c>
      <c r="H135" s="137">
        <v>1</v>
      </c>
      <c r="I135" s="138"/>
      <c r="J135" s="139">
        <f>ROUND(I135*H135,2)</f>
        <v>0</v>
      </c>
      <c r="K135" s="135" t="s">
        <v>1</v>
      </c>
      <c r="L135" s="32"/>
      <c r="M135" s="140" t="s">
        <v>1</v>
      </c>
      <c r="N135" s="141" t="s">
        <v>42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150</v>
      </c>
      <c r="AT135" s="144" t="s">
        <v>145</v>
      </c>
      <c r="AU135" s="144" t="s">
        <v>85</v>
      </c>
      <c r="AY135" s="17" t="s">
        <v>142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85</v>
      </c>
      <c r="BK135" s="145">
        <f>ROUND(I135*H135,2)</f>
        <v>0</v>
      </c>
      <c r="BL135" s="17" t="s">
        <v>150</v>
      </c>
      <c r="BM135" s="144" t="s">
        <v>247</v>
      </c>
    </row>
    <row r="136" spans="2:47" s="1" customFormat="1" ht="29.25">
      <c r="B136" s="32"/>
      <c r="D136" s="146" t="s">
        <v>152</v>
      </c>
      <c r="F136" s="147" t="s">
        <v>1417</v>
      </c>
      <c r="I136" s="148"/>
      <c r="L136" s="32"/>
      <c r="M136" s="149"/>
      <c r="T136" s="56"/>
      <c r="AT136" s="17" t="s">
        <v>152</v>
      </c>
      <c r="AU136" s="17" t="s">
        <v>85</v>
      </c>
    </row>
    <row r="137" spans="2:65" s="1" customFormat="1" ht="16.5" customHeight="1">
      <c r="B137" s="132"/>
      <c r="C137" s="133" t="s">
        <v>143</v>
      </c>
      <c r="D137" s="133" t="s">
        <v>145</v>
      </c>
      <c r="E137" s="134" t="s">
        <v>1418</v>
      </c>
      <c r="F137" s="135" t="s">
        <v>1419</v>
      </c>
      <c r="G137" s="136" t="s">
        <v>186</v>
      </c>
      <c r="H137" s="137">
        <v>1</v>
      </c>
      <c r="I137" s="138"/>
      <c r="J137" s="139">
        <f>ROUND(I137*H137,2)</f>
        <v>0</v>
      </c>
      <c r="K137" s="135" t="s">
        <v>1</v>
      </c>
      <c r="L137" s="32"/>
      <c r="M137" s="140" t="s">
        <v>1</v>
      </c>
      <c r="N137" s="141" t="s">
        <v>42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150</v>
      </c>
      <c r="AT137" s="144" t="s">
        <v>145</v>
      </c>
      <c r="AU137" s="144" t="s">
        <v>85</v>
      </c>
      <c r="AY137" s="17" t="s">
        <v>142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85</v>
      </c>
      <c r="BK137" s="145">
        <f>ROUND(I137*H137,2)</f>
        <v>0</v>
      </c>
      <c r="BL137" s="17" t="s">
        <v>150</v>
      </c>
      <c r="BM137" s="144" t="s">
        <v>256</v>
      </c>
    </row>
    <row r="138" spans="2:47" s="1" customFormat="1" ht="39">
      <c r="B138" s="32"/>
      <c r="D138" s="146" t="s">
        <v>152</v>
      </c>
      <c r="F138" s="147" t="s">
        <v>1420</v>
      </c>
      <c r="I138" s="148"/>
      <c r="L138" s="32"/>
      <c r="M138" s="149"/>
      <c r="T138" s="56"/>
      <c r="AT138" s="17" t="s">
        <v>152</v>
      </c>
      <c r="AU138" s="17" t="s">
        <v>85</v>
      </c>
    </row>
    <row r="139" spans="2:65" s="1" customFormat="1" ht="16.5" customHeight="1">
      <c r="B139" s="132"/>
      <c r="C139" s="133" t="s">
        <v>216</v>
      </c>
      <c r="D139" s="133" t="s">
        <v>145</v>
      </c>
      <c r="E139" s="134" t="s">
        <v>1421</v>
      </c>
      <c r="F139" s="135" t="s">
        <v>1422</v>
      </c>
      <c r="G139" s="136" t="s">
        <v>186</v>
      </c>
      <c r="H139" s="137">
        <v>1</v>
      </c>
      <c r="I139" s="138"/>
      <c r="J139" s="139">
        <f>ROUND(I139*H139,2)</f>
        <v>0</v>
      </c>
      <c r="K139" s="135" t="s">
        <v>1</v>
      </c>
      <c r="L139" s="32"/>
      <c r="M139" s="140" t="s">
        <v>1</v>
      </c>
      <c r="N139" s="141" t="s">
        <v>42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150</v>
      </c>
      <c r="AT139" s="144" t="s">
        <v>145</v>
      </c>
      <c r="AU139" s="144" t="s">
        <v>85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150</v>
      </c>
      <c r="BM139" s="144" t="s">
        <v>266</v>
      </c>
    </row>
    <row r="140" spans="2:47" s="1" customFormat="1" ht="48.75">
      <c r="B140" s="32"/>
      <c r="D140" s="146" t="s">
        <v>152</v>
      </c>
      <c r="F140" s="147" t="s">
        <v>1423</v>
      </c>
      <c r="I140" s="148"/>
      <c r="L140" s="32"/>
      <c r="M140" s="149"/>
      <c r="T140" s="56"/>
      <c r="AT140" s="17" t="s">
        <v>152</v>
      </c>
      <c r="AU140" s="17" t="s">
        <v>85</v>
      </c>
    </row>
    <row r="141" spans="2:65" s="1" customFormat="1" ht="16.5" customHeight="1">
      <c r="B141" s="132"/>
      <c r="C141" s="133" t="s">
        <v>221</v>
      </c>
      <c r="D141" s="133" t="s">
        <v>145</v>
      </c>
      <c r="E141" s="134" t="s">
        <v>1424</v>
      </c>
      <c r="F141" s="135" t="s">
        <v>1425</v>
      </c>
      <c r="G141" s="136" t="s">
        <v>186</v>
      </c>
      <c r="H141" s="137">
        <v>1</v>
      </c>
      <c r="I141" s="138"/>
      <c r="J141" s="139">
        <f>ROUND(I141*H141,2)</f>
        <v>0</v>
      </c>
      <c r="K141" s="135" t="s">
        <v>1</v>
      </c>
      <c r="L141" s="32"/>
      <c r="M141" s="140" t="s">
        <v>1</v>
      </c>
      <c r="N141" s="141" t="s">
        <v>42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150</v>
      </c>
      <c r="AT141" s="144" t="s">
        <v>145</v>
      </c>
      <c r="AU141" s="144" t="s">
        <v>85</v>
      </c>
      <c r="AY141" s="17" t="s">
        <v>142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150</v>
      </c>
      <c r="BM141" s="144" t="s">
        <v>274</v>
      </c>
    </row>
    <row r="142" spans="2:47" s="1" customFormat="1" ht="29.25">
      <c r="B142" s="32"/>
      <c r="D142" s="146" t="s">
        <v>152</v>
      </c>
      <c r="F142" s="147" t="s">
        <v>1426</v>
      </c>
      <c r="I142" s="148"/>
      <c r="L142" s="32"/>
      <c r="M142" s="149"/>
      <c r="T142" s="56"/>
      <c r="AT142" s="17" t="s">
        <v>152</v>
      </c>
      <c r="AU142" s="17" t="s">
        <v>85</v>
      </c>
    </row>
    <row r="143" spans="2:65" s="1" customFormat="1" ht="16.5" customHeight="1">
      <c r="B143" s="132"/>
      <c r="C143" s="133" t="s">
        <v>226</v>
      </c>
      <c r="D143" s="133" t="s">
        <v>145</v>
      </c>
      <c r="E143" s="134" t="s">
        <v>1427</v>
      </c>
      <c r="F143" s="135" t="s">
        <v>1428</v>
      </c>
      <c r="G143" s="136" t="s">
        <v>186</v>
      </c>
      <c r="H143" s="137">
        <v>1</v>
      </c>
      <c r="I143" s="138"/>
      <c r="J143" s="139">
        <f>ROUND(I143*H143,2)</f>
        <v>0</v>
      </c>
      <c r="K143" s="135" t="s">
        <v>1</v>
      </c>
      <c r="L143" s="32"/>
      <c r="M143" s="140" t="s">
        <v>1</v>
      </c>
      <c r="N143" s="141" t="s">
        <v>42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150</v>
      </c>
      <c r="AT143" s="144" t="s">
        <v>145</v>
      </c>
      <c r="AU143" s="144" t="s">
        <v>85</v>
      </c>
      <c r="AY143" s="17" t="s">
        <v>142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85</v>
      </c>
      <c r="BK143" s="145">
        <f>ROUND(I143*H143,2)</f>
        <v>0</v>
      </c>
      <c r="BL143" s="17" t="s">
        <v>150</v>
      </c>
      <c r="BM143" s="144" t="s">
        <v>283</v>
      </c>
    </row>
    <row r="144" spans="2:65" s="1" customFormat="1" ht="16.5" customHeight="1">
      <c r="B144" s="132"/>
      <c r="C144" s="133" t="s">
        <v>231</v>
      </c>
      <c r="D144" s="133" t="s">
        <v>145</v>
      </c>
      <c r="E144" s="134" t="s">
        <v>1429</v>
      </c>
      <c r="F144" s="135" t="s">
        <v>1430</v>
      </c>
      <c r="G144" s="136" t="s">
        <v>186</v>
      </c>
      <c r="H144" s="137">
        <v>1</v>
      </c>
      <c r="I144" s="138"/>
      <c r="J144" s="139">
        <f>ROUND(I144*H144,2)</f>
        <v>0</v>
      </c>
      <c r="K144" s="135" t="s">
        <v>1</v>
      </c>
      <c r="L144" s="32"/>
      <c r="M144" s="140" t="s">
        <v>1</v>
      </c>
      <c r="N144" s="141" t="s">
        <v>42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150</v>
      </c>
      <c r="AT144" s="144" t="s">
        <v>145</v>
      </c>
      <c r="AU144" s="144" t="s">
        <v>85</v>
      </c>
      <c r="AY144" s="17" t="s">
        <v>142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150</v>
      </c>
      <c r="BM144" s="144" t="s">
        <v>294</v>
      </c>
    </row>
    <row r="145" spans="2:47" s="1" customFormat="1" ht="29.25">
      <c r="B145" s="32"/>
      <c r="D145" s="146" t="s">
        <v>152</v>
      </c>
      <c r="F145" s="147" t="s">
        <v>1431</v>
      </c>
      <c r="I145" s="148"/>
      <c r="L145" s="32"/>
      <c r="M145" s="149"/>
      <c r="T145" s="56"/>
      <c r="AT145" s="17" t="s">
        <v>152</v>
      </c>
      <c r="AU145" s="17" t="s">
        <v>85</v>
      </c>
    </row>
    <row r="146" spans="2:65" s="1" customFormat="1" ht="16.5" customHeight="1">
      <c r="B146" s="132"/>
      <c r="C146" s="133" t="s">
        <v>235</v>
      </c>
      <c r="D146" s="133" t="s">
        <v>145</v>
      </c>
      <c r="E146" s="134" t="s">
        <v>1432</v>
      </c>
      <c r="F146" s="135" t="s">
        <v>1433</v>
      </c>
      <c r="G146" s="136" t="s">
        <v>186</v>
      </c>
      <c r="H146" s="137">
        <v>1</v>
      </c>
      <c r="I146" s="138"/>
      <c r="J146" s="139">
        <f>ROUND(I146*H146,2)</f>
        <v>0</v>
      </c>
      <c r="K146" s="135" t="s">
        <v>1</v>
      </c>
      <c r="L146" s="32"/>
      <c r="M146" s="140" t="s">
        <v>1</v>
      </c>
      <c r="N146" s="141" t="s">
        <v>42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150</v>
      </c>
      <c r="AT146" s="144" t="s">
        <v>145</v>
      </c>
      <c r="AU146" s="144" t="s">
        <v>85</v>
      </c>
      <c r="AY146" s="17" t="s">
        <v>142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85</v>
      </c>
      <c r="BK146" s="145">
        <f>ROUND(I146*H146,2)</f>
        <v>0</v>
      </c>
      <c r="BL146" s="17" t="s">
        <v>150</v>
      </c>
      <c r="BM146" s="144" t="s">
        <v>433</v>
      </c>
    </row>
    <row r="147" spans="2:47" s="1" customFormat="1" ht="39">
      <c r="B147" s="32"/>
      <c r="D147" s="146" t="s">
        <v>152</v>
      </c>
      <c r="F147" s="147" t="s">
        <v>1434</v>
      </c>
      <c r="I147" s="148"/>
      <c r="L147" s="32"/>
      <c r="M147" s="149"/>
      <c r="T147" s="56"/>
      <c r="AT147" s="17" t="s">
        <v>152</v>
      </c>
      <c r="AU147" s="17" t="s">
        <v>85</v>
      </c>
    </row>
    <row r="148" spans="2:65" s="1" customFormat="1" ht="16.5" customHeight="1">
      <c r="B148" s="132"/>
      <c r="C148" s="133" t="s">
        <v>8</v>
      </c>
      <c r="D148" s="133" t="s">
        <v>145</v>
      </c>
      <c r="E148" s="134" t="s">
        <v>1435</v>
      </c>
      <c r="F148" s="135" t="s">
        <v>1436</v>
      </c>
      <c r="G148" s="136" t="s">
        <v>186</v>
      </c>
      <c r="H148" s="137">
        <v>1</v>
      </c>
      <c r="I148" s="138"/>
      <c r="J148" s="139">
        <f>ROUND(I148*H148,2)</f>
        <v>0</v>
      </c>
      <c r="K148" s="135" t="s">
        <v>1</v>
      </c>
      <c r="L148" s="32"/>
      <c r="M148" s="140" t="s">
        <v>1</v>
      </c>
      <c r="N148" s="141" t="s">
        <v>42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150</v>
      </c>
      <c r="AT148" s="144" t="s">
        <v>145</v>
      </c>
      <c r="AU148" s="144" t="s">
        <v>85</v>
      </c>
      <c r="AY148" s="17" t="s">
        <v>142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150</v>
      </c>
      <c r="BM148" s="144" t="s">
        <v>450</v>
      </c>
    </row>
    <row r="149" spans="2:47" s="1" customFormat="1" ht="29.25">
      <c r="B149" s="32"/>
      <c r="D149" s="146" t="s">
        <v>152</v>
      </c>
      <c r="F149" s="147" t="s">
        <v>1437</v>
      </c>
      <c r="I149" s="148"/>
      <c r="L149" s="32"/>
      <c r="M149" s="149"/>
      <c r="T149" s="56"/>
      <c r="AT149" s="17" t="s">
        <v>152</v>
      </c>
      <c r="AU149" s="17" t="s">
        <v>85</v>
      </c>
    </row>
    <row r="150" spans="2:65" s="1" customFormat="1" ht="16.5" customHeight="1">
      <c r="B150" s="132"/>
      <c r="C150" s="133" t="s">
        <v>247</v>
      </c>
      <c r="D150" s="133" t="s">
        <v>145</v>
      </c>
      <c r="E150" s="134" t="s">
        <v>1438</v>
      </c>
      <c r="F150" s="135" t="s">
        <v>1439</v>
      </c>
      <c r="G150" s="136" t="s">
        <v>186</v>
      </c>
      <c r="H150" s="137">
        <v>1</v>
      </c>
      <c r="I150" s="138"/>
      <c r="J150" s="139">
        <f>ROUND(I150*H150,2)</f>
        <v>0</v>
      </c>
      <c r="K150" s="135" t="s">
        <v>1</v>
      </c>
      <c r="L150" s="32"/>
      <c r="M150" s="140" t="s">
        <v>1</v>
      </c>
      <c r="N150" s="141" t="s">
        <v>42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150</v>
      </c>
      <c r="AT150" s="144" t="s">
        <v>145</v>
      </c>
      <c r="AU150" s="144" t="s">
        <v>85</v>
      </c>
      <c r="AY150" s="17" t="s">
        <v>142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150</v>
      </c>
      <c r="BM150" s="144" t="s">
        <v>411</v>
      </c>
    </row>
    <row r="151" spans="2:47" s="1" customFormat="1" ht="97.5">
      <c r="B151" s="32"/>
      <c r="D151" s="146" t="s">
        <v>152</v>
      </c>
      <c r="F151" s="147" t="s">
        <v>1440</v>
      </c>
      <c r="I151" s="148"/>
      <c r="L151" s="32"/>
      <c r="M151" s="149"/>
      <c r="T151" s="56"/>
      <c r="AT151" s="17" t="s">
        <v>152</v>
      </c>
      <c r="AU151" s="17" t="s">
        <v>85</v>
      </c>
    </row>
    <row r="152" spans="2:65" s="1" customFormat="1" ht="16.5" customHeight="1">
      <c r="B152" s="132"/>
      <c r="C152" s="133" t="s">
        <v>252</v>
      </c>
      <c r="D152" s="133" t="s">
        <v>145</v>
      </c>
      <c r="E152" s="134" t="s">
        <v>1441</v>
      </c>
      <c r="F152" s="135" t="s">
        <v>1442</v>
      </c>
      <c r="G152" s="136" t="s">
        <v>186</v>
      </c>
      <c r="H152" s="137">
        <v>1</v>
      </c>
      <c r="I152" s="138"/>
      <c r="J152" s="139">
        <f>ROUND(I152*H152,2)</f>
        <v>0</v>
      </c>
      <c r="K152" s="135" t="s">
        <v>1</v>
      </c>
      <c r="L152" s="32"/>
      <c r="M152" s="140" t="s">
        <v>1</v>
      </c>
      <c r="N152" s="141" t="s">
        <v>42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150</v>
      </c>
      <c r="AT152" s="144" t="s">
        <v>145</v>
      </c>
      <c r="AU152" s="144" t="s">
        <v>85</v>
      </c>
      <c r="AY152" s="17" t="s">
        <v>142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150</v>
      </c>
      <c r="BM152" s="144" t="s">
        <v>466</v>
      </c>
    </row>
    <row r="153" spans="2:47" s="1" customFormat="1" ht="39">
      <c r="B153" s="32"/>
      <c r="D153" s="146" t="s">
        <v>152</v>
      </c>
      <c r="F153" s="147" t="s">
        <v>1443</v>
      </c>
      <c r="I153" s="148"/>
      <c r="L153" s="32"/>
      <c r="M153" s="149"/>
      <c r="T153" s="56"/>
      <c r="AT153" s="17" t="s">
        <v>152</v>
      </c>
      <c r="AU153" s="17" t="s">
        <v>85</v>
      </c>
    </row>
    <row r="154" spans="2:65" s="1" customFormat="1" ht="16.5" customHeight="1">
      <c r="B154" s="132"/>
      <c r="C154" s="133" t="s">
        <v>256</v>
      </c>
      <c r="D154" s="133" t="s">
        <v>145</v>
      </c>
      <c r="E154" s="134" t="s">
        <v>1444</v>
      </c>
      <c r="F154" s="135" t="s">
        <v>1445</v>
      </c>
      <c r="G154" s="136" t="s">
        <v>186</v>
      </c>
      <c r="H154" s="137">
        <v>1</v>
      </c>
      <c r="I154" s="138"/>
      <c r="J154" s="139">
        <f>ROUND(I154*H154,2)</f>
        <v>0</v>
      </c>
      <c r="K154" s="135" t="s">
        <v>1</v>
      </c>
      <c r="L154" s="32"/>
      <c r="M154" s="140" t="s">
        <v>1</v>
      </c>
      <c r="N154" s="141" t="s">
        <v>42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150</v>
      </c>
      <c r="AT154" s="144" t="s">
        <v>145</v>
      </c>
      <c r="AU154" s="144" t="s">
        <v>85</v>
      </c>
      <c r="AY154" s="17" t="s">
        <v>142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85</v>
      </c>
      <c r="BK154" s="145">
        <f>ROUND(I154*H154,2)</f>
        <v>0</v>
      </c>
      <c r="BL154" s="17" t="s">
        <v>150</v>
      </c>
      <c r="BM154" s="144" t="s">
        <v>475</v>
      </c>
    </row>
    <row r="155" spans="2:47" s="1" customFormat="1" ht="29.25">
      <c r="B155" s="32"/>
      <c r="D155" s="146" t="s">
        <v>152</v>
      </c>
      <c r="F155" s="147" t="s">
        <v>1446</v>
      </c>
      <c r="I155" s="148"/>
      <c r="L155" s="32"/>
      <c r="M155" s="149"/>
      <c r="T155" s="56"/>
      <c r="AT155" s="17" t="s">
        <v>152</v>
      </c>
      <c r="AU155" s="17" t="s">
        <v>85</v>
      </c>
    </row>
    <row r="156" spans="2:65" s="1" customFormat="1" ht="24.2" customHeight="1">
      <c r="B156" s="132"/>
      <c r="C156" s="133" t="s">
        <v>260</v>
      </c>
      <c r="D156" s="133" t="s">
        <v>145</v>
      </c>
      <c r="E156" s="134" t="s">
        <v>1447</v>
      </c>
      <c r="F156" s="135" t="s">
        <v>1448</v>
      </c>
      <c r="G156" s="136" t="s">
        <v>148</v>
      </c>
      <c r="H156" s="137">
        <v>1</v>
      </c>
      <c r="I156" s="138"/>
      <c r="J156" s="139">
        <f>ROUND(I156*H156,2)</f>
        <v>0</v>
      </c>
      <c r="K156" s="135" t="s">
        <v>1</v>
      </c>
      <c r="L156" s="32"/>
      <c r="M156" s="140" t="s">
        <v>1</v>
      </c>
      <c r="N156" s="141" t="s">
        <v>42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150</v>
      </c>
      <c r="AT156" s="144" t="s">
        <v>145</v>
      </c>
      <c r="AU156" s="144" t="s">
        <v>85</v>
      </c>
      <c r="AY156" s="17" t="s">
        <v>142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150</v>
      </c>
      <c r="BM156" s="144" t="s">
        <v>483</v>
      </c>
    </row>
    <row r="157" spans="2:65" s="1" customFormat="1" ht="16.5" customHeight="1">
      <c r="B157" s="132"/>
      <c r="C157" s="133" t="s">
        <v>266</v>
      </c>
      <c r="D157" s="133" t="s">
        <v>145</v>
      </c>
      <c r="E157" s="134" t="s">
        <v>1449</v>
      </c>
      <c r="F157" s="135" t="s">
        <v>1450</v>
      </c>
      <c r="G157" s="136" t="s">
        <v>186</v>
      </c>
      <c r="H157" s="137">
        <v>1</v>
      </c>
      <c r="I157" s="138"/>
      <c r="J157" s="139">
        <f>ROUND(I157*H157,2)</f>
        <v>0</v>
      </c>
      <c r="K157" s="135" t="s">
        <v>1</v>
      </c>
      <c r="L157" s="32"/>
      <c r="M157" s="140" t="s">
        <v>1</v>
      </c>
      <c r="N157" s="141" t="s">
        <v>42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150</v>
      </c>
      <c r="AT157" s="144" t="s">
        <v>145</v>
      </c>
      <c r="AU157" s="144" t="s">
        <v>85</v>
      </c>
      <c r="AY157" s="17" t="s">
        <v>142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85</v>
      </c>
      <c r="BK157" s="145">
        <f>ROUND(I157*H157,2)</f>
        <v>0</v>
      </c>
      <c r="BL157" s="17" t="s">
        <v>150</v>
      </c>
      <c r="BM157" s="144" t="s">
        <v>493</v>
      </c>
    </row>
    <row r="158" spans="2:65" s="1" customFormat="1" ht="16.5" customHeight="1">
      <c r="B158" s="132"/>
      <c r="C158" s="133" t="s">
        <v>7</v>
      </c>
      <c r="D158" s="133" t="s">
        <v>145</v>
      </c>
      <c r="E158" s="134" t="s">
        <v>1451</v>
      </c>
      <c r="F158" s="135" t="s">
        <v>1452</v>
      </c>
      <c r="G158" s="136" t="s">
        <v>148</v>
      </c>
      <c r="H158" s="137">
        <v>1</v>
      </c>
      <c r="I158" s="138"/>
      <c r="J158" s="139">
        <f>ROUND(I158*H158,2)</f>
        <v>0</v>
      </c>
      <c r="K158" s="135" t="s">
        <v>1</v>
      </c>
      <c r="L158" s="32"/>
      <c r="M158" s="140" t="s">
        <v>1</v>
      </c>
      <c r="N158" s="141" t="s">
        <v>42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150</v>
      </c>
      <c r="AT158" s="144" t="s">
        <v>145</v>
      </c>
      <c r="AU158" s="144" t="s">
        <v>85</v>
      </c>
      <c r="AY158" s="17" t="s">
        <v>142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150</v>
      </c>
      <c r="BM158" s="144" t="s">
        <v>502</v>
      </c>
    </row>
    <row r="159" spans="2:63" s="11" customFormat="1" ht="25.9" customHeight="1">
      <c r="B159" s="120"/>
      <c r="D159" s="121" t="s">
        <v>76</v>
      </c>
      <c r="E159" s="122" t="s">
        <v>1076</v>
      </c>
      <c r="F159" s="122" t="s">
        <v>1453</v>
      </c>
      <c r="I159" s="123"/>
      <c r="J159" s="124">
        <f>BK159</f>
        <v>0</v>
      </c>
      <c r="L159" s="120"/>
      <c r="M159" s="125"/>
      <c r="P159" s="126">
        <f>SUM(P160:P194)</f>
        <v>0</v>
      </c>
      <c r="R159" s="126">
        <f>SUM(R160:R194)</f>
        <v>0</v>
      </c>
      <c r="T159" s="127">
        <f>SUM(T160:T194)</f>
        <v>0</v>
      </c>
      <c r="AR159" s="121" t="s">
        <v>85</v>
      </c>
      <c r="AT159" s="128" t="s">
        <v>76</v>
      </c>
      <c r="AU159" s="128" t="s">
        <v>77</v>
      </c>
      <c r="AY159" s="121" t="s">
        <v>142</v>
      </c>
      <c r="BK159" s="129">
        <f>SUM(BK160:BK194)</f>
        <v>0</v>
      </c>
    </row>
    <row r="160" spans="2:65" s="1" customFormat="1" ht="16.5" customHeight="1">
      <c r="B160" s="132"/>
      <c r="C160" s="133" t="s">
        <v>274</v>
      </c>
      <c r="D160" s="133" t="s">
        <v>145</v>
      </c>
      <c r="E160" s="134" t="s">
        <v>1454</v>
      </c>
      <c r="F160" s="135" t="s">
        <v>1455</v>
      </c>
      <c r="G160" s="136" t="s">
        <v>186</v>
      </c>
      <c r="H160" s="137">
        <v>1</v>
      </c>
      <c r="I160" s="138"/>
      <c r="J160" s="139">
        <f>ROUND(I160*H160,2)</f>
        <v>0</v>
      </c>
      <c r="K160" s="135" t="s">
        <v>1</v>
      </c>
      <c r="L160" s="32"/>
      <c r="M160" s="140" t="s">
        <v>1</v>
      </c>
      <c r="N160" s="141" t="s">
        <v>42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150</v>
      </c>
      <c r="AT160" s="144" t="s">
        <v>145</v>
      </c>
      <c r="AU160" s="144" t="s">
        <v>85</v>
      </c>
      <c r="AY160" s="17" t="s">
        <v>142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85</v>
      </c>
      <c r="BK160" s="145">
        <f>ROUND(I160*H160,2)</f>
        <v>0</v>
      </c>
      <c r="BL160" s="17" t="s">
        <v>150</v>
      </c>
      <c r="BM160" s="144" t="s">
        <v>510</v>
      </c>
    </row>
    <row r="161" spans="2:47" s="1" customFormat="1" ht="68.25">
      <c r="B161" s="32"/>
      <c r="D161" s="146" t="s">
        <v>152</v>
      </c>
      <c r="F161" s="147" t="s">
        <v>1456</v>
      </c>
      <c r="I161" s="148"/>
      <c r="L161" s="32"/>
      <c r="M161" s="149"/>
      <c r="T161" s="56"/>
      <c r="AT161" s="17" t="s">
        <v>152</v>
      </c>
      <c r="AU161" s="17" t="s">
        <v>85</v>
      </c>
    </row>
    <row r="162" spans="2:65" s="1" customFormat="1" ht="16.5" customHeight="1">
      <c r="B162" s="132"/>
      <c r="C162" s="133" t="s">
        <v>278</v>
      </c>
      <c r="D162" s="133" t="s">
        <v>145</v>
      </c>
      <c r="E162" s="134" t="s">
        <v>1398</v>
      </c>
      <c r="F162" s="135" t="s">
        <v>1399</v>
      </c>
      <c r="G162" s="136" t="s">
        <v>186</v>
      </c>
      <c r="H162" s="137">
        <v>1</v>
      </c>
      <c r="I162" s="138"/>
      <c r="J162" s="139">
        <f>ROUND(I162*H162,2)</f>
        <v>0</v>
      </c>
      <c r="K162" s="135" t="s">
        <v>1</v>
      </c>
      <c r="L162" s="32"/>
      <c r="M162" s="140" t="s">
        <v>1</v>
      </c>
      <c r="N162" s="141" t="s">
        <v>42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150</v>
      </c>
      <c r="AT162" s="144" t="s">
        <v>145</v>
      </c>
      <c r="AU162" s="144" t="s">
        <v>85</v>
      </c>
      <c r="AY162" s="17" t="s">
        <v>142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85</v>
      </c>
      <c r="BK162" s="145">
        <f>ROUND(I162*H162,2)</f>
        <v>0</v>
      </c>
      <c r="BL162" s="17" t="s">
        <v>150</v>
      </c>
      <c r="BM162" s="144" t="s">
        <v>518</v>
      </c>
    </row>
    <row r="163" spans="2:65" s="1" customFormat="1" ht="16.5" customHeight="1">
      <c r="B163" s="132"/>
      <c r="C163" s="133" t="s">
        <v>283</v>
      </c>
      <c r="D163" s="133" t="s">
        <v>145</v>
      </c>
      <c r="E163" s="134" t="s">
        <v>1400</v>
      </c>
      <c r="F163" s="135" t="s">
        <v>1401</v>
      </c>
      <c r="G163" s="136" t="s">
        <v>186</v>
      </c>
      <c r="H163" s="137">
        <v>1</v>
      </c>
      <c r="I163" s="138"/>
      <c r="J163" s="139">
        <f>ROUND(I163*H163,2)</f>
        <v>0</v>
      </c>
      <c r="K163" s="135" t="s">
        <v>1</v>
      </c>
      <c r="L163" s="32"/>
      <c r="M163" s="140" t="s">
        <v>1</v>
      </c>
      <c r="N163" s="141" t="s">
        <v>42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150</v>
      </c>
      <c r="AT163" s="144" t="s">
        <v>145</v>
      </c>
      <c r="AU163" s="144" t="s">
        <v>85</v>
      </c>
      <c r="AY163" s="17" t="s">
        <v>142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85</v>
      </c>
      <c r="BK163" s="145">
        <f>ROUND(I163*H163,2)</f>
        <v>0</v>
      </c>
      <c r="BL163" s="17" t="s">
        <v>150</v>
      </c>
      <c r="BM163" s="144" t="s">
        <v>527</v>
      </c>
    </row>
    <row r="164" spans="2:47" s="1" customFormat="1" ht="19.5">
      <c r="B164" s="32"/>
      <c r="D164" s="146" t="s">
        <v>152</v>
      </c>
      <c r="F164" s="147" t="s">
        <v>1457</v>
      </c>
      <c r="I164" s="148"/>
      <c r="L164" s="32"/>
      <c r="M164" s="149"/>
      <c r="T164" s="56"/>
      <c r="AT164" s="17" t="s">
        <v>152</v>
      </c>
      <c r="AU164" s="17" t="s">
        <v>85</v>
      </c>
    </row>
    <row r="165" spans="2:65" s="1" customFormat="1" ht="16.5" customHeight="1">
      <c r="B165" s="132"/>
      <c r="C165" s="133" t="s">
        <v>290</v>
      </c>
      <c r="D165" s="133" t="s">
        <v>145</v>
      </c>
      <c r="E165" s="134" t="s">
        <v>1403</v>
      </c>
      <c r="F165" s="135" t="s">
        <v>1404</v>
      </c>
      <c r="G165" s="136" t="s">
        <v>186</v>
      </c>
      <c r="H165" s="137">
        <v>1</v>
      </c>
      <c r="I165" s="138"/>
      <c r="J165" s="139">
        <f>ROUND(I165*H165,2)</f>
        <v>0</v>
      </c>
      <c r="K165" s="135" t="s">
        <v>1</v>
      </c>
      <c r="L165" s="32"/>
      <c r="M165" s="140" t="s">
        <v>1</v>
      </c>
      <c r="N165" s="141" t="s">
        <v>42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150</v>
      </c>
      <c r="AT165" s="144" t="s">
        <v>145</v>
      </c>
      <c r="AU165" s="144" t="s">
        <v>85</v>
      </c>
      <c r="AY165" s="17" t="s">
        <v>142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150</v>
      </c>
      <c r="BM165" s="144" t="s">
        <v>540</v>
      </c>
    </row>
    <row r="166" spans="2:47" s="1" customFormat="1" ht="58.5">
      <c r="B166" s="32"/>
      <c r="D166" s="146" t="s">
        <v>152</v>
      </c>
      <c r="F166" s="147" t="s">
        <v>1405</v>
      </c>
      <c r="I166" s="148"/>
      <c r="L166" s="32"/>
      <c r="M166" s="149"/>
      <c r="T166" s="56"/>
      <c r="AT166" s="17" t="s">
        <v>152</v>
      </c>
      <c r="AU166" s="17" t="s">
        <v>85</v>
      </c>
    </row>
    <row r="167" spans="2:65" s="1" customFormat="1" ht="16.5" customHeight="1">
      <c r="B167" s="132"/>
      <c r="C167" s="133" t="s">
        <v>294</v>
      </c>
      <c r="D167" s="133" t="s">
        <v>145</v>
      </c>
      <c r="E167" s="134" t="s">
        <v>1406</v>
      </c>
      <c r="F167" s="135" t="s">
        <v>1407</v>
      </c>
      <c r="G167" s="136" t="s">
        <v>186</v>
      </c>
      <c r="H167" s="137">
        <v>1</v>
      </c>
      <c r="I167" s="138"/>
      <c r="J167" s="139">
        <f>ROUND(I167*H167,2)</f>
        <v>0</v>
      </c>
      <c r="K167" s="135" t="s">
        <v>1</v>
      </c>
      <c r="L167" s="32"/>
      <c r="M167" s="140" t="s">
        <v>1</v>
      </c>
      <c r="N167" s="141" t="s">
        <v>42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150</v>
      </c>
      <c r="AT167" s="144" t="s">
        <v>145</v>
      </c>
      <c r="AU167" s="144" t="s">
        <v>85</v>
      </c>
      <c r="AY167" s="17" t="s">
        <v>142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85</v>
      </c>
      <c r="BK167" s="145">
        <f>ROUND(I167*H167,2)</f>
        <v>0</v>
      </c>
      <c r="BL167" s="17" t="s">
        <v>150</v>
      </c>
      <c r="BM167" s="144" t="s">
        <v>554</v>
      </c>
    </row>
    <row r="168" spans="2:47" s="1" customFormat="1" ht="29.25">
      <c r="B168" s="32"/>
      <c r="D168" s="146" t="s">
        <v>152</v>
      </c>
      <c r="F168" s="147" t="s">
        <v>1458</v>
      </c>
      <c r="I168" s="148"/>
      <c r="L168" s="32"/>
      <c r="M168" s="149"/>
      <c r="T168" s="56"/>
      <c r="AT168" s="17" t="s">
        <v>152</v>
      </c>
      <c r="AU168" s="17" t="s">
        <v>85</v>
      </c>
    </row>
    <row r="169" spans="2:65" s="1" customFormat="1" ht="16.5" customHeight="1">
      <c r="B169" s="132"/>
      <c r="C169" s="133" t="s">
        <v>428</v>
      </c>
      <c r="D169" s="133" t="s">
        <v>145</v>
      </c>
      <c r="E169" s="134" t="s">
        <v>1409</v>
      </c>
      <c r="F169" s="135" t="s">
        <v>1410</v>
      </c>
      <c r="G169" s="136" t="s">
        <v>186</v>
      </c>
      <c r="H169" s="137">
        <v>3</v>
      </c>
      <c r="I169" s="138"/>
      <c r="J169" s="139">
        <f>ROUND(I169*H169,2)</f>
        <v>0</v>
      </c>
      <c r="K169" s="135" t="s">
        <v>1</v>
      </c>
      <c r="L169" s="32"/>
      <c r="M169" s="140" t="s">
        <v>1</v>
      </c>
      <c r="N169" s="141" t="s">
        <v>42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150</v>
      </c>
      <c r="AT169" s="144" t="s">
        <v>145</v>
      </c>
      <c r="AU169" s="144" t="s">
        <v>85</v>
      </c>
      <c r="AY169" s="17" t="s">
        <v>142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85</v>
      </c>
      <c r="BK169" s="145">
        <f>ROUND(I169*H169,2)</f>
        <v>0</v>
      </c>
      <c r="BL169" s="17" t="s">
        <v>150</v>
      </c>
      <c r="BM169" s="144" t="s">
        <v>570</v>
      </c>
    </row>
    <row r="170" spans="2:47" s="1" customFormat="1" ht="19.5">
      <c r="B170" s="32"/>
      <c r="D170" s="146" t="s">
        <v>152</v>
      </c>
      <c r="F170" s="147" t="s">
        <v>1459</v>
      </c>
      <c r="I170" s="148"/>
      <c r="L170" s="32"/>
      <c r="M170" s="149"/>
      <c r="T170" s="56"/>
      <c r="AT170" s="17" t="s">
        <v>152</v>
      </c>
      <c r="AU170" s="17" t="s">
        <v>85</v>
      </c>
    </row>
    <row r="171" spans="2:65" s="1" customFormat="1" ht="16.5" customHeight="1">
      <c r="B171" s="132"/>
      <c r="C171" s="133" t="s">
        <v>433</v>
      </c>
      <c r="D171" s="133" t="s">
        <v>145</v>
      </c>
      <c r="E171" s="134" t="s">
        <v>1460</v>
      </c>
      <c r="F171" s="135" t="s">
        <v>1461</v>
      </c>
      <c r="G171" s="136" t="s">
        <v>186</v>
      </c>
      <c r="H171" s="137">
        <v>1</v>
      </c>
      <c r="I171" s="138"/>
      <c r="J171" s="139">
        <f>ROUND(I171*H171,2)</f>
        <v>0</v>
      </c>
      <c r="K171" s="135" t="s">
        <v>1</v>
      </c>
      <c r="L171" s="32"/>
      <c r="M171" s="140" t="s">
        <v>1</v>
      </c>
      <c r="N171" s="141" t="s">
        <v>42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150</v>
      </c>
      <c r="AT171" s="144" t="s">
        <v>145</v>
      </c>
      <c r="AU171" s="144" t="s">
        <v>85</v>
      </c>
      <c r="AY171" s="17" t="s">
        <v>142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85</v>
      </c>
      <c r="BK171" s="145">
        <f>ROUND(I171*H171,2)</f>
        <v>0</v>
      </c>
      <c r="BL171" s="17" t="s">
        <v>150</v>
      </c>
      <c r="BM171" s="144" t="s">
        <v>582</v>
      </c>
    </row>
    <row r="172" spans="2:47" s="1" customFormat="1" ht="19.5">
      <c r="B172" s="32"/>
      <c r="D172" s="146" t="s">
        <v>152</v>
      </c>
      <c r="F172" s="147" t="s">
        <v>1462</v>
      </c>
      <c r="I172" s="148"/>
      <c r="L172" s="32"/>
      <c r="M172" s="149"/>
      <c r="T172" s="56"/>
      <c r="AT172" s="17" t="s">
        <v>152</v>
      </c>
      <c r="AU172" s="17" t="s">
        <v>85</v>
      </c>
    </row>
    <row r="173" spans="2:65" s="1" customFormat="1" ht="16.5" customHeight="1">
      <c r="B173" s="132"/>
      <c r="C173" s="133" t="s">
        <v>443</v>
      </c>
      <c r="D173" s="133" t="s">
        <v>145</v>
      </c>
      <c r="E173" s="134" t="s">
        <v>1463</v>
      </c>
      <c r="F173" s="135" t="s">
        <v>1464</v>
      </c>
      <c r="G173" s="136" t="s">
        <v>186</v>
      </c>
      <c r="H173" s="137">
        <v>1</v>
      </c>
      <c r="I173" s="138"/>
      <c r="J173" s="139">
        <f>ROUND(I173*H173,2)</f>
        <v>0</v>
      </c>
      <c r="K173" s="135" t="s">
        <v>1</v>
      </c>
      <c r="L173" s="32"/>
      <c r="M173" s="140" t="s">
        <v>1</v>
      </c>
      <c r="N173" s="141" t="s">
        <v>42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150</v>
      </c>
      <c r="AT173" s="144" t="s">
        <v>145</v>
      </c>
      <c r="AU173" s="144" t="s">
        <v>85</v>
      </c>
      <c r="AY173" s="17" t="s">
        <v>142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85</v>
      </c>
      <c r="BK173" s="145">
        <f>ROUND(I173*H173,2)</f>
        <v>0</v>
      </c>
      <c r="BL173" s="17" t="s">
        <v>150</v>
      </c>
      <c r="BM173" s="144" t="s">
        <v>592</v>
      </c>
    </row>
    <row r="174" spans="2:47" s="1" customFormat="1" ht="19.5">
      <c r="B174" s="32"/>
      <c r="D174" s="146" t="s">
        <v>152</v>
      </c>
      <c r="F174" s="147" t="s">
        <v>1465</v>
      </c>
      <c r="I174" s="148"/>
      <c r="L174" s="32"/>
      <c r="M174" s="149"/>
      <c r="T174" s="56"/>
      <c r="AT174" s="17" t="s">
        <v>152</v>
      </c>
      <c r="AU174" s="17" t="s">
        <v>85</v>
      </c>
    </row>
    <row r="175" spans="2:65" s="1" customFormat="1" ht="16.5" customHeight="1">
      <c r="B175" s="132"/>
      <c r="C175" s="133" t="s">
        <v>450</v>
      </c>
      <c r="D175" s="133" t="s">
        <v>145</v>
      </c>
      <c r="E175" s="134" t="s">
        <v>1418</v>
      </c>
      <c r="F175" s="135" t="s">
        <v>1419</v>
      </c>
      <c r="G175" s="136" t="s">
        <v>186</v>
      </c>
      <c r="H175" s="137">
        <v>1</v>
      </c>
      <c r="I175" s="138"/>
      <c r="J175" s="139">
        <f>ROUND(I175*H175,2)</f>
        <v>0</v>
      </c>
      <c r="K175" s="135" t="s">
        <v>1</v>
      </c>
      <c r="L175" s="32"/>
      <c r="M175" s="140" t="s">
        <v>1</v>
      </c>
      <c r="N175" s="141" t="s">
        <v>42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150</v>
      </c>
      <c r="AT175" s="144" t="s">
        <v>145</v>
      </c>
      <c r="AU175" s="144" t="s">
        <v>85</v>
      </c>
      <c r="AY175" s="17" t="s">
        <v>142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85</v>
      </c>
      <c r="BK175" s="145">
        <f>ROUND(I175*H175,2)</f>
        <v>0</v>
      </c>
      <c r="BL175" s="17" t="s">
        <v>150</v>
      </c>
      <c r="BM175" s="144" t="s">
        <v>600</v>
      </c>
    </row>
    <row r="176" spans="2:47" s="1" customFormat="1" ht="29.25">
      <c r="B176" s="32"/>
      <c r="D176" s="146" t="s">
        <v>152</v>
      </c>
      <c r="F176" s="147" t="s">
        <v>1466</v>
      </c>
      <c r="I176" s="148"/>
      <c r="L176" s="32"/>
      <c r="M176" s="149"/>
      <c r="T176" s="56"/>
      <c r="AT176" s="17" t="s">
        <v>152</v>
      </c>
      <c r="AU176" s="17" t="s">
        <v>85</v>
      </c>
    </row>
    <row r="177" spans="2:65" s="1" customFormat="1" ht="16.5" customHeight="1">
      <c r="B177" s="132"/>
      <c r="C177" s="133" t="s">
        <v>454</v>
      </c>
      <c r="D177" s="133" t="s">
        <v>145</v>
      </c>
      <c r="E177" s="134" t="s">
        <v>1421</v>
      </c>
      <c r="F177" s="135" t="s">
        <v>1422</v>
      </c>
      <c r="G177" s="136" t="s">
        <v>186</v>
      </c>
      <c r="H177" s="137">
        <v>2</v>
      </c>
      <c r="I177" s="138"/>
      <c r="J177" s="139">
        <f>ROUND(I177*H177,2)</f>
        <v>0</v>
      </c>
      <c r="K177" s="135" t="s">
        <v>1</v>
      </c>
      <c r="L177" s="32"/>
      <c r="M177" s="140" t="s">
        <v>1</v>
      </c>
      <c r="N177" s="141" t="s">
        <v>42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150</v>
      </c>
      <c r="AT177" s="144" t="s">
        <v>145</v>
      </c>
      <c r="AU177" s="144" t="s">
        <v>85</v>
      </c>
      <c r="AY177" s="17" t="s">
        <v>142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150</v>
      </c>
      <c r="BM177" s="144" t="s">
        <v>606</v>
      </c>
    </row>
    <row r="178" spans="2:47" s="1" customFormat="1" ht="39">
      <c r="B178" s="32"/>
      <c r="D178" s="146" t="s">
        <v>152</v>
      </c>
      <c r="F178" s="147" t="s">
        <v>1467</v>
      </c>
      <c r="I178" s="148"/>
      <c r="L178" s="32"/>
      <c r="M178" s="149"/>
      <c r="T178" s="56"/>
      <c r="AT178" s="17" t="s">
        <v>152</v>
      </c>
      <c r="AU178" s="17" t="s">
        <v>85</v>
      </c>
    </row>
    <row r="179" spans="2:65" s="1" customFormat="1" ht="16.5" customHeight="1">
      <c r="B179" s="132"/>
      <c r="C179" s="133" t="s">
        <v>411</v>
      </c>
      <c r="D179" s="133" t="s">
        <v>145</v>
      </c>
      <c r="E179" s="134" t="s">
        <v>1424</v>
      </c>
      <c r="F179" s="135" t="s">
        <v>1425</v>
      </c>
      <c r="G179" s="136" t="s">
        <v>186</v>
      </c>
      <c r="H179" s="137">
        <v>1</v>
      </c>
      <c r="I179" s="138"/>
      <c r="J179" s="139">
        <f>ROUND(I179*H179,2)</f>
        <v>0</v>
      </c>
      <c r="K179" s="135" t="s">
        <v>1</v>
      </c>
      <c r="L179" s="32"/>
      <c r="M179" s="140" t="s">
        <v>1</v>
      </c>
      <c r="N179" s="141" t="s">
        <v>42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150</v>
      </c>
      <c r="AT179" s="144" t="s">
        <v>145</v>
      </c>
      <c r="AU179" s="144" t="s">
        <v>85</v>
      </c>
      <c r="AY179" s="17" t="s">
        <v>142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150</v>
      </c>
      <c r="BM179" s="144" t="s">
        <v>614</v>
      </c>
    </row>
    <row r="180" spans="2:47" s="1" customFormat="1" ht="19.5">
      <c r="B180" s="32"/>
      <c r="D180" s="146" t="s">
        <v>152</v>
      </c>
      <c r="F180" s="147" t="s">
        <v>1468</v>
      </c>
      <c r="I180" s="148"/>
      <c r="L180" s="32"/>
      <c r="M180" s="149"/>
      <c r="T180" s="56"/>
      <c r="AT180" s="17" t="s">
        <v>152</v>
      </c>
      <c r="AU180" s="17" t="s">
        <v>85</v>
      </c>
    </row>
    <row r="181" spans="2:65" s="1" customFormat="1" ht="16.5" customHeight="1">
      <c r="B181" s="132"/>
      <c r="C181" s="133" t="s">
        <v>461</v>
      </c>
      <c r="D181" s="133" t="s">
        <v>145</v>
      </c>
      <c r="E181" s="134" t="s">
        <v>1429</v>
      </c>
      <c r="F181" s="135" t="s">
        <v>1430</v>
      </c>
      <c r="G181" s="136" t="s">
        <v>186</v>
      </c>
      <c r="H181" s="137">
        <v>1</v>
      </c>
      <c r="I181" s="138"/>
      <c r="J181" s="139">
        <f>ROUND(I181*H181,2)</f>
        <v>0</v>
      </c>
      <c r="K181" s="135" t="s">
        <v>1</v>
      </c>
      <c r="L181" s="32"/>
      <c r="M181" s="140" t="s">
        <v>1</v>
      </c>
      <c r="N181" s="141" t="s">
        <v>42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150</v>
      </c>
      <c r="AT181" s="144" t="s">
        <v>145</v>
      </c>
      <c r="AU181" s="144" t="s">
        <v>85</v>
      </c>
      <c r="AY181" s="17" t="s">
        <v>142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85</v>
      </c>
      <c r="BK181" s="145">
        <f>ROUND(I181*H181,2)</f>
        <v>0</v>
      </c>
      <c r="BL181" s="17" t="s">
        <v>150</v>
      </c>
      <c r="BM181" s="144" t="s">
        <v>622</v>
      </c>
    </row>
    <row r="182" spans="2:47" s="1" customFormat="1" ht="19.5">
      <c r="B182" s="32"/>
      <c r="D182" s="146" t="s">
        <v>152</v>
      </c>
      <c r="F182" s="147" t="s">
        <v>1469</v>
      </c>
      <c r="I182" s="148"/>
      <c r="L182" s="32"/>
      <c r="M182" s="149"/>
      <c r="T182" s="56"/>
      <c r="AT182" s="17" t="s">
        <v>152</v>
      </c>
      <c r="AU182" s="17" t="s">
        <v>85</v>
      </c>
    </row>
    <row r="183" spans="2:65" s="1" customFormat="1" ht="16.5" customHeight="1">
      <c r="B183" s="132"/>
      <c r="C183" s="133" t="s">
        <v>466</v>
      </c>
      <c r="D183" s="133" t="s">
        <v>145</v>
      </c>
      <c r="E183" s="134" t="s">
        <v>1432</v>
      </c>
      <c r="F183" s="135" t="s">
        <v>1433</v>
      </c>
      <c r="G183" s="136" t="s">
        <v>186</v>
      </c>
      <c r="H183" s="137">
        <v>1</v>
      </c>
      <c r="I183" s="138"/>
      <c r="J183" s="139">
        <f>ROUND(I183*H183,2)</f>
        <v>0</v>
      </c>
      <c r="K183" s="135" t="s">
        <v>1</v>
      </c>
      <c r="L183" s="32"/>
      <c r="M183" s="140" t="s">
        <v>1</v>
      </c>
      <c r="N183" s="141" t="s">
        <v>42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150</v>
      </c>
      <c r="AT183" s="144" t="s">
        <v>145</v>
      </c>
      <c r="AU183" s="144" t="s">
        <v>85</v>
      </c>
      <c r="AY183" s="17" t="s">
        <v>142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85</v>
      </c>
      <c r="BK183" s="145">
        <f>ROUND(I183*H183,2)</f>
        <v>0</v>
      </c>
      <c r="BL183" s="17" t="s">
        <v>150</v>
      </c>
      <c r="BM183" s="144" t="s">
        <v>631</v>
      </c>
    </row>
    <row r="184" spans="2:47" s="1" customFormat="1" ht="29.25">
      <c r="B184" s="32"/>
      <c r="D184" s="146" t="s">
        <v>152</v>
      </c>
      <c r="F184" s="147" t="s">
        <v>1470</v>
      </c>
      <c r="I184" s="148"/>
      <c r="L184" s="32"/>
      <c r="M184" s="149"/>
      <c r="T184" s="56"/>
      <c r="AT184" s="17" t="s">
        <v>152</v>
      </c>
      <c r="AU184" s="17" t="s">
        <v>85</v>
      </c>
    </row>
    <row r="185" spans="2:65" s="1" customFormat="1" ht="16.5" customHeight="1">
      <c r="B185" s="132"/>
      <c r="C185" s="133" t="s">
        <v>471</v>
      </c>
      <c r="D185" s="133" t="s">
        <v>145</v>
      </c>
      <c r="E185" s="134" t="s">
        <v>1471</v>
      </c>
      <c r="F185" s="135" t="s">
        <v>1472</v>
      </c>
      <c r="G185" s="136" t="s">
        <v>186</v>
      </c>
      <c r="H185" s="137">
        <v>1</v>
      </c>
      <c r="I185" s="138"/>
      <c r="J185" s="139">
        <f>ROUND(I185*H185,2)</f>
        <v>0</v>
      </c>
      <c r="K185" s="135" t="s">
        <v>1</v>
      </c>
      <c r="L185" s="32"/>
      <c r="M185" s="140" t="s">
        <v>1</v>
      </c>
      <c r="N185" s="141" t="s">
        <v>42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150</v>
      </c>
      <c r="AT185" s="144" t="s">
        <v>145</v>
      </c>
      <c r="AU185" s="144" t="s">
        <v>85</v>
      </c>
      <c r="AY185" s="17" t="s">
        <v>142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85</v>
      </c>
      <c r="BK185" s="145">
        <f>ROUND(I185*H185,2)</f>
        <v>0</v>
      </c>
      <c r="BL185" s="17" t="s">
        <v>150</v>
      </c>
      <c r="BM185" s="144" t="s">
        <v>640</v>
      </c>
    </row>
    <row r="186" spans="2:47" s="1" customFormat="1" ht="19.5">
      <c r="B186" s="32"/>
      <c r="D186" s="146" t="s">
        <v>152</v>
      </c>
      <c r="F186" s="147" t="s">
        <v>1473</v>
      </c>
      <c r="I186" s="148"/>
      <c r="L186" s="32"/>
      <c r="M186" s="149"/>
      <c r="T186" s="56"/>
      <c r="AT186" s="17" t="s">
        <v>152</v>
      </c>
      <c r="AU186" s="17" t="s">
        <v>85</v>
      </c>
    </row>
    <row r="187" spans="2:65" s="1" customFormat="1" ht="16.5" customHeight="1">
      <c r="B187" s="132"/>
      <c r="C187" s="133" t="s">
        <v>475</v>
      </c>
      <c r="D187" s="133" t="s">
        <v>145</v>
      </c>
      <c r="E187" s="134" t="s">
        <v>1438</v>
      </c>
      <c r="F187" s="135" t="s">
        <v>1439</v>
      </c>
      <c r="G187" s="136" t="s">
        <v>186</v>
      </c>
      <c r="H187" s="137">
        <v>1</v>
      </c>
      <c r="I187" s="138"/>
      <c r="J187" s="139">
        <f>ROUND(I187*H187,2)</f>
        <v>0</v>
      </c>
      <c r="K187" s="135" t="s">
        <v>1</v>
      </c>
      <c r="L187" s="32"/>
      <c r="M187" s="140" t="s">
        <v>1</v>
      </c>
      <c r="N187" s="141" t="s">
        <v>42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150</v>
      </c>
      <c r="AT187" s="144" t="s">
        <v>145</v>
      </c>
      <c r="AU187" s="144" t="s">
        <v>85</v>
      </c>
      <c r="AY187" s="17" t="s">
        <v>142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85</v>
      </c>
      <c r="BK187" s="145">
        <f>ROUND(I187*H187,2)</f>
        <v>0</v>
      </c>
      <c r="BL187" s="17" t="s">
        <v>150</v>
      </c>
      <c r="BM187" s="144" t="s">
        <v>648</v>
      </c>
    </row>
    <row r="188" spans="2:47" s="1" customFormat="1" ht="87.75">
      <c r="B188" s="32"/>
      <c r="D188" s="146" t="s">
        <v>152</v>
      </c>
      <c r="F188" s="147" t="s">
        <v>1474</v>
      </c>
      <c r="I188" s="148"/>
      <c r="L188" s="32"/>
      <c r="M188" s="149"/>
      <c r="T188" s="56"/>
      <c r="AT188" s="17" t="s">
        <v>152</v>
      </c>
      <c r="AU188" s="17" t="s">
        <v>85</v>
      </c>
    </row>
    <row r="189" spans="2:65" s="1" customFormat="1" ht="16.5" customHeight="1">
      <c r="B189" s="132"/>
      <c r="C189" s="133" t="s">
        <v>479</v>
      </c>
      <c r="D189" s="133" t="s">
        <v>145</v>
      </c>
      <c r="E189" s="134" t="s">
        <v>1475</v>
      </c>
      <c r="F189" s="135" t="s">
        <v>1476</v>
      </c>
      <c r="G189" s="136" t="s">
        <v>186</v>
      </c>
      <c r="H189" s="137">
        <v>1</v>
      </c>
      <c r="I189" s="138"/>
      <c r="J189" s="139">
        <f>ROUND(I189*H189,2)</f>
        <v>0</v>
      </c>
      <c r="K189" s="135" t="s">
        <v>1</v>
      </c>
      <c r="L189" s="32"/>
      <c r="M189" s="140" t="s">
        <v>1</v>
      </c>
      <c r="N189" s="141" t="s">
        <v>42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150</v>
      </c>
      <c r="AT189" s="144" t="s">
        <v>145</v>
      </c>
      <c r="AU189" s="144" t="s">
        <v>85</v>
      </c>
      <c r="AY189" s="17" t="s">
        <v>142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85</v>
      </c>
      <c r="BK189" s="145">
        <f>ROUND(I189*H189,2)</f>
        <v>0</v>
      </c>
      <c r="BL189" s="17" t="s">
        <v>150</v>
      </c>
      <c r="BM189" s="144" t="s">
        <v>656</v>
      </c>
    </row>
    <row r="190" spans="2:47" s="1" customFormat="1" ht="29.25">
      <c r="B190" s="32"/>
      <c r="D190" s="146" t="s">
        <v>152</v>
      </c>
      <c r="F190" s="147" t="s">
        <v>1477</v>
      </c>
      <c r="I190" s="148"/>
      <c r="L190" s="32"/>
      <c r="M190" s="149"/>
      <c r="T190" s="56"/>
      <c r="AT190" s="17" t="s">
        <v>152</v>
      </c>
      <c r="AU190" s="17" t="s">
        <v>85</v>
      </c>
    </row>
    <row r="191" spans="2:65" s="1" customFormat="1" ht="16.5" customHeight="1">
      <c r="B191" s="132"/>
      <c r="C191" s="133" t="s">
        <v>483</v>
      </c>
      <c r="D191" s="133" t="s">
        <v>145</v>
      </c>
      <c r="E191" s="134" t="s">
        <v>1444</v>
      </c>
      <c r="F191" s="135" t="s">
        <v>1445</v>
      </c>
      <c r="G191" s="136" t="s">
        <v>186</v>
      </c>
      <c r="H191" s="137">
        <v>1</v>
      </c>
      <c r="I191" s="138"/>
      <c r="J191" s="139">
        <f>ROUND(I191*H191,2)</f>
        <v>0</v>
      </c>
      <c r="K191" s="135" t="s">
        <v>1</v>
      </c>
      <c r="L191" s="32"/>
      <c r="M191" s="140" t="s">
        <v>1</v>
      </c>
      <c r="N191" s="141" t="s">
        <v>42</v>
      </c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AR191" s="144" t="s">
        <v>150</v>
      </c>
      <c r="AT191" s="144" t="s">
        <v>145</v>
      </c>
      <c r="AU191" s="144" t="s">
        <v>85</v>
      </c>
      <c r="AY191" s="17" t="s">
        <v>142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85</v>
      </c>
      <c r="BK191" s="145">
        <f>ROUND(I191*H191,2)</f>
        <v>0</v>
      </c>
      <c r="BL191" s="17" t="s">
        <v>150</v>
      </c>
      <c r="BM191" s="144" t="s">
        <v>666</v>
      </c>
    </row>
    <row r="192" spans="2:65" s="1" customFormat="1" ht="24.2" customHeight="1">
      <c r="B192" s="132"/>
      <c r="C192" s="133" t="s">
        <v>487</v>
      </c>
      <c r="D192" s="133" t="s">
        <v>145</v>
      </c>
      <c r="E192" s="134" t="s">
        <v>1447</v>
      </c>
      <c r="F192" s="135" t="s">
        <v>1448</v>
      </c>
      <c r="G192" s="136" t="s">
        <v>148</v>
      </c>
      <c r="H192" s="137">
        <v>1</v>
      </c>
      <c r="I192" s="138"/>
      <c r="J192" s="139">
        <f>ROUND(I192*H192,2)</f>
        <v>0</v>
      </c>
      <c r="K192" s="135" t="s">
        <v>1</v>
      </c>
      <c r="L192" s="32"/>
      <c r="M192" s="140" t="s">
        <v>1</v>
      </c>
      <c r="N192" s="141" t="s">
        <v>42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150</v>
      </c>
      <c r="AT192" s="144" t="s">
        <v>145</v>
      </c>
      <c r="AU192" s="144" t="s">
        <v>85</v>
      </c>
      <c r="AY192" s="17" t="s">
        <v>142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85</v>
      </c>
      <c r="BK192" s="145">
        <f>ROUND(I192*H192,2)</f>
        <v>0</v>
      </c>
      <c r="BL192" s="17" t="s">
        <v>150</v>
      </c>
      <c r="BM192" s="144" t="s">
        <v>677</v>
      </c>
    </row>
    <row r="193" spans="2:65" s="1" customFormat="1" ht="16.5" customHeight="1">
      <c r="B193" s="132"/>
      <c r="C193" s="133" t="s">
        <v>493</v>
      </c>
      <c r="D193" s="133" t="s">
        <v>145</v>
      </c>
      <c r="E193" s="134" t="s">
        <v>1449</v>
      </c>
      <c r="F193" s="135" t="s">
        <v>1450</v>
      </c>
      <c r="G193" s="136" t="s">
        <v>186</v>
      </c>
      <c r="H193" s="137">
        <v>1</v>
      </c>
      <c r="I193" s="138"/>
      <c r="J193" s="139">
        <f>ROUND(I193*H193,2)</f>
        <v>0</v>
      </c>
      <c r="K193" s="135" t="s">
        <v>1</v>
      </c>
      <c r="L193" s="32"/>
      <c r="M193" s="140" t="s">
        <v>1</v>
      </c>
      <c r="N193" s="141" t="s">
        <v>42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150</v>
      </c>
      <c r="AT193" s="144" t="s">
        <v>145</v>
      </c>
      <c r="AU193" s="144" t="s">
        <v>85</v>
      </c>
      <c r="AY193" s="17" t="s">
        <v>142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150</v>
      </c>
      <c r="BM193" s="144" t="s">
        <v>202</v>
      </c>
    </row>
    <row r="194" spans="2:65" s="1" customFormat="1" ht="16.5" customHeight="1">
      <c r="B194" s="132"/>
      <c r="C194" s="133" t="s">
        <v>497</v>
      </c>
      <c r="D194" s="133" t="s">
        <v>145</v>
      </c>
      <c r="E194" s="134" t="s">
        <v>1451</v>
      </c>
      <c r="F194" s="135" t="s">
        <v>1452</v>
      </c>
      <c r="G194" s="136" t="s">
        <v>148</v>
      </c>
      <c r="H194" s="137">
        <v>1</v>
      </c>
      <c r="I194" s="138"/>
      <c r="J194" s="139">
        <f>ROUND(I194*H194,2)</f>
        <v>0</v>
      </c>
      <c r="K194" s="135" t="s">
        <v>1</v>
      </c>
      <c r="L194" s="32"/>
      <c r="M194" s="140" t="s">
        <v>1</v>
      </c>
      <c r="N194" s="141" t="s">
        <v>42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150</v>
      </c>
      <c r="AT194" s="144" t="s">
        <v>145</v>
      </c>
      <c r="AU194" s="144" t="s">
        <v>85</v>
      </c>
      <c r="AY194" s="17" t="s">
        <v>142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85</v>
      </c>
      <c r="BK194" s="145">
        <f>ROUND(I194*H194,2)</f>
        <v>0</v>
      </c>
      <c r="BL194" s="17" t="s">
        <v>150</v>
      </c>
      <c r="BM194" s="144" t="s">
        <v>696</v>
      </c>
    </row>
    <row r="195" spans="2:63" s="11" customFormat="1" ht="25.9" customHeight="1">
      <c r="B195" s="120"/>
      <c r="D195" s="121" t="s">
        <v>76</v>
      </c>
      <c r="E195" s="122" t="s">
        <v>1084</v>
      </c>
      <c r="F195" s="122" t="s">
        <v>1478</v>
      </c>
      <c r="I195" s="123"/>
      <c r="J195" s="124">
        <f>BK195</f>
        <v>0</v>
      </c>
      <c r="L195" s="120"/>
      <c r="M195" s="125"/>
      <c r="P195" s="126">
        <f>SUM(P196:P228)</f>
        <v>0</v>
      </c>
      <c r="R195" s="126">
        <f>SUM(R196:R228)</f>
        <v>0</v>
      </c>
      <c r="T195" s="127">
        <f>SUM(T196:T228)</f>
        <v>0</v>
      </c>
      <c r="AR195" s="121" t="s">
        <v>85</v>
      </c>
      <c r="AT195" s="128" t="s">
        <v>76</v>
      </c>
      <c r="AU195" s="128" t="s">
        <v>77</v>
      </c>
      <c r="AY195" s="121" t="s">
        <v>142</v>
      </c>
      <c r="BK195" s="129">
        <f>SUM(BK196:BK228)</f>
        <v>0</v>
      </c>
    </row>
    <row r="196" spans="2:65" s="1" customFormat="1" ht="16.5" customHeight="1">
      <c r="B196" s="132"/>
      <c r="C196" s="133" t="s">
        <v>502</v>
      </c>
      <c r="D196" s="133" t="s">
        <v>145</v>
      </c>
      <c r="E196" s="134" t="s">
        <v>1454</v>
      </c>
      <c r="F196" s="135" t="s">
        <v>1455</v>
      </c>
      <c r="G196" s="136" t="s">
        <v>186</v>
      </c>
      <c r="H196" s="137">
        <v>1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42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150</v>
      </c>
      <c r="AT196" s="144" t="s">
        <v>145</v>
      </c>
      <c r="AU196" s="144" t="s">
        <v>85</v>
      </c>
      <c r="AY196" s="17" t="s">
        <v>142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150</v>
      </c>
      <c r="BM196" s="144" t="s">
        <v>706</v>
      </c>
    </row>
    <row r="197" spans="2:47" s="1" customFormat="1" ht="68.25">
      <c r="B197" s="32"/>
      <c r="D197" s="146" t="s">
        <v>152</v>
      </c>
      <c r="F197" s="147" t="s">
        <v>1456</v>
      </c>
      <c r="I197" s="148"/>
      <c r="L197" s="32"/>
      <c r="M197" s="149"/>
      <c r="T197" s="56"/>
      <c r="AT197" s="17" t="s">
        <v>152</v>
      </c>
      <c r="AU197" s="17" t="s">
        <v>85</v>
      </c>
    </row>
    <row r="198" spans="2:65" s="1" customFormat="1" ht="16.5" customHeight="1">
      <c r="B198" s="132"/>
      <c r="C198" s="133" t="s">
        <v>506</v>
      </c>
      <c r="D198" s="133" t="s">
        <v>145</v>
      </c>
      <c r="E198" s="134" t="s">
        <v>1479</v>
      </c>
      <c r="F198" s="135" t="s">
        <v>1480</v>
      </c>
      <c r="G198" s="136" t="s">
        <v>1</v>
      </c>
      <c r="H198" s="137">
        <v>1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42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150</v>
      </c>
      <c r="AT198" s="144" t="s">
        <v>145</v>
      </c>
      <c r="AU198" s="144" t="s">
        <v>85</v>
      </c>
      <c r="AY198" s="17" t="s">
        <v>142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85</v>
      </c>
      <c r="BK198" s="145">
        <f>ROUND(I198*H198,2)</f>
        <v>0</v>
      </c>
      <c r="BL198" s="17" t="s">
        <v>150</v>
      </c>
      <c r="BM198" s="144" t="s">
        <v>718</v>
      </c>
    </row>
    <row r="199" spans="2:47" s="1" customFormat="1" ht="58.5">
      <c r="B199" s="32"/>
      <c r="D199" s="146" t="s">
        <v>152</v>
      </c>
      <c r="F199" s="147" t="s">
        <v>1405</v>
      </c>
      <c r="I199" s="148"/>
      <c r="L199" s="32"/>
      <c r="M199" s="149"/>
      <c r="T199" s="56"/>
      <c r="AT199" s="17" t="s">
        <v>152</v>
      </c>
      <c r="AU199" s="17" t="s">
        <v>85</v>
      </c>
    </row>
    <row r="200" spans="2:65" s="1" customFormat="1" ht="16.5" customHeight="1">
      <c r="B200" s="132"/>
      <c r="C200" s="133" t="s">
        <v>510</v>
      </c>
      <c r="D200" s="133" t="s">
        <v>145</v>
      </c>
      <c r="E200" s="134" t="s">
        <v>1406</v>
      </c>
      <c r="F200" s="135" t="s">
        <v>1407</v>
      </c>
      <c r="G200" s="136" t="s">
        <v>186</v>
      </c>
      <c r="H200" s="137">
        <v>1</v>
      </c>
      <c r="I200" s="138"/>
      <c r="J200" s="139">
        <f>ROUND(I200*H200,2)</f>
        <v>0</v>
      </c>
      <c r="K200" s="135" t="s">
        <v>1</v>
      </c>
      <c r="L200" s="32"/>
      <c r="M200" s="140" t="s">
        <v>1</v>
      </c>
      <c r="N200" s="141" t="s">
        <v>42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44" t="s">
        <v>150</v>
      </c>
      <c r="AT200" s="144" t="s">
        <v>145</v>
      </c>
      <c r="AU200" s="144" t="s">
        <v>85</v>
      </c>
      <c r="AY200" s="17" t="s">
        <v>142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85</v>
      </c>
      <c r="BK200" s="145">
        <f>ROUND(I200*H200,2)</f>
        <v>0</v>
      </c>
      <c r="BL200" s="17" t="s">
        <v>150</v>
      </c>
      <c r="BM200" s="144" t="s">
        <v>741</v>
      </c>
    </row>
    <row r="201" spans="2:47" s="1" customFormat="1" ht="29.25">
      <c r="B201" s="32"/>
      <c r="D201" s="146" t="s">
        <v>152</v>
      </c>
      <c r="F201" s="147" t="s">
        <v>1458</v>
      </c>
      <c r="I201" s="148"/>
      <c r="L201" s="32"/>
      <c r="M201" s="149"/>
      <c r="T201" s="56"/>
      <c r="AT201" s="17" t="s">
        <v>152</v>
      </c>
      <c r="AU201" s="17" t="s">
        <v>85</v>
      </c>
    </row>
    <row r="202" spans="2:65" s="1" customFormat="1" ht="16.5" customHeight="1">
      <c r="B202" s="132"/>
      <c r="C202" s="133" t="s">
        <v>514</v>
      </c>
      <c r="D202" s="133" t="s">
        <v>145</v>
      </c>
      <c r="E202" s="134" t="s">
        <v>1409</v>
      </c>
      <c r="F202" s="135" t="s">
        <v>1410</v>
      </c>
      <c r="G202" s="136" t="s">
        <v>186</v>
      </c>
      <c r="H202" s="137">
        <v>3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42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150</v>
      </c>
      <c r="AT202" s="144" t="s">
        <v>145</v>
      </c>
      <c r="AU202" s="144" t="s">
        <v>85</v>
      </c>
      <c r="AY202" s="17" t="s">
        <v>142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85</v>
      </c>
      <c r="BK202" s="145">
        <f>ROUND(I202*H202,2)</f>
        <v>0</v>
      </c>
      <c r="BL202" s="17" t="s">
        <v>150</v>
      </c>
      <c r="BM202" s="144" t="s">
        <v>750</v>
      </c>
    </row>
    <row r="203" spans="2:47" s="1" customFormat="1" ht="19.5">
      <c r="B203" s="32"/>
      <c r="D203" s="146" t="s">
        <v>152</v>
      </c>
      <c r="F203" s="147" t="s">
        <v>1459</v>
      </c>
      <c r="I203" s="148"/>
      <c r="L203" s="32"/>
      <c r="M203" s="149"/>
      <c r="T203" s="56"/>
      <c r="AT203" s="17" t="s">
        <v>152</v>
      </c>
      <c r="AU203" s="17" t="s">
        <v>85</v>
      </c>
    </row>
    <row r="204" spans="2:65" s="1" customFormat="1" ht="16.5" customHeight="1">
      <c r="B204" s="132"/>
      <c r="C204" s="133" t="s">
        <v>518</v>
      </c>
      <c r="D204" s="133" t="s">
        <v>145</v>
      </c>
      <c r="E204" s="134" t="s">
        <v>1460</v>
      </c>
      <c r="F204" s="135" t="s">
        <v>1461</v>
      </c>
      <c r="G204" s="136" t="s">
        <v>186</v>
      </c>
      <c r="H204" s="137">
        <v>1</v>
      </c>
      <c r="I204" s="138"/>
      <c r="J204" s="139">
        <f>ROUND(I204*H204,2)</f>
        <v>0</v>
      </c>
      <c r="K204" s="135" t="s">
        <v>1</v>
      </c>
      <c r="L204" s="32"/>
      <c r="M204" s="140" t="s">
        <v>1</v>
      </c>
      <c r="N204" s="141" t="s">
        <v>42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150</v>
      </c>
      <c r="AT204" s="144" t="s">
        <v>145</v>
      </c>
      <c r="AU204" s="144" t="s">
        <v>85</v>
      </c>
      <c r="AY204" s="17" t="s">
        <v>142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85</v>
      </c>
      <c r="BK204" s="145">
        <f>ROUND(I204*H204,2)</f>
        <v>0</v>
      </c>
      <c r="BL204" s="17" t="s">
        <v>150</v>
      </c>
      <c r="BM204" s="144" t="s">
        <v>759</v>
      </c>
    </row>
    <row r="205" spans="2:47" s="1" customFormat="1" ht="19.5">
      <c r="B205" s="32"/>
      <c r="D205" s="146" t="s">
        <v>152</v>
      </c>
      <c r="F205" s="147" t="s">
        <v>1462</v>
      </c>
      <c r="I205" s="148"/>
      <c r="L205" s="32"/>
      <c r="M205" s="149"/>
      <c r="T205" s="56"/>
      <c r="AT205" s="17" t="s">
        <v>152</v>
      </c>
      <c r="AU205" s="17" t="s">
        <v>85</v>
      </c>
    </row>
    <row r="206" spans="2:65" s="1" customFormat="1" ht="16.5" customHeight="1">
      <c r="B206" s="132"/>
      <c r="C206" s="133" t="s">
        <v>521</v>
      </c>
      <c r="D206" s="133" t="s">
        <v>145</v>
      </c>
      <c r="E206" s="134" t="s">
        <v>1481</v>
      </c>
      <c r="F206" s="135" t="s">
        <v>1482</v>
      </c>
      <c r="G206" s="136" t="s">
        <v>186</v>
      </c>
      <c r="H206" s="137">
        <v>1</v>
      </c>
      <c r="I206" s="138"/>
      <c r="J206" s="139">
        <f>ROUND(I206*H206,2)</f>
        <v>0</v>
      </c>
      <c r="K206" s="135" t="s">
        <v>1</v>
      </c>
      <c r="L206" s="32"/>
      <c r="M206" s="140" t="s">
        <v>1</v>
      </c>
      <c r="N206" s="141" t="s">
        <v>42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150</v>
      </c>
      <c r="AT206" s="144" t="s">
        <v>145</v>
      </c>
      <c r="AU206" s="144" t="s">
        <v>85</v>
      </c>
      <c r="AY206" s="17" t="s">
        <v>142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85</v>
      </c>
      <c r="BK206" s="145">
        <f>ROUND(I206*H206,2)</f>
        <v>0</v>
      </c>
      <c r="BL206" s="17" t="s">
        <v>150</v>
      </c>
      <c r="BM206" s="144" t="s">
        <v>767</v>
      </c>
    </row>
    <row r="207" spans="2:47" s="1" customFormat="1" ht="19.5">
      <c r="B207" s="32"/>
      <c r="D207" s="146" t="s">
        <v>152</v>
      </c>
      <c r="F207" s="147" t="s">
        <v>1465</v>
      </c>
      <c r="I207" s="148"/>
      <c r="L207" s="32"/>
      <c r="M207" s="149"/>
      <c r="T207" s="56"/>
      <c r="AT207" s="17" t="s">
        <v>152</v>
      </c>
      <c r="AU207" s="17" t="s">
        <v>85</v>
      </c>
    </row>
    <row r="208" spans="2:65" s="1" customFormat="1" ht="16.5" customHeight="1">
      <c r="B208" s="132"/>
      <c r="C208" s="133" t="s">
        <v>527</v>
      </c>
      <c r="D208" s="133" t="s">
        <v>145</v>
      </c>
      <c r="E208" s="134" t="s">
        <v>1418</v>
      </c>
      <c r="F208" s="135" t="s">
        <v>1419</v>
      </c>
      <c r="G208" s="136" t="s">
        <v>186</v>
      </c>
      <c r="H208" s="137">
        <v>1</v>
      </c>
      <c r="I208" s="138"/>
      <c r="J208" s="139">
        <f>ROUND(I208*H208,2)</f>
        <v>0</v>
      </c>
      <c r="K208" s="135" t="s">
        <v>1</v>
      </c>
      <c r="L208" s="32"/>
      <c r="M208" s="140" t="s">
        <v>1</v>
      </c>
      <c r="N208" s="141" t="s">
        <v>42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150</v>
      </c>
      <c r="AT208" s="144" t="s">
        <v>145</v>
      </c>
      <c r="AU208" s="144" t="s">
        <v>85</v>
      </c>
      <c r="AY208" s="17" t="s">
        <v>142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85</v>
      </c>
      <c r="BK208" s="145">
        <f>ROUND(I208*H208,2)</f>
        <v>0</v>
      </c>
      <c r="BL208" s="17" t="s">
        <v>150</v>
      </c>
      <c r="BM208" s="144" t="s">
        <v>778</v>
      </c>
    </row>
    <row r="209" spans="2:47" s="1" customFormat="1" ht="29.25">
      <c r="B209" s="32"/>
      <c r="D209" s="146" t="s">
        <v>152</v>
      </c>
      <c r="F209" s="147" t="s">
        <v>1466</v>
      </c>
      <c r="I209" s="148"/>
      <c r="L209" s="32"/>
      <c r="M209" s="149"/>
      <c r="T209" s="56"/>
      <c r="AT209" s="17" t="s">
        <v>152</v>
      </c>
      <c r="AU209" s="17" t="s">
        <v>85</v>
      </c>
    </row>
    <row r="210" spans="2:65" s="1" customFormat="1" ht="16.5" customHeight="1">
      <c r="B210" s="132"/>
      <c r="C210" s="133" t="s">
        <v>533</v>
      </c>
      <c r="D210" s="133" t="s">
        <v>145</v>
      </c>
      <c r="E210" s="134" t="s">
        <v>1483</v>
      </c>
      <c r="F210" s="135" t="s">
        <v>1484</v>
      </c>
      <c r="G210" s="136" t="s">
        <v>186</v>
      </c>
      <c r="H210" s="137">
        <v>1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42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150</v>
      </c>
      <c r="AT210" s="144" t="s">
        <v>145</v>
      </c>
      <c r="AU210" s="144" t="s">
        <v>85</v>
      </c>
      <c r="AY210" s="17" t="s">
        <v>142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85</v>
      </c>
      <c r="BK210" s="145">
        <f>ROUND(I210*H210,2)</f>
        <v>0</v>
      </c>
      <c r="BL210" s="17" t="s">
        <v>150</v>
      </c>
      <c r="BM210" s="144" t="s">
        <v>794</v>
      </c>
    </row>
    <row r="211" spans="2:65" s="1" customFormat="1" ht="16.5" customHeight="1">
      <c r="B211" s="132"/>
      <c r="C211" s="133" t="s">
        <v>540</v>
      </c>
      <c r="D211" s="133" t="s">
        <v>145</v>
      </c>
      <c r="E211" s="134" t="s">
        <v>1424</v>
      </c>
      <c r="F211" s="135" t="s">
        <v>1425</v>
      </c>
      <c r="G211" s="136" t="s">
        <v>186</v>
      </c>
      <c r="H211" s="137">
        <v>1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42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150</v>
      </c>
      <c r="AT211" s="144" t="s">
        <v>145</v>
      </c>
      <c r="AU211" s="144" t="s">
        <v>85</v>
      </c>
      <c r="AY211" s="17" t="s">
        <v>142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85</v>
      </c>
      <c r="BK211" s="145">
        <f>ROUND(I211*H211,2)</f>
        <v>0</v>
      </c>
      <c r="BL211" s="17" t="s">
        <v>150</v>
      </c>
      <c r="BM211" s="144" t="s">
        <v>803</v>
      </c>
    </row>
    <row r="212" spans="2:47" s="1" customFormat="1" ht="19.5">
      <c r="B212" s="32"/>
      <c r="D212" s="146" t="s">
        <v>152</v>
      </c>
      <c r="F212" s="147" t="s">
        <v>1468</v>
      </c>
      <c r="I212" s="148"/>
      <c r="L212" s="32"/>
      <c r="M212" s="149"/>
      <c r="T212" s="56"/>
      <c r="AT212" s="17" t="s">
        <v>152</v>
      </c>
      <c r="AU212" s="17" t="s">
        <v>85</v>
      </c>
    </row>
    <row r="213" spans="2:65" s="1" customFormat="1" ht="16.5" customHeight="1">
      <c r="B213" s="132"/>
      <c r="C213" s="133" t="s">
        <v>548</v>
      </c>
      <c r="D213" s="133" t="s">
        <v>145</v>
      </c>
      <c r="E213" s="134" t="s">
        <v>1429</v>
      </c>
      <c r="F213" s="135" t="s">
        <v>1430</v>
      </c>
      <c r="G213" s="136" t="s">
        <v>186</v>
      </c>
      <c r="H213" s="137">
        <v>1</v>
      </c>
      <c r="I213" s="138"/>
      <c r="J213" s="139">
        <f>ROUND(I213*H213,2)</f>
        <v>0</v>
      </c>
      <c r="K213" s="135" t="s">
        <v>1</v>
      </c>
      <c r="L213" s="32"/>
      <c r="M213" s="140" t="s">
        <v>1</v>
      </c>
      <c r="N213" s="141" t="s">
        <v>42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150</v>
      </c>
      <c r="AT213" s="144" t="s">
        <v>145</v>
      </c>
      <c r="AU213" s="144" t="s">
        <v>85</v>
      </c>
      <c r="AY213" s="17" t="s">
        <v>142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85</v>
      </c>
      <c r="BK213" s="145">
        <f>ROUND(I213*H213,2)</f>
        <v>0</v>
      </c>
      <c r="BL213" s="17" t="s">
        <v>150</v>
      </c>
      <c r="BM213" s="144" t="s">
        <v>814</v>
      </c>
    </row>
    <row r="214" spans="2:47" s="1" customFormat="1" ht="19.5">
      <c r="B214" s="32"/>
      <c r="D214" s="146" t="s">
        <v>152</v>
      </c>
      <c r="F214" s="147" t="s">
        <v>1469</v>
      </c>
      <c r="I214" s="148"/>
      <c r="L214" s="32"/>
      <c r="M214" s="149"/>
      <c r="T214" s="56"/>
      <c r="AT214" s="17" t="s">
        <v>152</v>
      </c>
      <c r="AU214" s="17" t="s">
        <v>85</v>
      </c>
    </row>
    <row r="215" spans="2:65" s="1" customFormat="1" ht="16.5" customHeight="1">
      <c r="B215" s="132"/>
      <c r="C215" s="133" t="s">
        <v>554</v>
      </c>
      <c r="D215" s="133" t="s">
        <v>145</v>
      </c>
      <c r="E215" s="134" t="s">
        <v>1432</v>
      </c>
      <c r="F215" s="135" t="s">
        <v>1433</v>
      </c>
      <c r="G215" s="136" t="s">
        <v>186</v>
      </c>
      <c r="H215" s="137">
        <v>1</v>
      </c>
      <c r="I215" s="138"/>
      <c r="J215" s="139">
        <f>ROUND(I215*H215,2)</f>
        <v>0</v>
      </c>
      <c r="K215" s="135" t="s">
        <v>1</v>
      </c>
      <c r="L215" s="32"/>
      <c r="M215" s="140" t="s">
        <v>1</v>
      </c>
      <c r="N215" s="141" t="s">
        <v>42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150</v>
      </c>
      <c r="AT215" s="144" t="s">
        <v>145</v>
      </c>
      <c r="AU215" s="144" t="s">
        <v>85</v>
      </c>
      <c r="AY215" s="17" t="s">
        <v>142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85</v>
      </c>
      <c r="BK215" s="145">
        <f>ROUND(I215*H215,2)</f>
        <v>0</v>
      </c>
      <c r="BL215" s="17" t="s">
        <v>150</v>
      </c>
      <c r="BM215" s="144" t="s">
        <v>824</v>
      </c>
    </row>
    <row r="216" spans="2:47" s="1" customFormat="1" ht="29.25">
      <c r="B216" s="32"/>
      <c r="D216" s="146" t="s">
        <v>152</v>
      </c>
      <c r="F216" s="147" t="s">
        <v>1470</v>
      </c>
      <c r="I216" s="148"/>
      <c r="L216" s="32"/>
      <c r="M216" s="149"/>
      <c r="T216" s="56"/>
      <c r="AT216" s="17" t="s">
        <v>152</v>
      </c>
      <c r="AU216" s="17" t="s">
        <v>85</v>
      </c>
    </row>
    <row r="217" spans="2:65" s="1" customFormat="1" ht="16.5" customHeight="1">
      <c r="B217" s="132"/>
      <c r="C217" s="133" t="s">
        <v>563</v>
      </c>
      <c r="D217" s="133" t="s">
        <v>145</v>
      </c>
      <c r="E217" s="134" t="s">
        <v>1485</v>
      </c>
      <c r="F217" s="135" t="s">
        <v>1486</v>
      </c>
      <c r="G217" s="136" t="s">
        <v>186</v>
      </c>
      <c r="H217" s="137">
        <v>1</v>
      </c>
      <c r="I217" s="138"/>
      <c r="J217" s="139">
        <f>ROUND(I217*H217,2)</f>
        <v>0</v>
      </c>
      <c r="K217" s="135" t="s">
        <v>1</v>
      </c>
      <c r="L217" s="32"/>
      <c r="M217" s="140" t="s">
        <v>1</v>
      </c>
      <c r="N217" s="141" t="s">
        <v>42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150</v>
      </c>
      <c r="AT217" s="144" t="s">
        <v>145</v>
      </c>
      <c r="AU217" s="144" t="s">
        <v>85</v>
      </c>
      <c r="AY217" s="17" t="s">
        <v>142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85</v>
      </c>
      <c r="BK217" s="145">
        <f>ROUND(I217*H217,2)</f>
        <v>0</v>
      </c>
      <c r="BL217" s="17" t="s">
        <v>150</v>
      </c>
      <c r="BM217" s="144" t="s">
        <v>853</v>
      </c>
    </row>
    <row r="218" spans="2:47" s="1" customFormat="1" ht="19.5">
      <c r="B218" s="32"/>
      <c r="D218" s="146" t="s">
        <v>152</v>
      </c>
      <c r="F218" s="147" t="s">
        <v>1473</v>
      </c>
      <c r="I218" s="148"/>
      <c r="L218" s="32"/>
      <c r="M218" s="149"/>
      <c r="T218" s="56"/>
      <c r="AT218" s="17" t="s">
        <v>152</v>
      </c>
      <c r="AU218" s="17" t="s">
        <v>85</v>
      </c>
    </row>
    <row r="219" spans="2:65" s="1" customFormat="1" ht="21.75" customHeight="1">
      <c r="B219" s="132"/>
      <c r="C219" s="133" t="s">
        <v>570</v>
      </c>
      <c r="D219" s="133" t="s">
        <v>145</v>
      </c>
      <c r="E219" s="134" t="s">
        <v>1487</v>
      </c>
      <c r="F219" s="135" t="s">
        <v>1488</v>
      </c>
      <c r="G219" s="136" t="s">
        <v>186</v>
      </c>
      <c r="H219" s="137">
        <v>1</v>
      </c>
      <c r="I219" s="138"/>
      <c r="J219" s="139">
        <f>ROUND(I219*H219,2)</f>
        <v>0</v>
      </c>
      <c r="K219" s="135" t="s">
        <v>1</v>
      </c>
      <c r="L219" s="32"/>
      <c r="M219" s="140" t="s">
        <v>1</v>
      </c>
      <c r="N219" s="141" t="s">
        <v>42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150</v>
      </c>
      <c r="AT219" s="144" t="s">
        <v>145</v>
      </c>
      <c r="AU219" s="144" t="s">
        <v>85</v>
      </c>
      <c r="AY219" s="17" t="s">
        <v>142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85</v>
      </c>
      <c r="BK219" s="145">
        <f>ROUND(I219*H219,2)</f>
        <v>0</v>
      </c>
      <c r="BL219" s="17" t="s">
        <v>150</v>
      </c>
      <c r="BM219" s="144" t="s">
        <v>864</v>
      </c>
    </row>
    <row r="220" spans="2:47" s="1" customFormat="1" ht="87.75">
      <c r="B220" s="32"/>
      <c r="D220" s="146" t="s">
        <v>152</v>
      </c>
      <c r="F220" s="147" t="s">
        <v>1474</v>
      </c>
      <c r="I220" s="148"/>
      <c r="L220" s="32"/>
      <c r="M220" s="149"/>
      <c r="T220" s="56"/>
      <c r="AT220" s="17" t="s">
        <v>152</v>
      </c>
      <c r="AU220" s="17" t="s">
        <v>85</v>
      </c>
    </row>
    <row r="221" spans="2:65" s="1" customFormat="1" ht="16.5" customHeight="1">
      <c r="B221" s="132"/>
      <c r="C221" s="133" t="s">
        <v>576</v>
      </c>
      <c r="D221" s="133" t="s">
        <v>145</v>
      </c>
      <c r="E221" s="134" t="s">
        <v>1475</v>
      </c>
      <c r="F221" s="135" t="s">
        <v>1476</v>
      </c>
      <c r="G221" s="136" t="s">
        <v>186</v>
      </c>
      <c r="H221" s="137">
        <v>1</v>
      </c>
      <c r="I221" s="138"/>
      <c r="J221" s="139">
        <f>ROUND(I221*H221,2)</f>
        <v>0</v>
      </c>
      <c r="K221" s="135" t="s">
        <v>1</v>
      </c>
      <c r="L221" s="32"/>
      <c r="M221" s="140" t="s">
        <v>1</v>
      </c>
      <c r="N221" s="141" t="s">
        <v>42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150</v>
      </c>
      <c r="AT221" s="144" t="s">
        <v>145</v>
      </c>
      <c r="AU221" s="144" t="s">
        <v>85</v>
      </c>
      <c r="AY221" s="17" t="s">
        <v>142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85</v>
      </c>
      <c r="BK221" s="145">
        <f>ROUND(I221*H221,2)</f>
        <v>0</v>
      </c>
      <c r="BL221" s="17" t="s">
        <v>150</v>
      </c>
      <c r="BM221" s="144" t="s">
        <v>872</v>
      </c>
    </row>
    <row r="222" spans="2:47" s="1" customFormat="1" ht="29.25">
      <c r="B222" s="32"/>
      <c r="D222" s="146" t="s">
        <v>152</v>
      </c>
      <c r="F222" s="147" t="s">
        <v>1477</v>
      </c>
      <c r="I222" s="148"/>
      <c r="L222" s="32"/>
      <c r="M222" s="149"/>
      <c r="T222" s="56"/>
      <c r="AT222" s="17" t="s">
        <v>152</v>
      </c>
      <c r="AU222" s="17" t="s">
        <v>85</v>
      </c>
    </row>
    <row r="223" spans="2:65" s="1" customFormat="1" ht="16.5" customHeight="1">
      <c r="B223" s="132"/>
      <c r="C223" s="133" t="s">
        <v>582</v>
      </c>
      <c r="D223" s="133" t="s">
        <v>145</v>
      </c>
      <c r="E223" s="134" t="s">
        <v>1444</v>
      </c>
      <c r="F223" s="135" t="s">
        <v>1445</v>
      </c>
      <c r="G223" s="136" t="s">
        <v>186</v>
      </c>
      <c r="H223" s="137">
        <v>1</v>
      </c>
      <c r="I223" s="138"/>
      <c r="J223" s="139">
        <f>ROUND(I223*H223,2)</f>
        <v>0</v>
      </c>
      <c r="K223" s="135" t="s">
        <v>1</v>
      </c>
      <c r="L223" s="32"/>
      <c r="M223" s="140" t="s">
        <v>1</v>
      </c>
      <c r="N223" s="141" t="s">
        <v>42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150</v>
      </c>
      <c r="AT223" s="144" t="s">
        <v>145</v>
      </c>
      <c r="AU223" s="144" t="s">
        <v>85</v>
      </c>
      <c r="AY223" s="17" t="s">
        <v>142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150</v>
      </c>
      <c r="BM223" s="144" t="s">
        <v>894</v>
      </c>
    </row>
    <row r="224" spans="2:65" s="1" customFormat="1" ht="24.2" customHeight="1">
      <c r="B224" s="132"/>
      <c r="C224" s="133" t="s">
        <v>586</v>
      </c>
      <c r="D224" s="133" t="s">
        <v>145</v>
      </c>
      <c r="E224" s="134" t="s">
        <v>1447</v>
      </c>
      <c r="F224" s="135" t="s">
        <v>1448</v>
      </c>
      <c r="G224" s="136" t="s">
        <v>148</v>
      </c>
      <c r="H224" s="137">
        <v>1</v>
      </c>
      <c r="I224" s="138"/>
      <c r="J224" s="139">
        <f>ROUND(I224*H224,2)</f>
        <v>0</v>
      </c>
      <c r="K224" s="135" t="s">
        <v>1</v>
      </c>
      <c r="L224" s="32"/>
      <c r="M224" s="140" t="s">
        <v>1</v>
      </c>
      <c r="N224" s="141" t="s">
        <v>42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150</v>
      </c>
      <c r="AT224" s="144" t="s">
        <v>145</v>
      </c>
      <c r="AU224" s="144" t="s">
        <v>85</v>
      </c>
      <c r="AY224" s="17" t="s">
        <v>142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85</v>
      </c>
      <c r="BK224" s="145">
        <f>ROUND(I224*H224,2)</f>
        <v>0</v>
      </c>
      <c r="BL224" s="17" t="s">
        <v>150</v>
      </c>
      <c r="BM224" s="144" t="s">
        <v>911</v>
      </c>
    </row>
    <row r="225" spans="2:65" s="1" customFormat="1" ht="16.5" customHeight="1">
      <c r="B225" s="132"/>
      <c r="C225" s="133" t="s">
        <v>592</v>
      </c>
      <c r="D225" s="133" t="s">
        <v>145</v>
      </c>
      <c r="E225" s="134" t="s">
        <v>1449</v>
      </c>
      <c r="F225" s="135" t="s">
        <v>1450</v>
      </c>
      <c r="G225" s="136" t="s">
        <v>186</v>
      </c>
      <c r="H225" s="137">
        <v>1</v>
      </c>
      <c r="I225" s="138"/>
      <c r="J225" s="139">
        <f>ROUND(I225*H225,2)</f>
        <v>0</v>
      </c>
      <c r="K225" s="135" t="s">
        <v>1</v>
      </c>
      <c r="L225" s="32"/>
      <c r="M225" s="140" t="s">
        <v>1</v>
      </c>
      <c r="N225" s="141" t="s">
        <v>42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AR225" s="144" t="s">
        <v>150</v>
      </c>
      <c r="AT225" s="144" t="s">
        <v>145</v>
      </c>
      <c r="AU225" s="144" t="s">
        <v>85</v>
      </c>
      <c r="AY225" s="17" t="s">
        <v>142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85</v>
      </c>
      <c r="BK225" s="145">
        <f>ROUND(I225*H225,2)</f>
        <v>0</v>
      </c>
      <c r="BL225" s="17" t="s">
        <v>150</v>
      </c>
      <c r="BM225" s="144" t="s">
        <v>921</v>
      </c>
    </row>
    <row r="226" spans="2:65" s="1" customFormat="1" ht="16.5" customHeight="1">
      <c r="B226" s="132"/>
      <c r="C226" s="133" t="s">
        <v>596</v>
      </c>
      <c r="D226" s="133" t="s">
        <v>145</v>
      </c>
      <c r="E226" s="134" t="s">
        <v>1451</v>
      </c>
      <c r="F226" s="135" t="s">
        <v>1452</v>
      </c>
      <c r="G226" s="136" t="s">
        <v>148</v>
      </c>
      <c r="H226" s="137">
        <v>1</v>
      </c>
      <c r="I226" s="138"/>
      <c r="J226" s="139">
        <f>ROUND(I226*H226,2)</f>
        <v>0</v>
      </c>
      <c r="K226" s="135" t="s">
        <v>1</v>
      </c>
      <c r="L226" s="32"/>
      <c r="M226" s="140" t="s">
        <v>1</v>
      </c>
      <c r="N226" s="141" t="s">
        <v>42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150</v>
      </c>
      <c r="AT226" s="144" t="s">
        <v>145</v>
      </c>
      <c r="AU226" s="144" t="s">
        <v>85</v>
      </c>
      <c r="AY226" s="17" t="s">
        <v>142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85</v>
      </c>
      <c r="BK226" s="145">
        <f>ROUND(I226*H226,2)</f>
        <v>0</v>
      </c>
      <c r="BL226" s="17" t="s">
        <v>150</v>
      </c>
      <c r="BM226" s="144" t="s">
        <v>932</v>
      </c>
    </row>
    <row r="227" spans="2:65" s="1" customFormat="1" ht="16.5" customHeight="1">
      <c r="B227" s="132"/>
      <c r="C227" s="133" t="s">
        <v>600</v>
      </c>
      <c r="D227" s="133" t="s">
        <v>145</v>
      </c>
      <c r="E227" s="134" t="s">
        <v>1489</v>
      </c>
      <c r="F227" s="135" t="s">
        <v>1490</v>
      </c>
      <c r="G227" s="136" t="s">
        <v>186</v>
      </c>
      <c r="H227" s="137">
        <v>1</v>
      </c>
      <c r="I227" s="138"/>
      <c r="J227" s="139">
        <f>ROUND(I227*H227,2)</f>
        <v>0</v>
      </c>
      <c r="K227" s="135" t="s">
        <v>1</v>
      </c>
      <c r="L227" s="32"/>
      <c r="M227" s="140" t="s">
        <v>1</v>
      </c>
      <c r="N227" s="141" t="s">
        <v>42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150</v>
      </c>
      <c r="AT227" s="144" t="s">
        <v>145</v>
      </c>
      <c r="AU227" s="144" t="s">
        <v>85</v>
      </c>
      <c r="AY227" s="17" t="s">
        <v>142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150</v>
      </c>
      <c r="BM227" s="144" t="s">
        <v>1211</v>
      </c>
    </row>
    <row r="228" spans="2:47" s="1" customFormat="1" ht="19.5">
      <c r="B228" s="32"/>
      <c r="D228" s="146" t="s">
        <v>152</v>
      </c>
      <c r="F228" s="147" t="s">
        <v>1491</v>
      </c>
      <c r="I228" s="148"/>
      <c r="L228" s="32"/>
      <c r="M228" s="149"/>
      <c r="T228" s="56"/>
      <c r="AT228" s="17" t="s">
        <v>152</v>
      </c>
      <c r="AU228" s="17" t="s">
        <v>85</v>
      </c>
    </row>
    <row r="229" spans="2:63" s="11" customFormat="1" ht="25.9" customHeight="1">
      <c r="B229" s="120"/>
      <c r="D229" s="121" t="s">
        <v>76</v>
      </c>
      <c r="E229" s="122" t="s">
        <v>314</v>
      </c>
      <c r="F229" s="122" t="s">
        <v>315</v>
      </c>
      <c r="I229" s="123"/>
      <c r="J229" s="124">
        <f>BK229</f>
        <v>0</v>
      </c>
      <c r="L229" s="120"/>
      <c r="M229" s="125"/>
      <c r="P229" s="126">
        <f>SUM(P230:P233)</f>
        <v>0</v>
      </c>
      <c r="R229" s="126">
        <f>SUM(R230:R233)</f>
        <v>0</v>
      </c>
      <c r="T229" s="127">
        <f>SUM(T230:T233)</f>
        <v>0</v>
      </c>
      <c r="AR229" s="121" t="s">
        <v>85</v>
      </c>
      <c r="AT229" s="128" t="s">
        <v>76</v>
      </c>
      <c r="AU229" s="128" t="s">
        <v>77</v>
      </c>
      <c r="AY229" s="121" t="s">
        <v>142</v>
      </c>
      <c r="BK229" s="129">
        <f>SUM(BK230:BK233)</f>
        <v>0</v>
      </c>
    </row>
    <row r="230" spans="2:65" s="1" customFormat="1" ht="16.5" customHeight="1">
      <c r="B230" s="132"/>
      <c r="C230" s="133" t="s">
        <v>604</v>
      </c>
      <c r="D230" s="133" t="s">
        <v>145</v>
      </c>
      <c r="E230" s="134" t="s">
        <v>1492</v>
      </c>
      <c r="F230" s="135" t="s">
        <v>1493</v>
      </c>
      <c r="G230" s="136" t="s">
        <v>186</v>
      </c>
      <c r="H230" s="137">
        <v>1</v>
      </c>
      <c r="I230" s="138"/>
      <c r="J230" s="139">
        <f>ROUND(I230*H230,2)</f>
        <v>0</v>
      </c>
      <c r="K230" s="135" t="s">
        <v>1</v>
      </c>
      <c r="L230" s="32"/>
      <c r="M230" s="140" t="s">
        <v>1</v>
      </c>
      <c r="N230" s="141" t="s">
        <v>42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150</v>
      </c>
      <c r="AT230" s="144" t="s">
        <v>145</v>
      </c>
      <c r="AU230" s="144" t="s">
        <v>85</v>
      </c>
      <c r="AY230" s="17" t="s">
        <v>142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85</v>
      </c>
      <c r="BK230" s="145">
        <f>ROUND(I230*H230,2)</f>
        <v>0</v>
      </c>
      <c r="BL230" s="17" t="s">
        <v>150</v>
      </c>
      <c r="BM230" s="144" t="s">
        <v>1214</v>
      </c>
    </row>
    <row r="231" spans="2:65" s="1" customFormat="1" ht="16.5" customHeight="1">
      <c r="B231" s="132"/>
      <c r="C231" s="133" t="s">
        <v>606</v>
      </c>
      <c r="D231" s="133" t="s">
        <v>145</v>
      </c>
      <c r="E231" s="134" t="s">
        <v>1424</v>
      </c>
      <c r="F231" s="135" t="s">
        <v>1425</v>
      </c>
      <c r="G231" s="136" t="s">
        <v>186</v>
      </c>
      <c r="H231" s="137">
        <v>1</v>
      </c>
      <c r="I231" s="138"/>
      <c r="J231" s="139">
        <f>ROUND(I231*H231,2)</f>
        <v>0</v>
      </c>
      <c r="K231" s="135" t="s">
        <v>1</v>
      </c>
      <c r="L231" s="32"/>
      <c r="M231" s="140" t="s">
        <v>1</v>
      </c>
      <c r="N231" s="141" t="s">
        <v>42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150</v>
      </c>
      <c r="AT231" s="144" t="s">
        <v>145</v>
      </c>
      <c r="AU231" s="144" t="s">
        <v>85</v>
      </c>
      <c r="AY231" s="17" t="s">
        <v>142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85</v>
      </c>
      <c r="BK231" s="145">
        <f>ROUND(I231*H231,2)</f>
        <v>0</v>
      </c>
      <c r="BL231" s="17" t="s">
        <v>150</v>
      </c>
      <c r="BM231" s="144" t="s">
        <v>1217</v>
      </c>
    </row>
    <row r="232" spans="2:65" s="1" customFormat="1" ht="16.5" customHeight="1">
      <c r="B232" s="132"/>
      <c r="C232" s="133" t="s">
        <v>610</v>
      </c>
      <c r="D232" s="133" t="s">
        <v>145</v>
      </c>
      <c r="E232" s="134" t="s">
        <v>1494</v>
      </c>
      <c r="F232" s="135" t="s">
        <v>1495</v>
      </c>
      <c r="G232" s="136" t="s">
        <v>186</v>
      </c>
      <c r="H232" s="137">
        <v>1</v>
      </c>
      <c r="I232" s="138"/>
      <c r="J232" s="139">
        <f>ROUND(I232*H232,2)</f>
        <v>0</v>
      </c>
      <c r="K232" s="135" t="s">
        <v>1</v>
      </c>
      <c r="L232" s="32"/>
      <c r="M232" s="140" t="s">
        <v>1</v>
      </c>
      <c r="N232" s="141" t="s">
        <v>42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150</v>
      </c>
      <c r="AT232" s="144" t="s">
        <v>145</v>
      </c>
      <c r="AU232" s="144" t="s">
        <v>85</v>
      </c>
      <c r="AY232" s="17" t="s">
        <v>142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85</v>
      </c>
      <c r="BK232" s="145">
        <f>ROUND(I232*H232,2)</f>
        <v>0</v>
      </c>
      <c r="BL232" s="17" t="s">
        <v>150</v>
      </c>
      <c r="BM232" s="144" t="s">
        <v>1220</v>
      </c>
    </row>
    <row r="233" spans="2:65" s="1" customFormat="1" ht="16.5" customHeight="1">
      <c r="B233" s="132"/>
      <c r="C233" s="133" t="s">
        <v>614</v>
      </c>
      <c r="D233" s="133" t="s">
        <v>145</v>
      </c>
      <c r="E233" s="134" t="s">
        <v>1496</v>
      </c>
      <c r="F233" s="135" t="s">
        <v>1497</v>
      </c>
      <c r="G233" s="136" t="s">
        <v>148</v>
      </c>
      <c r="H233" s="137">
        <v>1</v>
      </c>
      <c r="I233" s="138"/>
      <c r="J233" s="139">
        <f>ROUND(I233*H233,2)</f>
        <v>0</v>
      </c>
      <c r="K233" s="135" t="s">
        <v>1</v>
      </c>
      <c r="L233" s="32"/>
      <c r="M233" s="190" t="s">
        <v>1</v>
      </c>
      <c r="N233" s="191" t="s">
        <v>42</v>
      </c>
      <c r="O233" s="192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44" t="s">
        <v>150</v>
      </c>
      <c r="AT233" s="144" t="s">
        <v>145</v>
      </c>
      <c r="AU233" s="144" t="s">
        <v>85</v>
      </c>
      <c r="AY233" s="17" t="s">
        <v>142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85</v>
      </c>
      <c r="BK233" s="145">
        <f>ROUND(I233*H233,2)</f>
        <v>0</v>
      </c>
      <c r="BL233" s="17" t="s">
        <v>150</v>
      </c>
      <c r="BM233" s="144" t="s">
        <v>1223</v>
      </c>
    </row>
    <row r="234" spans="2:12" s="1" customFormat="1" ht="6.95" customHeight="1">
      <c r="B234" s="44"/>
      <c r="C234" s="45"/>
      <c r="D234" s="45"/>
      <c r="E234" s="45"/>
      <c r="F234" s="45"/>
      <c r="G234" s="45"/>
      <c r="H234" s="45"/>
      <c r="I234" s="45"/>
      <c r="J234" s="45"/>
      <c r="K234" s="45"/>
      <c r="L234" s="32"/>
    </row>
  </sheetData>
  <sheetProtection sheet="1" objects="1" scenarios="1" formatCells="0" formatColumns="0" formatRows="0"/>
  <autoFilter ref="C119:K23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112</v>
      </c>
      <c r="L4" s="20"/>
      <c r="M4" s="88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36" t="str">
        <f>'Rekapitulace stavby'!K6</f>
        <v>Pokoje gynekologicko - porodnického oddělení Nymburk - půdní vestavba budovy B v areálu nemocnice Nymburk s.r.o.</v>
      </c>
      <c r="F7" s="237"/>
      <c r="G7" s="237"/>
      <c r="H7" s="237"/>
      <c r="L7" s="20"/>
    </row>
    <row r="8" spans="2:12" s="1" customFormat="1" ht="12" customHeight="1">
      <c r="B8" s="32"/>
      <c r="D8" s="27" t="s">
        <v>113</v>
      </c>
      <c r="L8" s="32"/>
    </row>
    <row r="9" spans="2:12" s="1" customFormat="1" ht="16.5" customHeight="1">
      <c r="B9" s="32"/>
      <c r="E9" s="197" t="s">
        <v>1498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34</v>
      </c>
      <c r="I12" s="27" t="s">
        <v>22</v>
      </c>
      <c r="J12" s="52" t="str">
        <f>'Rekapitulace stavby'!AN8</f>
        <v>2. 10. 2023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Město Nymburk, Náměstí přemyslovců 163/20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Arch .Jan Ságl, Záměl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37</v>
      </c>
      <c r="J30" s="66">
        <f>ROUND(J120,2)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5" t="s">
        <v>41</v>
      </c>
      <c r="E33" s="27" t="s">
        <v>42</v>
      </c>
      <c r="F33" s="91">
        <f>ROUND((SUM(BE120:BE165)),2)</f>
        <v>0</v>
      </c>
      <c r="I33" s="92">
        <v>0.21</v>
      </c>
      <c r="J33" s="91">
        <f>ROUND(((SUM(BE120:BE165))*I33),2)</f>
        <v>0</v>
      </c>
      <c r="L33" s="32"/>
    </row>
    <row r="34" spans="2:12" s="1" customFormat="1" ht="14.45" customHeight="1">
      <c r="B34" s="32"/>
      <c r="E34" s="27" t="s">
        <v>43</v>
      </c>
      <c r="F34" s="91">
        <f>ROUND((SUM(BF120:BF165)),2)</f>
        <v>0</v>
      </c>
      <c r="I34" s="92">
        <v>0.15</v>
      </c>
      <c r="J34" s="91">
        <f>ROUND(((SUM(BF120:BF165))*I34),2)</f>
        <v>0</v>
      </c>
      <c r="L34" s="32"/>
    </row>
    <row r="35" spans="2:12" s="1" customFormat="1" ht="14.45" customHeight="1" hidden="1">
      <c r="B35" s="32"/>
      <c r="E35" s="27" t="s">
        <v>44</v>
      </c>
      <c r="F35" s="91">
        <f>ROUND((SUM(BG120:BG165)),2)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91">
        <f>ROUND((SUM(BH120:BH165)),2)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91">
        <f>ROUND((SUM(BI120:BI165)),2)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47</v>
      </c>
      <c r="E39" s="57"/>
      <c r="F39" s="57"/>
      <c r="G39" s="95" t="s">
        <v>48</v>
      </c>
      <c r="H39" s="96" t="s">
        <v>49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50</v>
      </c>
      <c r="E50" s="42"/>
      <c r="F50" s="42"/>
      <c r="G50" s="41" t="s">
        <v>51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52</v>
      </c>
      <c r="E61" s="34"/>
      <c r="F61" s="99" t="s">
        <v>53</v>
      </c>
      <c r="G61" s="43" t="s">
        <v>52</v>
      </c>
      <c r="H61" s="34"/>
      <c r="I61" s="34"/>
      <c r="J61" s="100" t="s">
        <v>53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54</v>
      </c>
      <c r="E65" s="42"/>
      <c r="F65" s="42"/>
      <c r="G65" s="41" t="s">
        <v>55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52</v>
      </c>
      <c r="E76" s="34"/>
      <c r="F76" s="99" t="s">
        <v>53</v>
      </c>
      <c r="G76" s="43" t="s">
        <v>52</v>
      </c>
      <c r="H76" s="34"/>
      <c r="I76" s="34"/>
      <c r="J76" s="100" t="s">
        <v>53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115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36" t="str">
        <f>E7</f>
        <v>Pokoje gynekologicko - porodnického oddělení Nymburk - půdní vestavba budovy B v areálu nemocnice Nymburk s.r.o.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113</v>
      </c>
      <c r="L86" s="32"/>
    </row>
    <row r="87" spans="2:12" s="1" customFormat="1" ht="16.5" customHeight="1">
      <c r="B87" s="32"/>
      <c r="E87" s="197" t="str">
        <f>E9</f>
        <v>08 - Zdravotechnika vč. zařizovacích předmětů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2. 10. 2023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Město Nymburk, Náměstí přemyslovců 163/20</v>
      </c>
      <c r="I91" s="27" t="s">
        <v>30</v>
      </c>
      <c r="J91" s="30" t="str">
        <f>E21</f>
        <v>Ing. Arch .Jan Ságl, Záměl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118</v>
      </c>
      <c r="J96" s="66">
        <f>J120</f>
        <v>0</v>
      </c>
      <c r="L96" s="32"/>
      <c r="AU96" s="17" t="s">
        <v>119</v>
      </c>
    </row>
    <row r="97" spans="2:12" s="8" customFormat="1" ht="24.95" customHeight="1">
      <c r="B97" s="104"/>
      <c r="D97" s="105" t="s">
        <v>1499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8" customFormat="1" ht="24.95" customHeight="1">
      <c r="B98" s="104"/>
      <c r="D98" s="105" t="s">
        <v>1500</v>
      </c>
      <c r="E98" s="106"/>
      <c r="F98" s="106"/>
      <c r="G98" s="106"/>
      <c r="H98" s="106"/>
      <c r="I98" s="106"/>
      <c r="J98" s="107">
        <f>J134</f>
        <v>0</v>
      </c>
      <c r="L98" s="104"/>
    </row>
    <row r="99" spans="2:12" s="8" customFormat="1" ht="24.95" customHeight="1">
      <c r="B99" s="104"/>
      <c r="D99" s="105" t="s">
        <v>1501</v>
      </c>
      <c r="E99" s="106"/>
      <c r="F99" s="106"/>
      <c r="G99" s="106"/>
      <c r="H99" s="106"/>
      <c r="I99" s="106"/>
      <c r="J99" s="107">
        <f>J147</f>
        <v>0</v>
      </c>
      <c r="L99" s="104"/>
    </row>
    <row r="100" spans="2:12" s="8" customFormat="1" ht="24.95" customHeight="1">
      <c r="B100" s="104"/>
      <c r="D100" s="105" t="s">
        <v>313</v>
      </c>
      <c r="E100" s="106"/>
      <c r="F100" s="106"/>
      <c r="G100" s="106"/>
      <c r="H100" s="106"/>
      <c r="I100" s="106"/>
      <c r="J100" s="107">
        <f>J162</f>
        <v>0</v>
      </c>
      <c r="L100" s="104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127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36" t="str">
        <f>E7</f>
        <v>Pokoje gynekologicko - porodnického oddělení Nymburk - půdní vestavba budovy B v areálu nemocnice Nymburk s.r.o.</v>
      </c>
      <c r="F110" s="237"/>
      <c r="G110" s="237"/>
      <c r="H110" s="237"/>
      <c r="L110" s="32"/>
    </row>
    <row r="111" spans="2:12" s="1" customFormat="1" ht="12" customHeight="1">
      <c r="B111" s="32"/>
      <c r="C111" s="27" t="s">
        <v>113</v>
      </c>
      <c r="L111" s="32"/>
    </row>
    <row r="112" spans="2:12" s="1" customFormat="1" ht="16.5" customHeight="1">
      <c r="B112" s="32"/>
      <c r="E112" s="197" t="str">
        <f>E9</f>
        <v>08 - Zdravotechnika vč. zařizovacích předmětů</v>
      </c>
      <c r="F112" s="238"/>
      <c r="G112" s="238"/>
      <c r="H112" s="238"/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20</v>
      </c>
      <c r="F114" s="25" t="str">
        <f>F12</f>
        <v xml:space="preserve"> </v>
      </c>
      <c r="I114" s="27" t="s">
        <v>22</v>
      </c>
      <c r="J114" s="52" t="str">
        <f>IF(J12="","",J12)</f>
        <v>2. 10. 2023</v>
      </c>
      <c r="L114" s="32"/>
    </row>
    <row r="115" spans="2:12" s="1" customFormat="1" ht="6.95" customHeight="1">
      <c r="B115" s="32"/>
      <c r="L115" s="32"/>
    </row>
    <row r="116" spans="2:12" s="1" customFormat="1" ht="25.7" customHeight="1">
      <c r="B116" s="32"/>
      <c r="C116" s="27" t="s">
        <v>24</v>
      </c>
      <c r="F116" s="25" t="str">
        <f>E15</f>
        <v>Město Nymburk, Náměstí přemyslovců 163/20</v>
      </c>
      <c r="I116" s="27" t="s">
        <v>30</v>
      </c>
      <c r="J116" s="30" t="str">
        <f>E21</f>
        <v>Ing. Arch .Jan Ságl, Záměl</v>
      </c>
      <c r="L116" s="32"/>
    </row>
    <row r="117" spans="2:12" s="1" customFormat="1" ht="15.2" customHeight="1">
      <c r="B117" s="32"/>
      <c r="C117" s="27" t="s">
        <v>28</v>
      </c>
      <c r="F117" s="25" t="str">
        <f>IF(E18="","",E18)</f>
        <v>Vyplň údaj</v>
      </c>
      <c r="I117" s="27" t="s">
        <v>33</v>
      </c>
      <c r="J117" s="30" t="str">
        <f>E24</f>
        <v xml:space="preserve"> </v>
      </c>
      <c r="L117" s="32"/>
    </row>
    <row r="118" spans="2:12" s="1" customFormat="1" ht="10.35" customHeight="1">
      <c r="B118" s="32"/>
      <c r="L118" s="32"/>
    </row>
    <row r="119" spans="2:20" s="10" customFormat="1" ht="29.25" customHeight="1">
      <c r="B119" s="112"/>
      <c r="C119" s="113" t="s">
        <v>128</v>
      </c>
      <c r="D119" s="114" t="s">
        <v>62</v>
      </c>
      <c r="E119" s="114" t="s">
        <v>58</v>
      </c>
      <c r="F119" s="114" t="s">
        <v>59</v>
      </c>
      <c r="G119" s="114" t="s">
        <v>129</v>
      </c>
      <c r="H119" s="114" t="s">
        <v>130</v>
      </c>
      <c r="I119" s="114" t="s">
        <v>131</v>
      </c>
      <c r="J119" s="114" t="s">
        <v>117</v>
      </c>
      <c r="K119" s="115" t="s">
        <v>132</v>
      </c>
      <c r="L119" s="112"/>
      <c r="M119" s="59" t="s">
        <v>1</v>
      </c>
      <c r="N119" s="60" t="s">
        <v>41</v>
      </c>
      <c r="O119" s="60" t="s">
        <v>133</v>
      </c>
      <c r="P119" s="60" t="s">
        <v>134</v>
      </c>
      <c r="Q119" s="60" t="s">
        <v>135</v>
      </c>
      <c r="R119" s="60" t="s">
        <v>136</v>
      </c>
      <c r="S119" s="60" t="s">
        <v>137</v>
      </c>
      <c r="T119" s="61" t="s">
        <v>138</v>
      </c>
    </row>
    <row r="120" spans="2:63" s="1" customFormat="1" ht="22.9" customHeight="1">
      <c r="B120" s="32"/>
      <c r="C120" s="64" t="s">
        <v>139</v>
      </c>
      <c r="J120" s="116">
        <f>BK120</f>
        <v>0</v>
      </c>
      <c r="L120" s="32"/>
      <c r="M120" s="62"/>
      <c r="N120" s="53"/>
      <c r="O120" s="53"/>
      <c r="P120" s="117">
        <f>P121+P134+P147+P162</f>
        <v>0</v>
      </c>
      <c r="Q120" s="53"/>
      <c r="R120" s="117">
        <f>R121+R134+R147+R162</f>
        <v>0</v>
      </c>
      <c r="S120" s="53"/>
      <c r="T120" s="118">
        <f>T121+T134+T147+T162</f>
        <v>0</v>
      </c>
      <c r="AT120" s="17" t="s">
        <v>76</v>
      </c>
      <c r="AU120" s="17" t="s">
        <v>119</v>
      </c>
      <c r="BK120" s="119">
        <f>BK121+BK134+BK147+BK162</f>
        <v>0</v>
      </c>
    </row>
    <row r="121" spans="2:63" s="11" customFormat="1" ht="25.9" customHeight="1">
      <c r="B121" s="120"/>
      <c r="D121" s="121" t="s">
        <v>76</v>
      </c>
      <c r="E121" s="122" t="s">
        <v>1038</v>
      </c>
      <c r="F121" s="122" t="s">
        <v>1502</v>
      </c>
      <c r="I121" s="123"/>
      <c r="J121" s="124">
        <f>BK121</f>
        <v>0</v>
      </c>
      <c r="L121" s="120"/>
      <c r="M121" s="125"/>
      <c r="P121" s="126">
        <f>SUM(P122:P133)</f>
        <v>0</v>
      </c>
      <c r="R121" s="126">
        <f>SUM(R122:R133)</f>
        <v>0</v>
      </c>
      <c r="T121" s="127">
        <f>SUM(T122:T133)</f>
        <v>0</v>
      </c>
      <c r="AR121" s="121" t="s">
        <v>85</v>
      </c>
      <c r="AT121" s="128" t="s">
        <v>76</v>
      </c>
      <c r="AU121" s="128" t="s">
        <v>77</v>
      </c>
      <c r="AY121" s="121" t="s">
        <v>142</v>
      </c>
      <c r="BK121" s="129">
        <f>SUM(BK122:BK133)</f>
        <v>0</v>
      </c>
    </row>
    <row r="122" spans="2:65" s="1" customFormat="1" ht="24.2" customHeight="1">
      <c r="B122" s="132"/>
      <c r="C122" s="133" t="s">
        <v>85</v>
      </c>
      <c r="D122" s="133" t="s">
        <v>145</v>
      </c>
      <c r="E122" s="134" t="s">
        <v>1503</v>
      </c>
      <c r="F122" s="135" t="s">
        <v>1504</v>
      </c>
      <c r="G122" s="136" t="s">
        <v>186</v>
      </c>
      <c r="H122" s="137">
        <v>1</v>
      </c>
      <c r="I122" s="138"/>
      <c r="J122" s="139">
        <f aca="true" t="shared" si="0" ref="J122:J133">ROUND(I122*H122,2)</f>
        <v>0</v>
      </c>
      <c r="K122" s="135" t="s">
        <v>1</v>
      </c>
      <c r="L122" s="32"/>
      <c r="M122" s="140" t="s">
        <v>1</v>
      </c>
      <c r="N122" s="141" t="s">
        <v>42</v>
      </c>
      <c r="P122" s="142">
        <f aca="true" t="shared" si="1" ref="P122:P133">O122*H122</f>
        <v>0</v>
      </c>
      <c r="Q122" s="142">
        <v>0</v>
      </c>
      <c r="R122" s="142">
        <f aca="true" t="shared" si="2" ref="R122:R133">Q122*H122</f>
        <v>0</v>
      </c>
      <c r="S122" s="142">
        <v>0</v>
      </c>
      <c r="T122" s="143">
        <f aca="true" t="shared" si="3" ref="T122:T133">S122*H122</f>
        <v>0</v>
      </c>
      <c r="AR122" s="144" t="s">
        <v>150</v>
      </c>
      <c r="AT122" s="144" t="s">
        <v>145</v>
      </c>
      <c r="AU122" s="144" t="s">
        <v>85</v>
      </c>
      <c r="AY122" s="17" t="s">
        <v>142</v>
      </c>
      <c r="BE122" s="145">
        <f aca="true" t="shared" si="4" ref="BE122:BE133">IF(N122="základní",J122,0)</f>
        <v>0</v>
      </c>
      <c r="BF122" s="145">
        <f aca="true" t="shared" si="5" ref="BF122:BF133">IF(N122="snížená",J122,0)</f>
        <v>0</v>
      </c>
      <c r="BG122" s="145">
        <f aca="true" t="shared" si="6" ref="BG122:BG133">IF(N122="zákl. přenesená",J122,0)</f>
        <v>0</v>
      </c>
      <c r="BH122" s="145">
        <f aca="true" t="shared" si="7" ref="BH122:BH133">IF(N122="sníž. přenesená",J122,0)</f>
        <v>0</v>
      </c>
      <c r="BI122" s="145">
        <f aca="true" t="shared" si="8" ref="BI122:BI133">IF(N122="nulová",J122,0)</f>
        <v>0</v>
      </c>
      <c r="BJ122" s="17" t="s">
        <v>85</v>
      </c>
      <c r="BK122" s="145">
        <f aca="true" t="shared" si="9" ref="BK122:BK133">ROUND(I122*H122,2)</f>
        <v>0</v>
      </c>
      <c r="BL122" s="17" t="s">
        <v>150</v>
      </c>
      <c r="BM122" s="144" t="s">
        <v>87</v>
      </c>
    </row>
    <row r="123" spans="2:65" s="1" customFormat="1" ht="24.2" customHeight="1">
      <c r="B123" s="132"/>
      <c r="C123" s="133" t="s">
        <v>87</v>
      </c>
      <c r="D123" s="133" t="s">
        <v>145</v>
      </c>
      <c r="E123" s="134" t="s">
        <v>1505</v>
      </c>
      <c r="F123" s="135" t="s">
        <v>1506</v>
      </c>
      <c r="G123" s="136" t="s">
        <v>186</v>
      </c>
      <c r="H123" s="137">
        <v>1</v>
      </c>
      <c r="I123" s="138"/>
      <c r="J123" s="139">
        <f t="shared" si="0"/>
        <v>0</v>
      </c>
      <c r="K123" s="135" t="s">
        <v>1</v>
      </c>
      <c r="L123" s="32"/>
      <c r="M123" s="140" t="s">
        <v>1</v>
      </c>
      <c r="N123" s="141" t="s">
        <v>42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150</v>
      </c>
      <c r="AT123" s="144" t="s">
        <v>145</v>
      </c>
      <c r="AU123" s="144" t="s">
        <v>85</v>
      </c>
      <c r="AY123" s="17" t="s">
        <v>142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85</v>
      </c>
      <c r="BK123" s="145">
        <f t="shared" si="9"/>
        <v>0</v>
      </c>
      <c r="BL123" s="17" t="s">
        <v>150</v>
      </c>
      <c r="BM123" s="144" t="s">
        <v>150</v>
      </c>
    </row>
    <row r="124" spans="2:65" s="1" customFormat="1" ht="24.2" customHeight="1">
      <c r="B124" s="132"/>
      <c r="C124" s="133" t="s">
        <v>164</v>
      </c>
      <c r="D124" s="133" t="s">
        <v>145</v>
      </c>
      <c r="E124" s="134" t="s">
        <v>1507</v>
      </c>
      <c r="F124" s="135" t="s">
        <v>1508</v>
      </c>
      <c r="G124" s="136" t="s">
        <v>186</v>
      </c>
      <c r="H124" s="137">
        <v>1</v>
      </c>
      <c r="I124" s="138"/>
      <c r="J124" s="139">
        <f t="shared" si="0"/>
        <v>0</v>
      </c>
      <c r="K124" s="135" t="s">
        <v>1</v>
      </c>
      <c r="L124" s="32"/>
      <c r="M124" s="140" t="s">
        <v>1</v>
      </c>
      <c r="N124" s="141" t="s">
        <v>42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150</v>
      </c>
      <c r="AT124" s="144" t="s">
        <v>145</v>
      </c>
      <c r="AU124" s="144" t="s">
        <v>85</v>
      </c>
      <c r="AY124" s="17" t="s">
        <v>142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85</v>
      </c>
      <c r="BK124" s="145">
        <f t="shared" si="9"/>
        <v>0</v>
      </c>
      <c r="BL124" s="17" t="s">
        <v>150</v>
      </c>
      <c r="BM124" s="144" t="s">
        <v>183</v>
      </c>
    </row>
    <row r="125" spans="2:65" s="1" customFormat="1" ht="37.9" customHeight="1">
      <c r="B125" s="132"/>
      <c r="C125" s="133" t="s">
        <v>150</v>
      </c>
      <c r="D125" s="133" t="s">
        <v>145</v>
      </c>
      <c r="E125" s="134" t="s">
        <v>1509</v>
      </c>
      <c r="F125" s="135" t="s">
        <v>1510</v>
      </c>
      <c r="G125" s="136" t="s">
        <v>186</v>
      </c>
      <c r="H125" s="137">
        <v>1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42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150</v>
      </c>
      <c r="AT125" s="144" t="s">
        <v>145</v>
      </c>
      <c r="AU125" s="144" t="s">
        <v>85</v>
      </c>
      <c r="AY125" s="17" t="s">
        <v>142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85</v>
      </c>
      <c r="BK125" s="145">
        <f t="shared" si="9"/>
        <v>0</v>
      </c>
      <c r="BL125" s="17" t="s">
        <v>150</v>
      </c>
      <c r="BM125" s="144" t="s">
        <v>197</v>
      </c>
    </row>
    <row r="126" spans="2:65" s="1" customFormat="1" ht="37.9" customHeight="1">
      <c r="B126" s="132"/>
      <c r="C126" s="133" t="s">
        <v>178</v>
      </c>
      <c r="D126" s="133" t="s">
        <v>145</v>
      </c>
      <c r="E126" s="134" t="s">
        <v>1511</v>
      </c>
      <c r="F126" s="135" t="s">
        <v>1512</v>
      </c>
      <c r="G126" s="136" t="s">
        <v>186</v>
      </c>
      <c r="H126" s="137">
        <v>1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42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150</v>
      </c>
      <c r="AT126" s="144" t="s">
        <v>145</v>
      </c>
      <c r="AU126" s="144" t="s">
        <v>85</v>
      </c>
      <c r="AY126" s="17" t="s">
        <v>142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85</v>
      </c>
      <c r="BK126" s="145">
        <f t="shared" si="9"/>
        <v>0</v>
      </c>
      <c r="BL126" s="17" t="s">
        <v>150</v>
      </c>
      <c r="BM126" s="144" t="s">
        <v>216</v>
      </c>
    </row>
    <row r="127" spans="2:65" s="1" customFormat="1" ht="33" customHeight="1">
      <c r="B127" s="132"/>
      <c r="C127" s="133" t="s">
        <v>183</v>
      </c>
      <c r="D127" s="133" t="s">
        <v>145</v>
      </c>
      <c r="E127" s="134" t="s">
        <v>1513</v>
      </c>
      <c r="F127" s="135" t="s">
        <v>1514</v>
      </c>
      <c r="G127" s="136" t="s">
        <v>186</v>
      </c>
      <c r="H127" s="137">
        <v>1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42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150</v>
      </c>
      <c r="AT127" s="144" t="s">
        <v>145</v>
      </c>
      <c r="AU127" s="144" t="s">
        <v>85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85</v>
      </c>
      <c r="BK127" s="145">
        <f t="shared" si="9"/>
        <v>0</v>
      </c>
      <c r="BL127" s="17" t="s">
        <v>150</v>
      </c>
      <c r="BM127" s="144" t="s">
        <v>226</v>
      </c>
    </row>
    <row r="128" spans="2:65" s="1" customFormat="1" ht="37.9" customHeight="1">
      <c r="B128" s="132"/>
      <c r="C128" s="133" t="s">
        <v>189</v>
      </c>
      <c r="D128" s="133" t="s">
        <v>145</v>
      </c>
      <c r="E128" s="134" t="s">
        <v>1515</v>
      </c>
      <c r="F128" s="135" t="s">
        <v>1516</v>
      </c>
      <c r="G128" s="136" t="s">
        <v>186</v>
      </c>
      <c r="H128" s="137">
        <v>1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42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150</v>
      </c>
      <c r="AT128" s="144" t="s">
        <v>145</v>
      </c>
      <c r="AU128" s="144" t="s">
        <v>85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85</v>
      </c>
      <c r="BK128" s="145">
        <f t="shared" si="9"/>
        <v>0</v>
      </c>
      <c r="BL128" s="17" t="s">
        <v>150</v>
      </c>
      <c r="BM128" s="144" t="s">
        <v>235</v>
      </c>
    </row>
    <row r="129" spans="2:65" s="1" customFormat="1" ht="16.5" customHeight="1">
      <c r="B129" s="132"/>
      <c r="C129" s="133" t="s">
        <v>197</v>
      </c>
      <c r="D129" s="133" t="s">
        <v>145</v>
      </c>
      <c r="E129" s="134" t="s">
        <v>1517</v>
      </c>
      <c r="F129" s="135" t="s">
        <v>1518</v>
      </c>
      <c r="G129" s="136" t="s">
        <v>186</v>
      </c>
      <c r="H129" s="137">
        <v>1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42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150</v>
      </c>
      <c r="AT129" s="144" t="s">
        <v>145</v>
      </c>
      <c r="AU129" s="144" t="s">
        <v>85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85</v>
      </c>
      <c r="BK129" s="145">
        <f t="shared" si="9"/>
        <v>0</v>
      </c>
      <c r="BL129" s="17" t="s">
        <v>150</v>
      </c>
      <c r="BM129" s="144" t="s">
        <v>247</v>
      </c>
    </row>
    <row r="130" spans="2:65" s="1" customFormat="1" ht="24.2" customHeight="1">
      <c r="B130" s="132"/>
      <c r="C130" s="133" t="s">
        <v>143</v>
      </c>
      <c r="D130" s="133" t="s">
        <v>145</v>
      </c>
      <c r="E130" s="134" t="s">
        <v>1519</v>
      </c>
      <c r="F130" s="135" t="s">
        <v>1520</v>
      </c>
      <c r="G130" s="136" t="s">
        <v>186</v>
      </c>
      <c r="H130" s="137">
        <v>1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42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150</v>
      </c>
      <c r="AT130" s="144" t="s">
        <v>145</v>
      </c>
      <c r="AU130" s="144" t="s">
        <v>85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85</v>
      </c>
      <c r="BK130" s="145">
        <f t="shared" si="9"/>
        <v>0</v>
      </c>
      <c r="BL130" s="17" t="s">
        <v>150</v>
      </c>
      <c r="BM130" s="144" t="s">
        <v>256</v>
      </c>
    </row>
    <row r="131" spans="2:65" s="1" customFormat="1" ht="21.75" customHeight="1">
      <c r="B131" s="132"/>
      <c r="C131" s="133" t="s">
        <v>216</v>
      </c>
      <c r="D131" s="133" t="s">
        <v>145</v>
      </c>
      <c r="E131" s="134" t="s">
        <v>1521</v>
      </c>
      <c r="F131" s="135" t="s">
        <v>1522</v>
      </c>
      <c r="G131" s="136" t="s">
        <v>186</v>
      </c>
      <c r="H131" s="137">
        <v>1</v>
      </c>
      <c r="I131" s="138"/>
      <c r="J131" s="139">
        <f t="shared" si="0"/>
        <v>0</v>
      </c>
      <c r="K131" s="135" t="s">
        <v>1</v>
      </c>
      <c r="L131" s="32"/>
      <c r="M131" s="140" t="s">
        <v>1</v>
      </c>
      <c r="N131" s="141" t="s">
        <v>42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150</v>
      </c>
      <c r="AT131" s="144" t="s">
        <v>145</v>
      </c>
      <c r="AU131" s="144" t="s">
        <v>85</v>
      </c>
      <c r="AY131" s="17" t="s">
        <v>142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85</v>
      </c>
      <c r="BK131" s="145">
        <f t="shared" si="9"/>
        <v>0</v>
      </c>
      <c r="BL131" s="17" t="s">
        <v>150</v>
      </c>
      <c r="BM131" s="144" t="s">
        <v>266</v>
      </c>
    </row>
    <row r="132" spans="2:65" s="1" customFormat="1" ht="24.2" customHeight="1">
      <c r="B132" s="132"/>
      <c r="C132" s="133" t="s">
        <v>221</v>
      </c>
      <c r="D132" s="133" t="s">
        <v>145</v>
      </c>
      <c r="E132" s="134" t="s">
        <v>1523</v>
      </c>
      <c r="F132" s="135" t="s">
        <v>1524</v>
      </c>
      <c r="G132" s="136" t="s">
        <v>224</v>
      </c>
      <c r="H132" s="137">
        <v>35</v>
      </c>
      <c r="I132" s="138"/>
      <c r="J132" s="139">
        <f t="shared" si="0"/>
        <v>0</v>
      </c>
      <c r="K132" s="135" t="s">
        <v>1</v>
      </c>
      <c r="L132" s="32"/>
      <c r="M132" s="140" t="s">
        <v>1</v>
      </c>
      <c r="N132" s="141" t="s">
        <v>42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150</v>
      </c>
      <c r="AT132" s="144" t="s">
        <v>145</v>
      </c>
      <c r="AU132" s="144" t="s">
        <v>85</v>
      </c>
      <c r="AY132" s="17" t="s">
        <v>142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85</v>
      </c>
      <c r="BK132" s="145">
        <f t="shared" si="9"/>
        <v>0</v>
      </c>
      <c r="BL132" s="17" t="s">
        <v>150</v>
      </c>
      <c r="BM132" s="144" t="s">
        <v>274</v>
      </c>
    </row>
    <row r="133" spans="2:65" s="1" customFormat="1" ht="37.9" customHeight="1">
      <c r="B133" s="132"/>
      <c r="C133" s="133" t="s">
        <v>226</v>
      </c>
      <c r="D133" s="133" t="s">
        <v>145</v>
      </c>
      <c r="E133" s="134" t="s">
        <v>1525</v>
      </c>
      <c r="F133" s="135" t="s">
        <v>1526</v>
      </c>
      <c r="G133" s="136" t="s">
        <v>224</v>
      </c>
      <c r="H133" s="137">
        <v>25</v>
      </c>
      <c r="I133" s="138"/>
      <c r="J133" s="139">
        <f t="shared" si="0"/>
        <v>0</v>
      </c>
      <c r="K133" s="135" t="s">
        <v>1</v>
      </c>
      <c r="L133" s="32"/>
      <c r="M133" s="140" t="s">
        <v>1</v>
      </c>
      <c r="N133" s="141" t="s">
        <v>42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150</v>
      </c>
      <c r="AT133" s="144" t="s">
        <v>145</v>
      </c>
      <c r="AU133" s="144" t="s">
        <v>85</v>
      </c>
      <c r="AY133" s="17" t="s">
        <v>142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85</v>
      </c>
      <c r="BK133" s="145">
        <f t="shared" si="9"/>
        <v>0</v>
      </c>
      <c r="BL133" s="17" t="s">
        <v>150</v>
      </c>
      <c r="BM133" s="144" t="s">
        <v>283</v>
      </c>
    </row>
    <row r="134" spans="2:63" s="11" customFormat="1" ht="25.9" customHeight="1">
      <c r="B134" s="120"/>
      <c r="D134" s="121" t="s">
        <v>76</v>
      </c>
      <c r="E134" s="122" t="s">
        <v>1076</v>
      </c>
      <c r="F134" s="122" t="s">
        <v>1527</v>
      </c>
      <c r="I134" s="123"/>
      <c r="J134" s="124">
        <f>BK134</f>
        <v>0</v>
      </c>
      <c r="L134" s="120"/>
      <c r="M134" s="125"/>
      <c r="P134" s="126">
        <f>SUM(P135:P146)</f>
        <v>0</v>
      </c>
      <c r="R134" s="126">
        <f>SUM(R135:R146)</f>
        <v>0</v>
      </c>
      <c r="T134" s="127">
        <f>SUM(T135:T146)</f>
        <v>0</v>
      </c>
      <c r="AR134" s="121" t="s">
        <v>85</v>
      </c>
      <c r="AT134" s="128" t="s">
        <v>76</v>
      </c>
      <c r="AU134" s="128" t="s">
        <v>77</v>
      </c>
      <c r="AY134" s="121" t="s">
        <v>142</v>
      </c>
      <c r="BK134" s="129">
        <f>SUM(BK135:BK146)</f>
        <v>0</v>
      </c>
    </row>
    <row r="135" spans="2:65" s="1" customFormat="1" ht="24.2" customHeight="1">
      <c r="B135" s="132"/>
      <c r="C135" s="133" t="s">
        <v>231</v>
      </c>
      <c r="D135" s="133" t="s">
        <v>145</v>
      </c>
      <c r="E135" s="134" t="s">
        <v>1503</v>
      </c>
      <c r="F135" s="135" t="s">
        <v>1504</v>
      </c>
      <c r="G135" s="136" t="s">
        <v>186</v>
      </c>
      <c r="H135" s="137">
        <v>1</v>
      </c>
      <c r="I135" s="138"/>
      <c r="J135" s="139">
        <f aca="true" t="shared" si="10" ref="J135:J146">ROUND(I135*H135,2)</f>
        <v>0</v>
      </c>
      <c r="K135" s="135" t="s">
        <v>1</v>
      </c>
      <c r="L135" s="32"/>
      <c r="M135" s="140" t="s">
        <v>1</v>
      </c>
      <c r="N135" s="141" t="s">
        <v>42</v>
      </c>
      <c r="P135" s="142">
        <f aca="true" t="shared" si="11" ref="P135:P146">O135*H135</f>
        <v>0</v>
      </c>
      <c r="Q135" s="142">
        <v>0</v>
      </c>
      <c r="R135" s="142">
        <f aca="true" t="shared" si="12" ref="R135:R146">Q135*H135</f>
        <v>0</v>
      </c>
      <c r="S135" s="142">
        <v>0</v>
      </c>
      <c r="T135" s="143">
        <f aca="true" t="shared" si="13" ref="T135:T146">S135*H135</f>
        <v>0</v>
      </c>
      <c r="AR135" s="144" t="s">
        <v>150</v>
      </c>
      <c r="AT135" s="144" t="s">
        <v>145</v>
      </c>
      <c r="AU135" s="144" t="s">
        <v>85</v>
      </c>
      <c r="AY135" s="17" t="s">
        <v>142</v>
      </c>
      <c r="BE135" s="145">
        <f aca="true" t="shared" si="14" ref="BE135:BE146">IF(N135="základní",J135,0)</f>
        <v>0</v>
      </c>
      <c r="BF135" s="145">
        <f aca="true" t="shared" si="15" ref="BF135:BF146">IF(N135="snížená",J135,0)</f>
        <v>0</v>
      </c>
      <c r="BG135" s="145">
        <f aca="true" t="shared" si="16" ref="BG135:BG146">IF(N135="zákl. přenesená",J135,0)</f>
        <v>0</v>
      </c>
      <c r="BH135" s="145">
        <f aca="true" t="shared" si="17" ref="BH135:BH146">IF(N135="sníž. přenesená",J135,0)</f>
        <v>0</v>
      </c>
      <c r="BI135" s="145">
        <f aca="true" t="shared" si="18" ref="BI135:BI146">IF(N135="nulová",J135,0)</f>
        <v>0</v>
      </c>
      <c r="BJ135" s="17" t="s">
        <v>85</v>
      </c>
      <c r="BK135" s="145">
        <f aca="true" t="shared" si="19" ref="BK135:BK146">ROUND(I135*H135,2)</f>
        <v>0</v>
      </c>
      <c r="BL135" s="17" t="s">
        <v>150</v>
      </c>
      <c r="BM135" s="144" t="s">
        <v>294</v>
      </c>
    </row>
    <row r="136" spans="2:65" s="1" customFormat="1" ht="24.2" customHeight="1">
      <c r="B136" s="132"/>
      <c r="C136" s="133" t="s">
        <v>235</v>
      </c>
      <c r="D136" s="133" t="s">
        <v>145</v>
      </c>
      <c r="E136" s="134" t="s">
        <v>1505</v>
      </c>
      <c r="F136" s="135" t="s">
        <v>1506</v>
      </c>
      <c r="G136" s="136" t="s">
        <v>186</v>
      </c>
      <c r="H136" s="137">
        <v>1</v>
      </c>
      <c r="I136" s="138"/>
      <c r="J136" s="139">
        <f t="shared" si="10"/>
        <v>0</v>
      </c>
      <c r="K136" s="135" t="s">
        <v>1</v>
      </c>
      <c r="L136" s="32"/>
      <c r="M136" s="140" t="s">
        <v>1</v>
      </c>
      <c r="N136" s="141" t="s">
        <v>42</v>
      </c>
      <c r="P136" s="142">
        <f t="shared" si="11"/>
        <v>0</v>
      </c>
      <c r="Q136" s="142">
        <v>0</v>
      </c>
      <c r="R136" s="142">
        <f t="shared" si="12"/>
        <v>0</v>
      </c>
      <c r="S136" s="142">
        <v>0</v>
      </c>
      <c r="T136" s="143">
        <f t="shared" si="13"/>
        <v>0</v>
      </c>
      <c r="AR136" s="144" t="s">
        <v>150</v>
      </c>
      <c r="AT136" s="144" t="s">
        <v>145</v>
      </c>
      <c r="AU136" s="144" t="s">
        <v>85</v>
      </c>
      <c r="AY136" s="17" t="s">
        <v>142</v>
      </c>
      <c r="BE136" s="145">
        <f t="shared" si="14"/>
        <v>0</v>
      </c>
      <c r="BF136" s="145">
        <f t="shared" si="15"/>
        <v>0</v>
      </c>
      <c r="BG136" s="145">
        <f t="shared" si="16"/>
        <v>0</v>
      </c>
      <c r="BH136" s="145">
        <f t="shared" si="17"/>
        <v>0</v>
      </c>
      <c r="BI136" s="145">
        <f t="shared" si="18"/>
        <v>0</v>
      </c>
      <c r="BJ136" s="17" t="s">
        <v>85</v>
      </c>
      <c r="BK136" s="145">
        <f t="shared" si="19"/>
        <v>0</v>
      </c>
      <c r="BL136" s="17" t="s">
        <v>150</v>
      </c>
      <c r="BM136" s="144" t="s">
        <v>433</v>
      </c>
    </row>
    <row r="137" spans="2:65" s="1" customFormat="1" ht="24.2" customHeight="1">
      <c r="B137" s="132"/>
      <c r="C137" s="133" t="s">
        <v>8</v>
      </c>
      <c r="D137" s="133" t="s">
        <v>145</v>
      </c>
      <c r="E137" s="134" t="s">
        <v>1507</v>
      </c>
      <c r="F137" s="135" t="s">
        <v>1508</v>
      </c>
      <c r="G137" s="136" t="s">
        <v>186</v>
      </c>
      <c r="H137" s="137">
        <v>1</v>
      </c>
      <c r="I137" s="138"/>
      <c r="J137" s="139">
        <f t="shared" si="10"/>
        <v>0</v>
      </c>
      <c r="K137" s="135" t="s">
        <v>1</v>
      </c>
      <c r="L137" s="32"/>
      <c r="M137" s="140" t="s">
        <v>1</v>
      </c>
      <c r="N137" s="141" t="s">
        <v>42</v>
      </c>
      <c r="P137" s="142">
        <f t="shared" si="11"/>
        <v>0</v>
      </c>
      <c r="Q137" s="142">
        <v>0</v>
      </c>
      <c r="R137" s="142">
        <f t="shared" si="12"/>
        <v>0</v>
      </c>
      <c r="S137" s="142">
        <v>0</v>
      </c>
      <c r="T137" s="143">
        <f t="shared" si="13"/>
        <v>0</v>
      </c>
      <c r="AR137" s="144" t="s">
        <v>150</v>
      </c>
      <c r="AT137" s="144" t="s">
        <v>145</v>
      </c>
      <c r="AU137" s="144" t="s">
        <v>85</v>
      </c>
      <c r="AY137" s="17" t="s">
        <v>142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7" t="s">
        <v>85</v>
      </c>
      <c r="BK137" s="145">
        <f t="shared" si="19"/>
        <v>0</v>
      </c>
      <c r="BL137" s="17" t="s">
        <v>150</v>
      </c>
      <c r="BM137" s="144" t="s">
        <v>450</v>
      </c>
    </row>
    <row r="138" spans="2:65" s="1" customFormat="1" ht="37.9" customHeight="1">
      <c r="B138" s="132"/>
      <c r="C138" s="133" t="s">
        <v>247</v>
      </c>
      <c r="D138" s="133" t="s">
        <v>145</v>
      </c>
      <c r="E138" s="134" t="s">
        <v>1509</v>
      </c>
      <c r="F138" s="135" t="s">
        <v>1510</v>
      </c>
      <c r="G138" s="136" t="s">
        <v>186</v>
      </c>
      <c r="H138" s="137">
        <v>1</v>
      </c>
      <c r="I138" s="138"/>
      <c r="J138" s="139">
        <f t="shared" si="10"/>
        <v>0</v>
      </c>
      <c r="K138" s="135" t="s">
        <v>1</v>
      </c>
      <c r="L138" s="32"/>
      <c r="M138" s="140" t="s">
        <v>1</v>
      </c>
      <c r="N138" s="141" t="s">
        <v>42</v>
      </c>
      <c r="P138" s="142">
        <f t="shared" si="11"/>
        <v>0</v>
      </c>
      <c r="Q138" s="142">
        <v>0</v>
      </c>
      <c r="R138" s="142">
        <f t="shared" si="12"/>
        <v>0</v>
      </c>
      <c r="S138" s="142">
        <v>0</v>
      </c>
      <c r="T138" s="143">
        <f t="shared" si="13"/>
        <v>0</v>
      </c>
      <c r="AR138" s="144" t="s">
        <v>150</v>
      </c>
      <c r="AT138" s="144" t="s">
        <v>145</v>
      </c>
      <c r="AU138" s="144" t="s">
        <v>85</v>
      </c>
      <c r="AY138" s="17" t="s">
        <v>142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7" t="s">
        <v>85</v>
      </c>
      <c r="BK138" s="145">
        <f t="shared" si="19"/>
        <v>0</v>
      </c>
      <c r="BL138" s="17" t="s">
        <v>150</v>
      </c>
      <c r="BM138" s="144" t="s">
        <v>411</v>
      </c>
    </row>
    <row r="139" spans="2:65" s="1" customFormat="1" ht="37.9" customHeight="1">
      <c r="B139" s="132"/>
      <c r="C139" s="133" t="s">
        <v>252</v>
      </c>
      <c r="D139" s="133" t="s">
        <v>145</v>
      </c>
      <c r="E139" s="134" t="s">
        <v>1511</v>
      </c>
      <c r="F139" s="135" t="s">
        <v>1512</v>
      </c>
      <c r="G139" s="136" t="s">
        <v>186</v>
      </c>
      <c r="H139" s="137">
        <v>1</v>
      </c>
      <c r="I139" s="138"/>
      <c r="J139" s="139">
        <f t="shared" si="10"/>
        <v>0</v>
      </c>
      <c r="K139" s="135" t="s">
        <v>1</v>
      </c>
      <c r="L139" s="32"/>
      <c r="M139" s="140" t="s">
        <v>1</v>
      </c>
      <c r="N139" s="141" t="s">
        <v>42</v>
      </c>
      <c r="P139" s="142">
        <f t="shared" si="11"/>
        <v>0</v>
      </c>
      <c r="Q139" s="142">
        <v>0</v>
      </c>
      <c r="R139" s="142">
        <f t="shared" si="12"/>
        <v>0</v>
      </c>
      <c r="S139" s="142">
        <v>0</v>
      </c>
      <c r="T139" s="143">
        <f t="shared" si="13"/>
        <v>0</v>
      </c>
      <c r="AR139" s="144" t="s">
        <v>150</v>
      </c>
      <c r="AT139" s="144" t="s">
        <v>145</v>
      </c>
      <c r="AU139" s="144" t="s">
        <v>85</v>
      </c>
      <c r="AY139" s="17" t="s">
        <v>142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7" t="s">
        <v>85</v>
      </c>
      <c r="BK139" s="145">
        <f t="shared" si="19"/>
        <v>0</v>
      </c>
      <c r="BL139" s="17" t="s">
        <v>150</v>
      </c>
      <c r="BM139" s="144" t="s">
        <v>466</v>
      </c>
    </row>
    <row r="140" spans="2:65" s="1" customFormat="1" ht="33" customHeight="1">
      <c r="B140" s="132"/>
      <c r="C140" s="133" t="s">
        <v>256</v>
      </c>
      <c r="D140" s="133" t="s">
        <v>145</v>
      </c>
      <c r="E140" s="134" t="s">
        <v>1513</v>
      </c>
      <c r="F140" s="135" t="s">
        <v>1514</v>
      </c>
      <c r="G140" s="136" t="s">
        <v>186</v>
      </c>
      <c r="H140" s="137">
        <v>1</v>
      </c>
      <c r="I140" s="138"/>
      <c r="J140" s="139">
        <f t="shared" si="10"/>
        <v>0</v>
      </c>
      <c r="K140" s="135" t="s">
        <v>1</v>
      </c>
      <c r="L140" s="32"/>
      <c r="M140" s="140" t="s">
        <v>1</v>
      </c>
      <c r="N140" s="141" t="s">
        <v>42</v>
      </c>
      <c r="P140" s="142">
        <f t="shared" si="11"/>
        <v>0</v>
      </c>
      <c r="Q140" s="142">
        <v>0</v>
      </c>
      <c r="R140" s="142">
        <f t="shared" si="12"/>
        <v>0</v>
      </c>
      <c r="S140" s="142">
        <v>0</v>
      </c>
      <c r="T140" s="143">
        <f t="shared" si="13"/>
        <v>0</v>
      </c>
      <c r="AR140" s="144" t="s">
        <v>150</v>
      </c>
      <c r="AT140" s="144" t="s">
        <v>145</v>
      </c>
      <c r="AU140" s="144" t="s">
        <v>85</v>
      </c>
      <c r="AY140" s="17" t="s">
        <v>142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7" t="s">
        <v>85</v>
      </c>
      <c r="BK140" s="145">
        <f t="shared" si="19"/>
        <v>0</v>
      </c>
      <c r="BL140" s="17" t="s">
        <v>150</v>
      </c>
      <c r="BM140" s="144" t="s">
        <v>475</v>
      </c>
    </row>
    <row r="141" spans="2:65" s="1" customFormat="1" ht="37.9" customHeight="1">
      <c r="B141" s="132"/>
      <c r="C141" s="133" t="s">
        <v>260</v>
      </c>
      <c r="D141" s="133" t="s">
        <v>145</v>
      </c>
      <c r="E141" s="134" t="s">
        <v>1515</v>
      </c>
      <c r="F141" s="135" t="s">
        <v>1516</v>
      </c>
      <c r="G141" s="136" t="s">
        <v>186</v>
      </c>
      <c r="H141" s="137">
        <v>1</v>
      </c>
      <c r="I141" s="138"/>
      <c r="J141" s="139">
        <f t="shared" si="10"/>
        <v>0</v>
      </c>
      <c r="K141" s="135" t="s">
        <v>1</v>
      </c>
      <c r="L141" s="32"/>
      <c r="M141" s="140" t="s">
        <v>1</v>
      </c>
      <c r="N141" s="141" t="s">
        <v>42</v>
      </c>
      <c r="P141" s="142">
        <f t="shared" si="11"/>
        <v>0</v>
      </c>
      <c r="Q141" s="142">
        <v>0</v>
      </c>
      <c r="R141" s="142">
        <f t="shared" si="12"/>
        <v>0</v>
      </c>
      <c r="S141" s="142">
        <v>0</v>
      </c>
      <c r="T141" s="143">
        <f t="shared" si="13"/>
        <v>0</v>
      </c>
      <c r="AR141" s="144" t="s">
        <v>150</v>
      </c>
      <c r="AT141" s="144" t="s">
        <v>145</v>
      </c>
      <c r="AU141" s="144" t="s">
        <v>85</v>
      </c>
      <c r="AY141" s="17" t="s">
        <v>142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7" t="s">
        <v>85</v>
      </c>
      <c r="BK141" s="145">
        <f t="shared" si="19"/>
        <v>0</v>
      </c>
      <c r="BL141" s="17" t="s">
        <v>150</v>
      </c>
      <c r="BM141" s="144" t="s">
        <v>483</v>
      </c>
    </row>
    <row r="142" spans="2:65" s="1" customFormat="1" ht="16.5" customHeight="1">
      <c r="B142" s="132"/>
      <c r="C142" s="133" t="s">
        <v>266</v>
      </c>
      <c r="D142" s="133" t="s">
        <v>145</v>
      </c>
      <c r="E142" s="134" t="s">
        <v>1517</v>
      </c>
      <c r="F142" s="135" t="s">
        <v>1518</v>
      </c>
      <c r="G142" s="136" t="s">
        <v>186</v>
      </c>
      <c r="H142" s="137">
        <v>1</v>
      </c>
      <c r="I142" s="138"/>
      <c r="J142" s="139">
        <f t="shared" si="10"/>
        <v>0</v>
      </c>
      <c r="K142" s="135" t="s">
        <v>1</v>
      </c>
      <c r="L142" s="32"/>
      <c r="M142" s="140" t="s">
        <v>1</v>
      </c>
      <c r="N142" s="141" t="s">
        <v>42</v>
      </c>
      <c r="P142" s="142">
        <f t="shared" si="11"/>
        <v>0</v>
      </c>
      <c r="Q142" s="142">
        <v>0</v>
      </c>
      <c r="R142" s="142">
        <f t="shared" si="12"/>
        <v>0</v>
      </c>
      <c r="S142" s="142">
        <v>0</v>
      </c>
      <c r="T142" s="143">
        <f t="shared" si="13"/>
        <v>0</v>
      </c>
      <c r="AR142" s="144" t="s">
        <v>150</v>
      </c>
      <c r="AT142" s="144" t="s">
        <v>145</v>
      </c>
      <c r="AU142" s="144" t="s">
        <v>85</v>
      </c>
      <c r="AY142" s="17" t="s">
        <v>142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7" t="s">
        <v>85</v>
      </c>
      <c r="BK142" s="145">
        <f t="shared" si="19"/>
        <v>0</v>
      </c>
      <c r="BL142" s="17" t="s">
        <v>150</v>
      </c>
      <c r="BM142" s="144" t="s">
        <v>493</v>
      </c>
    </row>
    <row r="143" spans="2:65" s="1" customFormat="1" ht="24.2" customHeight="1">
      <c r="B143" s="132"/>
      <c r="C143" s="133" t="s">
        <v>7</v>
      </c>
      <c r="D143" s="133" t="s">
        <v>145</v>
      </c>
      <c r="E143" s="134" t="s">
        <v>1519</v>
      </c>
      <c r="F143" s="135" t="s">
        <v>1520</v>
      </c>
      <c r="G143" s="136" t="s">
        <v>186</v>
      </c>
      <c r="H143" s="137">
        <v>1</v>
      </c>
      <c r="I143" s="138"/>
      <c r="J143" s="139">
        <f t="shared" si="10"/>
        <v>0</v>
      </c>
      <c r="K143" s="135" t="s">
        <v>1</v>
      </c>
      <c r="L143" s="32"/>
      <c r="M143" s="140" t="s">
        <v>1</v>
      </c>
      <c r="N143" s="141" t="s">
        <v>42</v>
      </c>
      <c r="P143" s="142">
        <f t="shared" si="11"/>
        <v>0</v>
      </c>
      <c r="Q143" s="142">
        <v>0</v>
      </c>
      <c r="R143" s="142">
        <f t="shared" si="12"/>
        <v>0</v>
      </c>
      <c r="S143" s="142">
        <v>0</v>
      </c>
      <c r="T143" s="143">
        <f t="shared" si="13"/>
        <v>0</v>
      </c>
      <c r="AR143" s="144" t="s">
        <v>150</v>
      </c>
      <c r="AT143" s="144" t="s">
        <v>145</v>
      </c>
      <c r="AU143" s="144" t="s">
        <v>85</v>
      </c>
      <c r="AY143" s="17" t="s">
        <v>142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85</v>
      </c>
      <c r="BK143" s="145">
        <f t="shared" si="19"/>
        <v>0</v>
      </c>
      <c r="BL143" s="17" t="s">
        <v>150</v>
      </c>
      <c r="BM143" s="144" t="s">
        <v>502</v>
      </c>
    </row>
    <row r="144" spans="2:65" s="1" customFormat="1" ht="21.75" customHeight="1">
      <c r="B144" s="132"/>
      <c r="C144" s="133" t="s">
        <v>274</v>
      </c>
      <c r="D144" s="133" t="s">
        <v>145</v>
      </c>
      <c r="E144" s="134" t="s">
        <v>1521</v>
      </c>
      <c r="F144" s="135" t="s">
        <v>1522</v>
      </c>
      <c r="G144" s="136" t="s">
        <v>186</v>
      </c>
      <c r="H144" s="137">
        <v>1</v>
      </c>
      <c r="I144" s="138"/>
      <c r="J144" s="139">
        <f t="shared" si="10"/>
        <v>0</v>
      </c>
      <c r="K144" s="135" t="s">
        <v>1</v>
      </c>
      <c r="L144" s="32"/>
      <c r="M144" s="140" t="s">
        <v>1</v>
      </c>
      <c r="N144" s="141" t="s">
        <v>42</v>
      </c>
      <c r="P144" s="142">
        <f t="shared" si="11"/>
        <v>0</v>
      </c>
      <c r="Q144" s="142">
        <v>0</v>
      </c>
      <c r="R144" s="142">
        <f t="shared" si="12"/>
        <v>0</v>
      </c>
      <c r="S144" s="142">
        <v>0</v>
      </c>
      <c r="T144" s="143">
        <f t="shared" si="13"/>
        <v>0</v>
      </c>
      <c r="AR144" s="144" t="s">
        <v>150</v>
      </c>
      <c r="AT144" s="144" t="s">
        <v>145</v>
      </c>
      <c r="AU144" s="144" t="s">
        <v>85</v>
      </c>
      <c r="AY144" s="17" t="s">
        <v>142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85</v>
      </c>
      <c r="BK144" s="145">
        <f t="shared" si="19"/>
        <v>0</v>
      </c>
      <c r="BL144" s="17" t="s">
        <v>150</v>
      </c>
      <c r="BM144" s="144" t="s">
        <v>510</v>
      </c>
    </row>
    <row r="145" spans="2:65" s="1" customFormat="1" ht="24.2" customHeight="1">
      <c r="B145" s="132"/>
      <c r="C145" s="133" t="s">
        <v>278</v>
      </c>
      <c r="D145" s="133" t="s">
        <v>145</v>
      </c>
      <c r="E145" s="134" t="s">
        <v>1528</v>
      </c>
      <c r="F145" s="135" t="s">
        <v>1524</v>
      </c>
      <c r="G145" s="136" t="s">
        <v>224</v>
      </c>
      <c r="H145" s="137">
        <v>30</v>
      </c>
      <c r="I145" s="138"/>
      <c r="J145" s="139">
        <f t="shared" si="10"/>
        <v>0</v>
      </c>
      <c r="K145" s="135" t="s">
        <v>1</v>
      </c>
      <c r="L145" s="32"/>
      <c r="M145" s="140" t="s">
        <v>1</v>
      </c>
      <c r="N145" s="141" t="s">
        <v>42</v>
      </c>
      <c r="P145" s="142">
        <f t="shared" si="11"/>
        <v>0</v>
      </c>
      <c r="Q145" s="142">
        <v>0</v>
      </c>
      <c r="R145" s="142">
        <f t="shared" si="12"/>
        <v>0</v>
      </c>
      <c r="S145" s="142">
        <v>0</v>
      </c>
      <c r="T145" s="143">
        <f t="shared" si="13"/>
        <v>0</v>
      </c>
      <c r="AR145" s="144" t="s">
        <v>150</v>
      </c>
      <c r="AT145" s="144" t="s">
        <v>145</v>
      </c>
      <c r="AU145" s="144" t="s">
        <v>85</v>
      </c>
      <c r="AY145" s="17" t="s">
        <v>142</v>
      </c>
      <c r="BE145" s="145">
        <f t="shared" si="14"/>
        <v>0</v>
      </c>
      <c r="BF145" s="145">
        <f t="shared" si="15"/>
        <v>0</v>
      </c>
      <c r="BG145" s="145">
        <f t="shared" si="16"/>
        <v>0</v>
      </c>
      <c r="BH145" s="145">
        <f t="shared" si="17"/>
        <v>0</v>
      </c>
      <c r="BI145" s="145">
        <f t="shared" si="18"/>
        <v>0</v>
      </c>
      <c r="BJ145" s="17" t="s">
        <v>85</v>
      </c>
      <c r="BK145" s="145">
        <f t="shared" si="19"/>
        <v>0</v>
      </c>
      <c r="BL145" s="17" t="s">
        <v>150</v>
      </c>
      <c r="BM145" s="144" t="s">
        <v>518</v>
      </c>
    </row>
    <row r="146" spans="2:65" s="1" customFormat="1" ht="37.9" customHeight="1">
      <c r="B146" s="132"/>
      <c r="C146" s="133" t="s">
        <v>283</v>
      </c>
      <c r="D146" s="133" t="s">
        <v>145</v>
      </c>
      <c r="E146" s="134" t="s">
        <v>1529</v>
      </c>
      <c r="F146" s="135" t="s">
        <v>1526</v>
      </c>
      <c r="G146" s="136" t="s">
        <v>224</v>
      </c>
      <c r="H146" s="137">
        <v>15</v>
      </c>
      <c r="I146" s="138"/>
      <c r="J146" s="139">
        <f t="shared" si="10"/>
        <v>0</v>
      </c>
      <c r="K146" s="135" t="s">
        <v>1</v>
      </c>
      <c r="L146" s="32"/>
      <c r="M146" s="140" t="s">
        <v>1</v>
      </c>
      <c r="N146" s="141" t="s">
        <v>42</v>
      </c>
      <c r="P146" s="142">
        <f t="shared" si="11"/>
        <v>0</v>
      </c>
      <c r="Q146" s="142">
        <v>0</v>
      </c>
      <c r="R146" s="142">
        <f t="shared" si="12"/>
        <v>0</v>
      </c>
      <c r="S146" s="142">
        <v>0</v>
      </c>
      <c r="T146" s="143">
        <f t="shared" si="13"/>
        <v>0</v>
      </c>
      <c r="AR146" s="144" t="s">
        <v>150</v>
      </c>
      <c r="AT146" s="144" t="s">
        <v>145</v>
      </c>
      <c r="AU146" s="144" t="s">
        <v>85</v>
      </c>
      <c r="AY146" s="17" t="s">
        <v>142</v>
      </c>
      <c r="BE146" s="145">
        <f t="shared" si="14"/>
        <v>0</v>
      </c>
      <c r="BF146" s="145">
        <f t="shared" si="15"/>
        <v>0</v>
      </c>
      <c r="BG146" s="145">
        <f t="shared" si="16"/>
        <v>0</v>
      </c>
      <c r="BH146" s="145">
        <f t="shared" si="17"/>
        <v>0</v>
      </c>
      <c r="BI146" s="145">
        <f t="shared" si="18"/>
        <v>0</v>
      </c>
      <c r="BJ146" s="17" t="s">
        <v>85</v>
      </c>
      <c r="BK146" s="145">
        <f t="shared" si="19"/>
        <v>0</v>
      </c>
      <c r="BL146" s="17" t="s">
        <v>150</v>
      </c>
      <c r="BM146" s="144" t="s">
        <v>527</v>
      </c>
    </row>
    <row r="147" spans="2:63" s="11" customFormat="1" ht="25.9" customHeight="1">
      <c r="B147" s="120"/>
      <c r="D147" s="121" t="s">
        <v>76</v>
      </c>
      <c r="E147" s="122" t="s">
        <v>1084</v>
      </c>
      <c r="F147" s="122" t="s">
        <v>1530</v>
      </c>
      <c r="I147" s="123"/>
      <c r="J147" s="124">
        <f>BK147</f>
        <v>0</v>
      </c>
      <c r="L147" s="120"/>
      <c r="M147" s="125"/>
      <c r="P147" s="126">
        <f>SUM(P148:P161)</f>
        <v>0</v>
      </c>
      <c r="R147" s="126">
        <f>SUM(R148:R161)</f>
        <v>0</v>
      </c>
      <c r="T147" s="127">
        <f>SUM(T148:T161)</f>
        <v>0</v>
      </c>
      <c r="AR147" s="121" t="s">
        <v>85</v>
      </c>
      <c r="AT147" s="128" t="s">
        <v>76</v>
      </c>
      <c r="AU147" s="128" t="s">
        <v>77</v>
      </c>
      <c r="AY147" s="121" t="s">
        <v>142</v>
      </c>
      <c r="BK147" s="129">
        <f>SUM(BK148:BK161)</f>
        <v>0</v>
      </c>
    </row>
    <row r="148" spans="2:65" s="1" customFormat="1" ht="24.2" customHeight="1">
      <c r="B148" s="132"/>
      <c r="C148" s="133" t="s">
        <v>290</v>
      </c>
      <c r="D148" s="133" t="s">
        <v>145</v>
      </c>
      <c r="E148" s="134" t="s">
        <v>1503</v>
      </c>
      <c r="F148" s="135" t="s">
        <v>1504</v>
      </c>
      <c r="G148" s="136" t="s">
        <v>186</v>
      </c>
      <c r="H148" s="137">
        <v>1</v>
      </c>
      <c r="I148" s="138"/>
      <c r="J148" s="139">
        <f aca="true" t="shared" si="20" ref="J148:J161">ROUND(I148*H148,2)</f>
        <v>0</v>
      </c>
      <c r="K148" s="135" t="s">
        <v>1</v>
      </c>
      <c r="L148" s="32"/>
      <c r="M148" s="140" t="s">
        <v>1</v>
      </c>
      <c r="N148" s="141" t="s">
        <v>42</v>
      </c>
      <c r="P148" s="142">
        <f aca="true" t="shared" si="21" ref="P148:P161">O148*H148</f>
        <v>0</v>
      </c>
      <c r="Q148" s="142">
        <v>0</v>
      </c>
      <c r="R148" s="142">
        <f aca="true" t="shared" si="22" ref="R148:R161">Q148*H148</f>
        <v>0</v>
      </c>
      <c r="S148" s="142">
        <v>0</v>
      </c>
      <c r="T148" s="143">
        <f aca="true" t="shared" si="23" ref="T148:T161">S148*H148</f>
        <v>0</v>
      </c>
      <c r="AR148" s="144" t="s">
        <v>150</v>
      </c>
      <c r="AT148" s="144" t="s">
        <v>145</v>
      </c>
      <c r="AU148" s="144" t="s">
        <v>85</v>
      </c>
      <c r="AY148" s="17" t="s">
        <v>142</v>
      </c>
      <c r="BE148" s="145">
        <f aca="true" t="shared" si="24" ref="BE148:BE161">IF(N148="základní",J148,0)</f>
        <v>0</v>
      </c>
      <c r="BF148" s="145">
        <f aca="true" t="shared" si="25" ref="BF148:BF161">IF(N148="snížená",J148,0)</f>
        <v>0</v>
      </c>
      <c r="BG148" s="145">
        <f aca="true" t="shared" si="26" ref="BG148:BG161">IF(N148="zákl. přenesená",J148,0)</f>
        <v>0</v>
      </c>
      <c r="BH148" s="145">
        <f aca="true" t="shared" si="27" ref="BH148:BH161">IF(N148="sníž. přenesená",J148,0)</f>
        <v>0</v>
      </c>
      <c r="BI148" s="145">
        <f aca="true" t="shared" si="28" ref="BI148:BI161">IF(N148="nulová",J148,0)</f>
        <v>0</v>
      </c>
      <c r="BJ148" s="17" t="s">
        <v>85</v>
      </c>
      <c r="BK148" s="145">
        <f aca="true" t="shared" si="29" ref="BK148:BK161">ROUND(I148*H148,2)</f>
        <v>0</v>
      </c>
      <c r="BL148" s="17" t="s">
        <v>150</v>
      </c>
      <c r="BM148" s="144" t="s">
        <v>540</v>
      </c>
    </row>
    <row r="149" spans="2:65" s="1" customFormat="1" ht="24.2" customHeight="1">
      <c r="B149" s="132"/>
      <c r="C149" s="133" t="s">
        <v>294</v>
      </c>
      <c r="D149" s="133" t="s">
        <v>145</v>
      </c>
      <c r="E149" s="134" t="s">
        <v>1505</v>
      </c>
      <c r="F149" s="135" t="s">
        <v>1506</v>
      </c>
      <c r="G149" s="136" t="s">
        <v>186</v>
      </c>
      <c r="H149" s="137">
        <v>1</v>
      </c>
      <c r="I149" s="138"/>
      <c r="J149" s="139">
        <f t="shared" si="20"/>
        <v>0</v>
      </c>
      <c r="K149" s="135" t="s">
        <v>1</v>
      </c>
      <c r="L149" s="32"/>
      <c r="M149" s="140" t="s">
        <v>1</v>
      </c>
      <c r="N149" s="141" t="s">
        <v>42</v>
      </c>
      <c r="P149" s="142">
        <f t="shared" si="21"/>
        <v>0</v>
      </c>
      <c r="Q149" s="142">
        <v>0</v>
      </c>
      <c r="R149" s="142">
        <f t="shared" si="22"/>
        <v>0</v>
      </c>
      <c r="S149" s="142">
        <v>0</v>
      </c>
      <c r="T149" s="143">
        <f t="shared" si="23"/>
        <v>0</v>
      </c>
      <c r="AR149" s="144" t="s">
        <v>150</v>
      </c>
      <c r="AT149" s="144" t="s">
        <v>145</v>
      </c>
      <c r="AU149" s="144" t="s">
        <v>85</v>
      </c>
      <c r="AY149" s="17" t="s">
        <v>142</v>
      </c>
      <c r="BE149" s="145">
        <f t="shared" si="24"/>
        <v>0</v>
      </c>
      <c r="BF149" s="145">
        <f t="shared" si="25"/>
        <v>0</v>
      </c>
      <c r="BG149" s="145">
        <f t="shared" si="26"/>
        <v>0</v>
      </c>
      <c r="BH149" s="145">
        <f t="shared" si="27"/>
        <v>0</v>
      </c>
      <c r="BI149" s="145">
        <f t="shared" si="28"/>
        <v>0</v>
      </c>
      <c r="BJ149" s="17" t="s">
        <v>85</v>
      </c>
      <c r="BK149" s="145">
        <f t="shared" si="29"/>
        <v>0</v>
      </c>
      <c r="BL149" s="17" t="s">
        <v>150</v>
      </c>
      <c r="BM149" s="144" t="s">
        <v>554</v>
      </c>
    </row>
    <row r="150" spans="2:65" s="1" customFormat="1" ht="24.2" customHeight="1">
      <c r="B150" s="132"/>
      <c r="C150" s="133" t="s">
        <v>428</v>
      </c>
      <c r="D150" s="133" t="s">
        <v>145</v>
      </c>
      <c r="E150" s="134" t="s">
        <v>1507</v>
      </c>
      <c r="F150" s="135" t="s">
        <v>1508</v>
      </c>
      <c r="G150" s="136" t="s">
        <v>186</v>
      </c>
      <c r="H150" s="137">
        <v>1</v>
      </c>
      <c r="I150" s="138"/>
      <c r="J150" s="139">
        <f t="shared" si="20"/>
        <v>0</v>
      </c>
      <c r="K150" s="135" t="s">
        <v>1</v>
      </c>
      <c r="L150" s="32"/>
      <c r="M150" s="140" t="s">
        <v>1</v>
      </c>
      <c r="N150" s="141" t="s">
        <v>42</v>
      </c>
      <c r="P150" s="142">
        <f t="shared" si="21"/>
        <v>0</v>
      </c>
      <c r="Q150" s="142">
        <v>0</v>
      </c>
      <c r="R150" s="142">
        <f t="shared" si="22"/>
        <v>0</v>
      </c>
      <c r="S150" s="142">
        <v>0</v>
      </c>
      <c r="T150" s="143">
        <f t="shared" si="23"/>
        <v>0</v>
      </c>
      <c r="AR150" s="144" t="s">
        <v>150</v>
      </c>
      <c r="AT150" s="144" t="s">
        <v>145</v>
      </c>
      <c r="AU150" s="144" t="s">
        <v>85</v>
      </c>
      <c r="AY150" s="17" t="s">
        <v>142</v>
      </c>
      <c r="BE150" s="145">
        <f t="shared" si="24"/>
        <v>0</v>
      </c>
      <c r="BF150" s="145">
        <f t="shared" si="25"/>
        <v>0</v>
      </c>
      <c r="BG150" s="145">
        <f t="shared" si="26"/>
        <v>0</v>
      </c>
      <c r="BH150" s="145">
        <f t="shared" si="27"/>
        <v>0</v>
      </c>
      <c r="BI150" s="145">
        <f t="shared" si="28"/>
        <v>0</v>
      </c>
      <c r="BJ150" s="17" t="s">
        <v>85</v>
      </c>
      <c r="BK150" s="145">
        <f t="shared" si="29"/>
        <v>0</v>
      </c>
      <c r="BL150" s="17" t="s">
        <v>150</v>
      </c>
      <c r="BM150" s="144" t="s">
        <v>570</v>
      </c>
    </row>
    <row r="151" spans="2:65" s="1" customFormat="1" ht="16.5" customHeight="1">
      <c r="B151" s="132"/>
      <c r="C151" s="133" t="s">
        <v>433</v>
      </c>
      <c r="D151" s="133" t="s">
        <v>145</v>
      </c>
      <c r="E151" s="134" t="s">
        <v>1531</v>
      </c>
      <c r="F151" s="135" t="s">
        <v>1532</v>
      </c>
      <c r="G151" s="136" t="s">
        <v>186</v>
      </c>
      <c r="H151" s="137">
        <v>1</v>
      </c>
      <c r="I151" s="138"/>
      <c r="J151" s="139">
        <f t="shared" si="20"/>
        <v>0</v>
      </c>
      <c r="K151" s="135" t="s">
        <v>1</v>
      </c>
      <c r="L151" s="32"/>
      <c r="M151" s="140" t="s">
        <v>1</v>
      </c>
      <c r="N151" s="141" t="s">
        <v>42</v>
      </c>
      <c r="P151" s="142">
        <f t="shared" si="21"/>
        <v>0</v>
      </c>
      <c r="Q151" s="142">
        <v>0</v>
      </c>
      <c r="R151" s="142">
        <f t="shared" si="22"/>
        <v>0</v>
      </c>
      <c r="S151" s="142">
        <v>0</v>
      </c>
      <c r="T151" s="143">
        <f t="shared" si="23"/>
        <v>0</v>
      </c>
      <c r="AR151" s="144" t="s">
        <v>150</v>
      </c>
      <c r="AT151" s="144" t="s">
        <v>145</v>
      </c>
      <c r="AU151" s="144" t="s">
        <v>85</v>
      </c>
      <c r="AY151" s="17" t="s">
        <v>142</v>
      </c>
      <c r="BE151" s="145">
        <f t="shared" si="24"/>
        <v>0</v>
      </c>
      <c r="BF151" s="145">
        <f t="shared" si="25"/>
        <v>0</v>
      </c>
      <c r="BG151" s="145">
        <f t="shared" si="26"/>
        <v>0</v>
      </c>
      <c r="BH151" s="145">
        <f t="shared" si="27"/>
        <v>0</v>
      </c>
      <c r="BI151" s="145">
        <f t="shared" si="28"/>
        <v>0</v>
      </c>
      <c r="BJ151" s="17" t="s">
        <v>85</v>
      </c>
      <c r="BK151" s="145">
        <f t="shared" si="29"/>
        <v>0</v>
      </c>
      <c r="BL151" s="17" t="s">
        <v>150</v>
      </c>
      <c r="BM151" s="144" t="s">
        <v>1533</v>
      </c>
    </row>
    <row r="152" spans="2:65" s="1" customFormat="1" ht="37.9" customHeight="1">
      <c r="B152" s="132"/>
      <c r="C152" s="133" t="s">
        <v>443</v>
      </c>
      <c r="D152" s="133" t="s">
        <v>145</v>
      </c>
      <c r="E152" s="134" t="s">
        <v>1509</v>
      </c>
      <c r="F152" s="135" t="s">
        <v>1510</v>
      </c>
      <c r="G152" s="136" t="s">
        <v>186</v>
      </c>
      <c r="H152" s="137">
        <v>1</v>
      </c>
      <c r="I152" s="138"/>
      <c r="J152" s="139">
        <f t="shared" si="20"/>
        <v>0</v>
      </c>
      <c r="K152" s="135" t="s">
        <v>1</v>
      </c>
      <c r="L152" s="32"/>
      <c r="M152" s="140" t="s">
        <v>1</v>
      </c>
      <c r="N152" s="141" t="s">
        <v>42</v>
      </c>
      <c r="P152" s="142">
        <f t="shared" si="21"/>
        <v>0</v>
      </c>
      <c r="Q152" s="142">
        <v>0</v>
      </c>
      <c r="R152" s="142">
        <f t="shared" si="22"/>
        <v>0</v>
      </c>
      <c r="S152" s="142">
        <v>0</v>
      </c>
      <c r="T152" s="143">
        <f t="shared" si="23"/>
        <v>0</v>
      </c>
      <c r="AR152" s="144" t="s">
        <v>150</v>
      </c>
      <c r="AT152" s="144" t="s">
        <v>145</v>
      </c>
      <c r="AU152" s="144" t="s">
        <v>85</v>
      </c>
      <c r="AY152" s="17" t="s">
        <v>142</v>
      </c>
      <c r="BE152" s="145">
        <f t="shared" si="24"/>
        <v>0</v>
      </c>
      <c r="BF152" s="145">
        <f t="shared" si="25"/>
        <v>0</v>
      </c>
      <c r="BG152" s="145">
        <f t="shared" si="26"/>
        <v>0</v>
      </c>
      <c r="BH152" s="145">
        <f t="shared" si="27"/>
        <v>0</v>
      </c>
      <c r="BI152" s="145">
        <f t="shared" si="28"/>
        <v>0</v>
      </c>
      <c r="BJ152" s="17" t="s">
        <v>85</v>
      </c>
      <c r="BK152" s="145">
        <f t="shared" si="29"/>
        <v>0</v>
      </c>
      <c r="BL152" s="17" t="s">
        <v>150</v>
      </c>
      <c r="BM152" s="144" t="s">
        <v>582</v>
      </c>
    </row>
    <row r="153" spans="2:65" s="1" customFormat="1" ht="37.9" customHeight="1">
      <c r="B153" s="132"/>
      <c r="C153" s="133" t="s">
        <v>450</v>
      </c>
      <c r="D153" s="133" t="s">
        <v>145</v>
      </c>
      <c r="E153" s="134" t="s">
        <v>1511</v>
      </c>
      <c r="F153" s="135" t="s">
        <v>1512</v>
      </c>
      <c r="G153" s="136" t="s">
        <v>186</v>
      </c>
      <c r="H153" s="137">
        <v>1</v>
      </c>
      <c r="I153" s="138"/>
      <c r="J153" s="139">
        <f t="shared" si="20"/>
        <v>0</v>
      </c>
      <c r="K153" s="135" t="s">
        <v>1</v>
      </c>
      <c r="L153" s="32"/>
      <c r="M153" s="140" t="s">
        <v>1</v>
      </c>
      <c r="N153" s="141" t="s">
        <v>42</v>
      </c>
      <c r="P153" s="142">
        <f t="shared" si="21"/>
        <v>0</v>
      </c>
      <c r="Q153" s="142">
        <v>0</v>
      </c>
      <c r="R153" s="142">
        <f t="shared" si="22"/>
        <v>0</v>
      </c>
      <c r="S153" s="142">
        <v>0</v>
      </c>
      <c r="T153" s="143">
        <f t="shared" si="23"/>
        <v>0</v>
      </c>
      <c r="AR153" s="144" t="s">
        <v>150</v>
      </c>
      <c r="AT153" s="144" t="s">
        <v>145</v>
      </c>
      <c r="AU153" s="144" t="s">
        <v>85</v>
      </c>
      <c r="AY153" s="17" t="s">
        <v>142</v>
      </c>
      <c r="BE153" s="145">
        <f t="shared" si="24"/>
        <v>0</v>
      </c>
      <c r="BF153" s="145">
        <f t="shared" si="25"/>
        <v>0</v>
      </c>
      <c r="BG153" s="145">
        <f t="shared" si="26"/>
        <v>0</v>
      </c>
      <c r="BH153" s="145">
        <f t="shared" si="27"/>
        <v>0</v>
      </c>
      <c r="BI153" s="145">
        <f t="shared" si="28"/>
        <v>0</v>
      </c>
      <c r="BJ153" s="17" t="s">
        <v>85</v>
      </c>
      <c r="BK153" s="145">
        <f t="shared" si="29"/>
        <v>0</v>
      </c>
      <c r="BL153" s="17" t="s">
        <v>150</v>
      </c>
      <c r="BM153" s="144" t="s">
        <v>592</v>
      </c>
    </row>
    <row r="154" spans="2:65" s="1" customFormat="1" ht="37.9" customHeight="1">
      <c r="B154" s="132"/>
      <c r="C154" s="133" t="s">
        <v>454</v>
      </c>
      <c r="D154" s="133" t="s">
        <v>145</v>
      </c>
      <c r="E154" s="134" t="s">
        <v>1515</v>
      </c>
      <c r="F154" s="135" t="s">
        <v>1516</v>
      </c>
      <c r="G154" s="136" t="s">
        <v>186</v>
      </c>
      <c r="H154" s="137">
        <v>1</v>
      </c>
      <c r="I154" s="138"/>
      <c r="J154" s="139">
        <f t="shared" si="20"/>
        <v>0</v>
      </c>
      <c r="K154" s="135" t="s">
        <v>1</v>
      </c>
      <c r="L154" s="32"/>
      <c r="M154" s="140" t="s">
        <v>1</v>
      </c>
      <c r="N154" s="141" t="s">
        <v>42</v>
      </c>
      <c r="P154" s="142">
        <f t="shared" si="21"/>
        <v>0</v>
      </c>
      <c r="Q154" s="142">
        <v>0</v>
      </c>
      <c r="R154" s="142">
        <f t="shared" si="22"/>
        <v>0</v>
      </c>
      <c r="S154" s="142">
        <v>0</v>
      </c>
      <c r="T154" s="143">
        <f t="shared" si="23"/>
        <v>0</v>
      </c>
      <c r="AR154" s="144" t="s">
        <v>150</v>
      </c>
      <c r="AT154" s="144" t="s">
        <v>145</v>
      </c>
      <c r="AU154" s="144" t="s">
        <v>85</v>
      </c>
      <c r="AY154" s="17" t="s">
        <v>142</v>
      </c>
      <c r="BE154" s="145">
        <f t="shared" si="24"/>
        <v>0</v>
      </c>
      <c r="BF154" s="145">
        <f t="shared" si="25"/>
        <v>0</v>
      </c>
      <c r="BG154" s="145">
        <f t="shared" si="26"/>
        <v>0</v>
      </c>
      <c r="BH154" s="145">
        <f t="shared" si="27"/>
        <v>0</v>
      </c>
      <c r="BI154" s="145">
        <f t="shared" si="28"/>
        <v>0</v>
      </c>
      <c r="BJ154" s="17" t="s">
        <v>85</v>
      </c>
      <c r="BK154" s="145">
        <f t="shared" si="29"/>
        <v>0</v>
      </c>
      <c r="BL154" s="17" t="s">
        <v>150</v>
      </c>
      <c r="BM154" s="144" t="s">
        <v>600</v>
      </c>
    </row>
    <row r="155" spans="2:65" s="1" customFormat="1" ht="16.5" customHeight="1">
      <c r="B155" s="132"/>
      <c r="C155" s="133" t="s">
        <v>411</v>
      </c>
      <c r="D155" s="133" t="s">
        <v>145</v>
      </c>
      <c r="E155" s="134" t="s">
        <v>1517</v>
      </c>
      <c r="F155" s="135" t="s">
        <v>1518</v>
      </c>
      <c r="G155" s="136" t="s">
        <v>186</v>
      </c>
      <c r="H155" s="137">
        <v>1</v>
      </c>
      <c r="I155" s="138"/>
      <c r="J155" s="139">
        <f t="shared" si="20"/>
        <v>0</v>
      </c>
      <c r="K155" s="135" t="s">
        <v>1</v>
      </c>
      <c r="L155" s="32"/>
      <c r="M155" s="140" t="s">
        <v>1</v>
      </c>
      <c r="N155" s="141" t="s">
        <v>42</v>
      </c>
      <c r="P155" s="142">
        <f t="shared" si="21"/>
        <v>0</v>
      </c>
      <c r="Q155" s="142">
        <v>0</v>
      </c>
      <c r="R155" s="142">
        <f t="shared" si="22"/>
        <v>0</v>
      </c>
      <c r="S155" s="142">
        <v>0</v>
      </c>
      <c r="T155" s="143">
        <f t="shared" si="23"/>
        <v>0</v>
      </c>
      <c r="AR155" s="144" t="s">
        <v>150</v>
      </c>
      <c r="AT155" s="144" t="s">
        <v>145</v>
      </c>
      <c r="AU155" s="144" t="s">
        <v>85</v>
      </c>
      <c r="AY155" s="17" t="s">
        <v>142</v>
      </c>
      <c r="BE155" s="145">
        <f t="shared" si="24"/>
        <v>0</v>
      </c>
      <c r="BF155" s="145">
        <f t="shared" si="25"/>
        <v>0</v>
      </c>
      <c r="BG155" s="145">
        <f t="shared" si="26"/>
        <v>0</v>
      </c>
      <c r="BH155" s="145">
        <f t="shared" si="27"/>
        <v>0</v>
      </c>
      <c r="BI155" s="145">
        <f t="shared" si="28"/>
        <v>0</v>
      </c>
      <c r="BJ155" s="17" t="s">
        <v>85</v>
      </c>
      <c r="BK155" s="145">
        <f t="shared" si="29"/>
        <v>0</v>
      </c>
      <c r="BL155" s="17" t="s">
        <v>150</v>
      </c>
      <c r="BM155" s="144" t="s">
        <v>606</v>
      </c>
    </row>
    <row r="156" spans="2:65" s="1" customFormat="1" ht="24.2" customHeight="1">
      <c r="B156" s="132"/>
      <c r="C156" s="133" t="s">
        <v>461</v>
      </c>
      <c r="D156" s="133" t="s">
        <v>145</v>
      </c>
      <c r="E156" s="134" t="s">
        <v>1519</v>
      </c>
      <c r="F156" s="135" t="s">
        <v>1520</v>
      </c>
      <c r="G156" s="136" t="s">
        <v>186</v>
      </c>
      <c r="H156" s="137">
        <v>1</v>
      </c>
      <c r="I156" s="138"/>
      <c r="J156" s="139">
        <f t="shared" si="20"/>
        <v>0</v>
      </c>
      <c r="K156" s="135" t="s">
        <v>1</v>
      </c>
      <c r="L156" s="32"/>
      <c r="M156" s="140" t="s">
        <v>1</v>
      </c>
      <c r="N156" s="141" t="s">
        <v>42</v>
      </c>
      <c r="P156" s="142">
        <f t="shared" si="21"/>
        <v>0</v>
      </c>
      <c r="Q156" s="142">
        <v>0</v>
      </c>
      <c r="R156" s="142">
        <f t="shared" si="22"/>
        <v>0</v>
      </c>
      <c r="S156" s="142">
        <v>0</v>
      </c>
      <c r="T156" s="143">
        <f t="shared" si="23"/>
        <v>0</v>
      </c>
      <c r="AR156" s="144" t="s">
        <v>150</v>
      </c>
      <c r="AT156" s="144" t="s">
        <v>145</v>
      </c>
      <c r="AU156" s="144" t="s">
        <v>85</v>
      </c>
      <c r="AY156" s="17" t="s">
        <v>142</v>
      </c>
      <c r="BE156" s="145">
        <f t="shared" si="24"/>
        <v>0</v>
      </c>
      <c r="BF156" s="145">
        <f t="shared" si="25"/>
        <v>0</v>
      </c>
      <c r="BG156" s="145">
        <f t="shared" si="26"/>
        <v>0</v>
      </c>
      <c r="BH156" s="145">
        <f t="shared" si="27"/>
        <v>0</v>
      </c>
      <c r="BI156" s="145">
        <f t="shared" si="28"/>
        <v>0</v>
      </c>
      <c r="BJ156" s="17" t="s">
        <v>85</v>
      </c>
      <c r="BK156" s="145">
        <f t="shared" si="29"/>
        <v>0</v>
      </c>
      <c r="BL156" s="17" t="s">
        <v>150</v>
      </c>
      <c r="BM156" s="144" t="s">
        <v>614</v>
      </c>
    </row>
    <row r="157" spans="2:65" s="1" customFormat="1" ht="21.75" customHeight="1">
      <c r="B157" s="132"/>
      <c r="C157" s="133" t="s">
        <v>466</v>
      </c>
      <c r="D157" s="133" t="s">
        <v>145</v>
      </c>
      <c r="E157" s="134" t="s">
        <v>1521</v>
      </c>
      <c r="F157" s="135" t="s">
        <v>1522</v>
      </c>
      <c r="G157" s="136" t="s">
        <v>186</v>
      </c>
      <c r="H157" s="137">
        <v>1</v>
      </c>
      <c r="I157" s="138"/>
      <c r="J157" s="139">
        <f t="shared" si="20"/>
        <v>0</v>
      </c>
      <c r="K157" s="135" t="s">
        <v>1</v>
      </c>
      <c r="L157" s="32"/>
      <c r="M157" s="140" t="s">
        <v>1</v>
      </c>
      <c r="N157" s="141" t="s">
        <v>42</v>
      </c>
      <c r="P157" s="142">
        <f t="shared" si="21"/>
        <v>0</v>
      </c>
      <c r="Q157" s="142">
        <v>0</v>
      </c>
      <c r="R157" s="142">
        <f t="shared" si="22"/>
        <v>0</v>
      </c>
      <c r="S157" s="142">
        <v>0</v>
      </c>
      <c r="T157" s="143">
        <f t="shared" si="23"/>
        <v>0</v>
      </c>
      <c r="AR157" s="144" t="s">
        <v>150</v>
      </c>
      <c r="AT157" s="144" t="s">
        <v>145</v>
      </c>
      <c r="AU157" s="144" t="s">
        <v>85</v>
      </c>
      <c r="AY157" s="17" t="s">
        <v>142</v>
      </c>
      <c r="BE157" s="145">
        <f t="shared" si="24"/>
        <v>0</v>
      </c>
      <c r="BF157" s="145">
        <f t="shared" si="25"/>
        <v>0</v>
      </c>
      <c r="BG157" s="145">
        <f t="shared" si="26"/>
        <v>0</v>
      </c>
      <c r="BH157" s="145">
        <f t="shared" si="27"/>
        <v>0</v>
      </c>
      <c r="BI157" s="145">
        <f t="shared" si="28"/>
        <v>0</v>
      </c>
      <c r="BJ157" s="17" t="s">
        <v>85</v>
      </c>
      <c r="BK157" s="145">
        <f t="shared" si="29"/>
        <v>0</v>
      </c>
      <c r="BL157" s="17" t="s">
        <v>150</v>
      </c>
      <c r="BM157" s="144" t="s">
        <v>622</v>
      </c>
    </row>
    <row r="158" spans="2:65" s="1" customFormat="1" ht="37.9" customHeight="1">
      <c r="B158" s="132"/>
      <c r="C158" s="133" t="s">
        <v>471</v>
      </c>
      <c r="D158" s="133" t="s">
        <v>145</v>
      </c>
      <c r="E158" s="134" t="s">
        <v>1534</v>
      </c>
      <c r="F158" s="135" t="s">
        <v>1535</v>
      </c>
      <c r="G158" s="136" t="s">
        <v>186</v>
      </c>
      <c r="H158" s="137">
        <v>1</v>
      </c>
      <c r="I158" s="138"/>
      <c r="J158" s="139">
        <f t="shared" si="20"/>
        <v>0</v>
      </c>
      <c r="K158" s="135" t="s">
        <v>1</v>
      </c>
      <c r="L158" s="32"/>
      <c r="M158" s="140" t="s">
        <v>1</v>
      </c>
      <c r="N158" s="141" t="s">
        <v>42</v>
      </c>
      <c r="P158" s="142">
        <f t="shared" si="21"/>
        <v>0</v>
      </c>
      <c r="Q158" s="142">
        <v>0</v>
      </c>
      <c r="R158" s="142">
        <f t="shared" si="22"/>
        <v>0</v>
      </c>
      <c r="S158" s="142">
        <v>0</v>
      </c>
      <c r="T158" s="143">
        <f t="shared" si="23"/>
        <v>0</v>
      </c>
      <c r="AR158" s="144" t="s">
        <v>150</v>
      </c>
      <c r="AT158" s="144" t="s">
        <v>145</v>
      </c>
      <c r="AU158" s="144" t="s">
        <v>85</v>
      </c>
      <c r="AY158" s="17" t="s">
        <v>142</v>
      </c>
      <c r="BE158" s="145">
        <f t="shared" si="24"/>
        <v>0</v>
      </c>
      <c r="BF158" s="145">
        <f t="shared" si="25"/>
        <v>0</v>
      </c>
      <c r="BG158" s="145">
        <f t="shared" si="26"/>
        <v>0</v>
      </c>
      <c r="BH158" s="145">
        <f t="shared" si="27"/>
        <v>0</v>
      </c>
      <c r="BI158" s="145">
        <f t="shared" si="28"/>
        <v>0</v>
      </c>
      <c r="BJ158" s="17" t="s">
        <v>85</v>
      </c>
      <c r="BK158" s="145">
        <f t="shared" si="29"/>
        <v>0</v>
      </c>
      <c r="BL158" s="17" t="s">
        <v>150</v>
      </c>
      <c r="BM158" s="144" t="s">
        <v>631</v>
      </c>
    </row>
    <row r="159" spans="2:65" s="1" customFormat="1" ht="24.2" customHeight="1">
      <c r="B159" s="132"/>
      <c r="C159" s="133" t="s">
        <v>475</v>
      </c>
      <c r="D159" s="133" t="s">
        <v>145</v>
      </c>
      <c r="E159" s="134" t="s">
        <v>1536</v>
      </c>
      <c r="F159" s="135" t="s">
        <v>1524</v>
      </c>
      <c r="G159" s="136" t="s">
        <v>224</v>
      </c>
      <c r="H159" s="137">
        <v>20</v>
      </c>
      <c r="I159" s="138"/>
      <c r="J159" s="139">
        <f t="shared" si="20"/>
        <v>0</v>
      </c>
      <c r="K159" s="135" t="s">
        <v>1</v>
      </c>
      <c r="L159" s="32"/>
      <c r="M159" s="140" t="s">
        <v>1</v>
      </c>
      <c r="N159" s="141" t="s">
        <v>42</v>
      </c>
      <c r="P159" s="142">
        <f t="shared" si="21"/>
        <v>0</v>
      </c>
      <c r="Q159" s="142">
        <v>0</v>
      </c>
      <c r="R159" s="142">
        <f t="shared" si="22"/>
        <v>0</v>
      </c>
      <c r="S159" s="142">
        <v>0</v>
      </c>
      <c r="T159" s="143">
        <f t="shared" si="23"/>
        <v>0</v>
      </c>
      <c r="AR159" s="144" t="s">
        <v>150</v>
      </c>
      <c r="AT159" s="144" t="s">
        <v>145</v>
      </c>
      <c r="AU159" s="144" t="s">
        <v>85</v>
      </c>
      <c r="AY159" s="17" t="s">
        <v>142</v>
      </c>
      <c r="BE159" s="145">
        <f t="shared" si="24"/>
        <v>0</v>
      </c>
      <c r="BF159" s="145">
        <f t="shared" si="25"/>
        <v>0</v>
      </c>
      <c r="BG159" s="145">
        <f t="shared" si="26"/>
        <v>0</v>
      </c>
      <c r="BH159" s="145">
        <f t="shared" si="27"/>
        <v>0</v>
      </c>
      <c r="BI159" s="145">
        <f t="shared" si="28"/>
        <v>0</v>
      </c>
      <c r="BJ159" s="17" t="s">
        <v>85</v>
      </c>
      <c r="BK159" s="145">
        <f t="shared" si="29"/>
        <v>0</v>
      </c>
      <c r="BL159" s="17" t="s">
        <v>150</v>
      </c>
      <c r="BM159" s="144" t="s">
        <v>640</v>
      </c>
    </row>
    <row r="160" spans="2:65" s="1" customFormat="1" ht="37.9" customHeight="1">
      <c r="B160" s="132"/>
      <c r="C160" s="133" t="s">
        <v>479</v>
      </c>
      <c r="D160" s="133" t="s">
        <v>145</v>
      </c>
      <c r="E160" s="134" t="s">
        <v>1537</v>
      </c>
      <c r="F160" s="135" t="s">
        <v>1526</v>
      </c>
      <c r="G160" s="136" t="s">
        <v>224</v>
      </c>
      <c r="H160" s="137">
        <v>15</v>
      </c>
      <c r="I160" s="138"/>
      <c r="J160" s="139">
        <f t="shared" si="20"/>
        <v>0</v>
      </c>
      <c r="K160" s="135" t="s">
        <v>1</v>
      </c>
      <c r="L160" s="32"/>
      <c r="M160" s="140" t="s">
        <v>1</v>
      </c>
      <c r="N160" s="141" t="s">
        <v>42</v>
      </c>
      <c r="P160" s="142">
        <f t="shared" si="21"/>
        <v>0</v>
      </c>
      <c r="Q160" s="142">
        <v>0</v>
      </c>
      <c r="R160" s="142">
        <f t="shared" si="22"/>
        <v>0</v>
      </c>
      <c r="S160" s="142">
        <v>0</v>
      </c>
      <c r="T160" s="143">
        <f t="shared" si="23"/>
        <v>0</v>
      </c>
      <c r="AR160" s="144" t="s">
        <v>150</v>
      </c>
      <c r="AT160" s="144" t="s">
        <v>145</v>
      </c>
      <c r="AU160" s="144" t="s">
        <v>85</v>
      </c>
      <c r="AY160" s="17" t="s">
        <v>142</v>
      </c>
      <c r="BE160" s="145">
        <f t="shared" si="24"/>
        <v>0</v>
      </c>
      <c r="BF160" s="145">
        <f t="shared" si="25"/>
        <v>0</v>
      </c>
      <c r="BG160" s="145">
        <f t="shared" si="26"/>
        <v>0</v>
      </c>
      <c r="BH160" s="145">
        <f t="shared" si="27"/>
        <v>0</v>
      </c>
      <c r="BI160" s="145">
        <f t="shared" si="28"/>
        <v>0</v>
      </c>
      <c r="BJ160" s="17" t="s">
        <v>85</v>
      </c>
      <c r="BK160" s="145">
        <f t="shared" si="29"/>
        <v>0</v>
      </c>
      <c r="BL160" s="17" t="s">
        <v>150</v>
      </c>
      <c r="BM160" s="144" t="s">
        <v>648</v>
      </c>
    </row>
    <row r="161" spans="2:65" s="1" customFormat="1" ht="16.5" customHeight="1">
      <c r="B161" s="132"/>
      <c r="C161" s="133" t="s">
        <v>483</v>
      </c>
      <c r="D161" s="133" t="s">
        <v>145</v>
      </c>
      <c r="E161" s="134" t="s">
        <v>1538</v>
      </c>
      <c r="F161" s="135" t="s">
        <v>1539</v>
      </c>
      <c r="G161" s="136" t="s">
        <v>224</v>
      </c>
      <c r="H161" s="137">
        <v>15</v>
      </c>
      <c r="I161" s="138"/>
      <c r="J161" s="139">
        <f t="shared" si="20"/>
        <v>0</v>
      </c>
      <c r="K161" s="135" t="s">
        <v>1</v>
      </c>
      <c r="L161" s="32"/>
      <c r="M161" s="140" t="s">
        <v>1</v>
      </c>
      <c r="N161" s="141" t="s">
        <v>42</v>
      </c>
      <c r="P161" s="142">
        <f t="shared" si="21"/>
        <v>0</v>
      </c>
      <c r="Q161" s="142">
        <v>0</v>
      </c>
      <c r="R161" s="142">
        <f t="shared" si="22"/>
        <v>0</v>
      </c>
      <c r="S161" s="142">
        <v>0</v>
      </c>
      <c r="T161" s="143">
        <f t="shared" si="23"/>
        <v>0</v>
      </c>
      <c r="AR161" s="144" t="s">
        <v>150</v>
      </c>
      <c r="AT161" s="144" t="s">
        <v>145</v>
      </c>
      <c r="AU161" s="144" t="s">
        <v>85</v>
      </c>
      <c r="AY161" s="17" t="s">
        <v>142</v>
      </c>
      <c r="BE161" s="145">
        <f t="shared" si="24"/>
        <v>0</v>
      </c>
      <c r="BF161" s="145">
        <f t="shared" si="25"/>
        <v>0</v>
      </c>
      <c r="BG161" s="145">
        <f t="shared" si="26"/>
        <v>0</v>
      </c>
      <c r="BH161" s="145">
        <f t="shared" si="27"/>
        <v>0</v>
      </c>
      <c r="BI161" s="145">
        <f t="shared" si="28"/>
        <v>0</v>
      </c>
      <c r="BJ161" s="17" t="s">
        <v>85</v>
      </c>
      <c r="BK161" s="145">
        <f t="shared" si="29"/>
        <v>0</v>
      </c>
      <c r="BL161" s="17" t="s">
        <v>150</v>
      </c>
      <c r="BM161" s="144" t="s">
        <v>1540</v>
      </c>
    </row>
    <row r="162" spans="2:63" s="11" customFormat="1" ht="25.9" customHeight="1">
      <c r="B162" s="120"/>
      <c r="D162" s="121" t="s">
        <v>76</v>
      </c>
      <c r="E162" s="122" t="s">
        <v>919</v>
      </c>
      <c r="F162" s="122" t="s">
        <v>920</v>
      </c>
      <c r="I162" s="123"/>
      <c r="J162" s="124">
        <f>BK162</f>
        <v>0</v>
      </c>
      <c r="L162" s="120"/>
      <c r="M162" s="125"/>
      <c r="P162" s="126">
        <f>SUM(P163:P165)</f>
        <v>0</v>
      </c>
      <c r="R162" s="126">
        <f>SUM(R163:R165)</f>
        <v>0</v>
      </c>
      <c r="T162" s="127">
        <f>SUM(T163:T165)</f>
        <v>0</v>
      </c>
      <c r="AR162" s="121" t="s">
        <v>150</v>
      </c>
      <c r="AT162" s="128" t="s">
        <v>76</v>
      </c>
      <c r="AU162" s="128" t="s">
        <v>77</v>
      </c>
      <c r="AY162" s="121" t="s">
        <v>142</v>
      </c>
      <c r="BK162" s="129">
        <f>SUM(BK163:BK165)</f>
        <v>0</v>
      </c>
    </row>
    <row r="163" spans="2:65" s="1" customFormat="1" ht="24.2" customHeight="1">
      <c r="B163" s="132"/>
      <c r="C163" s="133" t="s">
        <v>487</v>
      </c>
      <c r="D163" s="133" t="s">
        <v>145</v>
      </c>
      <c r="E163" s="134" t="s">
        <v>1541</v>
      </c>
      <c r="F163" s="135" t="s">
        <v>1542</v>
      </c>
      <c r="G163" s="136" t="s">
        <v>924</v>
      </c>
      <c r="H163" s="137">
        <v>20</v>
      </c>
      <c r="I163" s="138"/>
      <c r="J163" s="139">
        <f>ROUND(I163*H163,2)</f>
        <v>0</v>
      </c>
      <c r="K163" s="135" t="s">
        <v>1</v>
      </c>
      <c r="L163" s="32"/>
      <c r="M163" s="140" t="s">
        <v>1</v>
      </c>
      <c r="N163" s="141" t="s">
        <v>42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1543</v>
      </c>
      <c r="AT163" s="144" t="s">
        <v>145</v>
      </c>
      <c r="AU163" s="144" t="s">
        <v>85</v>
      </c>
      <c r="AY163" s="17" t="s">
        <v>142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85</v>
      </c>
      <c r="BK163" s="145">
        <f>ROUND(I163*H163,2)</f>
        <v>0</v>
      </c>
      <c r="BL163" s="17" t="s">
        <v>1543</v>
      </c>
      <c r="BM163" s="144" t="s">
        <v>656</v>
      </c>
    </row>
    <row r="164" spans="2:65" s="1" customFormat="1" ht="21.75" customHeight="1">
      <c r="B164" s="132"/>
      <c r="C164" s="133" t="s">
        <v>493</v>
      </c>
      <c r="D164" s="133" t="s">
        <v>145</v>
      </c>
      <c r="E164" s="134" t="s">
        <v>1544</v>
      </c>
      <c r="F164" s="135" t="s">
        <v>1545</v>
      </c>
      <c r="G164" s="136" t="s">
        <v>924</v>
      </c>
      <c r="H164" s="137">
        <v>35</v>
      </c>
      <c r="I164" s="138"/>
      <c r="J164" s="139">
        <f>ROUND(I164*H164,2)</f>
        <v>0</v>
      </c>
      <c r="K164" s="135" t="s">
        <v>1</v>
      </c>
      <c r="L164" s="32"/>
      <c r="M164" s="140" t="s">
        <v>1</v>
      </c>
      <c r="N164" s="141" t="s">
        <v>42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1543</v>
      </c>
      <c r="AT164" s="144" t="s">
        <v>145</v>
      </c>
      <c r="AU164" s="144" t="s">
        <v>85</v>
      </c>
      <c r="AY164" s="17" t="s">
        <v>142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85</v>
      </c>
      <c r="BK164" s="145">
        <f>ROUND(I164*H164,2)</f>
        <v>0</v>
      </c>
      <c r="BL164" s="17" t="s">
        <v>1543</v>
      </c>
      <c r="BM164" s="144" t="s">
        <v>666</v>
      </c>
    </row>
    <row r="165" spans="2:47" s="1" customFormat="1" ht="29.25">
      <c r="B165" s="32"/>
      <c r="D165" s="146" t="s">
        <v>152</v>
      </c>
      <c r="F165" s="147" t="s">
        <v>1546</v>
      </c>
      <c r="I165" s="148"/>
      <c r="L165" s="32"/>
      <c r="M165" s="195"/>
      <c r="N165" s="192"/>
      <c r="O165" s="192"/>
      <c r="P165" s="192"/>
      <c r="Q165" s="192"/>
      <c r="R165" s="192"/>
      <c r="S165" s="192"/>
      <c r="T165" s="196"/>
      <c r="AT165" s="17" t="s">
        <v>152</v>
      </c>
      <c r="AU165" s="17" t="s">
        <v>85</v>
      </c>
    </row>
    <row r="166" spans="2:12" s="1" customFormat="1" ht="6.95" customHeight="1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32"/>
    </row>
  </sheetData>
  <sheetProtection sheet="1" objects="1" scenarios="1" formatCells="0" formatColumns="0" formatRows="0"/>
  <autoFilter ref="C119:K16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LAPTOP-N0CRFKLO\Líba</dc:creator>
  <cp:keywords/>
  <dc:description/>
  <cp:lastModifiedBy>Jana Ďuranová</cp:lastModifiedBy>
  <dcterms:created xsi:type="dcterms:W3CDTF">2023-10-10T08:33:37Z</dcterms:created>
  <dcterms:modified xsi:type="dcterms:W3CDTF">2023-10-26T05:05:30Z</dcterms:modified>
  <cp:category/>
  <cp:version/>
  <cp:contentType/>
  <cp:contentStatus/>
</cp:coreProperties>
</file>