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T-2019-23-NB16 - Obnova 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'ST-2019-23-NB16 - Obnova ...'!$C$128:$K$375</definedName>
    <definedName name="_xlnm.Print_Area" localSheetId="1">'ST-2019-23-NB16 - Obnova ...'!$C$4:$J$76,'ST-2019-23-NB16 - Obnova ...'!$C$82:$J$110,'ST-2019-23-NB16 - Obnova ...'!$C$116:$J$375</definedName>
    <definedName name="_xlnm.Print_Area" localSheetId="2">'Seznam figur'!$C$4:$G$56</definedName>
    <definedName name="_xlnm.Print_Titles" localSheetId="0">'Rekapitulace stavby'!$92:$92</definedName>
    <definedName name="_xlnm.Print_Titles" localSheetId="1">'ST-2019-23-NB16 - Obnova ...'!$128:$128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<sst xmlns="http://schemas.openxmlformats.org/spreadsheetml/2006/main" count="3001" uniqueCount="709">
  <si>
    <t>Export Komplet</t>
  </si>
  <si>
    <t/>
  </si>
  <si>
    <t>2.0</t>
  </si>
  <si>
    <t>ZAMOK</t>
  </si>
  <si>
    <t>False</t>
  </si>
  <si>
    <t>{805a7bfc-65e8-4d06-8fe1-ff143d6135a4}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</si>
  <si>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</si>
  <si>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</si>
  <si>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</si>
  <si>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</si>
  <si>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</si>
  <si>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</si>
  <si>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</si>
  <si>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</si>
  <si>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ST-2019-23-NB16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</si>
  <si>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</si>
  <si>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</si>
  <si>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lávky NB-16 přes Velké Valy</t>
  </si>
  <si>
    <t>0,1</t>
  </si>
  <si>
    <t>KSO:</t>
  </si>
  <si>
    <t>CC-CZ:</t>
  </si>
  <si>
    <t>1</t>
  </si>
  <si>
    <t>Místo:</t>
  </si>
  <si>
    <t xml:space="preserve"> </t>
  </si>
  <si>
    <t>Datum:</t>
  </si>
  <si>
    <t>16. 12. 2019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</si>
  <si>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</si>
  <si>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</si>
  <si>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</si>
  <si>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</si>
  <si>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</si>
  <si>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</si>
  <si>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</si>
  <si>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</si>
  <si>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Statik ČL</t>
  </si>
  <si>
    <t>True</t>
  </si>
  <si>
    <t>Zpracovatel:</t>
  </si>
  <si>
    <t>Poznámka:</t>
  </si>
  <si>
    <t>Aktualizace 10-2023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</si>
  <si>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</si>
  <si>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</si>
  <si>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</si>
  <si>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</si>
  <si>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</si>
  <si>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</si>
  <si>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</si>
  <si>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</si>
  <si>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</si>
  <si>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</si>
  <si>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</si>
  <si>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</si>
  <si>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</si>
  <si>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</si>
  <si>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</si>
  <si>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</si>
  <si>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</si>
  <si>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</si>
  <si>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</si>
  <si>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</si>
  <si>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</si>
  <si>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</si>
  <si>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</si>
  <si>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</si>
  <si>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</si>
  <si>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</si>
  <si>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</si>
  <si>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</si>
  <si>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</si>
  <si>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</si>
  <si>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</si>
  <si>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</si>
  <si>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</si>
  <si>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</si>
  <si>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</si>
  <si>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</si>
  <si>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</si>
  <si>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</si>
  <si>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</si>
  <si>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</si>
  <si>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</si>
  <si>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</si>
  <si>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</si>
  <si>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</si>
  <si>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</si>
  <si>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Obnova lávky lávky NB-16 přes Velké Valy</t>
  </si>
  <si>
    <t>STA</t>
  </si>
  <si>
    <t>{507a1de4-7ba3-4a63-9f94-c8abc134f3ae}</t>
  </si>
  <si>
    <t>2</t>
  </si>
  <si>
    <t>c</t>
  </si>
  <si>
    <t>Rozvaděč</t>
  </si>
  <si>
    <t>1,2</t>
  </si>
  <si>
    <t>dl</t>
  </si>
  <si>
    <t>bourání dlažeb</t>
  </si>
  <si>
    <t>52,13</t>
  </si>
  <si>
    <t>KRYCÍ LIST SOUPISU PRACÍ</t>
  </si>
  <si>
    <t>dol</t>
  </si>
  <si>
    <t>skalní hornina</t>
  </si>
  <si>
    <t>44,655</t>
  </si>
  <si>
    <t>h</t>
  </si>
  <si>
    <t>základy</t>
  </si>
  <si>
    <t>104,196</t>
  </si>
  <si>
    <t>st</t>
  </si>
  <si>
    <t>Zásyp ze štěrkodrti</t>
  </si>
  <si>
    <t>133,212</t>
  </si>
  <si>
    <t>sv</t>
  </si>
  <si>
    <t>svislé přesuny</t>
  </si>
  <si>
    <t>188,851</t>
  </si>
  <si>
    <t>Objekt:</t>
  </si>
  <si>
    <t>svb</t>
  </si>
  <si>
    <t>svislá doprava suti</t>
  </si>
  <si>
    <t>159,765</t>
  </si>
  <si>
    <t>ST-2019-23-NB16 - Obnova lávky lávky NB-16 přes Velké Valy</t>
  </si>
  <si>
    <t>žb</t>
  </si>
  <si>
    <t>bourání žb</t>
  </si>
  <si>
    <t>61,29</t>
  </si>
  <si>
    <t>Aktualizace 06-2023</t>
  </si>
  <si>
    <t>REKAPITULACE ČLENĚNÍ SOUPISU PRACÍ</t>
  </si>
  <si>
    <t>Kód dílu - Popis</t>
  </si>
  <si>
    <t>Cena celkem [CZK]</t>
  </si>
  <si>
    <t>Náklady ze soupisu prací</t>
  </si>
  <si>
    <t>-1</t>
  </si>
  <si>
    <t>HSV -    Práce a dodávky HSV</t>
  </si>
  <si>
    <t xml:space="preserve">    1 -    Zemní práce</t>
  </si>
  <si>
    <t xml:space="preserve">    2 -    Zakládání</t>
  </si>
  <si>
    <t xml:space="preserve">    3 -    Svislé a kompletní konstrukce</t>
  </si>
  <si>
    <t xml:space="preserve">    4 -    Vodorovné konstrukce</t>
  </si>
  <si>
    <t xml:space="preserve">    5 -    Komunikace</t>
  </si>
  <si>
    <t>9 -    Ostatní konstrukce a práce-bourání</t>
  </si>
  <si>
    <t xml:space="preserve">    99 -    Přesun hmot</t>
  </si>
  <si>
    <t>PSV -    Práce a dodávky PSV</t>
  </si>
  <si>
    <t xml:space="preserve">    711 -    Izolace proti vodě, vlhkosti a plynům</t>
  </si>
  <si>
    <t xml:space="preserve">    748 - Elektromontáže - osvětlovací zařízení a svítidla</t>
  </si>
  <si>
    <t>000 -    Nepojmenované práce</t>
  </si>
  <si>
    <t xml:space="preserve">    0 -    Ostatní opatření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</si>
  <si>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</si>
  <si>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</si>
  <si>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</si>
  <si>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</si>
  <si>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</si>
  <si>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</si>
  <si>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</si>
  <si>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</si>
  <si>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</si>
  <si>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</si>
  <si>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</si>
  <si>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</si>
  <si>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</si>
  <si>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</si>
  <si>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  Práce a dodávky HSV</t>
  </si>
  <si>
    <t>ROZPOCET</t>
  </si>
  <si>
    <t xml:space="preserve">   Zemní práce</t>
  </si>
  <si>
    <t>K</t>
  </si>
  <si>
    <t>111251103</t>
  </si>
  <si>
    <t>Odstranění křovin a stromů průměru kmene do 100 mm i s kořeny sklonu terénu do 1:5 z celkové plochy přes 500 m2 strojně</t>
  </si>
  <si>
    <t>m2</t>
  </si>
  <si>
    <t>4</t>
  </si>
  <si>
    <t>-1337046313</t>
  </si>
  <si>
    <t>115101201</t>
  </si>
  <si>
    <t>Čerpání vody na dopravní výšku do 10 m průměrný přítok do 500 l/min</t>
  </si>
  <si>
    <t>hod</t>
  </si>
  <si>
    <t>-1530314266</t>
  </si>
  <si>
    <t>3</t>
  </si>
  <si>
    <t>115101301</t>
  </si>
  <si>
    <t>Pohotovost čerpací soupravy pro dopravní výšku do 10 m přítok do 500 l/min</t>
  </si>
  <si>
    <t>den</t>
  </si>
  <si>
    <t>1589229807</t>
  </si>
  <si>
    <t>132251253</t>
  </si>
  <si>
    <t>Hloubení rýh nezapažených š do 2000 mm v hornině třídy těžitelnosti I skupiny 3 objem do 100 m3 strojně</t>
  </si>
  <si>
    <t>m3</t>
  </si>
  <si>
    <t>-474555154</t>
  </si>
  <si>
    <t>VV</t>
  </si>
  <si>
    <t>(9,51*5,5*2*1,2+0,8*4*2*1,2+(13,93+38,2)*0,3)-44,655</t>
  </si>
  <si>
    <t>Součet</t>
  </si>
  <si>
    <t>5</t>
  </si>
  <si>
    <t>122702119</t>
  </si>
  <si>
    <t>Příplatek za lepivost k odkopávkám a prokopávkám výsypek rozpojitelných bez předchozího rozrušení</t>
  </si>
  <si>
    <t>757278694</t>
  </si>
  <si>
    <t>6</t>
  </si>
  <si>
    <t>138511201</t>
  </si>
  <si>
    <t>Dolamování hloubených vykopávek rýh ve vrstvě tl do 500 mm v hornině třídy těžitelnosti III skupiny 6</t>
  </si>
  <si>
    <t>58491671</t>
  </si>
  <si>
    <t>148,851*0,3</t>
  </si>
  <si>
    <t>7</t>
  </si>
  <si>
    <t>151301901</t>
  </si>
  <si>
    <t>Zřízení hnaného pažení stěn s ponecháním pažin ve výkopu hl do 4 m</t>
  </si>
  <si>
    <t>1016250528</t>
  </si>
  <si>
    <t>P</t>
  </si>
  <si>
    <t>Poznámka k položce:
Pažení pro zajištění základů podél plotové zídky</t>
  </si>
  <si>
    <t>5*3</t>
  </si>
  <si>
    <t>8</t>
  </si>
  <si>
    <t>153191121</t>
  </si>
  <si>
    <t>Zřízení těsnění hradicích stěn ze zhutněné sypaniny</t>
  </si>
  <si>
    <t>477407609</t>
  </si>
  <si>
    <t>Poznámka k položce:
Hrázky pro převedení vody-2 etapy</t>
  </si>
  <si>
    <t>1*10*1*2*2</t>
  </si>
  <si>
    <t>9</t>
  </si>
  <si>
    <t>153191131</t>
  </si>
  <si>
    <t>Odstranění těsnění hradicích stěn ze zhutněné sypaniny</t>
  </si>
  <si>
    <t>-1677425598</t>
  </si>
  <si>
    <t>161151103</t>
  </si>
  <si>
    <t>Svislé přemístění výkopku z horniny třídy těžitelnosti I skupiny 1 až 3 hl výkopu přes 4 do 8 m</t>
  </si>
  <si>
    <t>578738433</t>
  </si>
  <si>
    <t>h+40+dol</t>
  </si>
  <si>
    <t>11</t>
  </si>
  <si>
    <t>162751117</t>
  </si>
  <si>
    <t>Vodorovné přemístění přes 9 000 do 10000 m výkopku/sypaniny z horniny třídy těžitelnosti I skupiny 1 až 3</t>
  </si>
  <si>
    <t>-1061898304</t>
  </si>
  <si>
    <t>sv+12</t>
  </si>
  <si>
    <t>12</t>
  </si>
  <si>
    <t>162751119</t>
  </si>
  <si>
    <t>Příplatek k vodorovnému přemístění výkopku/sypaniny z horniny třídy těžitelnosti I skupiny 1 až 3 ZKD 1000 m přes 10000 m</t>
  </si>
  <si>
    <t>133165540</t>
  </si>
  <si>
    <t>(sv+12)*15</t>
  </si>
  <si>
    <t>13</t>
  </si>
  <si>
    <t>167151101</t>
  </si>
  <si>
    <t>Nakládání výkopku z hornin třídy těžitelnosti I skupiny 1 až 3 do 100 m3</t>
  </si>
  <si>
    <t>-998587925</t>
  </si>
  <si>
    <t>14</t>
  </si>
  <si>
    <t>171201221</t>
  </si>
  <si>
    <t>Poplatek za uložení na skládce (skládkovné) zeminy a kamení kód odpadu 17 05 04</t>
  </si>
  <si>
    <t>t</t>
  </si>
  <si>
    <t>1102850210</t>
  </si>
  <si>
    <t>sv*1,8+12</t>
  </si>
  <si>
    <t>175151201</t>
  </si>
  <si>
    <t>Obsypání objektu nad přilehlým původním terénem sypaninou bez prohození, uloženou do 3 m strojně</t>
  </si>
  <si>
    <t>-1784357029</t>
  </si>
  <si>
    <t>16</t>
  </si>
  <si>
    <t>M</t>
  </si>
  <si>
    <t>58344197</t>
  </si>
  <si>
    <t>štěrkodrť frakce 0/63</t>
  </si>
  <si>
    <t>-624410952</t>
  </si>
  <si>
    <t>st*1,9</t>
  </si>
  <si>
    <t>17</t>
  </si>
  <si>
    <t>181006111</t>
  </si>
  <si>
    <t>Rozprostření zemin tl vrstvy do 0,1 m schopných zúrodnění v rovině a sklonu do 1:5</t>
  </si>
  <si>
    <t>288062176</t>
  </si>
  <si>
    <t>18</t>
  </si>
  <si>
    <t>181411123</t>
  </si>
  <si>
    <t>Založení lučního trávníku výsevem plochy do 1000 m2 ve svahu do 1:1</t>
  </si>
  <si>
    <t>1978436850</t>
  </si>
  <si>
    <t>19</t>
  </si>
  <si>
    <t>00572474</t>
  </si>
  <si>
    <t>osivo směs travní krajinná-svahová</t>
  </si>
  <si>
    <t>kg</t>
  </si>
  <si>
    <t>-1364357234</t>
  </si>
  <si>
    <t>10*0,3</t>
  </si>
  <si>
    <t>20</t>
  </si>
  <si>
    <t>181951111</t>
  </si>
  <si>
    <t>Úprava pláně v hornině třídy těžitelnosti I skupiny 1 až 3 bez zhutnění strojně</t>
  </si>
  <si>
    <t>-1573046575</t>
  </si>
  <si>
    <t>185804312</t>
  </si>
  <si>
    <t>Zalití rostlin vodou plocha přes 20 m2</t>
  </si>
  <si>
    <t>168633462</t>
  </si>
  <si>
    <t>10*10/1000</t>
  </si>
  <si>
    <t xml:space="preserve">   Zakládání</t>
  </si>
  <si>
    <t>22</t>
  </si>
  <si>
    <t>273313511</t>
  </si>
  <si>
    <t>Základové desky z betonu tř. C 12/15</t>
  </si>
  <si>
    <t>442106227</t>
  </si>
  <si>
    <t>Poznámka k položce:
Pod základy</t>
  </si>
  <si>
    <t>2,2*4,38*0,1*2+0,1*1,4*4,6*2</t>
  </si>
  <si>
    <t>23</t>
  </si>
  <si>
    <t>274321118</t>
  </si>
  <si>
    <t>Základové pasy, prahy, věnce a ostruhy mostních konstrukcí ze ŽB C 30/37</t>
  </si>
  <si>
    <t>882737746</t>
  </si>
  <si>
    <t>Poznámka k položce:
Vč. základu rozvaděče</t>
  </si>
  <si>
    <t>4,4*2*1,1*2+1*0,8*1</t>
  </si>
  <si>
    <t>24</t>
  </si>
  <si>
    <t>274354111</t>
  </si>
  <si>
    <t>Bednění základových pásů - zřízení</t>
  </si>
  <si>
    <t>1805102167</t>
  </si>
  <si>
    <t>1,1*4,4*4+1*2*4+1*0,8*4</t>
  </si>
  <si>
    <t>25</t>
  </si>
  <si>
    <t>274354211</t>
  </si>
  <si>
    <t>Bednění základových pásů - odstranění</t>
  </si>
  <si>
    <t>420345276</t>
  </si>
  <si>
    <t>26</t>
  </si>
  <si>
    <t>274361116</t>
  </si>
  <si>
    <t>Výztuž základových pásů, prahů, věnců a ostruh z betonářské oceli 10 505 - B500</t>
  </si>
  <si>
    <t>-1801638972</t>
  </si>
  <si>
    <t>20,16*250*1,15/1000</t>
  </si>
  <si>
    <t xml:space="preserve">   Svislé a kompletní konstrukce</t>
  </si>
  <si>
    <t>27</t>
  </si>
  <si>
    <t>212341111</t>
  </si>
  <si>
    <t>Obetonování drenážních trub mezerovitým betonem</t>
  </si>
  <si>
    <t>1391121554</t>
  </si>
  <si>
    <t>11,6*0,2*0,2*1,2</t>
  </si>
  <si>
    <t>28</t>
  </si>
  <si>
    <t>212792213</t>
  </si>
  <si>
    <t>Odvodnění mostní opěry - drenážní flexibilní plastové potrubí DN 200</t>
  </si>
  <si>
    <t>m</t>
  </si>
  <si>
    <t>-1214969718</t>
  </si>
  <si>
    <t>(4,6+1,2)*2</t>
  </si>
  <si>
    <t>29</t>
  </si>
  <si>
    <t>18615201</t>
  </si>
  <si>
    <t>trubka drenážní korugovaná PP SN 8 perforace 360° pro liniové stavby DN 200</t>
  </si>
  <si>
    <t>76872713</t>
  </si>
  <si>
    <t>11,6*1,2</t>
  </si>
  <si>
    <t>30</t>
  </si>
  <si>
    <t>317171126</t>
  </si>
  <si>
    <t>Kotvení monolitického betonu římsy do mostovky kotvou do vývrtu</t>
  </si>
  <si>
    <t>kus</t>
  </si>
  <si>
    <t>782002938</t>
  </si>
  <si>
    <t>5+5+4+4</t>
  </si>
  <si>
    <t>31</t>
  </si>
  <si>
    <t>54879992</t>
  </si>
  <si>
    <t>kotva římsy M24 do vývrtu, NRk = 210 KN</t>
  </si>
  <si>
    <t>89220919</t>
  </si>
  <si>
    <t>32</t>
  </si>
  <si>
    <t>317321118</t>
  </si>
  <si>
    <t>Mostní římsy ze ŽB C 30/37</t>
  </si>
  <si>
    <t>1049010292</t>
  </si>
  <si>
    <t>Poznámka k položce:
Římsy na křídlech</t>
  </si>
  <si>
    <t>0,25*0,3*(3,5+3+3+4)</t>
  </si>
  <si>
    <t>33</t>
  </si>
  <si>
    <t>317353121</t>
  </si>
  <si>
    <t>Bednění mostních říms všech tvarů - zřízení</t>
  </si>
  <si>
    <t>-1972530488</t>
  </si>
  <si>
    <t>(0,25+0,1+0,25)*13,5+0,25*0,3*4</t>
  </si>
  <si>
    <t>34</t>
  </si>
  <si>
    <t>317353221</t>
  </si>
  <si>
    <t>Bednění mostních říms všech tvarů - odstranění</t>
  </si>
  <si>
    <t>-1398601888</t>
  </si>
  <si>
    <t>35</t>
  </si>
  <si>
    <t>317361116</t>
  </si>
  <si>
    <t>Výztuž mostních říms z betonářské oceli 10 505</t>
  </si>
  <si>
    <t>967031529</t>
  </si>
  <si>
    <t>1,013*250*1,15/1000</t>
  </si>
  <si>
    <t>36</t>
  </si>
  <si>
    <t>334323118</t>
  </si>
  <si>
    <t>Mostní opěry a úložné prahy ze ŽB C 30/37</t>
  </si>
  <si>
    <t>720041884</t>
  </si>
  <si>
    <t>Poznámka k položce:
Vč. křídel</t>
  </si>
  <si>
    <t>2,44*0,75*2,5*2+((3,5+1,8)/2)*3*0,5*2+((3,5+1,8)/2)*3,5*0,5+((1,8+3,5)/2)*4*0,5</t>
  </si>
  <si>
    <t>37</t>
  </si>
  <si>
    <t>334351112</t>
  </si>
  <si>
    <t>Bednění systémové mostních opěr a úložných prahů z překližek pro ŽB - zřízení</t>
  </si>
  <si>
    <t>-1176992755</t>
  </si>
  <si>
    <t>((1,8+3,5)/2)*3,5*8+0,5*3,5*4+2,5*2,44*4+0,75*2,5*4</t>
  </si>
  <si>
    <t>38</t>
  </si>
  <si>
    <t>334351211</t>
  </si>
  <si>
    <t>Bednění systémové mostních opěr a úložných prahů z překližek - odstranění</t>
  </si>
  <si>
    <t>-1350494446</t>
  </si>
  <si>
    <t>113,1</t>
  </si>
  <si>
    <t>39</t>
  </si>
  <si>
    <t>334361216</t>
  </si>
  <si>
    <t>Výztuž dříků opěr z betonářské oceli 10 505-B500</t>
  </si>
  <si>
    <t>1142610171</t>
  </si>
  <si>
    <t>27,038*250*1,15/1000</t>
  </si>
  <si>
    <t xml:space="preserve">   Vodorovné konstrukce</t>
  </si>
  <si>
    <t>40</t>
  </si>
  <si>
    <t>421321128</t>
  </si>
  <si>
    <t>Mostní nosné konstrukce deskové ze ŽB C 30/37</t>
  </si>
  <si>
    <t>1494694750</t>
  </si>
  <si>
    <t>1,07*11,5*1,35</t>
  </si>
  <si>
    <t>41</t>
  </si>
  <si>
    <t>413352111</t>
  </si>
  <si>
    <t>Zřízení podpěrné konstrukce nosníků výšky podepření do 4 m pro nosník výšky do 100 cm</t>
  </si>
  <si>
    <t>-1713918074</t>
  </si>
  <si>
    <t>10*7,5</t>
  </si>
  <si>
    <t>42</t>
  </si>
  <si>
    <t>413352112</t>
  </si>
  <si>
    <t>Odstranění podpěrné konstrukce nosníků výšky podepření do 4 m pro nosník výšky do 100 cm</t>
  </si>
  <si>
    <t>320535501</t>
  </si>
  <si>
    <t>75</t>
  </si>
  <si>
    <t>43</t>
  </si>
  <si>
    <t>421361226</t>
  </si>
  <si>
    <t>Výztuž ŽB deskového mostu z betonářské oceli 10 505-B500</t>
  </si>
  <si>
    <t>-1190258006</t>
  </si>
  <si>
    <t>16,612*250*1,15/1000</t>
  </si>
  <si>
    <t>44</t>
  </si>
  <si>
    <t>421955112</t>
  </si>
  <si>
    <t>Bednění z překližek na mostní skruži - zřízení</t>
  </si>
  <si>
    <t>-674405022</t>
  </si>
  <si>
    <t>10*(0,05+0,25+0,61+0,305+1,4+0,305+0,61+0,25+0,05)*1,15</t>
  </si>
  <si>
    <t>45</t>
  </si>
  <si>
    <t>421351192</t>
  </si>
  <si>
    <t>Příplatek k bednění konstrukcí mostů za bednění oblouku R do 500 m</t>
  </si>
  <si>
    <t>580886056</t>
  </si>
  <si>
    <t>46</t>
  </si>
  <si>
    <t>421955212</t>
  </si>
  <si>
    <t>Bednění z překližek na mostní skruži - odstranění</t>
  </si>
  <si>
    <t>-1841729648</t>
  </si>
  <si>
    <t>47</t>
  </si>
  <si>
    <t>423355911</t>
  </si>
  <si>
    <t>Příplatek k bednění nosných konstrukcí trámových za bednění náběhů rovinných</t>
  </si>
  <si>
    <t>52271505</t>
  </si>
  <si>
    <t>48</t>
  </si>
  <si>
    <t>936942211</t>
  </si>
  <si>
    <t>Zhotovení tabulky s letopočtem opravy mostu vložením šablony do bednění</t>
  </si>
  <si>
    <t>1874200633</t>
  </si>
  <si>
    <t>49</t>
  </si>
  <si>
    <t>953961219x</t>
  </si>
  <si>
    <t>Kotvy chemickou patronou M 24 hl 300 mm do betonu, ŽB nebo kamene s vyvrtáním otvoru</t>
  </si>
  <si>
    <t>-1778715225</t>
  </si>
  <si>
    <t>Poznámka k položce:
Vrubový kloub - závitová tyč M24 délky 600 mm na chemickou kotvu. S vyvrtáním otvoru.</t>
  </si>
  <si>
    <t>50</t>
  </si>
  <si>
    <t>953965151x</t>
  </si>
  <si>
    <t>Kotevní šroub pro chemické kotvy M 24 dl 600 mm</t>
  </si>
  <si>
    <t>-655977293</t>
  </si>
  <si>
    <t>Poznámka k položce:
Závitová tyč vrubového kloubu, M24 délka 600 mm</t>
  </si>
  <si>
    <t xml:space="preserve">   Komunikace</t>
  </si>
  <si>
    <t>51</t>
  </si>
  <si>
    <t>213141112</t>
  </si>
  <si>
    <t>Zřízení vrstvy z geotextilie v rovině nebo ve sklonu do 1:5 š do 6 m</t>
  </si>
  <si>
    <t>1924822057</t>
  </si>
  <si>
    <t>(1,8+3,5)/2*3,5*4*1,2+2,5*2,44*2*1,2</t>
  </si>
  <si>
    <t>52</t>
  </si>
  <si>
    <t>69311082</t>
  </si>
  <si>
    <t>geotextilie netkaná PP 500g/m2</t>
  </si>
  <si>
    <t>-1912912927</t>
  </si>
  <si>
    <t>59,16*1,2</t>
  </si>
  <si>
    <t>53</t>
  </si>
  <si>
    <t>564861111</t>
  </si>
  <si>
    <t>Podklad ze štěrkodrtě ŠD tl 200 mm</t>
  </si>
  <si>
    <t>1367765032</t>
  </si>
  <si>
    <t>15,91+41,4</t>
  </si>
  <si>
    <t>54</t>
  </si>
  <si>
    <t>916331112</t>
  </si>
  <si>
    <t>Osazení zahradního obrubníku betonového do lože z betonu s boční opěrou</t>
  </si>
  <si>
    <t>1880270691</t>
  </si>
  <si>
    <t>1,935+3,705</t>
  </si>
  <si>
    <t>55</t>
  </si>
  <si>
    <t>59217001</t>
  </si>
  <si>
    <t>obrubník betonový zahradní 1000x50x250mm</t>
  </si>
  <si>
    <t>-1267427189</t>
  </si>
  <si>
    <t>5,64*1,2</t>
  </si>
  <si>
    <t>56</t>
  </si>
  <si>
    <t>596211110</t>
  </si>
  <si>
    <t>Kladení zámkové dlažby komunikací pro pěší tl 60 mm skupiny A pl do 50 m2</t>
  </si>
  <si>
    <t>-1272445268</t>
  </si>
  <si>
    <t>41,4</t>
  </si>
  <si>
    <t>57</t>
  </si>
  <si>
    <t>59245015</t>
  </si>
  <si>
    <t>dlažba zámková profilová základní 20x16,5x6 cm přírodní</t>
  </si>
  <si>
    <t>-1477299781</t>
  </si>
  <si>
    <t>41,4*1,2</t>
  </si>
  <si>
    <t>58</t>
  </si>
  <si>
    <t>935114121</t>
  </si>
  <si>
    <t>Štěrbinový odvodňovací betonový žlab 450x500 mm bez vnitřního spádu se základem</t>
  </si>
  <si>
    <t>-1277184548</t>
  </si>
  <si>
    <t>59</t>
  </si>
  <si>
    <t>59228430</t>
  </si>
  <si>
    <t>žlab štěrbinový betonový s průběžnou štěrbinou 400x500x2000mm</t>
  </si>
  <si>
    <t>-2125796988</t>
  </si>
  <si>
    <t>3*1,2</t>
  </si>
  <si>
    <t xml:space="preserve">   Ostatní konstrukce a práce-bourání</t>
  </si>
  <si>
    <t>60</t>
  </si>
  <si>
    <t>113201112</t>
  </si>
  <si>
    <t>Vytrhání obrub silničních ležatých</t>
  </si>
  <si>
    <t>1197616234</t>
  </si>
  <si>
    <t>4,5+3,6+4,2+3,7+2,3+1,7+1,6</t>
  </si>
  <si>
    <t>61</t>
  </si>
  <si>
    <t>388995212</t>
  </si>
  <si>
    <t>Chránička kabelů z trub HDPE v římse DN 110</t>
  </si>
  <si>
    <t>-194226065</t>
  </si>
  <si>
    <t>4+10,1+3,1</t>
  </si>
  <si>
    <t>62</t>
  </si>
  <si>
    <t>465513257</t>
  </si>
  <si>
    <t>Dlažba svahu u opěr z upraveného lomového žulového kamene tl 250 mm do lože C 25/30 pl přes 10 m2</t>
  </si>
  <si>
    <t>-1258622778</t>
  </si>
  <si>
    <t>Poznámka k položce:
Předláždění koryta v nutném rozsahu u opěr</t>
  </si>
  <si>
    <t>1,55*6*2</t>
  </si>
  <si>
    <t>63</t>
  </si>
  <si>
    <t>899911111</t>
  </si>
  <si>
    <t>Osazení ocelových součástí pro potrubí závěsných a úložných hmotnosti jednotlivě do 5 kg</t>
  </si>
  <si>
    <t>2146258392</t>
  </si>
  <si>
    <t>Poznámka k položce:
Závěsy pro chráničku VO pod mostovkou, nerez, vč. kotvení</t>
  </si>
  <si>
    <t>15*5</t>
  </si>
  <si>
    <t>64</t>
  </si>
  <si>
    <t>914112111</t>
  </si>
  <si>
    <t>Tabulka s označením evidenčního čísla mostu</t>
  </si>
  <si>
    <t>-628389003</t>
  </si>
  <si>
    <t>65</t>
  </si>
  <si>
    <t>279232511</t>
  </si>
  <si>
    <t>Postupná podezdívka základového zdiva cihlami pálenými na MC</t>
  </si>
  <si>
    <t>317605335</t>
  </si>
  <si>
    <t>Poznámka k položce:
Zděný rozvaděč</t>
  </si>
  <si>
    <t>1*1,5*0,8</t>
  </si>
  <si>
    <t>66</t>
  </si>
  <si>
    <t>120901103</t>
  </si>
  <si>
    <t>Bourání zdiva cihelného nebo smíšeného v odkopávkách nebo prokopávkách na MC ručně</t>
  </si>
  <si>
    <t>-1216892014</t>
  </si>
  <si>
    <t>Poznámka k položce:
Rozebrání rozvaděče</t>
  </si>
  <si>
    <t>67</t>
  </si>
  <si>
    <t>963051111</t>
  </si>
  <si>
    <t>Bourání mostní nosné konstrukce z ŽB</t>
  </si>
  <si>
    <t>-515127812</t>
  </si>
  <si>
    <t>2,5*1,5*3*2+2*2,5*0,15*4+7*1,5*1,5*2+0,15*11*2,6</t>
  </si>
  <si>
    <t>68</t>
  </si>
  <si>
    <t>963071112</t>
  </si>
  <si>
    <t>Demontáž ocelových prvků mostů šroubovaných nebo svařovaných přes 100 kg</t>
  </si>
  <si>
    <t>-1311559420</t>
  </si>
  <si>
    <t>Poznámka k položce:
Vč. velkého autojeřábu (100t) pro vyjmutí kce a následné rozřezání</t>
  </si>
  <si>
    <t>14*2*50+11*2*1,1*150</t>
  </si>
  <si>
    <t>69</t>
  </si>
  <si>
    <t>965081353</t>
  </si>
  <si>
    <t>Bourání podlah z dlaždic betonových, teracových nebo čedičových tl přes 40 mm plochy přes 1 m2</t>
  </si>
  <si>
    <t>-376558851</t>
  </si>
  <si>
    <t>13,93+38,2</t>
  </si>
  <si>
    <t>70</t>
  </si>
  <si>
    <t>941111111</t>
  </si>
  <si>
    <t>Montáž lešení řadového trubkového lehkého s podlahami zatížení do 200 kg/m2 š do 0,9 m v do 10 m</t>
  </si>
  <si>
    <t>-425378865</t>
  </si>
  <si>
    <t>7,5*2,5*2</t>
  </si>
  <si>
    <t>71</t>
  </si>
  <si>
    <t>941111811</t>
  </si>
  <si>
    <t>Demontáž lešení řadového trubkového lehkého s podlahami zatížení do 200 kg/m2 š do 0,9 m v do 10 m</t>
  </si>
  <si>
    <t>351018894</t>
  </si>
  <si>
    <t>72</t>
  </si>
  <si>
    <t>451476121</t>
  </si>
  <si>
    <t>Podkladní vrstva plastbetonová tixotropní první vrstva tl 10 mm</t>
  </si>
  <si>
    <t>1701089136</t>
  </si>
  <si>
    <t>Poznámka k položce:
Podlití desek zábradlí plastbetonem</t>
  </si>
  <si>
    <t>0,26*0,2*20</t>
  </si>
  <si>
    <t>73</t>
  </si>
  <si>
    <t>628613231</t>
  </si>
  <si>
    <t>Protikorozní ochrana OK mostu I. tř.- základní a podkladní epoxidový, vrchní PU nátěr s metalizací</t>
  </si>
  <si>
    <t>-1071481587</t>
  </si>
  <si>
    <t>Poznámka k položce:
PKO zábradlí</t>
  </si>
  <si>
    <t>33,62*1,1*2</t>
  </si>
  <si>
    <t>74</t>
  </si>
  <si>
    <t>911121111</t>
  </si>
  <si>
    <t>Montáž zábradlí ocelového přichyceného vruty do betonového podkladu</t>
  </si>
  <si>
    <t>-423196938</t>
  </si>
  <si>
    <t>Poznámka k položce:
Zábradlí historizující</t>
  </si>
  <si>
    <t>(3+10,045+4,02+3+10,04+3,515)</t>
  </si>
  <si>
    <t>911122111</t>
  </si>
  <si>
    <t>Výroba dílů ocelového zábradlí do 50 kg při opravách mostů</t>
  </si>
  <si>
    <t>-1555467853</t>
  </si>
  <si>
    <t>Poznámka k položce:
Zábradlí historizující dle požadavku NPÚ</t>
  </si>
  <si>
    <t>(3+10,045+4,02+3+10,04+3,515)*65</t>
  </si>
  <si>
    <t>76</t>
  </si>
  <si>
    <t>13010918</t>
  </si>
  <si>
    <t>ocel profilová UE 180 jakost 11 375</t>
  </si>
  <si>
    <t>-1542874258</t>
  </si>
  <si>
    <t>2,185*1,05</t>
  </si>
  <si>
    <t>77</t>
  </si>
  <si>
    <t>931994142</t>
  </si>
  <si>
    <t>Těsnění dilatační spáry betonové konstrukce polyuretanovým tmelem do pl 4,0 cm2</t>
  </si>
  <si>
    <t>832991485</t>
  </si>
  <si>
    <t>2,6*3</t>
  </si>
  <si>
    <t>78</t>
  </si>
  <si>
    <t>953961214</t>
  </si>
  <si>
    <t>Kotvy chemickou patronou M 16 hl 125 mm do betonu, ŽB nebo kamene s vyvrtáním otvoru</t>
  </si>
  <si>
    <t>1815194168</t>
  </si>
  <si>
    <t>Poznámka k položce:
Kotvení zábradlí</t>
  </si>
  <si>
    <t>20*4</t>
  </si>
  <si>
    <t>79</t>
  </si>
  <si>
    <t>953965131</t>
  </si>
  <si>
    <t>Kotevní šroub pro chemické kotvy M 16 dl 190 mm</t>
  </si>
  <si>
    <t>218317044</t>
  </si>
  <si>
    <t>80</t>
  </si>
  <si>
    <t>54879004</t>
  </si>
  <si>
    <t>patrona chemická M16x125mm</t>
  </si>
  <si>
    <t>-1518427639</t>
  </si>
  <si>
    <t>81</t>
  </si>
  <si>
    <t>997211211</t>
  </si>
  <si>
    <t>Svislá doprava vybouraných hmot na v 3,5 m</t>
  </si>
  <si>
    <t>666550892</t>
  </si>
  <si>
    <t>žb*2,4+dl*0,1*2,2+c*1</t>
  </si>
  <si>
    <t>82</t>
  </si>
  <si>
    <t>997013501</t>
  </si>
  <si>
    <t>Odvoz suti a vybouraných hmot na skládku nebo meziskládku do 1 km se složením</t>
  </si>
  <si>
    <t>-1865586994</t>
  </si>
  <si>
    <t>Poznámka k položce:
Vč. odvozu OK do šrotu</t>
  </si>
  <si>
    <t>svb+5,03</t>
  </si>
  <si>
    <t>83</t>
  </si>
  <si>
    <t>997013509</t>
  </si>
  <si>
    <t>Příplatek k odvozu suti a vybouraných hmot na skládku ZKD 1 km přes 1 km</t>
  </si>
  <si>
    <t>-1646547457</t>
  </si>
  <si>
    <t>(svb+5,03)*15</t>
  </si>
  <si>
    <t>84</t>
  </si>
  <si>
    <t>997013602</t>
  </si>
  <si>
    <t>Poplatek za uložení na skládce (skládkovné) stavebního odpadu železobetonového kód odpadu 17 01 01</t>
  </si>
  <si>
    <t>727283227</t>
  </si>
  <si>
    <t>žb*2,4+dl*2,2*0,1</t>
  </si>
  <si>
    <t>99</t>
  </si>
  <si>
    <t xml:space="preserve">   Přesun hmot</t>
  </si>
  <si>
    <t>85</t>
  </si>
  <si>
    <t>998212111</t>
  </si>
  <si>
    <t>Přesun hmot pro mosty zděné, monolitické betonové nebo ocelové v do 20 m</t>
  </si>
  <si>
    <t>-1184912055</t>
  </si>
  <si>
    <t>(3,215+0,557)*2,0+(20,16+1,013+27,038+16,612)*2,4+5,796+0,291+7,773+4,776+57,31*0,1*2</t>
  </si>
  <si>
    <t>PSV</t>
  </si>
  <si>
    <t xml:space="preserve">   Práce a dodávky PSV</t>
  </si>
  <si>
    <t>711</t>
  </si>
  <si>
    <t xml:space="preserve">   Izolace proti vodě, vlhkosti a plynům</t>
  </si>
  <si>
    <t>86</t>
  </si>
  <si>
    <t>711112001</t>
  </si>
  <si>
    <t>Provedení izolace proti zemní vlhkosti svislé za studena nátěrem penetračním</t>
  </si>
  <si>
    <t>542995592</t>
  </si>
  <si>
    <t>87</t>
  </si>
  <si>
    <t>11163150</t>
  </si>
  <si>
    <t>lak penetrační asfaltový</t>
  </si>
  <si>
    <t>-1527056760</t>
  </si>
  <si>
    <t>Poznámka k položce:
Spotřeba 0,3-0,4kg/m2</t>
  </si>
  <si>
    <t>59,160*0,4/1000</t>
  </si>
  <si>
    <t>88</t>
  </si>
  <si>
    <t>711122131</t>
  </si>
  <si>
    <t>Provedení izolace proti zemní vlhkosti svislé za horka nátěrem asfaltovým</t>
  </si>
  <si>
    <t>1780339237</t>
  </si>
  <si>
    <t>89</t>
  </si>
  <si>
    <t>11163152</t>
  </si>
  <si>
    <t>lak asfaltový izolační</t>
  </si>
  <si>
    <t>-2094192452</t>
  </si>
  <si>
    <t>59,16*0,3/1000</t>
  </si>
  <si>
    <t>90</t>
  </si>
  <si>
    <t>711132101</t>
  </si>
  <si>
    <t>Provedení izolace proti zemní vlhkosti pásy na sucho svislé AIP nebo tkaninou</t>
  </si>
  <si>
    <t>1352016661</t>
  </si>
  <si>
    <t>59,16+27</t>
  </si>
  <si>
    <t>91</t>
  </si>
  <si>
    <t>62832001</t>
  </si>
  <si>
    <t>pás asfaltový natavitelný oxidovaný tl 3,5mm typu V60 S35 s vložkou ze skleněné rohože, s jemnozrnným minerálním posypem</t>
  </si>
  <si>
    <t>1966819979</t>
  </si>
  <si>
    <t>86,16*1,2</t>
  </si>
  <si>
    <t>92</t>
  </si>
  <si>
    <t>28323102</t>
  </si>
  <si>
    <t>fólie PE hydroizolační (ojemová hmotnost 750 kg/m3), š. 1,4 m, tl. 1,5 mm</t>
  </si>
  <si>
    <t>-310759987</t>
  </si>
  <si>
    <t>2,7*5*2</t>
  </si>
  <si>
    <t>93</t>
  </si>
  <si>
    <t>7113810xx</t>
  </si>
  <si>
    <t>Provedení hydroizolace mostovek polyuretany tl. 5 mm</t>
  </si>
  <si>
    <t>-955689838</t>
  </si>
  <si>
    <t>Poznámka k položce:
Přímopochozí izolační systém železobetonové mostovky se vsypem</t>
  </si>
  <si>
    <t>23,96*1,1</t>
  </si>
  <si>
    <t>94</t>
  </si>
  <si>
    <t>938532111</t>
  </si>
  <si>
    <t>Broušení nerovností mostovky do 2 mm</t>
  </si>
  <si>
    <t>-1487900380</t>
  </si>
  <si>
    <t>Poznámka k položce:
Broušení mostovky pro aplikaci přímopochozího systému vodotěsné izolace</t>
  </si>
  <si>
    <t>748</t>
  </si>
  <si>
    <t>Elektromontáže - osvětlovací zařízení a svítidla</t>
  </si>
  <si>
    <t>95</t>
  </si>
  <si>
    <t>21004009xx</t>
  </si>
  <si>
    <t>Veřejné osvětlení - napojení v rozvaděči, zprovoznění VO</t>
  </si>
  <si>
    <t>-1827610703</t>
  </si>
  <si>
    <t>Poznámka k položce:
Včetně odpojení při demolici, zkoušek, revizí, včetně osazení do chrániček pod mostovkou, vč. rozvaděče</t>
  </si>
  <si>
    <t>000</t>
  </si>
  <si>
    <t xml:space="preserve">   Nepojmenované práce</t>
  </si>
  <si>
    <t xml:space="preserve">   Ostatní opatření</t>
  </si>
  <si>
    <t>96</t>
  </si>
  <si>
    <t>012002000</t>
  </si>
  <si>
    <t xml:space="preserve">Geodetické práce - geometrický plán </t>
  </si>
  <si>
    <t>1024</t>
  </si>
  <si>
    <t>313760373</t>
  </si>
  <si>
    <t>97</t>
  </si>
  <si>
    <t>012103000</t>
  </si>
  <si>
    <t>Geodetické práce před výstavbou</t>
  </si>
  <si>
    <t>237051913</t>
  </si>
  <si>
    <t>98</t>
  </si>
  <si>
    <t>012203000</t>
  </si>
  <si>
    <t>Geodetické práce při provádění stavby</t>
  </si>
  <si>
    <t>-249903361</t>
  </si>
  <si>
    <t>012303000</t>
  </si>
  <si>
    <t>Geodetické práce po výstavbě - zaměření</t>
  </si>
  <si>
    <t>-472834211</t>
  </si>
  <si>
    <t>013294000</t>
  </si>
  <si>
    <t>VTD</t>
  </si>
  <si>
    <t>-1588249685</t>
  </si>
  <si>
    <t>Poznámka k položce:
Zábradlí + výztuž nosných konstrukcí</t>
  </si>
  <si>
    <t>101</t>
  </si>
  <si>
    <t>013254000</t>
  </si>
  <si>
    <t>Dokumentace skutečného provedení stavby</t>
  </si>
  <si>
    <t>-2021700902</t>
  </si>
  <si>
    <t>102</t>
  </si>
  <si>
    <t>042002000</t>
  </si>
  <si>
    <t>Posudky - Hlavní mostní prohlídka + mostní list</t>
  </si>
  <si>
    <t>2006476996</t>
  </si>
  <si>
    <t>103</t>
  </si>
  <si>
    <t>042503000</t>
  </si>
  <si>
    <t>Plán havarijní a povodňový na staveništi</t>
  </si>
  <si>
    <t>1177592358</t>
  </si>
  <si>
    <t>104</t>
  </si>
  <si>
    <t>030001000</t>
  </si>
  <si>
    <t>Zařízení staveniště</t>
  </si>
  <si>
    <t>-2071489906</t>
  </si>
  <si>
    <t>Poznámka k položce:
vč. oplocení</t>
  </si>
  <si>
    <t>105</t>
  </si>
  <si>
    <t>034403000</t>
  </si>
  <si>
    <t>Dopravní značení na staveništi</t>
  </si>
  <si>
    <t>-2010990247</t>
  </si>
  <si>
    <t>Poznámka k položce:
DIO během stavby-uzavírka</t>
  </si>
  <si>
    <t>106</t>
  </si>
  <si>
    <t>060001000</t>
  </si>
  <si>
    <t>Územní vlivy</t>
  </si>
  <si>
    <t>324550438</t>
  </si>
  <si>
    <t>Poznámka k položce:
Poplatek za zábory pozemků</t>
  </si>
  <si>
    <t>107</t>
  </si>
  <si>
    <t>062303000</t>
  </si>
  <si>
    <t>Použití nezvyklých dopravních prostředků</t>
  </si>
  <si>
    <t>-1827601439</t>
  </si>
  <si>
    <t>Poznámka k položce:
Ztížený přístup na staveniště</t>
  </si>
  <si>
    <t>108</t>
  </si>
  <si>
    <t>075002000</t>
  </si>
  <si>
    <t>Ochranná pásma</t>
  </si>
  <si>
    <t>-1136545526</t>
  </si>
  <si>
    <t>Poznámka k položce:
Ochrana sítí při provádění, případně vyvěšení, podepření</t>
  </si>
  <si>
    <t>109</t>
  </si>
  <si>
    <t>460010025</t>
  </si>
  <si>
    <t>Vytyčení trasy inženýrských sítí v zastavěném prostoru</t>
  </si>
  <si>
    <t>-139094058</t>
  </si>
  <si>
    <t>Poznámka k položce:
Vytýčení sítí</t>
  </si>
  <si>
    <t>SEZNAM FIGUR</t>
  </si>
  <si>
    <t>Výměra</t>
  </si>
  <si>
    <t xml:space="preserve"> ST-2019-23-NB16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</si>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</sst>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spans="2:71" s="1" customFormat="1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23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35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ST-2019-23-NB16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Obnova lávky NB-16 přes Velké Valy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22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24</v>
      </c>
      <c r="AJ87" s="39"/>
      <c r="AK87" s="39"/>
      <c r="AL87" s="39"/>
      <c r="AM87" s="78" t="str">
        <f>IF(AN8="","",AN8)</f>
        <v>16. 12. 2019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28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33</v>
      </c>
      <c r="AJ89" s="39"/>
      <c r="AK89" s="39"/>
      <c r="AL89" s="39"/>
      <c r="AM89" s="79" t="str">
        <f>IF(E17="","",E17)</f>
        <v>Statik ČL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31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36</v>
      </c>
      <c r="AJ90" s="39"/>
      <c r="AK90" s="39"/>
      <c r="AL90" s="39"/>
      <c r="AM90" s="79" t="str">
        <f>IF(E20="","",E20)</f>
        <v>Statik ČL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37.5" customHeight="1">
      <c r="A95" s="118" t="s">
        <v>83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'ST-2019-23-NB16 - Obnova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'ST-2019-23-NB16 - Obnova ...'!P129</f>
        <v>0</v>
      </c>
      <c r="AV95" s="127">
        <f>'ST-2019-23-NB16 - Obnova ...'!J33</f>
        <v>0</v>
      </c>
      <c r="AW95" s="127">
        <f>'ST-2019-23-NB16 - Obnova ...'!J34</f>
        <v>0</v>
      </c>
      <c r="AX95" s="127">
        <f>'ST-2019-23-NB16 - Obnova ...'!J35</f>
        <v>0</v>
      </c>
      <c r="AY95" s="127">
        <f>'ST-2019-23-NB16 - Obnova ...'!J36</f>
        <v>0</v>
      </c>
      <c r="AZ95" s="127">
        <f>'ST-2019-23-NB16 - Obnova ...'!F33</f>
        <v>0</v>
      </c>
      <c r="BA95" s="127">
        <f>'ST-2019-23-NB16 - Obnova ...'!F34</f>
        <v>0</v>
      </c>
      <c r="BB95" s="127">
        <f>'ST-2019-23-NB16 - Obnova ...'!F35</f>
        <v>0</v>
      </c>
      <c r="BC95" s="127">
        <f>'ST-2019-23-NB16 - Obnova ...'!F36</f>
        <v>0</v>
      </c>
      <c r="BD95" s="129">
        <f>'ST-2019-23-NB16 - Obnova ...'!F37</f>
        <v>0</v>
      </c>
      <c r="BE95" s="7"/>
      <c r="BT95" s="130" t="s">
        <v>21</v>
      </c>
      <c r="BV95" s="130" t="s">
        <v>81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T-2019-23-NB16 - Obnov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  <c r="AZ2" s="131" t="s">
        <v>88</v>
      </c>
      <c r="BA2" s="131" t="s">
        <v>89</v>
      </c>
      <c r="BB2" s="131" t="s">
        <v>1</v>
      </c>
      <c r="BC2" s="131" t="s">
        <v>90</v>
      </c>
      <c r="BD2" s="131" t="s">
        <v>87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9"/>
      <c r="AT3" s="16" t="s">
        <v>87</v>
      </c>
      <c r="AZ3" s="131" t="s">
        <v>91</v>
      </c>
      <c r="BA3" s="131" t="s">
        <v>92</v>
      </c>
      <c r="BB3" s="131" t="s">
        <v>1</v>
      </c>
      <c r="BC3" s="131" t="s">
        <v>93</v>
      </c>
      <c r="BD3" s="131" t="s">
        <v>87</v>
      </c>
    </row>
    <row r="4" spans="2:56" s="1" customFormat="1" ht="24.95" customHeight="1">
      <c r="B4" s="19"/>
      <c r="D4" s="134" t="s">
        <v>94</v>
      </c>
      <c r="L4" s="19"/>
      <c r="M4" s="135" t="s">
        <v>10</v>
      </c>
      <c r="AT4" s="16" t="s">
        <v>4</v>
      </c>
      <c r="AZ4" s="131" t="s">
        <v>95</v>
      </c>
      <c r="BA4" s="131" t="s">
        <v>96</v>
      </c>
      <c r="BB4" s="131" t="s">
        <v>1</v>
      </c>
      <c r="BC4" s="131" t="s">
        <v>97</v>
      </c>
      <c r="BD4" s="131" t="s">
        <v>87</v>
      </c>
    </row>
    <row r="5" spans="2:56" s="1" customFormat="1" ht="6.95" customHeight="1">
      <c r="B5" s="19"/>
      <c r="L5" s="19"/>
      <c r="AZ5" s="131" t="s">
        <v>98</v>
      </c>
      <c r="BA5" s="131" t="s">
        <v>99</v>
      </c>
      <c r="BB5" s="131" t="s">
        <v>1</v>
      </c>
      <c r="BC5" s="131" t="s">
        <v>100</v>
      </c>
      <c r="BD5" s="131" t="s">
        <v>87</v>
      </c>
    </row>
    <row r="6" spans="2:56" s="1" customFormat="1" ht="12" customHeight="1">
      <c r="B6" s="19"/>
      <c r="D6" s="136" t="s">
        <v>16</v>
      </c>
      <c r="L6" s="19"/>
      <c r="AZ6" s="131" t="s">
        <v>101</v>
      </c>
      <c r="BA6" s="131" t="s">
        <v>102</v>
      </c>
      <c r="BB6" s="131" t="s">
        <v>1</v>
      </c>
      <c r="BC6" s="131" t="s">
        <v>103</v>
      </c>
      <c r="BD6" s="131" t="s">
        <v>87</v>
      </c>
    </row>
    <row r="7" spans="2:56" s="1" customFormat="1" ht="16.5" customHeight="1">
      <c r="B7" s="19"/>
      <c r="E7" s="137" t="str">
        <f>'Rekapitulace stavby'!K6</f>
        <v>Obnova lávky NB-16 přes Velké Valy</v>
      </c>
      <c r="F7" s="136"/>
      <c r="G7" s="136"/>
      <c r="H7" s="136"/>
      <c r="L7" s="19"/>
      <c r="AZ7" s="131" t="s">
        <v>104</v>
      </c>
      <c r="BA7" s="131" t="s">
        <v>105</v>
      </c>
      <c r="BB7" s="131" t="s">
        <v>1</v>
      </c>
      <c r="BC7" s="131" t="s">
        <v>106</v>
      </c>
      <c r="BD7" s="131" t="s">
        <v>87</v>
      </c>
    </row>
    <row r="8" spans="1:56" s="2" customFormat="1" ht="12" customHeight="1">
      <c r="A8" s="37"/>
      <c r="B8" s="43"/>
      <c r="C8" s="37"/>
      <c r="D8" s="136" t="s">
        <v>107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1" t="s">
        <v>108</v>
      </c>
      <c r="BA8" s="131" t="s">
        <v>109</v>
      </c>
      <c r="BB8" s="131" t="s">
        <v>1</v>
      </c>
      <c r="BC8" s="131" t="s">
        <v>110</v>
      </c>
      <c r="BD8" s="131" t="s">
        <v>87</v>
      </c>
    </row>
    <row r="9" spans="1:56" s="2" customFormat="1" ht="30" customHeight="1">
      <c r="A9" s="37"/>
      <c r="B9" s="43"/>
      <c r="C9" s="37"/>
      <c r="D9" s="37"/>
      <c r="E9" s="138" t="s">
        <v>111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1" t="s">
        <v>112</v>
      </c>
      <c r="BA9" s="131" t="s">
        <v>113</v>
      </c>
      <c r="BB9" s="131" t="s">
        <v>1</v>
      </c>
      <c r="BC9" s="131" t="s">
        <v>114</v>
      </c>
      <c r="BD9" s="131" t="s">
        <v>87</v>
      </c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6" t="s">
        <v>19</v>
      </c>
      <c r="E11" s="37"/>
      <c r="F11" s="139" t="s">
        <v>1</v>
      </c>
      <c r="G11" s="37"/>
      <c r="H11" s="37"/>
      <c r="I11" s="136" t="s">
        <v>20</v>
      </c>
      <c r="J11" s="139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6" t="s">
        <v>22</v>
      </c>
      <c r="E12" s="37"/>
      <c r="F12" s="139" t="s">
        <v>23</v>
      </c>
      <c r="G12" s="37"/>
      <c r="H12" s="37"/>
      <c r="I12" s="136" t="s">
        <v>24</v>
      </c>
      <c r="J12" s="140" t="str">
        <f>'Rekapitulace stavby'!AN8</f>
        <v>16. 12. 2019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6" t="s">
        <v>28</v>
      </c>
      <c r="E14" s="37"/>
      <c r="F14" s="37"/>
      <c r="G14" s="37"/>
      <c r="H14" s="37"/>
      <c r="I14" s="136" t="s">
        <v>29</v>
      </c>
      <c r="J14" s="139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23</v>
      </c>
      <c r="F15" s="37"/>
      <c r="G15" s="37"/>
      <c r="H15" s="37"/>
      <c r="I15" s="136" t="s">
        <v>30</v>
      </c>
      <c r="J15" s="139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6" t="s">
        <v>31</v>
      </c>
      <c r="E17" s="37"/>
      <c r="F17" s="37"/>
      <c r="G17" s="37"/>
      <c r="H17" s="37"/>
      <c r="I17" s="136" t="s">
        <v>29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36" t="s">
        <v>30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6" t="s">
        <v>33</v>
      </c>
      <c r="E20" s="37"/>
      <c r="F20" s="37"/>
      <c r="G20" s="37"/>
      <c r="H20" s="37"/>
      <c r="I20" s="136" t="s">
        <v>29</v>
      </c>
      <c r="J20" s="139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">
        <v>34</v>
      </c>
      <c r="F21" s="37"/>
      <c r="G21" s="37"/>
      <c r="H21" s="37"/>
      <c r="I21" s="136" t="s">
        <v>30</v>
      </c>
      <c r="J21" s="139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6" t="s">
        <v>36</v>
      </c>
      <c r="E23" s="37"/>
      <c r="F23" s="37"/>
      <c r="G23" s="37"/>
      <c r="H23" s="37"/>
      <c r="I23" s="136" t="s">
        <v>29</v>
      </c>
      <c r="J23" s="139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34</v>
      </c>
      <c r="F24" s="37"/>
      <c r="G24" s="37"/>
      <c r="H24" s="37"/>
      <c r="I24" s="136" t="s">
        <v>30</v>
      </c>
      <c r="J24" s="139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6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115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5"/>
      <c r="E29" s="145"/>
      <c r="F29" s="145"/>
      <c r="G29" s="145"/>
      <c r="H29" s="145"/>
      <c r="I29" s="145"/>
      <c r="J29" s="145"/>
      <c r="K29" s="145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6" t="s">
        <v>39</v>
      </c>
      <c r="E30" s="37"/>
      <c r="F30" s="37"/>
      <c r="G30" s="37"/>
      <c r="H30" s="37"/>
      <c r="I30" s="37"/>
      <c r="J30" s="147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5"/>
      <c r="E31" s="145"/>
      <c r="F31" s="145"/>
      <c r="G31" s="145"/>
      <c r="H31" s="145"/>
      <c r="I31" s="145"/>
      <c r="J31" s="145"/>
      <c r="K31" s="145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8" t="s">
        <v>41</v>
      </c>
      <c r="G32" s="37"/>
      <c r="H32" s="37"/>
      <c r="I32" s="148" t="s">
        <v>40</v>
      </c>
      <c r="J32" s="148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9" t="s">
        <v>43</v>
      </c>
      <c r="E33" s="136" t="s">
        <v>44</v>
      </c>
      <c r="F33" s="150">
        <f>ROUND((SUM(BE129:BE375)),2)</f>
        <v>0</v>
      </c>
      <c r="G33" s="37"/>
      <c r="H33" s="37"/>
      <c r="I33" s="151">
        <v>0.21</v>
      </c>
      <c r="J33" s="150">
        <f>ROUND(((SUM(BE129:BE375))*I33),2)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6" t="s">
        <v>45</v>
      </c>
      <c r="F34" s="150">
        <f>ROUND((SUM(BF129:BF375)),2)</f>
        <v>0</v>
      </c>
      <c r="G34" s="37"/>
      <c r="H34" s="37"/>
      <c r="I34" s="151">
        <v>0.15</v>
      </c>
      <c r="J34" s="150">
        <f>ROUND(((SUM(BF129:BF375))*I34),2)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6" t="s">
        <v>46</v>
      </c>
      <c r="F35" s="150">
        <f>ROUND((SUM(BG129:BG375)),2)</f>
        <v>0</v>
      </c>
      <c r="G35" s="37"/>
      <c r="H35" s="37"/>
      <c r="I35" s="151">
        <v>0.21</v>
      </c>
      <c r="J35" s="15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6" t="s">
        <v>47</v>
      </c>
      <c r="F36" s="150">
        <f>ROUND((SUM(BH129:BH375)),2)</f>
        <v>0</v>
      </c>
      <c r="G36" s="37"/>
      <c r="H36" s="37"/>
      <c r="I36" s="151">
        <v>0.15</v>
      </c>
      <c r="J36" s="15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6" t="s">
        <v>48</v>
      </c>
      <c r="F37" s="150">
        <f>ROUND((SUM(BI129:BI375)),2)</f>
        <v>0</v>
      </c>
      <c r="G37" s="37"/>
      <c r="H37" s="37"/>
      <c r="I37" s="151">
        <v>0</v>
      </c>
      <c r="J37" s="15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9" t="s">
        <v>52</v>
      </c>
      <c r="E50" s="160"/>
      <c r="F50" s="160"/>
      <c r="G50" s="159" t="s">
        <v>53</v>
      </c>
      <c r="H50" s="160"/>
      <c r="I50" s="160"/>
      <c r="J50" s="160"/>
      <c r="K50" s="16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1" t="s">
        <v>54</v>
      </c>
      <c r="E61" s="162"/>
      <c r="F61" s="163" t="s">
        <v>55</v>
      </c>
      <c r="G61" s="161" t="s">
        <v>54</v>
      </c>
      <c r="H61" s="162"/>
      <c r="I61" s="162"/>
      <c r="J61" s="164" t="s">
        <v>55</v>
      </c>
      <c r="K61" s="162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9" t="s">
        <v>56</v>
      </c>
      <c r="E65" s="165"/>
      <c r="F65" s="165"/>
      <c r="G65" s="159" t="s">
        <v>57</v>
      </c>
      <c r="H65" s="165"/>
      <c r="I65" s="165"/>
      <c r="J65" s="165"/>
      <c r="K65" s="165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1" t="s">
        <v>54</v>
      </c>
      <c r="E76" s="162"/>
      <c r="F76" s="163" t="s">
        <v>55</v>
      </c>
      <c r="G76" s="161" t="s">
        <v>54</v>
      </c>
      <c r="H76" s="162"/>
      <c r="I76" s="162"/>
      <c r="J76" s="164" t="s">
        <v>55</v>
      </c>
      <c r="K76" s="16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0" t="str">
        <f>E7</f>
        <v>Obnova lávky NB-16 přes Velké Valy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>ST-2019-23-NB16 - Obnova lávky lávky NB-16 přes Velké Valy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22</v>
      </c>
      <c r="D89" s="39"/>
      <c r="E89" s="39"/>
      <c r="F89" s="26" t="str">
        <f>F12</f>
        <v xml:space="preserve"> </v>
      </c>
      <c r="G89" s="39"/>
      <c r="H89" s="39"/>
      <c r="I89" s="31" t="s">
        <v>24</v>
      </c>
      <c r="J89" s="78" t="str">
        <f>IF(J12="","",J12)</f>
        <v>16. 12. 2019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28</v>
      </c>
      <c r="D91" s="39"/>
      <c r="E91" s="39"/>
      <c r="F91" s="26" t="str">
        <f>E15</f>
        <v xml:space="preserve"> </v>
      </c>
      <c r="G91" s="39"/>
      <c r="H91" s="39"/>
      <c r="I91" s="31" t="s">
        <v>33</v>
      </c>
      <c r="J91" s="35" t="str">
        <f>E21</f>
        <v>Statik ČL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31" t="s">
        <v>36</v>
      </c>
      <c r="J92" s="35" t="str">
        <f>E24</f>
        <v>Statik ČL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1" t="s">
        <v>117</v>
      </c>
      <c r="D94" s="172"/>
      <c r="E94" s="172"/>
      <c r="F94" s="172"/>
      <c r="G94" s="172"/>
      <c r="H94" s="172"/>
      <c r="I94" s="172"/>
      <c r="J94" s="173" t="s">
        <v>118</v>
      </c>
      <c r="K94" s="172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4" t="s">
        <v>119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120</v>
      </c>
    </row>
    <row r="97" spans="1:31" s="9" customFormat="1" ht="24.95" customHeight="1">
      <c r="A97" s="9"/>
      <c r="B97" s="175"/>
      <c r="C97" s="176"/>
      <c r="D97" s="177" t="s">
        <v>121</v>
      </c>
      <c r="E97" s="178"/>
      <c r="F97" s="178"/>
      <c r="G97" s="178"/>
      <c r="H97" s="178"/>
      <c r="I97" s="178"/>
      <c r="J97" s="179">
        <f>J130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122</v>
      </c>
      <c r="E98" s="184"/>
      <c r="F98" s="184"/>
      <c r="G98" s="184"/>
      <c r="H98" s="184"/>
      <c r="I98" s="184"/>
      <c r="J98" s="185">
        <f>J131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123</v>
      </c>
      <c r="E99" s="184"/>
      <c r="F99" s="184"/>
      <c r="G99" s="184"/>
      <c r="H99" s="184"/>
      <c r="I99" s="184"/>
      <c r="J99" s="185">
        <f>J176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124</v>
      </c>
      <c r="E100" s="184"/>
      <c r="F100" s="184"/>
      <c r="G100" s="184"/>
      <c r="H100" s="184"/>
      <c r="I100" s="184"/>
      <c r="J100" s="185">
        <f>J189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125</v>
      </c>
      <c r="E101" s="184"/>
      <c r="F101" s="184"/>
      <c r="G101" s="184"/>
      <c r="H101" s="184"/>
      <c r="I101" s="184"/>
      <c r="J101" s="185">
        <f>J220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126</v>
      </c>
      <c r="E102" s="184"/>
      <c r="F102" s="184"/>
      <c r="G102" s="184"/>
      <c r="H102" s="184"/>
      <c r="I102" s="184"/>
      <c r="J102" s="185">
        <f>J243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127</v>
      </c>
      <c r="E103" s="178"/>
      <c r="F103" s="178"/>
      <c r="G103" s="178"/>
      <c r="H103" s="178"/>
      <c r="I103" s="178"/>
      <c r="J103" s="179">
        <f>J262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128</v>
      </c>
      <c r="E104" s="184"/>
      <c r="F104" s="184"/>
      <c r="G104" s="184"/>
      <c r="H104" s="184"/>
      <c r="I104" s="184"/>
      <c r="J104" s="185">
        <f>J323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5"/>
      <c r="C105" s="176"/>
      <c r="D105" s="177" t="s">
        <v>129</v>
      </c>
      <c r="E105" s="178"/>
      <c r="F105" s="178"/>
      <c r="G105" s="178"/>
      <c r="H105" s="178"/>
      <c r="I105" s="178"/>
      <c r="J105" s="179">
        <f>J327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1"/>
      <c r="C106" s="182"/>
      <c r="D106" s="183" t="s">
        <v>130</v>
      </c>
      <c r="E106" s="184"/>
      <c r="F106" s="184"/>
      <c r="G106" s="184"/>
      <c r="H106" s="184"/>
      <c r="I106" s="184"/>
      <c r="J106" s="185">
        <f>J328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131</v>
      </c>
      <c r="E107" s="184"/>
      <c r="F107" s="184"/>
      <c r="G107" s="184"/>
      <c r="H107" s="184"/>
      <c r="I107" s="184"/>
      <c r="J107" s="185">
        <f>J350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5"/>
      <c r="C108" s="176"/>
      <c r="D108" s="177" t="s">
        <v>132</v>
      </c>
      <c r="E108" s="178"/>
      <c r="F108" s="178"/>
      <c r="G108" s="178"/>
      <c r="H108" s="178"/>
      <c r="I108" s="178"/>
      <c r="J108" s="179">
        <f>J353</f>
        <v>0</v>
      </c>
      <c r="K108" s="176"/>
      <c r="L108" s="18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1"/>
      <c r="C109" s="182"/>
      <c r="D109" s="183" t="s">
        <v>133</v>
      </c>
      <c r="E109" s="184"/>
      <c r="F109" s="184"/>
      <c r="G109" s="184"/>
      <c r="H109" s="184"/>
      <c r="I109" s="184"/>
      <c r="J109" s="185">
        <f>J354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134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70" t="str">
        <f>E7</f>
        <v>Obnova lávky NB-16 přes Velké Valy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107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30" customHeight="1">
      <c r="A121" s="37"/>
      <c r="B121" s="38"/>
      <c r="C121" s="39"/>
      <c r="D121" s="39"/>
      <c r="E121" s="75" t="str">
        <f>E9</f>
        <v>ST-2019-23-NB16 - Obnova lávky lávky NB-16 přes Velké Valy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22</v>
      </c>
      <c r="D123" s="39"/>
      <c r="E123" s="39"/>
      <c r="F123" s="26" t="str">
        <f>F12</f>
        <v xml:space="preserve"> </v>
      </c>
      <c r="G123" s="39"/>
      <c r="H123" s="39"/>
      <c r="I123" s="31" t="s">
        <v>24</v>
      </c>
      <c r="J123" s="78" t="str">
        <f>IF(J12="","",J12)</f>
        <v>16. 12. 2019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E15</f>
        <v xml:space="preserve"> </v>
      </c>
      <c r="G125" s="39"/>
      <c r="H125" s="39"/>
      <c r="I125" s="31" t="s">
        <v>33</v>
      </c>
      <c r="J125" s="35" t="str">
        <f>E21</f>
        <v>Statik ČL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31</v>
      </c>
      <c r="D126" s="39"/>
      <c r="E126" s="39"/>
      <c r="F126" s="26" t="str">
        <f>IF(E18="","",E18)</f>
        <v>Vyplň údaj</v>
      </c>
      <c r="G126" s="39"/>
      <c r="H126" s="39"/>
      <c r="I126" s="31" t="s">
        <v>36</v>
      </c>
      <c r="J126" s="35" t="str">
        <f>E24</f>
        <v>Statik ČL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87"/>
      <c r="B128" s="188"/>
      <c r="C128" s="189" t="s">
        <v>135</v>
      </c>
      <c r="D128" s="190" t="s">
        <v>64</v>
      </c>
      <c r="E128" s="190" t="s">
        <v>60</v>
      </c>
      <c r="F128" s="190" t="s">
        <v>61</v>
      </c>
      <c r="G128" s="190" t="s">
        <v>136</v>
      </c>
      <c r="H128" s="190" t="s">
        <v>137</v>
      </c>
      <c r="I128" s="190" t="s">
        <v>138</v>
      </c>
      <c r="J128" s="191" t="s">
        <v>118</v>
      </c>
      <c r="K128" s="192" t="s">
        <v>139</v>
      </c>
      <c r="L128" s="193"/>
      <c r="M128" s="99" t="s">
        <v>1</v>
      </c>
      <c r="N128" s="100" t="s">
        <v>43</v>
      </c>
      <c r="O128" s="100" t="s">
        <v>140</v>
      </c>
      <c r="P128" s="100" t="s">
        <v>141</v>
      </c>
      <c r="Q128" s="100" t="s">
        <v>142</v>
      </c>
      <c r="R128" s="100" t="s">
        <v>143</v>
      </c>
      <c r="S128" s="100" t="s">
        <v>144</v>
      </c>
      <c r="T128" s="101" t="s">
        <v>145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</row>
    <row r="129" spans="1:63" s="2" customFormat="1" ht="22.8" customHeight="1">
      <c r="A129" s="37"/>
      <c r="B129" s="38"/>
      <c r="C129" s="106" t="s">
        <v>146</v>
      </c>
      <c r="D129" s="39"/>
      <c r="E129" s="39"/>
      <c r="F129" s="39"/>
      <c r="G129" s="39"/>
      <c r="H129" s="39"/>
      <c r="I129" s="39"/>
      <c r="J129" s="194">
        <f>BK129</f>
        <v>0</v>
      </c>
      <c r="K129" s="39"/>
      <c r="L129" s="43"/>
      <c r="M129" s="102"/>
      <c r="N129" s="195"/>
      <c r="O129" s="103"/>
      <c r="P129" s="196">
        <f>P130+P262+P327+P353</f>
        <v>0</v>
      </c>
      <c r="Q129" s="103"/>
      <c r="R129" s="196">
        <f>R130+R262+R327+R353</f>
        <v>322.77769032000003</v>
      </c>
      <c r="S129" s="103"/>
      <c r="T129" s="197">
        <f>T130+T262+T327+T353</f>
        <v>178.501732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78</v>
      </c>
      <c r="AU129" s="16" t="s">
        <v>120</v>
      </c>
      <c r="BK129" s="198">
        <f>BK130+BK262+BK327+BK353</f>
        <v>0</v>
      </c>
    </row>
    <row r="130" spans="1:63" s="12" customFormat="1" ht="25.9" customHeight="1">
      <c r="A130" s="12"/>
      <c r="B130" s="199"/>
      <c r="C130" s="200"/>
      <c r="D130" s="201" t="s">
        <v>78</v>
      </c>
      <c r="E130" s="202" t="s">
        <v>147</v>
      </c>
      <c r="F130" s="202" t="s">
        <v>148</v>
      </c>
      <c r="G130" s="200"/>
      <c r="H130" s="200"/>
      <c r="I130" s="203"/>
      <c r="J130" s="204">
        <f>BK130</f>
        <v>0</v>
      </c>
      <c r="K130" s="200"/>
      <c r="L130" s="205"/>
      <c r="M130" s="206"/>
      <c r="N130" s="207"/>
      <c r="O130" s="207"/>
      <c r="P130" s="208">
        <f>P131+P176+P189+P220+P243</f>
        <v>0</v>
      </c>
      <c r="Q130" s="207"/>
      <c r="R130" s="208">
        <f>R131+R176+R189+R220+R243</f>
        <v>275.87638962</v>
      </c>
      <c r="S130" s="207"/>
      <c r="T130" s="209">
        <f>T131+T176+T189+T220+T243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0" t="s">
        <v>21</v>
      </c>
      <c r="AT130" s="211" t="s">
        <v>78</v>
      </c>
      <c r="AU130" s="211" t="s">
        <v>79</v>
      </c>
      <c r="AY130" s="210" t="s">
        <v>149</v>
      </c>
      <c r="BK130" s="212">
        <f>BK131+BK176+BK189+BK220+BK243</f>
        <v>0</v>
      </c>
    </row>
    <row r="131" spans="1:63" s="12" customFormat="1" ht="22.8" customHeight="1">
      <c r="A131" s="12"/>
      <c r="B131" s="199"/>
      <c r="C131" s="200"/>
      <c r="D131" s="201" t="s">
        <v>78</v>
      </c>
      <c r="E131" s="213" t="s">
        <v>21</v>
      </c>
      <c r="F131" s="213" t="s">
        <v>150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SUM(P132:P175)</f>
        <v>0</v>
      </c>
      <c r="Q131" s="207"/>
      <c r="R131" s="208">
        <f>SUM(R132:R175)</f>
        <v>253.69774999999998</v>
      </c>
      <c r="S131" s="207"/>
      <c r="T131" s="209">
        <f>SUM(T132:T175)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21</v>
      </c>
      <c r="AT131" s="211" t="s">
        <v>78</v>
      </c>
      <c r="AU131" s="211" t="s">
        <v>21</v>
      </c>
      <c r="AY131" s="210" t="s">
        <v>149</v>
      </c>
      <c r="BK131" s="212">
        <f>SUM(BK132:BK175)</f>
        <v>0</v>
      </c>
    </row>
    <row r="132" spans="1:65" s="2" customFormat="1" ht="37.8" customHeight="1">
      <c r="A132" s="37"/>
      <c r="B132" s="38"/>
      <c r="C132" s="215" t="s">
        <v>21</v>
      </c>
      <c r="D132" s="215" t="s">
        <v>151</v>
      </c>
      <c r="E132" s="216" t="s">
        <v>152</v>
      </c>
      <c r="F132" s="217" t="s">
        <v>153</v>
      </c>
      <c r="G132" s="218" t="s">
        <v>154</v>
      </c>
      <c r="H132" s="219">
        <v>10</v>
      </c>
      <c r="I132" s="220"/>
      <c r="J132" s="221">
        <f>ROUND(I132*H132,2)</f>
        <v>0</v>
      </c>
      <c r="K132" s="222"/>
      <c r="L132" s="43"/>
      <c r="M132" s="223" t="s">
        <v>1</v>
      </c>
      <c r="N132" s="224" t="s">
        <v>44</v>
      </c>
      <c r="O132" s="90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7" t="s">
        <v>155</v>
      </c>
      <c r="AT132" s="227" t="s">
        <v>151</v>
      </c>
      <c r="AU132" s="227" t="s">
        <v>87</v>
      </c>
      <c r="AY132" s="16" t="s">
        <v>149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6" t="s">
        <v>21</v>
      </c>
      <c r="BK132" s="228">
        <f>ROUND(I132*H132,2)</f>
        <v>0</v>
      </c>
      <c r="BL132" s="16" t="s">
        <v>155</v>
      </c>
      <c r="BM132" s="227" t="s">
        <v>156</v>
      </c>
    </row>
    <row r="133" spans="1:65" s="2" customFormat="1" ht="24.15" customHeight="1">
      <c r="A133" s="37"/>
      <c r="B133" s="38"/>
      <c r="C133" s="215" t="s">
        <v>87</v>
      </c>
      <c r="D133" s="215" t="s">
        <v>151</v>
      </c>
      <c r="E133" s="216" t="s">
        <v>157</v>
      </c>
      <c r="F133" s="217" t="s">
        <v>158</v>
      </c>
      <c r="G133" s="218" t="s">
        <v>159</v>
      </c>
      <c r="H133" s="219">
        <v>180</v>
      </c>
      <c r="I133" s="220"/>
      <c r="J133" s="221">
        <f>ROUND(I133*H133,2)</f>
        <v>0</v>
      </c>
      <c r="K133" s="222"/>
      <c r="L133" s="43"/>
      <c r="M133" s="223" t="s">
        <v>1</v>
      </c>
      <c r="N133" s="224" t="s">
        <v>44</v>
      </c>
      <c r="O133" s="90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7" t="s">
        <v>155</v>
      </c>
      <c r="AT133" s="227" t="s">
        <v>151</v>
      </c>
      <c r="AU133" s="227" t="s">
        <v>87</v>
      </c>
      <c r="AY133" s="16" t="s">
        <v>149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6" t="s">
        <v>21</v>
      </c>
      <c r="BK133" s="228">
        <f>ROUND(I133*H133,2)</f>
        <v>0</v>
      </c>
      <c r="BL133" s="16" t="s">
        <v>155</v>
      </c>
      <c r="BM133" s="227" t="s">
        <v>160</v>
      </c>
    </row>
    <row r="134" spans="1:65" s="2" customFormat="1" ht="24.15" customHeight="1">
      <c r="A134" s="37"/>
      <c r="B134" s="38"/>
      <c r="C134" s="215" t="s">
        <v>161</v>
      </c>
      <c r="D134" s="215" t="s">
        <v>151</v>
      </c>
      <c r="E134" s="216" t="s">
        <v>162</v>
      </c>
      <c r="F134" s="217" t="s">
        <v>163</v>
      </c>
      <c r="G134" s="218" t="s">
        <v>164</v>
      </c>
      <c r="H134" s="219">
        <v>10</v>
      </c>
      <c r="I134" s="220"/>
      <c r="J134" s="221">
        <f>ROUND(I134*H134,2)</f>
        <v>0</v>
      </c>
      <c r="K134" s="222"/>
      <c r="L134" s="43"/>
      <c r="M134" s="223" t="s">
        <v>1</v>
      </c>
      <c r="N134" s="224" t="s">
        <v>44</v>
      </c>
      <c r="O134" s="90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7" t="s">
        <v>155</v>
      </c>
      <c r="AT134" s="227" t="s">
        <v>151</v>
      </c>
      <c r="AU134" s="227" t="s">
        <v>87</v>
      </c>
      <c r="AY134" s="16" t="s">
        <v>149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6" t="s">
        <v>21</v>
      </c>
      <c r="BK134" s="228">
        <f>ROUND(I134*H134,2)</f>
        <v>0</v>
      </c>
      <c r="BL134" s="16" t="s">
        <v>155</v>
      </c>
      <c r="BM134" s="227" t="s">
        <v>165</v>
      </c>
    </row>
    <row r="135" spans="1:65" s="2" customFormat="1" ht="33" customHeight="1">
      <c r="A135" s="37"/>
      <c r="B135" s="38"/>
      <c r="C135" s="215" t="s">
        <v>155</v>
      </c>
      <c r="D135" s="215" t="s">
        <v>151</v>
      </c>
      <c r="E135" s="216" t="s">
        <v>166</v>
      </c>
      <c r="F135" s="217" t="s">
        <v>167</v>
      </c>
      <c r="G135" s="218" t="s">
        <v>168</v>
      </c>
      <c r="H135" s="219">
        <v>104.196</v>
      </c>
      <c r="I135" s="220"/>
      <c r="J135" s="221">
        <f>ROUND(I135*H135,2)</f>
        <v>0</v>
      </c>
      <c r="K135" s="222"/>
      <c r="L135" s="43"/>
      <c r="M135" s="223" t="s">
        <v>1</v>
      </c>
      <c r="N135" s="224" t="s">
        <v>44</v>
      </c>
      <c r="O135" s="90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7" t="s">
        <v>155</v>
      </c>
      <c r="AT135" s="227" t="s">
        <v>151</v>
      </c>
      <c r="AU135" s="227" t="s">
        <v>87</v>
      </c>
      <c r="AY135" s="16" t="s">
        <v>149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6" t="s">
        <v>21</v>
      </c>
      <c r="BK135" s="228">
        <f>ROUND(I135*H135,2)</f>
        <v>0</v>
      </c>
      <c r="BL135" s="16" t="s">
        <v>155</v>
      </c>
      <c r="BM135" s="227" t="s">
        <v>169</v>
      </c>
    </row>
    <row r="136" spans="1:51" s="13" customFormat="1" ht="12">
      <c r="A136" s="13"/>
      <c r="B136" s="229"/>
      <c r="C136" s="230"/>
      <c r="D136" s="231" t="s">
        <v>170</v>
      </c>
      <c r="E136" s="232" t="s">
        <v>98</v>
      </c>
      <c r="F136" s="233" t="s">
        <v>171</v>
      </c>
      <c r="G136" s="230"/>
      <c r="H136" s="234">
        <v>104.196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170</v>
      </c>
      <c r="AU136" s="240" t="s">
        <v>87</v>
      </c>
      <c r="AV136" s="13" t="s">
        <v>87</v>
      </c>
      <c r="AW136" s="13" t="s">
        <v>35</v>
      </c>
      <c r="AX136" s="13" t="s">
        <v>79</v>
      </c>
      <c r="AY136" s="240" t="s">
        <v>149</v>
      </c>
    </row>
    <row r="137" spans="1:51" s="14" customFormat="1" ht="12">
      <c r="A137" s="14"/>
      <c r="B137" s="241"/>
      <c r="C137" s="242"/>
      <c r="D137" s="231" t="s">
        <v>170</v>
      </c>
      <c r="E137" s="243" t="s">
        <v>1</v>
      </c>
      <c r="F137" s="244" t="s">
        <v>172</v>
      </c>
      <c r="G137" s="242"/>
      <c r="H137" s="245">
        <v>104.196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170</v>
      </c>
      <c r="AU137" s="251" t="s">
        <v>87</v>
      </c>
      <c r="AV137" s="14" t="s">
        <v>155</v>
      </c>
      <c r="AW137" s="14" t="s">
        <v>35</v>
      </c>
      <c r="AX137" s="14" t="s">
        <v>21</v>
      </c>
      <c r="AY137" s="251" t="s">
        <v>149</v>
      </c>
    </row>
    <row r="138" spans="1:65" s="2" customFormat="1" ht="33" customHeight="1">
      <c r="A138" s="37"/>
      <c r="B138" s="38"/>
      <c r="C138" s="215" t="s">
        <v>173</v>
      </c>
      <c r="D138" s="215" t="s">
        <v>151</v>
      </c>
      <c r="E138" s="216" t="s">
        <v>174</v>
      </c>
      <c r="F138" s="217" t="s">
        <v>175</v>
      </c>
      <c r="G138" s="218" t="s">
        <v>168</v>
      </c>
      <c r="H138" s="219">
        <v>104.196</v>
      </c>
      <c r="I138" s="220"/>
      <c r="J138" s="221">
        <f>ROUND(I138*H138,2)</f>
        <v>0</v>
      </c>
      <c r="K138" s="222"/>
      <c r="L138" s="43"/>
      <c r="M138" s="223" t="s">
        <v>1</v>
      </c>
      <c r="N138" s="224" t="s">
        <v>44</v>
      </c>
      <c r="O138" s="90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7" t="s">
        <v>155</v>
      </c>
      <c r="AT138" s="227" t="s">
        <v>151</v>
      </c>
      <c r="AU138" s="227" t="s">
        <v>87</v>
      </c>
      <c r="AY138" s="16" t="s">
        <v>149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6" t="s">
        <v>21</v>
      </c>
      <c r="BK138" s="228">
        <f>ROUND(I138*H138,2)</f>
        <v>0</v>
      </c>
      <c r="BL138" s="16" t="s">
        <v>155</v>
      </c>
      <c r="BM138" s="227" t="s">
        <v>176</v>
      </c>
    </row>
    <row r="139" spans="1:65" s="2" customFormat="1" ht="33" customHeight="1">
      <c r="A139" s="37"/>
      <c r="B139" s="38"/>
      <c r="C139" s="215" t="s">
        <v>177</v>
      </c>
      <c r="D139" s="215" t="s">
        <v>151</v>
      </c>
      <c r="E139" s="216" t="s">
        <v>178</v>
      </c>
      <c r="F139" s="217" t="s">
        <v>179</v>
      </c>
      <c r="G139" s="218" t="s">
        <v>168</v>
      </c>
      <c r="H139" s="219">
        <v>44.655</v>
      </c>
      <c r="I139" s="220"/>
      <c r="J139" s="221">
        <f>ROUND(I139*H139,2)</f>
        <v>0</v>
      </c>
      <c r="K139" s="222"/>
      <c r="L139" s="43"/>
      <c r="M139" s="223" t="s">
        <v>1</v>
      </c>
      <c r="N139" s="224" t="s">
        <v>44</v>
      </c>
      <c r="O139" s="90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7" t="s">
        <v>155</v>
      </c>
      <c r="AT139" s="227" t="s">
        <v>151</v>
      </c>
      <c r="AU139" s="227" t="s">
        <v>87</v>
      </c>
      <c r="AY139" s="16" t="s">
        <v>149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6" t="s">
        <v>21</v>
      </c>
      <c r="BK139" s="228">
        <f>ROUND(I139*H139,2)</f>
        <v>0</v>
      </c>
      <c r="BL139" s="16" t="s">
        <v>155</v>
      </c>
      <c r="BM139" s="227" t="s">
        <v>180</v>
      </c>
    </row>
    <row r="140" spans="1:51" s="13" customFormat="1" ht="12">
      <c r="A140" s="13"/>
      <c r="B140" s="229"/>
      <c r="C140" s="230"/>
      <c r="D140" s="231" t="s">
        <v>170</v>
      </c>
      <c r="E140" s="232" t="s">
        <v>95</v>
      </c>
      <c r="F140" s="233" t="s">
        <v>181</v>
      </c>
      <c r="G140" s="230"/>
      <c r="H140" s="234">
        <v>44.655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170</v>
      </c>
      <c r="AU140" s="240" t="s">
        <v>87</v>
      </c>
      <c r="AV140" s="13" t="s">
        <v>87</v>
      </c>
      <c r="AW140" s="13" t="s">
        <v>35</v>
      </c>
      <c r="AX140" s="13" t="s">
        <v>21</v>
      </c>
      <c r="AY140" s="240" t="s">
        <v>149</v>
      </c>
    </row>
    <row r="141" spans="1:65" s="2" customFormat="1" ht="24.15" customHeight="1">
      <c r="A141" s="37"/>
      <c r="B141" s="38"/>
      <c r="C141" s="215" t="s">
        <v>182</v>
      </c>
      <c r="D141" s="215" t="s">
        <v>151</v>
      </c>
      <c r="E141" s="216" t="s">
        <v>183</v>
      </c>
      <c r="F141" s="217" t="s">
        <v>184</v>
      </c>
      <c r="G141" s="218" t="s">
        <v>154</v>
      </c>
      <c r="H141" s="219">
        <v>15</v>
      </c>
      <c r="I141" s="220"/>
      <c r="J141" s="221">
        <f>ROUND(I141*H141,2)</f>
        <v>0</v>
      </c>
      <c r="K141" s="222"/>
      <c r="L141" s="43"/>
      <c r="M141" s="223" t="s">
        <v>1</v>
      </c>
      <c r="N141" s="224" t="s">
        <v>44</v>
      </c>
      <c r="O141" s="90"/>
      <c r="P141" s="225">
        <f>O141*H141</f>
        <v>0</v>
      </c>
      <c r="Q141" s="225">
        <v>0.03945</v>
      </c>
      <c r="R141" s="225">
        <f>Q141*H141</f>
        <v>0.59175</v>
      </c>
      <c r="S141" s="225">
        <v>0</v>
      </c>
      <c r="T141" s="22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7" t="s">
        <v>155</v>
      </c>
      <c r="AT141" s="227" t="s">
        <v>151</v>
      </c>
      <c r="AU141" s="227" t="s">
        <v>87</v>
      </c>
      <c r="AY141" s="16" t="s">
        <v>149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6" t="s">
        <v>21</v>
      </c>
      <c r="BK141" s="228">
        <f>ROUND(I141*H141,2)</f>
        <v>0</v>
      </c>
      <c r="BL141" s="16" t="s">
        <v>155</v>
      </c>
      <c r="BM141" s="227" t="s">
        <v>185</v>
      </c>
    </row>
    <row r="142" spans="1:47" s="2" customFormat="1" ht="12">
      <c r="A142" s="37"/>
      <c r="B142" s="38"/>
      <c r="C142" s="39"/>
      <c r="D142" s="231" t="s">
        <v>186</v>
      </c>
      <c r="E142" s="39"/>
      <c r="F142" s="252" t="s">
        <v>187</v>
      </c>
      <c r="G142" s="39"/>
      <c r="H142" s="39"/>
      <c r="I142" s="253"/>
      <c r="J142" s="39"/>
      <c r="K142" s="39"/>
      <c r="L142" s="43"/>
      <c r="M142" s="254"/>
      <c r="N142" s="25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186</v>
      </c>
      <c r="AU142" s="16" t="s">
        <v>87</v>
      </c>
    </row>
    <row r="143" spans="1:51" s="13" customFormat="1" ht="12">
      <c r="A143" s="13"/>
      <c r="B143" s="229"/>
      <c r="C143" s="230"/>
      <c r="D143" s="231" t="s">
        <v>170</v>
      </c>
      <c r="E143" s="232" t="s">
        <v>1</v>
      </c>
      <c r="F143" s="233" t="s">
        <v>188</v>
      </c>
      <c r="G143" s="230"/>
      <c r="H143" s="234">
        <v>15</v>
      </c>
      <c r="I143" s="235"/>
      <c r="J143" s="230"/>
      <c r="K143" s="230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170</v>
      </c>
      <c r="AU143" s="240" t="s">
        <v>87</v>
      </c>
      <c r="AV143" s="13" t="s">
        <v>87</v>
      </c>
      <c r="AW143" s="13" t="s">
        <v>35</v>
      </c>
      <c r="AX143" s="13" t="s">
        <v>21</v>
      </c>
      <c r="AY143" s="240" t="s">
        <v>149</v>
      </c>
    </row>
    <row r="144" spans="1:65" s="2" customFormat="1" ht="21.75" customHeight="1">
      <c r="A144" s="37"/>
      <c r="B144" s="38"/>
      <c r="C144" s="215" t="s">
        <v>189</v>
      </c>
      <c r="D144" s="215" t="s">
        <v>151</v>
      </c>
      <c r="E144" s="216" t="s">
        <v>190</v>
      </c>
      <c r="F144" s="217" t="s">
        <v>191</v>
      </c>
      <c r="G144" s="218" t="s">
        <v>168</v>
      </c>
      <c r="H144" s="219">
        <v>40</v>
      </c>
      <c r="I144" s="220"/>
      <c r="J144" s="221">
        <f>ROUND(I144*H144,2)</f>
        <v>0</v>
      </c>
      <c r="K144" s="222"/>
      <c r="L144" s="43"/>
      <c r="M144" s="223" t="s">
        <v>1</v>
      </c>
      <c r="N144" s="224" t="s">
        <v>44</v>
      </c>
      <c r="O144" s="90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7" t="s">
        <v>155</v>
      </c>
      <c r="AT144" s="227" t="s">
        <v>151</v>
      </c>
      <c r="AU144" s="227" t="s">
        <v>87</v>
      </c>
      <c r="AY144" s="16" t="s">
        <v>149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6" t="s">
        <v>21</v>
      </c>
      <c r="BK144" s="228">
        <f>ROUND(I144*H144,2)</f>
        <v>0</v>
      </c>
      <c r="BL144" s="16" t="s">
        <v>155</v>
      </c>
      <c r="BM144" s="227" t="s">
        <v>192</v>
      </c>
    </row>
    <row r="145" spans="1:47" s="2" customFormat="1" ht="12">
      <c r="A145" s="37"/>
      <c r="B145" s="38"/>
      <c r="C145" s="39"/>
      <c r="D145" s="231" t="s">
        <v>186</v>
      </c>
      <c r="E145" s="39"/>
      <c r="F145" s="252" t="s">
        <v>193</v>
      </c>
      <c r="G145" s="39"/>
      <c r="H145" s="39"/>
      <c r="I145" s="253"/>
      <c r="J145" s="39"/>
      <c r="K145" s="39"/>
      <c r="L145" s="43"/>
      <c r="M145" s="254"/>
      <c r="N145" s="25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186</v>
      </c>
      <c r="AU145" s="16" t="s">
        <v>87</v>
      </c>
    </row>
    <row r="146" spans="1:51" s="13" customFormat="1" ht="12">
      <c r="A146" s="13"/>
      <c r="B146" s="229"/>
      <c r="C146" s="230"/>
      <c r="D146" s="231" t="s">
        <v>170</v>
      </c>
      <c r="E146" s="232" t="s">
        <v>1</v>
      </c>
      <c r="F146" s="233" t="s">
        <v>194</v>
      </c>
      <c r="G146" s="230"/>
      <c r="H146" s="234">
        <v>40</v>
      </c>
      <c r="I146" s="235"/>
      <c r="J146" s="230"/>
      <c r="K146" s="230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170</v>
      </c>
      <c r="AU146" s="240" t="s">
        <v>87</v>
      </c>
      <c r="AV146" s="13" t="s">
        <v>87</v>
      </c>
      <c r="AW146" s="13" t="s">
        <v>35</v>
      </c>
      <c r="AX146" s="13" t="s">
        <v>21</v>
      </c>
      <c r="AY146" s="240" t="s">
        <v>149</v>
      </c>
    </row>
    <row r="147" spans="1:65" s="2" customFormat="1" ht="24.15" customHeight="1">
      <c r="A147" s="37"/>
      <c r="B147" s="38"/>
      <c r="C147" s="215" t="s">
        <v>195</v>
      </c>
      <c r="D147" s="215" t="s">
        <v>151</v>
      </c>
      <c r="E147" s="216" t="s">
        <v>196</v>
      </c>
      <c r="F147" s="217" t="s">
        <v>197</v>
      </c>
      <c r="G147" s="218" t="s">
        <v>168</v>
      </c>
      <c r="H147" s="219">
        <v>40</v>
      </c>
      <c r="I147" s="220"/>
      <c r="J147" s="221">
        <f>ROUND(I147*H147,2)</f>
        <v>0</v>
      </c>
      <c r="K147" s="222"/>
      <c r="L147" s="43"/>
      <c r="M147" s="223" t="s">
        <v>1</v>
      </c>
      <c r="N147" s="224" t="s">
        <v>44</v>
      </c>
      <c r="O147" s="90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7" t="s">
        <v>155</v>
      </c>
      <c r="AT147" s="227" t="s">
        <v>151</v>
      </c>
      <c r="AU147" s="227" t="s">
        <v>87</v>
      </c>
      <c r="AY147" s="16" t="s">
        <v>149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6" t="s">
        <v>21</v>
      </c>
      <c r="BK147" s="228">
        <f>ROUND(I147*H147,2)</f>
        <v>0</v>
      </c>
      <c r="BL147" s="16" t="s">
        <v>155</v>
      </c>
      <c r="BM147" s="227" t="s">
        <v>198</v>
      </c>
    </row>
    <row r="148" spans="1:65" s="2" customFormat="1" ht="33" customHeight="1">
      <c r="A148" s="37"/>
      <c r="B148" s="38"/>
      <c r="C148" s="215" t="s">
        <v>26</v>
      </c>
      <c r="D148" s="215" t="s">
        <v>151</v>
      </c>
      <c r="E148" s="216" t="s">
        <v>199</v>
      </c>
      <c r="F148" s="217" t="s">
        <v>200</v>
      </c>
      <c r="G148" s="218" t="s">
        <v>168</v>
      </c>
      <c r="H148" s="219">
        <v>188.851</v>
      </c>
      <c r="I148" s="220"/>
      <c r="J148" s="221">
        <f>ROUND(I148*H148,2)</f>
        <v>0</v>
      </c>
      <c r="K148" s="222"/>
      <c r="L148" s="43"/>
      <c r="M148" s="223" t="s">
        <v>1</v>
      </c>
      <c r="N148" s="224" t="s">
        <v>44</v>
      </c>
      <c r="O148" s="90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7" t="s">
        <v>155</v>
      </c>
      <c r="AT148" s="227" t="s">
        <v>151</v>
      </c>
      <c r="AU148" s="227" t="s">
        <v>87</v>
      </c>
      <c r="AY148" s="16" t="s">
        <v>149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6" t="s">
        <v>21</v>
      </c>
      <c r="BK148" s="228">
        <f>ROUND(I148*H148,2)</f>
        <v>0</v>
      </c>
      <c r="BL148" s="16" t="s">
        <v>155</v>
      </c>
      <c r="BM148" s="227" t="s">
        <v>201</v>
      </c>
    </row>
    <row r="149" spans="1:51" s="13" customFormat="1" ht="12">
      <c r="A149" s="13"/>
      <c r="B149" s="229"/>
      <c r="C149" s="230"/>
      <c r="D149" s="231" t="s">
        <v>170</v>
      </c>
      <c r="E149" s="232" t="s">
        <v>104</v>
      </c>
      <c r="F149" s="233" t="s">
        <v>202</v>
      </c>
      <c r="G149" s="230"/>
      <c r="H149" s="234">
        <v>188.851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170</v>
      </c>
      <c r="AU149" s="240" t="s">
        <v>87</v>
      </c>
      <c r="AV149" s="13" t="s">
        <v>87</v>
      </c>
      <c r="AW149" s="13" t="s">
        <v>35</v>
      </c>
      <c r="AX149" s="13" t="s">
        <v>79</v>
      </c>
      <c r="AY149" s="240" t="s">
        <v>149</v>
      </c>
    </row>
    <row r="150" spans="1:51" s="14" customFormat="1" ht="12">
      <c r="A150" s="14"/>
      <c r="B150" s="241"/>
      <c r="C150" s="242"/>
      <c r="D150" s="231" t="s">
        <v>170</v>
      </c>
      <c r="E150" s="243" t="s">
        <v>1</v>
      </c>
      <c r="F150" s="244" t="s">
        <v>172</v>
      </c>
      <c r="G150" s="242"/>
      <c r="H150" s="245">
        <v>188.851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170</v>
      </c>
      <c r="AU150" s="251" t="s">
        <v>87</v>
      </c>
      <c r="AV150" s="14" t="s">
        <v>155</v>
      </c>
      <c r="AW150" s="14" t="s">
        <v>35</v>
      </c>
      <c r="AX150" s="14" t="s">
        <v>21</v>
      </c>
      <c r="AY150" s="251" t="s">
        <v>149</v>
      </c>
    </row>
    <row r="151" spans="1:65" s="2" customFormat="1" ht="37.8" customHeight="1">
      <c r="A151" s="37"/>
      <c r="B151" s="38"/>
      <c r="C151" s="215" t="s">
        <v>203</v>
      </c>
      <c r="D151" s="215" t="s">
        <v>151</v>
      </c>
      <c r="E151" s="216" t="s">
        <v>204</v>
      </c>
      <c r="F151" s="217" t="s">
        <v>205</v>
      </c>
      <c r="G151" s="218" t="s">
        <v>168</v>
      </c>
      <c r="H151" s="219">
        <v>200.851</v>
      </c>
      <c r="I151" s="220"/>
      <c r="J151" s="221">
        <f>ROUND(I151*H151,2)</f>
        <v>0</v>
      </c>
      <c r="K151" s="222"/>
      <c r="L151" s="43"/>
      <c r="M151" s="223" t="s">
        <v>1</v>
      </c>
      <c r="N151" s="224" t="s">
        <v>44</v>
      </c>
      <c r="O151" s="90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7" t="s">
        <v>155</v>
      </c>
      <c r="AT151" s="227" t="s">
        <v>151</v>
      </c>
      <c r="AU151" s="227" t="s">
        <v>87</v>
      </c>
      <c r="AY151" s="16" t="s">
        <v>149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6" t="s">
        <v>21</v>
      </c>
      <c r="BK151" s="228">
        <f>ROUND(I151*H151,2)</f>
        <v>0</v>
      </c>
      <c r="BL151" s="16" t="s">
        <v>155</v>
      </c>
      <c r="BM151" s="227" t="s">
        <v>206</v>
      </c>
    </row>
    <row r="152" spans="1:51" s="13" customFormat="1" ht="12">
      <c r="A152" s="13"/>
      <c r="B152" s="229"/>
      <c r="C152" s="230"/>
      <c r="D152" s="231" t="s">
        <v>170</v>
      </c>
      <c r="E152" s="232" t="s">
        <v>1</v>
      </c>
      <c r="F152" s="233" t="s">
        <v>207</v>
      </c>
      <c r="G152" s="230"/>
      <c r="H152" s="234">
        <v>200.851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170</v>
      </c>
      <c r="AU152" s="240" t="s">
        <v>87</v>
      </c>
      <c r="AV152" s="13" t="s">
        <v>87</v>
      </c>
      <c r="AW152" s="13" t="s">
        <v>35</v>
      </c>
      <c r="AX152" s="13" t="s">
        <v>79</v>
      </c>
      <c r="AY152" s="240" t="s">
        <v>149</v>
      </c>
    </row>
    <row r="153" spans="1:51" s="14" customFormat="1" ht="12">
      <c r="A153" s="14"/>
      <c r="B153" s="241"/>
      <c r="C153" s="242"/>
      <c r="D153" s="231" t="s">
        <v>170</v>
      </c>
      <c r="E153" s="243" t="s">
        <v>1</v>
      </c>
      <c r="F153" s="244" t="s">
        <v>172</v>
      </c>
      <c r="G153" s="242"/>
      <c r="H153" s="245">
        <v>200.851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170</v>
      </c>
      <c r="AU153" s="251" t="s">
        <v>87</v>
      </c>
      <c r="AV153" s="14" t="s">
        <v>155</v>
      </c>
      <c r="AW153" s="14" t="s">
        <v>35</v>
      </c>
      <c r="AX153" s="14" t="s">
        <v>21</v>
      </c>
      <c r="AY153" s="251" t="s">
        <v>149</v>
      </c>
    </row>
    <row r="154" spans="1:65" s="2" customFormat="1" ht="37.8" customHeight="1">
      <c r="A154" s="37"/>
      <c r="B154" s="38"/>
      <c r="C154" s="215" t="s">
        <v>208</v>
      </c>
      <c r="D154" s="215" t="s">
        <v>151</v>
      </c>
      <c r="E154" s="216" t="s">
        <v>209</v>
      </c>
      <c r="F154" s="217" t="s">
        <v>210</v>
      </c>
      <c r="G154" s="218" t="s">
        <v>168</v>
      </c>
      <c r="H154" s="219">
        <v>3012.765</v>
      </c>
      <c r="I154" s="220"/>
      <c r="J154" s="221">
        <f>ROUND(I154*H154,2)</f>
        <v>0</v>
      </c>
      <c r="K154" s="222"/>
      <c r="L154" s="43"/>
      <c r="M154" s="223" t="s">
        <v>1</v>
      </c>
      <c r="N154" s="224" t="s">
        <v>44</v>
      </c>
      <c r="O154" s="90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7" t="s">
        <v>155</v>
      </c>
      <c r="AT154" s="227" t="s">
        <v>151</v>
      </c>
      <c r="AU154" s="227" t="s">
        <v>87</v>
      </c>
      <c r="AY154" s="16" t="s">
        <v>149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6" t="s">
        <v>21</v>
      </c>
      <c r="BK154" s="228">
        <f>ROUND(I154*H154,2)</f>
        <v>0</v>
      </c>
      <c r="BL154" s="16" t="s">
        <v>155</v>
      </c>
      <c r="BM154" s="227" t="s">
        <v>211</v>
      </c>
    </row>
    <row r="155" spans="1:51" s="13" customFormat="1" ht="12">
      <c r="A155" s="13"/>
      <c r="B155" s="229"/>
      <c r="C155" s="230"/>
      <c r="D155" s="231" t="s">
        <v>170</v>
      </c>
      <c r="E155" s="232" t="s">
        <v>1</v>
      </c>
      <c r="F155" s="233" t="s">
        <v>212</v>
      </c>
      <c r="G155" s="230"/>
      <c r="H155" s="234">
        <v>3012.765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170</v>
      </c>
      <c r="AU155" s="240" t="s">
        <v>87</v>
      </c>
      <c r="AV155" s="13" t="s">
        <v>87</v>
      </c>
      <c r="AW155" s="13" t="s">
        <v>35</v>
      </c>
      <c r="AX155" s="13" t="s">
        <v>79</v>
      </c>
      <c r="AY155" s="240" t="s">
        <v>149</v>
      </c>
    </row>
    <row r="156" spans="1:51" s="14" customFormat="1" ht="12">
      <c r="A156" s="14"/>
      <c r="B156" s="241"/>
      <c r="C156" s="242"/>
      <c r="D156" s="231" t="s">
        <v>170</v>
      </c>
      <c r="E156" s="243" t="s">
        <v>1</v>
      </c>
      <c r="F156" s="244" t="s">
        <v>172</v>
      </c>
      <c r="G156" s="242"/>
      <c r="H156" s="245">
        <v>3012.765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170</v>
      </c>
      <c r="AU156" s="251" t="s">
        <v>87</v>
      </c>
      <c r="AV156" s="14" t="s">
        <v>155</v>
      </c>
      <c r="AW156" s="14" t="s">
        <v>35</v>
      </c>
      <c r="AX156" s="14" t="s">
        <v>21</v>
      </c>
      <c r="AY156" s="251" t="s">
        <v>149</v>
      </c>
    </row>
    <row r="157" spans="1:65" s="2" customFormat="1" ht="24.15" customHeight="1">
      <c r="A157" s="37"/>
      <c r="B157" s="38"/>
      <c r="C157" s="215" t="s">
        <v>213</v>
      </c>
      <c r="D157" s="215" t="s">
        <v>151</v>
      </c>
      <c r="E157" s="216" t="s">
        <v>214</v>
      </c>
      <c r="F157" s="217" t="s">
        <v>215</v>
      </c>
      <c r="G157" s="218" t="s">
        <v>168</v>
      </c>
      <c r="H157" s="219">
        <v>200.851</v>
      </c>
      <c r="I157" s="220"/>
      <c r="J157" s="221">
        <f>ROUND(I157*H157,2)</f>
        <v>0</v>
      </c>
      <c r="K157" s="222"/>
      <c r="L157" s="43"/>
      <c r="M157" s="223" t="s">
        <v>1</v>
      </c>
      <c r="N157" s="224" t="s">
        <v>44</v>
      </c>
      <c r="O157" s="90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7" t="s">
        <v>155</v>
      </c>
      <c r="AT157" s="227" t="s">
        <v>151</v>
      </c>
      <c r="AU157" s="227" t="s">
        <v>87</v>
      </c>
      <c r="AY157" s="16" t="s">
        <v>149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6" t="s">
        <v>21</v>
      </c>
      <c r="BK157" s="228">
        <f>ROUND(I157*H157,2)</f>
        <v>0</v>
      </c>
      <c r="BL157" s="16" t="s">
        <v>155</v>
      </c>
      <c r="BM157" s="227" t="s">
        <v>216</v>
      </c>
    </row>
    <row r="158" spans="1:51" s="13" customFormat="1" ht="12">
      <c r="A158" s="13"/>
      <c r="B158" s="229"/>
      <c r="C158" s="230"/>
      <c r="D158" s="231" t="s">
        <v>170</v>
      </c>
      <c r="E158" s="232" t="s">
        <v>1</v>
      </c>
      <c r="F158" s="233" t="s">
        <v>207</v>
      </c>
      <c r="G158" s="230"/>
      <c r="H158" s="234">
        <v>200.851</v>
      </c>
      <c r="I158" s="235"/>
      <c r="J158" s="230"/>
      <c r="K158" s="230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170</v>
      </c>
      <c r="AU158" s="240" t="s">
        <v>87</v>
      </c>
      <c r="AV158" s="13" t="s">
        <v>87</v>
      </c>
      <c r="AW158" s="13" t="s">
        <v>35</v>
      </c>
      <c r="AX158" s="13" t="s">
        <v>79</v>
      </c>
      <c r="AY158" s="240" t="s">
        <v>149</v>
      </c>
    </row>
    <row r="159" spans="1:51" s="14" customFormat="1" ht="12">
      <c r="A159" s="14"/>
      <c r="B159" s="241"/>
      <c r="C159" s="242"/>
      <c r="D159" s="231" t="s">
        <v>170</v>
      </c>
      <c r="E159" s="243" t="s">
        <v>1</v>
      </c>
      <c r="F159" s="244" t="s">
        <v>172</v>
      </c>
      <c r="G159" s="242"/>
      <c r="H159" s="245">
        <v>200.851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170</v>
      </c>
      <c r="AU159" s="251" t="s">
        <v>87</v>
      </c>
      <c r="AV159" s="14" t="s">
        <v>155</v>
      </c>
      <c r="AW159" s="14" t="s">
        <v>35</v>
      </c>
      <c r="AX159" s="14" t="s">
        <v>21</v>
      </c>
      <c r="AY159" s="251" t="s">
        <v>149</v>
      </c>
    </row>
    <row r="160" spans="1:65" s="2" customFormat="1" ht="24.15" customHeight="1">
      <c r="A160" s="37"/>
      <c r="B160" s="38"/>
      <c r="C160" s="215" t="s">
        <v>217</v>
      </c>
      <c r="D160" s="215" t="s">
        <v>151</v>
      </c>
      <c r="E160" s="216" t="s">
        <v>218</v>
      </c>
      <c r="F160" s="217" t="s">
        <v>219</v>
      </c>
      <c r="G160" s="218" t="s">
        <v>220</v>
      </c>
      <c r="H160" s="219">
        <v>351.932</v>
      </c>
      <c r="I160" s="220"/>
      <c r="J160" s="221">
        <f>ROUND(I160*H160,2)</f>
        <v>0</v>
      </c>
      <c r="K160" s="222"/>
      <c r="L160" s="43"/>
      <c r="M160" s="223" t="s">
        <v>1</v>
      </c>
      <c r="N160" s="224" t="s">
        <v>44</v>
      </c>
      <c r="O160" s="90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7" t="s">
        <v>155</v>
      </c>
      <c r="AT160" s="227" t="s">
        <v>151</v>
      </c>
      <c r="AU160" s="227" t="s">
        <v>87</v>
      </c>
      <c r="AY160" s="16" t="s">
        <v>149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6" t="s">
        <v>21</v>
      </c>
      <c r="BK160" s="228">
        <f>ROUND(I160*H160,2)</f>
        <v>0</v>
      </c>
      <c r="BL160" s="16" t="s">
        <v>155</v>
      </c>
      <c r="BM160" s="227" t="s">
        <v>221</v>
      </c>
    </row>
    <row r="161" spans="1:51" s="13" customFormat="1" ht="12">
      <c r="A161" s="13"/>
      <c r="B161" s="229"/>
      <c r="C161" s="230"/>
      <c r="D161" s="231" t="s">
        <v>170</v>
      </c>
      <c r="E161" s="232" t="s">
        <v>1</v>
      </c>
      <c r="F161" s="233" t="s">
        <v>222</v>
      </c>
      <c r="G161" s="230"/>
      <c r="H161" s="234">
        <v>351.932</v>
      </c>
      <c r="I161" s="235"/>
      <c r="J161" s="230"/>
      <c r="K161" s="230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170</v>
      </c>
      <c r="AU161" s="240" t="s">
        <v>87</v>
      </c>
      <c r="AV161" s="13" t="s">
        <v>87</v>
      </c>
      <c r="AW161" s="13" t="s">
        <v>35</v>
      </c>
      <c r="AX161" s="13" t="s">
        <v>79</v>
      </c>
      <c r="AY161" s="240" t="s">
        <v>149</v>
      </c>
    </row>
    <row r="162" spans="1:51" s="14" customFormat="1" ht="12">
      <c r="A162" s="14"/>
      <c r="B162" s="241"/>
      <c r="C162" s="242"/>
      <c r="D162" s="231" t="s">
        <v>170</v>
      </c>
      <c r="E162" s="243" t="s">
        <v>1</v>
      </c>
      <c r="F162" s="244" t="s">
        <v>172</v>
      </c>
      <c r="G162" s="242"/>
      <c r="H162" s="245">
        <v>351.932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170</v>
      </c>
      <c r="AU162" s="251" t="s">
        <v>87</v>
      </c>
      <c r="AV162" s="14" t="s">
        <v>155</v>
      </c>
      <c r="AW162" s="14" t="s">
        <v>35</v>
      </c>
      <c r="AX162" s="14" t="s">
        <v>21</v>
      </c>
      <c r="AY162" s="251" t="s">
        <v>149</v>
      </c>
    </row>
    <row r="163" spans="1:65" s="2" customFormat="1" ht="33" customHeight="1">
      <c r="A163" s="37"/>
      <c r="B163" s="38"/>
      <c r="C163" s="215" t="s">
        <v>8</v>
      </c>
      <c r="D163" s="215" t="s">
        <v>151</v>
      </c>
      <c r="E163" s="216" t="s">
        <v>223</v>
      </c>
      <c r="F163" s="217" t="s">
        <v>224</v>
      </c>
      <c r="G163" s="218" t="s">
        <v>168</v>
      </c>
      <c r="H163" s="219">
        <v>133.212</v>
      </c>
      <c r="I163" s="220"/>
      <c r="J163" s="221">
        <f>ROUND(I163*H163,2)</f>
        <v>0</v>
      </c>
      <c r="K163" s="222"/>
      <c r="L163" s="43"/>
      <c r="M163" s="223" t="s">
        <v>1</v>
      </c>
      <c r="N163" s="224" t="s">
        <v>44</v>
      </c>
      <c r="O163" s="90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7" t="s">
        <v>155</v>
      </c>
      <c r="AT163" s="227" t="s">
        <v>151</v>
      </c>
      <c r="AU163" s="227" t="s">
        <v>87</v>
      </c>
      <c r="AY163" s="16" t="s">
        <v>149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6" t="s">
        <v>21</v>
      </c>
      <c r="BK163" s="228">
        <f>ROUND(I163*H163,2)</f>
        <v>0</v>
      </c>
      <c r="BL163" s="16" t="s">
        <v>155</v>
      </c>
      <c r="BM163" s="227" t="s">
        <v>225</v>
      </c>
    </row>
    <row r="164" spans="1:51" s="13" customFormat="1" ht="12">
      <c r="A164" s="13"/>
      <c r="B164" s="229"/>
      <c r="C164" s="230"/>
      <c r="D164" s="231" t="s">
        <v>170</v>
      </c>
      <c r="E164" s="232" t="s">
        <v>101</v>
      </c>
      <c r="F164" s="233" t="s">
        <v>103</v>
      </c>
      <c r="G164" s="230"/>
      <c r="H164" s="234">
        <v>133.212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170</v>
      </c>
      <c r="AU164" s="240" t="s">
        <v>87</v>
      </c>
      <c r="AV164" s="13" t="s">
        <v>87</v>
      </c>
      <c r="AW164" s="13" t="s">
        <v>35</v>
      </c>
      <c r="AX164" s="13" t="s">
        <v>79</v>
      </c>
      <c r="AY164" s="240" t="s">
        <v>149</v>
      </c>
    </row>
    <row r="165" spans="1:51" s="14" customFormat="1" ht="12">
      <c r="A165" s="14"/>
      <c r="B165" s="241"/>
      <c r="C165" s="242"/>
      <c r="D165" s="231" t="s">
        <v>170</v>
      </c>
      <c r="E165" s="243" t="s">
        <v>1</v>
      </c>
      <c r="F165" s="244" t="s">
        <v>172</v>
      </c>
      <c r="G165" s="242"/>
      <c r="H165" s="245">
        <v>133.212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170</v>
      </c>
      <c r="AU165" s="251" t="s">
        <v>87</v>
      </c>
      <c r="AV165" s="14" t="s">
        <v>155</v>
      </c>
      <c r="AW165" s="14" t="s">
        <v>35</v>
      </c>
      <c r="AX165" s="14" t="s">
        <v>21</v>
      </c>
      <c r="AY165" s="251" t="s">
        <v>149</v>
      </c>
    </row>
    <row r="166" spans="1:65" s="2" customFormat="1" ht="16.5" customHeight="1">
      <c r="A166" s="37"/>
      <c r="B166" s="38"/>
      <c r="C166" s="256" t="s">
        <v>226</v>
      </c>
      <c r="D166" s="256" t="s">
        <v>227</v>
      </c>
      <c r="E166" s="257" t="s">
        <v>228</v>
      </c>
      <c r="F166" s="258" t="s">
        <v>229</v>
      </c>
      <c r="G166" s="259" t="s">
        <v>220</v>
      </c>
      <c r="H166" s="260">
        <v>253.103</v>
      </c>
      <c r="I166" s="261"/>
      <c r="J166" s="262">
        <f>ROUND(I166*H166,2)</f>
        <v>0</v>
      </c>
      <c r="K166" s="263"/>
      <c r="L166" s="264"/>
      <c r="M166" s="265" t="s">
        <v>1</v>
      </c>
      <c r="N166" s="266" t="s">
        <v>44</v>
      </c>
      <c r="O166" s="90"/>
      <c r="P166" s="225">
        <f>O166*H166</f>
        <v>0</v>
      </c>
      <c r="Q166" s="225">
        <v>1</v>
      </c>
      <c r="R166" s="225">
        <f>Q166*H166</f>
        <v>253.103</v>
      </c>
      <c r="S166" s="225">
        <v>0</v>
      </c>
      <c r="T166" s="22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7" t="s">
        <v>189</v>
      </c>
      <c r="AT166" s="227" t="s">
        <v>227</v>
      </c>
      <c r="AU166" s="227" t="s">
        <v>87</v>
      </c>
      <c r="AY166" s="16" t="s">
        <v>149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6" t="s">
        <v>21</v>
      </c>
      <c r="BK166" s="228">
        <f>ROUND(I166*H166,2)</f>
        <v>0</v>
      </c>
      <c r="BL166" s="16" t="s">
        <v>155</v>
      </c>
      <c r="BM166" s="227" t="s">
        <v>230</v>
      </c>
    </row>
    <row r="167" spans="1:51" s="13" customFormat="1" ht="12">
      <c r="A167" s="13"/>
      <c r="B167" s="229"/>
      <c r="C167" s="230"/>
      <c r="D167" s="231" t="s">
        <v>170</v>
      </c>
      <c r="E167" s="232" t="s">
        <v>1</v>
      </c>
      <c r="F167" s="233" t="s">
        <v>231</v>
      </c>
      <c r="G167" s="230"/>
      <c r="H167" s="234">
        <v>253.103</v>
      </c>
      <c r="I167" s="235"/>
      <c r="J167" s="230"/>
      <c r="K167" s="230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170</v>
      </c>
      <c r="AU167" s="240" t="s">
        <v>87</v>
      </c>
      <c r="AV167" s="13" t="s">
        <v>87</v>
      </c>
      <c r="AW167" s="13" t="s">
        <v>35</v>
      </c>
      <c r="AX167" s="13" t="s">
        <v>79</v>
      </c>
      <c r="AY167" s="240" t="s">
        <v>149</v>
      </c>
    </row>
    <row r="168" spans="1:51" s="14" customFormat="1" ht="12">
      <c r="A168" s="14"/>
      <c r="B168" s="241"/>
      <c r="C168" s="242"/>
      <c r="D168" s="231" t="s">
        <v>170</v>
      </c>
      <c r="E168" s="243" t="s">
        <v>1</v>
      </c>
      <c r="F168" s="244" t="s">
        <v>172</v>
      </c>
      <c r="G168" s="242"/>
      <c r="H168" s="245">
        <v>253.103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170</v>
      </c>
      <c r="AU168" s="251" t="s">
        <v>87</v>
      </c>
      <c r="AV168" s="14" t="s">
        <v>155</v>
      </c>
      <c r="AW168" s="14" t="s">
        <v>35</v>
      </c>
      <c r="AX168" s="14" t="s">
        <v>21</v>
      </c>
      <c r="AY168" s="251" t="s">
        <v>149</v>
      </c>
    </row>
    <row r="169" spans="1:65" s="2" customFormat="1" ht="24.15" customHeight="1">
      <c r="A169" s="37"/>
      <c r="B169" s="38"/>
      <c r="C169" s="215" t="s">
        <v>232</v>
      </c>
      <c r="D169" s="215" t="s">
        <v>151</v>
      </c>
      <c r="E169" s="216" t="s">
        <v>233</v>
      </c>
      <c r="F169" s="217" t="s">
        <v>234</v>
      </c>
      <c r="G169" s="218" t="s">
        <v>154</v>
      </c>
      <c r="H169" s="219">
        <v>10</v>
      </c>
      <c r="I169" s="220"/>
      <c r="J169" s="221">
        <f>ROUND(I169*H169,2)</f>
        <v>0</v>
      </c>
      <c r="K169" s="222"/>
      <c r="L169" s="43"/>
      <c r="M169" s="223" t="s">
        <v>1</v>
      </c>
      <c r="N169" s="224" t="s">
        <v>44</v>
      </c>
      <c r="O169" s="90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7" t="s">
        <v>155</v>
      </c>
      <c r="AT169" s="227" t="s">
        <v>151</v>
      </c>
      <c r="AU169" s="227" t="s">
        <v>87</v>
      </c>
      <c r="AY169" s="16" t="s">
        <v>149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6" t="s">
        <v>21</v>
      </c>
      <c r="BK169" s="228">
        <f>ROUND(I169*H169,2)</f>
        <v>0</v>
      </c>
      <c r="BL169" s="16" t="s">
        <v>155</v>
      </c>
      <c r="BM169" s="227" t="s">
        <v>235</v>
      </c>
    </row>
    <row r="170" spans="1:65" s="2" customFormat="1" ht="24.15" customHeight="1">
      <c r="A170" s="37"/>
      <c r="B170" s="38"/>
      <c r="C170" s="215" t="s">
        <v>236</v>
      </c>
      <c r="D170" s="215" t="s">
        <v>151</v>
      </c>
      <c r="E170" s="216" t="s">
        <v>237</v>
      </c>
      <c r="F170" s="217" t="s">
        <v>238</v>
      </c>
      <c r="G170" s="218" t="s">
        <v>154</v>
      </c>
      <c r="H170" s="219">
        <v>10</v>
      </c>
      <c r="I170" s="220"/>
      <c r="J170" s="221">
        <f>ROUND(I170*H170,2)</f>
        <v>0</v>
      </c>
      <c r="K170" s="222"/>
      <c r="L170" s="43"/>
      <c r="M170" s="223" t="s">
        <v>1</v>
      </c>
      <c r="N170" s="224" t="s">
        <v>44</v>
      </c>
      <c r="O170" s="90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7" t="s">
        <v>155</v>
      </c>
      <c r="AT170" s="227" t="s">
        <v>151</v>
      </c>
      <c r="AU170" s="227" t="s">
        <v>87</v>
      </c>
      <c r="AY170" s="16" t="s">
        <v>149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6" t="s">
        <v>21</v>
      </c>
      <c r="BK170" s="228">
        <f>ROUND(I170*H170,2)</f>
        <v>0</v>
      </c>
      <c r="BL170" s="16" t="s">
        <v>155</v>
      </c>
      <c r="BM170" s="227" t="s">
        <v>239</v>
      </c>
    </row>
    <row r="171" spans="1:65" s="2" customFormat="1" ht="16.5" customHeight="1">
      <c r="A171" s="37"/>
      <c r="B171" s="38"/>
      <c r="C171" s="256" t="s">
        <v>240</v>
      </c>
      <c r="D171" s="256" t="s">
        <v>227</v>
      </c>
      <c r="E171" s="257" t="s">
        <v>241</v>
      </c>
      <c r="F171" s="258" t="s">
        <v>242</v>
      </c>
      <c r="G171" s="259" t="s">
        <v>243</v>
      </c>
      <c r="H171" s="260">
        <v>3</v>
      </c>
      <c r="I171" s="261"/>
      <c r="J171" s="262">
        <f>ROUND(I171*H171,2)</f>
        <v>0</v>
      </c>
      <c r="K171" s="263"/>
      <c r="L171" s="264"/>
      <c r="M171" s="265" t="s">
        <v>1</v>
      </c>
      <c r="N171" s="266" t="s">
        <v>44</v>
      </c>
      <c r="O171" s="90"/>
      <c r="P171" s="225">
        <f>O171*H171</f>
        <v>0</v>
      </c>
      <c r="Q171" s="225">
        <v>0.001</v>
      </c>
      <c r="R171" s="225">
        <f>Q171*H171</f>
        <v>0.003</v>
      </c>
      <c r="S171" s="225">
        <v>0</v>
      </c>
      <c r="T171" s="22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7" t="s">
        <v>189</v>
      </c>
      <c r="AT171" s="227" t="s">
        <v>227</v>
      </c>
      <c r="AU171" s="227" t="s">
        <v>87</v>
      </c>
      <c r="AY171" s="16" t="s">
        <v>149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6" t="s">
        <v>21</v>
      </c>
      <c r="BK171" s="228">
        <f>ROUND(I171*H171,2)</f>
        <v>0</v>
      </c>
      <c r="BL171" s="16" t="s">
        <v>155</v>
      </c>
      <c r="BM171" s="227" t="s">
        <v>244</v>
      </c>
    </row>
    <row r="172" spans="1:51" s="13" customFormat="1" ht="12">
      <c r="A172" s="13"/>
      <c r="B172" s="229"/>
      <c r="C172" s="230"/>
      <c r="D172" s="231" t="s">
        <v>170</v>
      </c>
      <c r="E172" s="232" t="s">
        <v>1</v>
      </c>
      <c r="F172" s="233" t="s">
        <v>245</v>
      </c>
      <c r="G172" s="230"/>
      <c r="H172" s="234">
        <v>3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170</v>
      </c>
      <c r="AU172" s="240" t="s">
        <v>87</v>
      </c>
      <c r="AV172" s="13" t="s">
        <v>87</v>
      </c>
      <c r="AW172" s="13" t="s">
        <v>35</v>
      </c>
      <c r="AX172" s="13" t="s">
        <v>21</v>
      </c>
      <c r="AY172" s="240" t="s">
        <v>149</v>
      </c>
    </row>
    <row r="173" spans="1:65" s="2" customFormat="1" ht="24.15" customHeight="1">
      <c r="A173" s="37"/>
      <c r="B173" s="38"/>
      <c r="C173" s="215" t="s">
        <v>246</v>
      </c>
      <c r="D173" s="215" t="s">
        <v>151</v>
      </c>
      <c r="E173" s="216" t="s">
        <v>247</v>
      </c>
      <c r="F173" s="217" t="s">
        <v>248</v>
      </c>
      <c r="G173" s="218" t="s">
        <v>154</v>
      </c>
      <c r="H173" s="219">
        <v>10</v>
      </c>
      <c r="I173" s="220"/>
      <c r="J173" s="221">
        <f>ROUND(I173*H173,2)</f>
        <v>0</v>
      </c>
      <c r="K173" s="222"/>
      <c r="L173" s="43"/>
      <c r="M173" s="223" t="s">
        <v>1</v>
      </c>
      <c r="N173" s="224" t="s">
        <v>44</v>
      </c>
      <c r="O173" s="90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7" t="s">
        <v>155</v>
      </c>
      <c r="AT173" s="227" t="s">
        <v>151</v>
      </c>
      <c r="AU173" s="227" t="s">
        <v>87</v>
      </c>
      <c r="AY173" s="16" t="s">
        <v>149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6" t="s">
        <v>21</v>
      </c>
      <c r="BK173" s="228">
        <f>ROUND(I173*H173,2)</f>
        <v>0</v>
      </c>
      <c r="BL173" s="16" t="s">
        <v>155</v>
      </c>
      <c r="BM173" s="227" t="s">
        <v>249</v>
      </c>
    </row>
    <row r="174" spans="1:65" s="2" customFormat="1" ht="16.5" customHeight="1">
      <c r="A174" s="37"/>
      <c r="B174" s="38"/>
      <c r="C174" s="215" t="s">
        <v>7</v>
      </c>
      <c r="D174" s="215" t="s">
        <v>151</v>
      </c>
      <c r="E174" s="216" t="s">
        <v>250</v>
      </c>
      <c r="F174" s="217" t="s">
        <v>251</v>
      </c>
      <c r="G174" s="218" t="s">
        <v>168</v>
      </c>
      <c r="H174" s="219">
        <v>0.1</v>
      </c>
      <c r="I174" s="220"/>
      <c r="J174" s="221">
        <f>ROUND(I174*H174,2)</f>
        <v>0</v>
      </c>
      <c r="K174" s="222"/>
      <c r="L174" s="43"/>
      <c r="M174" s="223" t="s">
        <v>1</v>
      </c>
      <c r="N174" s="224" t="s">
        <v>44</v>
      </c>
      <c r="O174" s="90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7" t="s">
        <v>155</v>
      </c>
      <c r="AT174" s="227" t="s">
        <v>151</v>
      </c>
      <c r="AU174" s="227" t="s">
        <v>87</v>
      </c>
      <c r="AY174" s="16" t="s">
        <v>149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6" t="s">
        <v>21</v>
      </c>
      <c r="BK174" s="228">
        <f>ROUND(I174*H174,2)</f>
        <v>0</v>
      </c>
      <c r="BL174" s="16" t="s">
        <v>155</v>
      </c>
      <c r="BM174" s="227" t="s">
        <v>252</v>
      </c>
    </row>
    <row r="175" spans="1:51" s="13" customFormat="1" ht="12">
      <c r="A175" s="13"/>
      <c r="B175" s="229"/>
      <c r="C175" s="230"/>
      <c r="D175" s="231" t="s">
        <v>170</v>
      </c>
      <c r="E175" s="232" t="s">
        <v>1</v>
      </c>
      <c r="F175" s="233" t="s">
        <v>253</v>
      </c>
      <c r="G175" s="230"/>
      <c r="H175" s="234">
        <v>0.1</v>
      </c>
      <c r="I175" s="235"/>
      <c r="J175" s="230"/>
      <c r="K175" s="230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170</v>
      </c>
      <c r="AU175" s="240" t="s">
        <v>87</v>
      </c>
      <c r="AV175" s="13" t="s">
        <v>87</v>
      </c>
      <c r="AW175" s="13" t="s">
        <v>35</v>
      </c>
      <c r="AX175" s="13" t="s">
        <v>21</v>
      </c>
      <c r="AY175" s="240" t="s">
        <v>149</v>
      </c>
    </row>
    <row r="176" spans="1:63" s="12" customFormat="1" ht="22.8" customHeight="1">
      <c r="A176" s="12"/>
      <c r="B176" s="199"/>
      <c r="C176" s="200"/>
      <c r="D176" s="201" t="s">
        <v>78</v>
      </c>
      <c r="E176" s="213" t="s">
        <v>87</v>
      </c>
      <c r="F176" s="213" t="s">
        <v>254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SUM(P177:P188)</f>
        <v>0</v>
      </c>
      <c r="Q176" s="207"/>
      <c r="R176" s="208">
        <f>SUM(R177:R188)</f>
        <v>7.254133099999999</v>
      </c>
      <c r="S176" s="207"/>
      <c r="T176" s="209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21</v>
      </c>
      <c r="AT176" s="211" t="s">
        <v>78</v>
      </c>
      <c r="AU176" s="211" t="s">
        <v>21</v>
      </c>
      <c r="AY176" s="210" t="s">
        <v>149</v>
      </c>
      <c r="BK176" s="212">
        <f>SUM(BK177:BK188)</f>
        <v>0</v>
      </c>
    </row>
    <row r="177" spans="1:65" s="2" customFormat="1" ht="16.5" customHeight="1">
      <c r="A177" s="37"/>
      <c r="B177" s="38"/>
      <c r="C177" s="215" t="s">
        <v>255</v>
      </c>
      <c r="D177" s="215" t="s">
        <v>151</v>
      </c>
      <c r="E177" s="216" t="s">
        <v>256</v>
      </c>
      <c r="F177" s="217" t="s">
        <v>257</v>
      </c>
      <c r="G177" s="218" t="s">
        <v>168</v>
      </c>
      <c r="H177" s="219">
        <v>3.215</v>
      </c>
      <c r="I177" s="220"/>
      <c r="J177" s="221">
        <f>ROUND(I177*H177,2)</f>
        <v>0</v>
      </c>
      <c r="K177" s="222"/>
      <c r="L177" s="43"/>
      <c r="M177" s="223" t="s">
        <v>1</v>
      </c>
      <c r="N177" s="224" t="s">
        <v>44</v>
      </c>
      <c r="O177" s="90"/>
      <c r="P177" s="225">
        <f>O177*H177</f>
        <v>0</v>
      </c>
      <c r="Q177" s="225">
        <v>2.25634</v>
      </c>
      <c r="R177" s="225">
        <f>Q177*H177</f>
        <v>7.254133099999999</v>
      </c>
      <c r="S177" s="225">
        <v>0</v>
      </c>
      <c r="T177" s="22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7" t="s">
        <v>155</v>
      </c>
      <c r="AT177" s="227" t="s">
        <v>151</v>
      </c>
      <c r="AU177" s="227" t="s">
        <v>87</v>
      </c>
      <c r="AY177" s="16" t="s">
        <v>149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6" t="s">
        <v>21</v>
      </c>
      <c r="BK177" s="228">
        <f>ROUND(I177*H177,2)</f>
        <v>0</v>
      </c>
      <c r="BL177" s="16" t="s">
        <v>155</v>
      </c>
      <c r="BM177" s="227" t="s">
        <v>258</v>
      </c>
    </row>
    <row r="178" spans="1:47" s="2" customFormat="1" ht="12">
      <c r="A178" s="37"/>
      <c r="B178" s="38"/>
      <c r="C178" s="39"/>
      <c r="D178" s="231" t="s">
        <v>186</v>
      </c>
      <c r="E178" s="39"/>
      <c r="F178" s="252" t="s">
        <v>259</v>
      </c>
      <c r="G178" s="39"/>
      <c r="H178" s="39"/>
      <c r="I178" s="253"/>
      <c r="J178" s="39"/>
      <c r="K178" s="39"/>
      <c r="L178" s="43"/>
      <c r="M178" s="254"/>
      <c r="N178" s="25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186</v>
      </c>
      <c r="AU178" s="16" t="s">
        <v>87</v>
      </c>
    </row>
    <row r="179" spans="1:51" s="13" customFormat="1" ht="12">
      <c r="A179" s="13"/>
      <c r="B179" s="229"/>
      <c r="C179" s="230"/>
      <c r="D179" s="231" t="s">
        <v>170</v>
      </c>
      <c r="E179" s="232" t="s">
        <v>1</v>
      </c>
      <c r="F179" s="233" t="s">
        <v>260</v>
      </c>
      <c r="G179" s="230"/>
      <c r="H179" s="234">
        <v>3.215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170</v>
      </c>
      <c r="AU179" s="240" t="s">
        <v>87</v>
      </c>
      <c r="AV179" s="13" t="s">
        <v>87</v>
      </c>
      <c r="AW179" s="13" t="s">
        <v>35</v>
      </c>
      <c r="AX179" s="13" t="s">
        <v>21</v>
      </c>
      <c r="AY179" s="240" t="s">
        <v>149</v>
      </c>
    </row>
    <row r="180" spans="1:65" s="2" customFormat="1" ht="24.15" customHeight="1">
      <c r="A180" s="37"/>
      <c r="B180" s="38"/>
      <c r="C180" s="215" t="s">
        <v>261</v>
      </c>
      <c r="D180" s="215" t="s">
        <v>151</v>
      </c>
      <c r="E180" s="216" t="s">
        <v>262</v>
      </c>
      <c r="F180" s="217" t="s">
        <v>263</v>
      </c>
      <c r="G180" s="218" t="s">
        <v>168</v>
      </c>
      <c r="H180" s="219">
        <v>20.16</v>
      </c>
      <c r="I180" s="220"/>
      <c r="J180" s="221">
        <f>ROUND(I180*H180,2)</f>
        <v>0</v>
      </c>
      <c r="K180" s="222"/>
      <c r="L180" s="43"/>
      <c r="M180" s="223" t="s">
        <v>1</v>
      </c>
      <c r="N180" s="224" t="s">
        <v>44</v>
      </c>
      <c r="O180" s="90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7" t="s">
        <v>155</v>
      </c>
      <c r="AT180" s="227" t="s">
        <v>151</v>
      </c>
      <c r="AU180" s="227" t="s">
        <v>87</v>
      </c>
      <c r="AY180" s="16" t="s">
        <v>149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6" t="s">
        <v>21</v>
      </c>
      <c r="BK180" s="228">
        <f>ROUND(I180*H180,2)</f>
        <v>0</v>
      </c>
      <c r="BL180" s="16" t="s">
        <v>155</v>
      </c>
      <c r="BM180" s="227" t="s">
        <v>264</v>
      </c>
    </row>
    <row r="181" spans="1:47" s="2" customFormat="1" ht="12">
      <c r="A181" s="37"/>
      <c r="B181" s="38"/>
      <c r="C181" s="39"/>
      <c r="D181" s="231" t="s">
        <v>186</v>
      </c>
      <c r="E181" s="39"/>
      <c r="F181" s="252" t="s">
        <v>265</v>
      </c>
      <c r="G181" s="39"/>
      <c r="H181" s="39"/>
      <c r="I181" s="253"/>
      <c r="J181" s="39"/>
      <c r="K181" s="39"/>
      <c r="L181" s="43"/>
      <c r="M181" s="254"/>
      <c r="N181" s="255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186</v>
      </c>
      <c r="AU181" s="16" t="s">
        <v>87</v>
      </c>
    </row>
    <row r="182" spans="1:51" s="13" customFormat="1" ht="12">
      <c r="A182" s="13"/>
      <c r="B182" s="229"/>
      <c r="C182" s="230"/>
      <c r="D182" s="231" t="s">
        <v>170</v>
      </c>
      <c r="E182" s="232" t="s">
        <v>1</v>
      </c>
      <c r="F182" s="233" t="s">
        <v>266</v>
      </c>
      <c r="G182" s="230"/>
      <c r="H182" s="234">
        <v>20.16</v>
      </c>
      <c r="I182" s="235"/>
      <c r="J182" s="230"/>
      <c r="K182" s="230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170</v>
      </c>
      <c r="AU182" s="240" t="s">
        <v>87</v>
      </c>
      <c r="AV182" s="13" t="s">
        <v>87</v>
      </c>
      <c r="AW182" s="13" t="s">
        <v>35</v>
      </c>
      <c r="AX182" s="13" t="s">
        <v>21</v>
      </c>
      <c r="AY182" s="240" t="s">
        <v>149</v>
      </c>
    </row>
    <row r="183" spans="1:65" s="2" customFormat="1" ht="16.5" customHeight="1">
      <c r="A183" s="37"/>
      <c r="B183" s="38"/>
      <c r="C183" s="215" t="s">
        <v>267</v>
      </c>
      <c r="D183" s="215" t="s">
        <v>151</v>
      </c>
      <c r="E183" s="216" t="s">
        <v>268</v>
      </c>
      <c r="F183" s="217" t="s">
        <v>269</v>
      </c>
      <c r="G183" s="218" t="s">
        <v>154</v>
      </c>
      <c r="H183" s="219">
        <v>30.56</v>
      </c>
      <c r="I183" s="220"/>
      <c r="J183" s="221">
        <f>ROUND(I183*H183,2)</f>
        <v>0</v>
      </c>
      <c r="K183" s="222"/>
      <c r="L183" s="43"/>
      <c r="M183" s="223" t="s">
        <v>1</v>
      </c>
      <c r="N183" s="224" t="s">
        <v>44</v>
      </c>
      <c r="O183" s="90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7" t="s">
        <v>155</v>
      </c>
      <c r="AT183" s="227" t="s">
        <v>151</v>
      </c>
      <c r="AU183" s="227" t="s">
        <v>87</v>
      </c>
      <c r="AY183" s="16" t="s">
        <v>149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6" t="s">
        <v>21</v>
      </c>
      <c r="BK183" s="228">
        <f>ROUND(I183*H183,2)</f>
        <v>0</v>
      </c>
      <c r="BL183" s="16" t="s">
        <v>155</v>
      </c>
      <c r="BM183" s="227" t="s">
        <v>270</v>
      </c>
    </row>
    <row r="184" spans="1:47" s="2" customFormat="1" ht="12">
      <c r="A184" s="37"/>
      <c r="B184" s="38"/>
      <c r="C184" s="39"/>
      <c r="D184" s="231" t="s">
        <v>186</v>
      </c>
      <c r="E184" s="39"/>
      <c r="F184" s="252" t="s">
        <v>265</v>
      </c>
      <c r="G184" s="39"/>
      <c r="H184" s="39"/>
      <c r="I184" s="253"/>
      <c r="J184" s="39"/>
      <c r="K184" s="39"/>
      <c r="L184" s="43"/>
      <c r="M184" s="254"/>
      <c r="N184" s="25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186</v>
      </c>
      <c r="AU184" s="16" t="s">
        <v>87</v>
      </c>
    </row>
    <row r="185" spans="1:51" s="13" customFormat="1" ht="12">
      <c r="A185" s="13"/>
      <c r="B185" s="229"/>
      <c r="C185" s="230"/>
      <c r="D185" s="231" t="s">
        <v>170</v>
      </c>
      <c r="E185" s="232" t="s">
        <v>1</v>
      </c>
      <c r="F185" s="233" t="s">
        <v>271</v>
      </c>
      <c r="G185" s="230"/>
      <c r="H185" s="234">
        <v>30.56</v>
      </c>
      <c r="I185" s="235"/>
      <c r="J185" s="230"/>
      <c r="K185" s="230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170</v>
      </c>
      <c r="AU185" s="240" t="s">
        <v>87</v>
      </c>
      <c r="AV185" s="13" t="s">
        <v>87</v>
      </c>
      <c r="AW185" s="13" t="s">
        <v>35</v>
      </c>
      <c r="AX185" s="13" t="s">
        <v>21</v>
      </c>
      <c r="AY185" s="240" t="s">
        <v>149</v>
      </c>
    </row>
    <row r="186" spans="1:65" s="2" customFormat="1" ht="16.5" customHeight="1">
      <c r="A186" s="37"/>
      <c r="B186" s="38"/>
      <c r="C186" s="215" t="s">
        <v>272</v>
      </c>
      <c r="D186" s="215" t="s">
        <v>151</v>
      </c>
      <c r="E186" s="216" t="s">
        <v>273</v>
      </c>
      <c r="F186" s="217" t="s">
        <v>274</v>
      </c>
      <c r="G186" s="218" t="s">
        <v>154</v>
      </c>
      <c r="H186" s="219">
        <v>30.56</v>
      </c>
      <c r="I186" s="220"/>
      <c r="J186" s="221">
        <f>ROUND(I186*H186,2)</f>
        <v>0</v>
      </c>
      <c r="K186" s="222"/>
      <c r="L186" s="43"/>
      <c r="M186" s="223" t="s">
        <v>1</v>
      </c>
      <c r="N186" s="224" t="s">
        <v>44</v>
      </c>
      <c r="O186" s="90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7" t="s">
        <v>155</v>
      </c>
      <c r="AT186" s="227" t="s">
        <v>151</v>
      </c>
      <c r="AU186" s="227" t="s">
        <v>87</v>
      </c>
      <c r="AY186" s="16" t="s">
        <v>149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6" t="s">
        <v>21</v>
      </c>
      <c r="BK186" s="228">
        <f>ROUND(I186*H186,2)</f>
        <v>0</v>
      </c>
      <c r="BL186" s="16" t="s">
        <v>155</v>
      </c>
      <c r="BM186" s="227" t="s">
        <v>275</v>
      </c>
    </row>
    <row r="187" spans="1:65" s="2" customFormat="1" ht="24.15" customHeight="1">
      <c r="A187" s="37"/>
      <c r="B187" s="38"/>
      <c r="C187" s="215" t="s">
        <v>276</v>
      </c>
      <c r="D187" s="215" t="s">
        <v>151</v>
      </c>
      <c r="E187" s="216" t="s">
        <v>277</v>
      </c>
      <c r="F187" s="217" t="s">
        <v>278</v>
      </c>
      <c r="G187" s="218" t="s">
        <v>220</v>
      </c>
      <c r="H187" s="219">
        <v>5.796</v>
      </c>
      <c r="I187" s="220"/>
      <c r="J187" s="221">
        <f>ROUND(I187*H187,2)</f>
        <v>0</v>
      </c>
      <c r="K187" s="222"/>
      <c r="L187" s="43"/>
      <c r="M187" s="223" t="s">
        <v>1</v>
      </c>
      <c r="N187" s="224" t="s">
        <v>44</v>
      </c>
      <c r="O187" s="90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7" t="s">
        <v>155</v>
      </c>
      <c r="AT187" s="227" t="s">
        <v>151</v>
      </c>
      <c r="AU187" s="227" t="s">
        <v>87</v>
      </c>
      <c r="AY187" s="16" t="s">
        <v>149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6" t="s">
        <v>21</v>
      </c>
      <c r="BK187" s="228">
        <f>ROUND(I187*H187,2)</f>
        <v>0</v>
      </c>
      <c r="BL187" s="16" t="s">
        <v>155</v>
      </c>
      <c r="BM187" s="227" t="s">
        <v>279</v>
      </c>
    </row>
    <row r="188" spans="1:51" s="13" customFormat="1" ht="12">
      <c r="A188" s="13"/>
      <c r="B188" s="229"/>
      <c r="C188" s="230"/>
      <c r="D188" s="231" t="s">
        <v>170</v>
      </c>
      <c r="E188" s="232" t="s">
        <v>1</v>
      </c>
      <c r="F188" s="233" t="s">
        <v>280</v>
      </c>
      <c r="G188" s="230"/>
      <c r="H188" s="234">
        <v>5.796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170</v>
      </c>
      <c r="AU188" s="240" t="s">
        <v>87</v>
      </c>
      <c r="AV188" s="13" t="s">
        <v>87</v>
      </c>
      <c r="AW188" s="13" t="s">
        <v>35</v>
      </c>
      <c r="AX188" s="13" t="s">
        <v>21</v>
      </c>
      <c r="AY188" s="240" t="s">
        <v>149</v>
      </c>
    </row>
    <row r="189" spans="1:63" s="12" customFormat="1" ht="22.8" customHeight="1">
      <c r="A189" s="12"/>
      <c r="B189" s="199"/>
      <c r="C189" s="200"/>
      <c r="D189" s="201" t="s">
        <v>78</v>
      </c>
      <c r="E189" s="213" t="s">
        <v>161</v>
      </c>
      <c r="F189" s="213" t="s">
        <v>281</v>
      </c>
      <c r="G189" s="200"/>
      <c r="H189" s="200"/>
      <c r="I189" s="203"/>
      <c r="J189" s="214">
        <f>BK189</f>
        <v>0</v>
      </c>
      <c r="K189" s="200"/>
      <c r="L189" s="205"/>
      <c r="M189" s="206"/>
      <c r="N189" s="207"/>
      <c r="O189" s="207"/>
      <c r="P189" s="208">
        <f>SUM(P190:P219)</f>
        <v>0</v>
      </c>
      <c r="Q189" s="207"/>
      <c r="R189" s="208">
        <f>SUM(R190:R219)</f>
        <v>0.82497047</v>
      </c>
      <c r="S189" s="207"/>
      <c r="T189" s="209">
        <f>SUM(T190:T219)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0" t="s">
        <v>21</v>
      </c>
      <c r="AT189" s="211" t="s">
        <v>78</v>
      </c>
      <c r="AU189" s="211" t="s">
        <v>21</v>
      </c>
      <c r="AY189" s="210" t="s">
        <v>149</v>
      </c>
      <c r="BK189" s="212">
        <f>SUM(BK190:BK219)</f>
        <v>0</v>
      </c>
    </row>
    <row r="190" spans="1:65" s="2" customFormat="1" ht="21.75" customHeight="1">
      <c r="A190" s="37"/>
      <c r="B190" s="38"/>
      <c r="C190" s="215" t="s">
        <v>282</v>
      </c>
      <c r="D190" s="215" t="s">
        <v>151</v>
      </c>
      <c r="E190" s="216" t="s">
        <v>283</v>
      </c>
      <c r="F190" s="217" t="s">
        <v>284</v>
      </c>
      <c r="G190" s="218" t="s">
        <v>168</v>
      </c>
      <c r="H190" s="219">
        <v>0.557</v>
      </c>
      <c r="I190" s="220"/>
      <c r="J190" s="221">
        <f>ROUND(I190*H190,2)</f>
        <v>0</v>
      </c>
      <c r="K190" s="222"/>
      <c r="L190" s="43"/>
      <c r="M190" s="223" t="s">
        <v>1</v>
      </c>
      <c r="N190" s="224" t="s">
        <v>44</v>
      </c>
      <c r="O190" s="90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7" t="s">
        <v>155</v>
      </c>
      <c r="AT190" s="227" t="s">
        <v>151</v>
      </c>
      <c r="AU190" s="227" t="s">
        <v>87</v>
      </c>
      <c r="AY190" s="16" t="s">
        <v>149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6" t="s">
        <v>21</v>
      </c>
      <c r="BK190" s="228">
        <f>ROUND(I190*H190,2)</f>
        <v>0</v>
      </c>
      <c r="BL190" s="16" t="s">
        <v>155</v>
      </c>
      <c r="BM190" s="227" t="s">
        <v>285</v>
      </c>
    </row>
    <row r="191" spans="1:51" s="13" customFormat="1" ht="12">
      <c r="A191" s="13"/>
      <c r="B191" s="229"/>
      <c r="C191" s="230"/>
      <c r="D191" s="231" t="s">
        <v>170</v>
      </c>
      <c r="E191" s="232" t="s">
        <v>1</v>
      </c>
      <c r="F191" s="233" t="s">
        <v>286</v>
      </c>
      <c r="G191" s="230"/>
      <c r="H191" s="234">
        <v>0.557</v>
      </c>
      <c r="I191" s="235"/>
      <c r="J191" s="230"/>
      <c r="K191" s="230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170</v>
      </c>
      <c r="AU191" s="240" t="s">
        <v>87</v>
      </c>
      <c r="AV191" s="13" t="s">
        <v>87</v>
      </c>
      <c r="AW191" s="13" t="s">
        <v>35</v>
      </c>
      <c r="AX191" s="13" t="s">
        <v>21</v>
      </c>
      <c r="AY191" s="240" t="s">
        <v>149</v>
      </c>
    </row>
    <row r="192" spans="1:65" s="2" customFormat="1" ht="24.15" customHeight="1">
      <c r="A192" s="37"/>
      <c r="B192" s="38"/>
      <c r="C192" s="215" t="s">
        <v>287</v>
      </c>
      <c r="D192" s="215" t="s">
        <v>151</v>
      </c>
      <c r="E192" s="216" t="s">
        <v>288</v>
      </c>
      <c r="F192" s="217" t="s">
        <v>289</v>
      </c>
      <c r="G192" s="218" t="s">
        <v>290</v>
      </c>
      <c r="H192" s="219">
        <v>11.6</v>
      </c>
      <c r="I192" s="220"/>
      <c r="J192" s="221">
        <f>ROUND(I192*H192,2)</f>
        <v>0</v>
      </c>
      <c r="K192" s="222"/>
      <c r="L192" s="43"/>
      <c r="M192" s="223" t="s">
        <v>1</v>
      </c>
      <c r="N192" s="224" t="s">
        <v>44</v>
      </c>
      <c r="O192" s="90"/>
      <c r="P192" s="225">
        <f>O192*H192</f>
        <v>0</v>
      </c>
      <c r="Q192" s="225">
        <v>0.00187</v>
      </c>
      <c r="R192" s="225">
        <f>Q192*H192</f>
        <v>0.021692</v>
      </c>
      <c r="S192" s="225">
        <v>0</v>
      </c>
      <c r="T192" s="22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7" t="s">
        <v>155</v>
      </c>
      <c r="AT192" s="227" t="s">
        <v>151</v>
      </c>
      <c r="AU192" s="227" t="s">
        <v>87</v>
      </c>
      <c r="AY192" s="16" t="s">
        <v>149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6" t="s">
        <v>21</v>
      </c>
      <c r="BK192" s="228">
        <f>ROUND(I192*H192,2)</f>
        <v>0</v>
      </c>
      <c r="BL192" s="16" t="s">
        <v>155</v>
      </c>
      <c r="BM192" s="227" t="s">
        <v>291</v>
      </c>
    </row>
    <row r="193" spans="1:51" s="13" customFormat="1" ht="12">
      <c r="A193" s="13"/>
      <c r="B193" s="229"/>
      <c r="C193" s="230"/>
      <c r="D193" s="231" t="s">
        <v>170</v>
      </c>
      <c r="E193" s="232" t="s">
        <v>1</v>
      </c>
      <c r="F193" s="233" t="s">
        <v>292</v>
      </c>
      <c r="G193" s="230"/>
      <c r="H193" s="234">
        <v>11.6</v>
      </c>
      <c r="I193" s="235"/>
      <c r="J193" s="230"/>
      <c r="K193" s="230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170</v>
      </c>
      <c r="AU193" s="240" t="s">
        <v>87</v>
      </c>
      <c r="AV193" s="13" t="s">
        <v>87</v>
      </c>
      <c r="AW193" s="13" t="s">
        <v>35</v>
      </c>
      <c r="AX193" s="13" t="s">
        <v>21</v>
      </c>
      <c r="AY193" s="240" t="s">
        <v>149</v>
      </c>
    </row>
    <row r="194" spans="1:65" s="2" customFormat="1" ht="24.15" customHeight="1">
      <c r="A194" s="37"/>
      <c r="B194" s="38"/>
      <c r="C194" s="256" t="s">
        <v>293</v>
      </c>
      <c r="D194" s="256" t="s">
        <v>227</v>
      </c>
      <c r="E194" s="257" t="s">
        <v>294</v>
      </c>
      <c r="F194" s="258" t="s">
        <v>295</v>
      </c>
      <c r="G194" s="259" t="s">
        <v>290</v>
      </c>
      <c r="H194" s="260">
        <v>13.92</v>
      </c>
      <c r="I194" s="261"/>
      <c r="J194" s="262">
        <f>ROUND(I194*H194,2)</f>
        <v>0</v>
      </c>
      <c r="K194" s="263"/>
      <c r="L194" s="264"/>
      <c r="M194" s="265" t="s">
        <v>1</v>
      </c>
      <c r="N194" s="266" t="s">
        <v>44</v>
      </c>
      <c r="O194" s="90"/>
      <c r="P194" s="225">
        <f>O194*H194</f>
        <v>0</v>
      </c>
      <c r="Q194" s="225">
        <v>0.00722</v>
      </c>
      <c r="R194" s="225">
        <f>Q194*H194</f>
        <v>0.10050239999999999</v>
      </c>
      <c r="S194" s="225">
        <v>0</v>
      </c>
      <c r="T194" s="22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7" t="s">
        <v>189</v>
      </c>
      <c r="AT194" s="227" t="s">
        <v>227</v>
      </c>
      <c r="AU194" s="227" t="s">
        <v>87</v>
      </c>
      <c r="AY194" s="16" t="s">
        <v>149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6" t="s">
        <v>21</v>
      </c>
      <c r="BK194" s="228">
        <f>ROUND(I194*H194,2)</f>
        <v>0</v>
      </c>
      <c r="BL194" s="16" t="s">
        <v>155</v>
      </c>
      <c r="BM194" s="227" t="s">
        <v>296</v>
      </c>
    </row>
    <row r="195" spans="1:51" s="13" customFormat="1" ht="12">
      <c r="A195" s="13"/>
      <c r="B195" s="229"/>
      <c r="C195" s="230"/>
      <c r="D195" s="231" t="s">
        <v>170</v>
      </c>
      <c r="E195" s="232" t="s">
        <v>1</v>
      </c>
      <c r="F195" s="233" t="s">
        <v>297</v>
      </c>
      <c r="G195" s="230"/>
      <c r="H195" s="234">
        <v>13.92</v>
      </c>
      <c r="I195" s="235"/>
      <c r="J195" s="230"/>
      <c r="K195" s="230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170</v>
      </c>
      <c r="AU195" s="240" t="s">
        <v>87</v>
      </c>
      <c r="AV195" s="13" t="s">
        <v>87</v>
      </c>
      <c r="AW195" s="13" t="s">
        <v>35</v>
      </c>
      <c r="AX195" s="13" t="s">
        <v>21</v>
      </c>
      <c r="AY195" s="240" t="s">
        <v>149</v>
      </c>
    </row>
    <row r="196" spans="1:65" s="2" customFormat="1" ht="24.15" customHeight="1">
      <c r="A196" s="37"/>
      <c r="B196" s="38"/>
      <c r="C196" s="215" t="s">
        <v>298</v>
      </c>
      <c r="D196" s="215" t="s">
        <v>151</v>
      </c>
      <c r="E196" s="216" t="s">
        <v>299</v>
      </c>
      <c r="F196" s="217" t="s">
        <v>300</v>
      </c>
      <c r="G196" s="218" t="s">
        <v>301</v>
      </c>
      <c r="H196" s="219">
        <v>18</v>
      </c>
      <c r="I196" s="220"/>
      <c r="J196" s="221">
        <f>ROUND(I196*H196,2)</f>
        <v>0</v>
      </c>
      <c r="K196" s="222"/>
      <c r="L196" s="43"/>
      <c r="M196" s="223" t="s">
        <v>1</v>
      </c>
      <c r="N196" s="224" t="s">
        <v>44</v>
      </c>
      <c r="O196" s="90"/>
      <c r="P196" s="225">
        <f>O196*H196</f>
        <v>0</v>
      </c>
      <c r="Q196" s="225">
        <v>0.0007</v>
      </c>
      <c r="R196" s="225">
        <f>Q196*H196</f>
        <v>0.0126</v>
      </c>
      <c r="S196" s="225">
        <v>0</v>
      </c>
      <c r="T196" s="22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7" t="s">
        <v>155</v>
      </c>
      <c r="AT196" s="227" t="s">
        <v>151</v>
      </c>
      <c r="AU196" s="227" t="s">
        <v>87</v>
      </c>
      <c r="AY196" s="16" t="s">
        <v>149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6" t="s">
        <v>21</v>
      </c>
      <c r="BK196" s="228">
        <f>ROUND(I196*H196,2)</f>
        <v>0</v>
      </c>
      <c r="BL196" s="16" t="s">
        <v>155</v>
      </c>
      <c r="BM196" s="227" t="s">
        <v>302</v>
      </c>
    </row>
    <row r="197" spans="1:51" s="13" customFormat="1" ht="12">
      <c r="A197" s="13"/>
      <c r="B197" s="229"/>
      <c r="C197" s="230"/>
      <c r="D197" s="231" t="s">
        <v>170</v>
      </c>
      <c r="E197" s="232" t="s">
        <v>1</v>
      </c>
      <c r="F197" s="233" t="s">
        <v>303</v>
      </c>
      <c r="G197" s="230"/>
      <c r="H197" s="234">
        <v>18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170</v>
      </c>
      <c r="AU197" s="240" t="s">
        <v>87</v>
      </c>
      <c r="AV197" s="13" t="s">
        <v>87</v>
      </c>
      <c r="AW197" s="13" t="s">
        <v>35</v>
      </c>
      <c r="AX197" s="13" t="s">
        <v>21</v>
      </c>
      <c r="AY197" s="240" t="s">
        <v>149</v>
      </c>
    </row>
    <row r="198" spans="1:65" s="2" customFormat="1" ht="16.5" customHeight="1">
      <c r="A198" s="37"/>
      <c r="B198" s="38"/>
      <c r="C198" s="256" t="s">
        <v>304</v>
      </c>
      <c r="D198" s="256" t="s">
        <v>227</v>
      </c>
      <c r="E198" s="257" t="s">
        <v>305</v>
      </c>
      <c r="F198" s="258" t="s">
        <v>306</v>
      </c>
      <c r="G198" s="259" t="s">
        <v>301</v>
      </c>
      <c r="H198" s="260">
        <v>18</v>
      </c>
      <c r="I198" s="261"/>
      <c r="J198" s="262">
        <f>ROUND(I198*H198,2)</f>
        <v>0</v>
      </c>
      <c r="K198" s="263"/>
      <c r="L198" s="264"/>
      <c r="M198" s="265" t="s">
        <v>1</v>
      </c>
      <c r="N198" s="266" t="s">
        <v>44</v>
      </c>
      <c r="O198" s="90"/>
      <c r="P198" s="225">
        <f>O198*H198</f>
        <v>0</v>
      </c>
      <c r="Q198" s="225">
        <v>0.0019</v>
      </c>
      <c r="R198" s="225">
        <f>Q198*H198</f>
        <v>0.0342</v>
      </c>
      <c r="S198" s="225">
        <v>0</v>
      </c>
      <c r="T198" s="22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7" t="s">
        <v>189</v>
      </c>
      <c r="AT198" s="227" t="s">
        <v>227</v>
      </c>
      <c r="AU198" s="227" t="s">
        <v>87</v>
      </c>
      <c r="AY198" s="16" t="s">
        <v>149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6" t="s">
        <v>21</v>
      </c>
      <c r="BK198" s="228">
        <f>ROUND(I198*H198,2)</f>
        <v>0</v>
      </c>
      <c r="BL198" s="16" t="s">
        <v>155</v>
      </c>
      <c r="BM198" s="227" t="s">
        <v>307</v>
      </c>
    </row>
    <row r="199" spans="1:65" s="2" customFormat="1" ht="16.5" customHeight="1">
      <c r="A199" s="37"/>
      <c r="B199" s="38"/>
      <c r="C199" s="215" t="s">
        <v>308</v>
      </c>
      <c r="D199" s="215" t="s">
        <v>151</v>
      </c>
      <c r="E199" s="216" t="s">
        <v>309</v>
      </c>
      <c r="F199" s="217" t="s">
        <v>310</v>
      </c>
      <c r="G199" s="218" t="s">
        <v>168</v>
      </c>
      <c r="H199" s="219">
        <v>1.013</v>
      </c>
      <c r="I199" s="220"/>
      <c r="J199" s="221">
        <f>ROUND(I199*H199,2)</f>
        <v>0</v>
      </c>
      <c r="K199" s="222"/>
      <c r="L199" s="43"/>
      <c r="M199" s="223" t="s">
        <v>1</v>
      </c>
      <c r="N199" s="224" t="s">
        <v>44</v>
      </c>
      <c r="O199" s="90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7" t="s">
        <v>155</v>
      </c>
      <c r="AT199" s="227" t="s">
        <v>151</v>
      </c>
      <c r="AU199" s="227" t="s">
        <v>87</v>
      </c>
      <c r="AY199" s="16" t="s">
        <v>149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6" t="s">
        <v>21</v>
      </c>
      <c r="BK199" s="228">
        <f>ROUND(I199*H199,2)</f>
        <v>0</v>
      </c>
      <c r="BL199" s="16" t="s">
        <v>155</v>
      </c>
      <c r="BM199" s="227" t="s">
        <v>311</v>
      </c>
    </row>
    <row r="200" spans="1:47" s="2" customFormat="1" ht="12">
      <c r="A200" s="37"/>
      <c r="B200" s="38"/>
      <c r="C200" s="39"/>
      <c r="D200" s="231" t="s">
        <v>186</v>
      </c>
      <c r="E200" s="39"/>
      <c r="F200" s="252" t="s">
        <v>312</v>
      </c>
      <c r="G200" s="39"/>
      <c r="H200" s="39"/>
      <c r="I200" s="253"/>
      <c r="J200" s="39"/>
      <c r="K200" s="39"/>
      <c r="L200" s="43"/>
      <c r="M200" s="254"/>
      <c r="N200" s="25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186</v>
      </c>
      <c r="AU200" s="16" t="s">
        <v>87</v>
      </c>
    </row>
    <row r="201" spans="1:51" s="13" customFormat="1" ht="12">
      <c r="A201" s="13"/>
      <c r="B201" s="229"/>
      <c r="C201" s="230"/>
      <c r="D201" s="231" t="s">
        <v>170</v>
      </c>
      <c r="E201" s="232" t="s">
        <v>1</v>
      </c>
      <c r="F201" s="233" t="s">
        <v>313</v>
      </c>
      <c r="G201" s="230"/>
      <c r="H201" s="234">
        <v>1.013</v>
      </c>
      <c r="I201" s="235"/>
      <c r="J201" s="230"/>
      <c r="K201" s="230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170</v>
      </c>
      <c r="AU201" s="240" t="s">
        <v>87</v>
      </c>
      <c r="AV201" s="13" t="s">
        <v>87</v>
      </c>
      <c r="AW201" s="13" t="s">
        <v>35</v>
      </c>
      <c r="AX201" s="13" t="s">
        <v>21</v>
      </c>
      <c r="AY201" s="240" t="s">
        <v>149</v>
      </c>
    </row>
    <row r="202" spans="1:65" s="2" customFormat="1" ht="16.5" customHeight="1">
      <c r="A202" s="37"/>
      <c r="B202" s="38"/>
      <c r="C202" s="215" t="s">
        <v>314</v>
      </c>
      <c r="D202" s="215" t="s">
        <v>151</v>
      </c>
      <c r="E202" s="216" t="s">
        <v>315</v>
      </c>
      <c r="F202" s="217" t="s">
        <v>316</v>
      </c>
      <c r="G202" s="218" t="s">
        <v>154</v>
      </c>
      <c r="H202" s="219">
        <v>8.4</v>
      </c>
      <c r="I202" s="220"/>
      <c r="J202" s="221">
        <f>ROUND(I202*H202,2)</f>
        <v>0</v>
      </c>
      <c r="K202" s="222"/>
      <c r="L202" s="43"/>
      <c r="M202" s="223" t="s">
        <v>1</v>
      </c>
      <c r="N202" s="224" t="s">
        <v>44</v>
      </c>
      <c r="O202" s="90"/>
      <c r="P202" s="225">
        <f>O202*H202</f>
        <v>0</v>
      </c>
      <c r="Q202" s="225">
        <v>0.04174</v>
      </c>
      <c r="R202" s="225">
        <f>Q202*H202</f>
        <v>0.350616</v>
      </c>
      <c r="S202" s="225">
        <v>0</v>
      </c>
      <c r="T202" s="22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7" t="s">
        <v>155</v>
      </c>
      <c r="AT202" s="227" t="s">
        <v>151</v>
      </c>
      <c r="AU202" s="227" t="s">
        <v>87</v>
      </c>
      <c r="AY202" s="16" t="s">
        <v>149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6" t="s">
        <v>21</v>
      </c>
      <c r="BK202" s="228">
        <f>ROUND(I202*H202,2)</f>
        <v>0</v>
      </c>
      <c r="BL202" s="16" t="s">
        <v>155</v>
      </c>
      <c r="BM202" s="227" t="s">
        <v>317</v>
      </c>
    </row>
    <row r="203" spans="1:51" s="13" customFormat="1" ht="12">
      <c r="A203" s="13"/>
      <c r="B203" s="229"/>
      <c r="C203" s="230"/>
      <c r="D203" s="231" t="s">
        <v>170</v>
      </c>
      <c r="E203" s="232" t="s">
        <v>1</v>
      </c>
      <c r="F203" s="233" t="s">
        <v>318</v>
      </c>
      <c r="G203" s="230"/>
      <c r="H203" s="234">
        <v>8.4</v>
      </c>
      <c r="I203" s="235"/>
      <c r="J203" s="230"/>
      <c r="K203" s="230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170</v>
      </c>
      <c r="AU203" s="240" t="s">
        <v>87</v>
      </c>
      <c r="AV203" s="13" t="s">
        <v>87</v>
      </c>
      <c r="AW203" s="13" t="s">
        <v>35</v>
      </c>
      <c r="AX203" s="13" t="s">
        <v>21</v>
      </c>
      <c r="AY203" s="240" t="s">
        <v>149</v>
      </c>
    </row>
    <row r="204" spans="1:65" s="2" customFormat="1" ht="16.5" customHeight="1">
      <c r="A204" s="37"/>
      <c r="B204" s="38"/>
      <c r="C204" s="215" t="s">
        <v>319</v>
      </c>
      <c r="D204" s="215" t="s">
        <v>151</v>
      </c>
      <c r="E204" s="216" t="s">
        <v>320</v>
      </c>
      <c r="F204" s="217" t="s">
        <v>321</v>
      </c>
      <c r="G204" s="218" t="s">
        <v>154</v>
      </c>
      <c r="H204" s="219">
        <v>8.4</v>
      </c>
      <c r="I204" s="220"/>
      <c r="J204" s="221">
        <f>ROUND(I204*H204,2)</f>
        <v>0</v>
      </c>
      <c r="K204" s="222"/>
      <c r="L204" s="43"/>
      <c r="M204" s="223" t="s">
        <v>1</v>
      </c>
      <c r="N204" s="224" t="s">
        <v>44</v>
      </c>
      <c r="O204" s="90"/>
      <c r="P204" s="225">
        <f>O204*H204</f>
        <v>0</v>
      </c>
      <c r="Q204" s="225">
        <v>2E-05</v>
      </c>
      <c r="R204" s="225">
        <f>Q204*H204</f>
        <v>0.00016800000000000002</v>
      </c>
      <c r="S204" s="225">
        <v>0</v>
      </c>
      <c r="T204" s="22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7" t="s">
        <v>155</v>
      </c>
      <c r="AT204" s="227" t="s">
        <v>151</v>
      </c>
      <c r="AU204" s="227" t="s">
        <v>87</v>
      </c>
      <c r="AY204" s="16" t="s">
        <v>149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6" t="s">
        <v>21</v>
      </c>
      <c r="BK204" s="228">
        <f>ROUND(I204*H204,2)</f>
        <v>0</v>
      </c>
      <c r="BL204" s="16" t="s">
        <v>155</v>
      </c>
      <c r="BM204" s="227" t="s">
        <v>322</v>
      </c>
    </row>
    <row r="205" spans="1:65" s="2" customFormat="1" ht="16.5" customHeight="1">
      <c r="A205" s="37"/>
      <c r="B205" s="38"/>
      <c r="C205" s="215" t="s">
        <v>323</v>
      </c>
      <c r="D205" s="215" t="s">
        <v>151</v>
      </c>
      <c r="E205" s="216" t="s">
        <v>324</v>
      </c>
      <c r="F205" s="217" t="s">
        <v>325</v>
      </c>
      <c r="G205" s="218" t="s">
        <v>220</v>
      </c>
      <c r="H205" s="219">
        <v>0.291</v>
      </c>
      <c r="I205" s="220"/>
      <c r="J205" s="221">
        <f>ROUND(I205*H205,2)</f>
        <v>0</v>
      </c>
      <c r="K205" s="222"/>
      <c r="L205" s="43"/>
      <c r="M205" s="223" t="s">
        <v>1</v>
      </c>
      <c r="N205" s="224" t="s">
        <v>44</v>
      </c>
      <c r="O205" s="90"/>
      <c r="P205" s="225">
        <f>O205*H205</f>
        <v>0</v>
      </c>
      <c r="Q205" s="225">
        <v>1.04877</v>
      </c>
      <c r="R205" s="225">
        <f>Q205*H205</f>
        <v>0.30519207</v>
      </c>
      <c r="S205" s="225">
        <v>0</v>
      </c>
      <c r="T205" s="22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7" t="s">
        <v>155</v>
      </c>
      <c r="AT205" s="227" t="s">
        <v>151</v>
      </c>
      <c r="AU205" s="227" t="s">
        <v>87</v>
      </c>
      <c r="AY205" s="16" t="s">
        <v>149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6" t="s">
        <v>21</v>
      </c>
      <c r="BK205" s="228">
        <f>ROUND(I205*H205,2)</f>
        <v>0</v>
      </c>
      <c r="BL205" s="16" t="s">
        <v>155</v>
      </c>
      <c r="BM205" s="227" t="s">
        <v>326</v>
      </c>
    </row>
    <row r="206" spans="1:51" s="13" customFormat="1" ht="12">
      <c r="A206" s="13"/>
      <c r="B206" s="229"/>
      <c r="C206" s="230"/>
      <c r="D206" s="231" t="s">
        <v>170</v>
      </c>
      <c r="E206" s="232" t="s">
        <v>1</v>
      </c>
      <c r="F206" s="233" t="s">
        <v>327</v>
      </c>
      <c r="G206" s="230"/>
      <c r="H206" s="234">
        <v>0.291</v>
      </c>
      <c r="I206" s="235"/>
      <c r="J206" s="230"/>
      <c r="K206" s="230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170</v>
      </c>
      <c r="AU206" s="240" t="s">
        <v>87</v>
      </c>
      <c r="AV206" s="13" t="s">
        <v>87</v>
      </c>
      <c r="AW206" s="13" t="s">
        <v>35</v>
      </c>
      <c r="AX206" s="13" t="s">
        <v>21</v>
      </c>
      <c r="AY206" s="240" t="s">
        <v>149</v>
      </c>
    </row>
    <row r="207" spans="1:65" s="2" customFormat="1" ht="16.5" customHeight="1">
      <c r="A207" s="37"/>
      <c r="B207" s="38"/>
      <c r="C207" s="215" t="s">
        <v>328</v>
      </c>
      <c r="D207" s="215" t="s">
        <v>151</v>
      </c>
      <c r="E207" s="216" t="s">
        <v>329</v>
      </c>
      <c r="F207" s="217" t="s">
        <v>330</v>
      </c>
      <c r="G207" s="218" t="s">
        <v>168</v>
      </c>
      <c r="H207" s="219">
        <v>27.038</v>
      </c>
      <c r="I207" s="220"/>
      <c r="J207" s="221">
        <f>ROUND(I207*H207,2)</f>
        <v>0</v>
      </c>
      <c r="K207" s="222"/>
      <c r="L207" s="43"/>
      <c r="M207" s="223" t="s">
        <v>1</v>
      </c>
      <c r="N207" s="224" t="s">
        <v>44</v>
      </c>
      <c r="O207" s="90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7" t="s">
        <v>155</v>
      </c>
      <c r="AT207" s="227" t="s">
        <v>151</v>
      </c>
      <c r="AU207" s="227" t="s">
        <v>87</v>
      </c>
      <c r="AY207" s="16" t="s">
        <v>149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6" t="s">
        <v>21</v>
      </c>
      <c r="BK207" s="228">
        <f>ROUND(I207*H207,2)</f>
        <v>0</v>
      </c>
      <c r="BL207" s="16" t="s">
        <v>155</v>
      </c>
      <c r="BM207" s="227" t="s">
        <v>331</v>
      </c>
    </row>
    <row r="208" spans="1:47" s="2" customFormat="1" ht="12">
      <c r="A208" s="37"/>
      <c r="B208" s="38"/>
      <c r="C208" s="39"/>
      <c r="D208" s="231" t="s">
        <v>186</v>
      </c>
      <c r="E208" s="39"/>
      <c r="F208" s="252" t="s">
        <v>332</v>
      </c>
      <c r="G208" s="39"/>
      <c r="H208" s="39"/>
      <c r="I208" s="253"/>
      <c r="J208" s="39"/>
      <c r="K208" s="39"/>
      <c r="L208" s="43"/>
      <c r="M208" s="254"/>
      <c r="N208" s="255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186</v>
      </c>
      <c r="AU208" s="16" t="s">
        <v>87</v>
      </c>
    </row>
    <row r="209" spans="1:51" s="13" customFormat="1" ht="12">
      <c r="A209" s="13"/>
      <c r="B209" s="229"/>
      <c r="C209" s="230"/>
      <c r="D209" s="231" t="s">
        <v>170</v>
      </c>
      <c r="E209" s="232" t="s">
        <v>1</v>
      </c>
      <c r="F209" s="233" t="s">
        <v>333</v>
      </c>
      <c r="G209" s="230"/>
      <c r="H209" s="234">
        <v>27.038</v>
      </c>
      <c r="I209" s="235"/>
      <c r="J209" s="230"/>
      <c r="K209" s="230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170</v>
      </c>
      <c r="AU209" s="240" t="s">
        <v>87</v>
      </c>
      <c r="AV209" s="13" t="s">
        <v>87</v>
      </c>
      <c r="AW209" s="13" t="s">
        <v>35</v>
      </c>
      <c r="AX209" s="13" t="s">
        <v>79</v>
      </c>
      <c r="AY209" s="240" t="s">
        <v>149</v>
      </c>
    </row>
    <row r="210" spans="1:51" s="14" customFormat="1" ht="12">
      <c r="A210" s="14"/>
      <c r="B210" s="241"/>
      <c r="C210" s="242"/>
      <c r="D210" s="231" t="s">
        <v>170</v>
      </c>
      <c r="E210" s="243" t="s">
        <v>1</v>
      </c>
      <c r="F210" s="244" t="s">
        <v>172</v>
      </c>
      <c r="G210" s="242"/>
      <c r="H210" s="245">
        <v>27.038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170</v>
      </c>
      <c r="AU210" s="251" t="s">
        <v>87</v>
      </c>
      <c r="AV210" s="14" t="s">
        <v>155</v>
      </c>
      <c r="AW210" s="14" t="s">
        <v>35</v>
      </c>
      <c r="AX210" s="14" t="s">
        <v>21</v>
      </c>
      <c r="AY210" s="251" t="s">
        <v>149</v>
      </c>
    </row>
    <row r="211" spans="1:65" s="2" customFormat="1" ht="24.15" customHeight="1">
      <c r="A211" s="37"/>
      <c r="B211" s="38"/>
      <c r="C211" s="215" t="s">
        <v>334</v>
      </c>
      <c r="D211" s="215" t="s">
        <v>151</v>
      </c>
      <c r="E211" s="216" t="s">
        <v>335</v>
      </c>
      <c r="F211" s="217" t="s">
        <v>336</v>
      </c>
      <c r="G211" s="218" t="s">
        <v>154</v>
      </c>
      <c r="H211" s="219">
        <v>113.1</v>
      </c>
      <c r="I211" s="220"/>
      <c r="J211" s="221">
        <f>ROUND(I211*H211,2)</f>
        <v>0</v>
      </c>
      <c r="K211" s="222"/>
      <c r="L211" s="43"/>
      <c r="M211" s="223" t="s">
        <v>1</v>
      </c>
      <c r="N211" s="224" t="s">
        <v>44</v>
      </c>
      <c r="O211" s="90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7" t="s">
        <v>155</v>
      </c>
      <c r="AT211" s="227" t="s">
        <v>151</v>
      </c>
      <c r="AU211" s="227" t="s">
        <v>87</v>
      </c>
      <c r="AY211" s="16" t="s">
        <v>149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6" t="s">
        <v>21</v>
      </c>
      <c r="BK211" s="228">
        <f>ROUND(I211*H211,2)</f>
        <v>0</v>
      </c>
      <c r="BL211" s="16" t="s">
        <v>155</v>
      </c>
      <c r="BM211" s="227" t="s">
        <v>337</v>
      </c>
    </row>
    <row r="212" spans="1:51" s="13" customFormat="1" ht="12">
      <c r="A212" s="13"/>
      <c r="B212" s="229"/>
      <c r="C212" s="230"/>
      <c r="D212" s="231" t="s">
        <v>170</v>
      </c>
      <c r="E212" s="232" t="s">
        <v>1</v>
      </c>
      <c r="F212" s="233" t="s">
        <v>338</v>
      </c>
      <c r="G212" s="230"/>
      <c r="H212" s="234">
        <v>113.1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170</v>
      </c>
      <c r="AU212" s="240" t="s">
        <v>87</v>
      </c>
      <c r="AV212" s="13" t="s">
        <v>87</v>
      </c>
      <c r="AW212" s="13" t="s">
        <v>35</v>
      </c>
      <c r="AX212" s="13" t="s">
        <v>79</v>
      </c>
      <c r="AY212" s="240" t="s">
        <v>149</v>
      </c>
    </row>
    <row r="213" spans="1:51" s="14" customFormat="1" ht="12">
      <c r="A213" s="14"/>
      <c r="B213" s="241"/>
      <c r="C213" s="242"/>
      <c r="D213" s="231" t="s">
        <v>170</v>
      </c>
      <c r="E213" s="243" t="s">
        <v>1</v>
      </c>
      <c r="F213" s="244" t="s">
        <v>172</v>
      </c>
      <c r="G213" s="242"/>
      <c r="H213" s="245">
        <v>113.1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170</v>
      </c>
      <c r="AU213" s="251" t="s">
        <v>87</v>
      </c>
      <c r="AV213" s="14" t="s">
        <v>155</v>
      </c>
      <c r="AW213" s="14" t="s">
        <v>35</v>
      </c>
      <c r="AX213" s="14" t="s">
        <v>21</v>
      </c>
      <c r="AY213" s="251" t="s">
        <v>149</v>
      </c>
    </row>
    <row r="214" spans="1:65" s="2" customFormat="1" ht="24.15" customHeight="1">
      <c r="A214" s="37"/>
      <c r="B214" s="38"/>
      <c r="C214" s="215" t="s">
        <v>339</v>
      </c>
      <c r="D214" s="215" t="s">
        <v>151</v>
      </c>
      <c r="E214" s="216" t="s">
        <v>340</v>
      </c>
      <c r="F214" s="217" t="s">
        <v>341</v>
      </c>
      <c r="G214" s="218" t="s">
        <v>154</v>
      </c>
      <c r="H214" s="219">
        <v>113.1</v>
      </c>
      <c r="I214" s="220"/>
      <c r="J214" s="221">
        <f>ROUND(I214*H214,2)</f>
        <v>0</v>
      </c>
      <c r="K214" s="222"/>
      <c r="L214" s="43"/>
      <c r="M214" s="223" t="s">
        <v>1</v>
      </c>
      <c r="N214" s="224" t="s">
        <v>44</v>
      </c>
      <c r="O214" s="90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7" t="s">
        <v>155</v>
      </c>
      <c r="AT214" s="227" t="s">
        <v>151</v>
      </c>
      <c r="AU214" s="227" t="s">
        <v>87</v>
      </c>
      <c r="AY214" s="16" t="s">
        <v>149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6" t="s">
        <v>21</v>
      </c>
      <c r="BK214" s="228">
        <f>ROUND(I214*H214,2)</f>
        <v>0</v>
      </c>
      <c r="BL214" s="16" t="s">
        <v>155</v>
      </c>
      <c r="BM214" s="227" t="s">
        <v>342</v>
      </c>
    </row>
    <row r="215" spans="1:51" s="13" customFormat="1" ht="12">
      <c r="A215" s="13"/>
      <c r="B215" s="229"/>
      <c r="C215" s="230"/>
      <c r="D215" s="231" t="s">
        <v>170</v>
      </c>
      <c r="E215" s="232" t="s">
        <v>1</v>
      </c>
      <c r="F215" s="233" t="s">
        <v>343</v>
      </c>
      <c r="G215" s="230"/>
      <c r="H215" s="234">
        <v>113.1</v>
      </c>
      <c r="I215" s="235"/>
      <c r="J215" s="230"/>
      <c r="K215" s="230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170</v>
      </c>
      <c r="AU215" s="240" t="s">
        <v>87</v>
      </c>
      <c r="AV215" s="13" t="s">
        <v>87</v>
      </c>
      <c r="AW215" s="13" t="s">
        <v>35</v>
      </c>
      <c r="AX215" s="13" t="s">
        <v>79</v>
      </c>
      <c r="AY215" s="240" t="s">
        <v>149</v>
      </c>
    </row>
    <row r="216" spans="1:51" s="14" customFormat="1" ht="12">
      <c r="A216" s="14"/>
      <c r="B216" s="241"/>
      <c r="C216" s="242"/>
      <c r="D216" s="231" t="s">
        <v>170</v>
      </c>
      <c r="E216" s="243" t="s">
        <v>1</v>
      </c>
      <c r="F216" s="244" t="s">
        <v>172</v>
      </c>
      <c r="G216" s="242"/>
      <c r="H216" s="245">
        <v>113.1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170</v>
      </c>
      <c r="AU216" s="251" t="s">
        <v>87</v>
      </c>
      <c r="AV216" s="14" t="s">
        <v>155</v>
      </c>
      <c r="AW216" s="14" t="s">
        <v>35</v>
      </c>
      <c r="AX216" s="14" t="s">
        <v>21</v>
      </c>
      <c r="AY216" s="251" t="s">
        <v>149</v>
      </c>
    </row>
    <row r="217" spans="1:65" s="2" customFormat="1" ht="21.75" customHeight="1">
      <c r="A217" s="37"/>
      <c r="B217" s="38"/>
      <c r="C217" s="215" t="s">
        <v>344</v>
      </c>
      <c r="D217" s="215" t="s">
        <v>151</v>
      </c>
      <c r="E217" s="216" t="s">
        <v>345</v>
      </c>
      <c r="F217" s="217" t="s">
        <v>346</v>
      </c>
      <c r="G217" s="218" t="s">
        <v>220</v>
      </c>
      <c r="H217" s="219">
        <v>7.773</v>
      </c>
      <c r="I217" s="220"/>
      <c r="J217" s="221">
        <f>ROUND(I217*H217,2)</f>
        <v>0</v>
      </c>
      <c r="K217" s="222"/>
      <c r="L217" s="43"/>
      <c r="M217" s="223" t="s">
        <v>1</v>
      </c>
      <c r="N217" s="224" t="s">
        <v>44</v>
      </c>
      <c r="O217" s="90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7" t="s">
        <v>155</v>
      </c>
      <c r="AT217" s="227" t="s">
        <v>151</v>
      </c>
      <c r="AU217" s="227" t="s">
        <v>87</v>
      </c>
      <c r="AY217" s="16" t="s">
        <v>149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6" t="s">
        <v>21</v>
      </c>
      <c r="BK217" s="228">
        <f>ROUND(I217*H217,2)</f>
        <v>0</v>
      </c>
      <c r="BL217" s="16" t="s">
        <v>155</v>
      </c>
      <c r="BM217" s="227" t="s">
        <v>347</v>
      </c>
    </row>
    <row r="218" spans="1:51" s="13" customFormat="1" ht="12">
      <c r="A218" s="13"/>
      <c r="B218" s="229"/>
      <c r="C218" s="230"/>
      <c r="D218" s="231" t="s">
        <v>170</v>
      </c>
      <c r="E218" s="232" t="s">
        <v>1</v>
      </c>
      <c r="F218" s="233" t="s">
        <v>348</v>
      </c>
      <c r="G218" s="230"/>
      <c r="H218" s="234">
        <v>7.773</v>
      </c>
      <c r="I218" s="235"/>
      <c r="J218" s="230"/>
      <c r="K218" s="230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170</v>
      </c>
      <c r="AU218" s="240" t="s">
        <v>87</v>
      </c>
      <c r="AV218" s="13" t="s">
        <v>87</v>
      </c>
      <c r="AW218" s="13" t="s">
        <v>35</v>
      </c>
      <c r="AX218" s="13" t="s">
        <v>79</v>
      </c>
      <c r="AY218" s="240" t="s">
        <v>149</v>
      </c>
    </row>
    <row r="219" spans="1:51" s="14" customFormat="1" ht="12">
      <c r="A219" s="14"/>
      <c r="B219" s="241"/>
      <c r="C219" s="242"/>
      <c r="D219" s="231" t="s">
        <v>170</v>
      </c>
      <c r="E219" s="243" t="s">
        <v>1</v>
      </c>
      <c r="F219" s="244" t="s">
        <v>172</v>
      </c>
      <c r="G219" s="242"/>
      <c r="H219" s="245">
        <v>7.773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170</v>
      </c>
      <c r="AU219" s="251" t="s">
        <v>87</v>
      </c>
      <c r="AV219" s="14" t="s">
        <v>155</v>
      </c>
      <c r="AW219" s="14" t="s">
        <v>35</v>
      </c>
      <c r="AX219" s="14" t="s">
        <v>21</v>
      </c>
      <c r="AY219" s="251" t="s">
        <v>149</v>
      </c>
    </row>
    <row r="220" spans="1:63" s="12" customFormat="1" ht="22.8" customHeight="1">
      <c r="A220" s="12"/>
      <c r="B220" s="199"/>
      <c r="C220" s="200"/>
      <c r="D220" s="201" t="s">
        <v>78</v>
      </c>
      <c r="E220" s="213" t="s">
        <v>155</v>
      </c>
      <c r="F220" s="213" t="s">
        <v>349</v>
      </c>
      <c r="G220" s="200"/>
      <c r="H220" s="200"/>
      <c r="I220" s="203"/>
      <c r="J220" s="214">
        <f>BK220</f>
        <v>0</v>
      </c>
      <c r="K220" s="200"/>
      <c r="L220" s="205"/>
      <c r="M220" s="206"/>
      <c r="N220" s="207"/>
      <c r="O220" s="207"/>
      <c r="P220" s="208">
        <f>SUM(P221:P242)</f>
        <v>0</v>
      </c>
      <c r="Q220" s="207"/>
      <c r="R220" s="208">
        <f>SUM(R221:R242)</f>
        <v>1.20638565</v>
      </c>
      <c r="S220" s="207"/>
      <c r="T220" s="209">
        <f>SUM(T221:T242)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0" t="s">
        <v>21</v>
      </c>
      <c r="AT220" s="211" t="s">
        <v>78</v>
      </c>
      <c r="AU220" s="211" t="s">
        <v>21</v>
      </c>
      <c r="AY220" s="210" t="s">
        <v>149</v>
      </c>
      <c r="BK220" s="212">
        <f>SUM(BK221:BK242)</f>
        <v>0</v>
      </c>
    </row>
    <row r="221" spans="1:65" s="2" customFormat="1" ht="21.75" customHeight="1">
      <c r="A221" s="37"/>
      <c r="B221" s="38"/>
      <c r="C221" s="215" t="s">
        <v>350</v>
      </c>
      <c r="D221" s="215" t="s">
        <v>151</v>
      </c>
      <c r="E221" s="216" t="s">
        <v>351</v>
      </c>
      <c r="F221" s="217" t="s">
        <v>352</v>
      </c>
      <c r="G221" s="218" t="s">
        <v>168</v>
      </c>
      <c r="H221" s="219">
        <v>16.612</v>
      </c>
      <c r="I221" s="220"/>
      <c r="J221" s="221">
        <f>ROUND(I221*H221,2)</f>
        <v>0</v>
      </c>
      <c r="K221" s="222"/>
      <c r="L221" s="43"/>
      <c r="M221" s="223" t="s">
        <v>1</v>
      </c>
      <c r="N221" s="224" t="s">
        <v>44</v>
      </c>
      <c r="O221" s="90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7" t="s">
        <v>155</v>
      </c>
      <c r="AT221" s="227" t="s">
        <v>151</v>
      </c>
      <c r="AU221" s="227" t="s">
        <v>87</v>
      </c>
      <c r="AY221" s="16" t="s">
        <v>149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6" t="s">
        <v>21</v>
      </c>
      <c r="BK221" s="228">
        <f>ROUND(I221*H221,2)</f>
        <v>0</v>
      </c>
      <c r="BL221" s="16" t="s">
        <v>155</v>
      </c>
      <c r="BM221" s="227" t="s">
        <v>353</v>
      </c>
    </row>
    <row r="222" spans="1:51" s="13" customFormat="1" ht="12">
      <c r="A222" s="13"/>
      <c r="B222" s="229"/>
      <c r="C222" s="230"/>
      <c r="D222" s="231" t="s">
        <v>170</v>
      </c>
      <c r="E222" s="232" t="s">
        <v>1</v>
      </c>
      <c r="F222" s="233" t="s">
        <v>354</v>
      </c>
      <c r="G222" s="230"/>
      <c r="H222" s="234">
        <v>16.612</v>
      </c>
      <c r="I222" s="235"/>
      <c r="J222" s="230"/>
      <c r="K222" s="230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170</v>
      </c>
      <c r="AU222" s="240" t="s">
        <v>87</v>
      </c>
      <c r="AV222" s="13" t="s">
        <v>87</v>
      </c>
      <c r="AW222" s="13" t="s">
        <v>35</v>
      </c>
      <c r="AX222" s="13" t="s">
        <v>79</v>
      </c>
      <c r="AY222" s="240" t="s">
        <v>149</v>
      </c>
    </row>
    <row r="223" spans="1:51" s="14" customFormat="1" ht="12">
      <c r="A223" s="14"/>
      <c r="B223" s="241"/>
      <c r="C223" s="242"/>
      <c r="D223" s="231" t="s">
        <v>170</v>
      </c>
      <c r="E223" s="243" t="s">
        <v>1</v>
      </c>
      <c r="F223" s="244" t="s">
        <v>172</v>
      </c>
      <c r="G223" s="242"/>
      <c r="H223" s="245">
        <v>16.612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170</v>
      </c>
      <c r="AU223" s="251" t="s">
        <v>87</v>
      </c>
      <c r="AV223" s="14" t="s">
        <v>155</v>
      </c>
      <c r="AW223" s="14" t="s">
        <v>35</v>
      </c>
      <c r="AX223" s="14" t="s">
        <v>21</v>
      </c>
      <c r="AY223" s="251" t="s">
        <v>149</v>
      </c>
    </row>
    <row r="224" spans="1:65" s="2" customFormat="1" ht="33" customHeight="1">
      <c r="A224" s="37"/>
      <c r="B224" s="38"/>
      <c r="C224" s="215" t="s">
        <v>355</v>
      </c>
      <c r="D224" s="215" t="s">
        <v>151</v>
      </c>
      <c r="E224" s="216" t="s">
        <v>356</v>
      </c>
      <c r="F224" s="217" t="s">
        <v>357</v>
      </c>
      <c r="G224" s="218" t="s">
        <v>154</v>
      </c>
      <c r="H224" s="219">
        <v>75</v>
      </c>
      <c r="I224" s="220"/>
      <c r="J224" s="221">
        <f>ROUND(I224*H224,2)</f>
        <v>0</v>
      </c>
      <c r="K224" s="222"/>
      <c r="L224" s="43"/>
      <c r="M224" s="223" t="s">
        <v>1</v>
      </c>
      <c r="N224" s="224" t="s">
        <v>44</v>
      </c>
      <c r="O224" s="90"/>
      <c r="P224" s="225">
        <f>O224*H224</f>
        <v>0</v>
      </c>
      <c r="Q224" s="225">
        <v>0.00134</v>
      </c>
      <c r="R224" s="225">
        <f>Q224*H224</f>
        <v>0.1005</v>
      </c>
      <c r="S224" s="225">
        <v>0</v>
      </c>
      <c r="T224" s="22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7" t="s">
        <v>155</v>
      </c>
      <c r="AT224" s="227" t="s">
        <v>151</v>
      </c>
      <c r="AU224" s="227" t="s">
        <v>87</v>
      </c>
      <c r="AY224" s="16" t="s">
        <v>149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6" t="s">
        <v>21</v>
      </c>
      <c r="BK224" s="228">
        <f>ROUND(I224*H224,2)</f>
        <v>0</v>
      </c>
      <c r="BL224" s="16" t="s">
        <v>155</v>
      </c>
      <c r="BM224" s="227" t="s">
        <v>358</v>
      </c>
    </row>
    <row r="225" spans="1:51" s="13" customFormat="1" ht="12">
      <c r="A225" s="13"/>
      <c r="B225" s="229"/>
      <c r="C225" s="230"/>
      <c r="D225" s="231" t="s">
        <v>170</v>
      </c>
      <c r="E225" s="232" t="s">
        <v>1</v>
      </c>
      <c r="F225" s="233" t="s">
        <v>359</v>
      </c>
      <c r="G225" s="230"/>
      <c r="H225" s="234">
        <v>75</v>
      </c>
      <c r="I225" s="235"/>
      <c r="J225" s="230"/>
      <c r="K225" s="230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170</v>
      </c>
      <c r="AU225" s="240" t="s">
        <v>87</v>
      </c>
      <c r="AV225" s="13" t="s">
        <v>87</v>
      </c>
      <c r="AW225" s="13" t="s">
        <v>35</v>
      </c>
      <c r="AX225" s="13" t="s">
        <v>79</v>
      </c>
      <c r="AY225" s="240" t="s">
        <v>149</v>
      </c>
    </row>
    <row r="226" spans="1:51" s="14" customFormat="1" ht="12">
      <c r="A226" s="14"/>
      <c r="B226" s="241"/>
      <c r="C226" s="242"/>
      <c r="D226" s="231" t="s">
        <v>170</v>
      </c>
      <c r="E226" s="243" t="s">
        <v>1</v>
      </c>
      <c r="F226" s="244" t="s">
        <v>172</v>
      </c>
      <c r="G226" s="242"/>
      <c r="H226" s="245">
        <v>75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170</v>
      </c>
      <c r="AU226" s="251" t="s">
        <v>87</v>
      </c>
      <c r="AV226" s="14" t="s">
        <v>155</v>
      </c>
      <c r="AW226" s="14" t="s">
        <v>35</v>
      </c>
      <c r="AX226" s="14" t="s">
        <v>21</v>
      </c>
      <c r="AY226" s="251" t="s">
        <v>149</v>
      </c>
    </row>
    <row r="227" spans="1:65" s="2" customFormat="1" ht="33" customHeight="1">
      <c r="A227" s="37"/>
      <c r="B227" s="38"/>
      <c r="C227" s="215" t="s">
        <v>360</v>
      </c>
      <c r="D227" s="215" t="s">
        <v>151</v>
      </c>
      <c r="E227" s="216" t="s">
        <v>361</v>
      </c>
      <c r="F227" s="217" t="s">
        <v>362</v>
      </c>
      <c r="G227" s="218" t="s">
        <v>154</v>
      </c>
      <c r="H227" s="219">
        <v>75</v>
      </c>
      <c r="I227" s="220"/>
      <c r="J227" s="221">
        <f>ROUND(I227*H227,2)</f>
        <v>0</v>
      </c>
      <c r="K227" s="222"/>
      <c r="L227" s="43"/>
      <c r="M227" s="223" t="s">
        <v>1</v>
      </c>
      <c r="N227" s="224" t="s">
        <v>44</v>
      </c>
      <c r="O227" s="90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7" t="s">
        <v>155</v>
      </c>
      <c r="AT227" s="227" t="s">
        <v>151</v>
      </c>
      <c r="AU227" s="227" t="s">
        <v>87</v>
      </c>
      <c r="AY227" s="16" t="s">
        <v>149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6" t="s">
        <v>21</v>
      </c>
      <c r="BK227" s="228">
        <f>ROUND(I227*H227,2)</f>
        <v>0</v>
      </c>
      <c r="BL227" s="16" t="s">
        <v>155</v>
      </c>
      <c r="BM227" s="227" t="s">
        <v>363</v>
      </c>
    </row>
    <row r="228" spans="1:51" s="13" customFormat="1" ht="12">
      <c r="A228" s="13"/>
      <c r="B228" s="229"/>
      <c r="C228" s="230"/>
      <c r="D228" s="231" t="s">
        <v>170</v>
      </c>
      <c r="E228" s="232" t="s">
        <v>1</v>
      </c>
      <c r="F228" s="233" t="s">
        <v>364</v>
      </c>
      <c r="G228" s="230"/>
      <c r="H228" s="234">
        <v>75</v>
      </c>
      <c r="I228" s="235"/>
      <c r="J228" s="230"/>
      <c r="K228" s="230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170</v>
      </c>
      <c r="AU228" s="240" t="s">
        <v>87</v>
      </c>
      <c r="AV228" s="13" t="s">
        <v>87</v>
      </c>
      <c r="AW228" s="13" t="s">
        <v>35</v>
      </c>
      <c r="AX228" s="13" t="s">
        <v>79</v>
      </c>
      <c r="AY228" s="240" t="s">
        <v>149</v>
      </c>
    </row>
    <row r="229" spans="1:51" s="14" customFormat="1" ht="12">
      <c r="A229" s="14"/>
      <c r="B229" s="241"/>
      <c r="C229" s="242"/>
      <c r="D229" s="231" t="s">
        <v>170</v>
      </c>
      <c r="E229" s="243" t="s">
        <v>1</v>
      </c>
      <c r="F229" s="244" t="s">
        <v>172</v>
      </c>
      <c r="G229" s="242"/>
      <c r="H229" s="245">
        <v>75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170</v>
      </c>
      <c r="AU229" s="251" t="s">
        <v>87</v>
      </c>
      <c r="AV229" s="14" t="s">
        <v>155</v>
      </c>
      <c r="AW229" s="14" t="s">
        <v>35</v>
      </c>
      <c r="AX229" s="14" t="s">
        <v>21</v>
      </c>
      <c r="AY229" s="251" t="s">
        <v>149</v>
      </c>
    </row>
    <row r="230" spans="1:65" s="2" customFormat="1" ht="24.15" customHeight="1">
      <c r="A230" s="37"/>
      <c r="B230" s="38"/>
      <c r="C230" s="215" t="s">
        <v>365</v>
      </c>
      <c r="D230" s="215" t="s">
        <v>151</v>
      </c>
      <c r="E230" s="216" t="s">
        <v>366</v>
      </c>
      <c r="F230" s="217" t="s">
        <v>367</v>
      </c>
      <c r="G230" s="218" t="s">
        <v>220</v>
      </c>
      <c r="H230" s="219">
        <v>4.776</v>
      </c>
      <c r="I230" s="220"/>
      <c r="J230" s="221">
        <f>ROUND(I230*H230,2)</f>
        <v>0</v>
      </c>
      <c r="K230" s="222"/>
      <c r="L230" s="43"/>
      <c r="M230" s="223" t="s">
        <v>1</v>
      </c>
      <c r="N230" s="224" t="s">
        <v>44</v>
      </c>
      <c r="O230" s="90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7" t="s">
        <v>155</v>
      </c>
      <c r="AT230" s="227" t="s">
        <v>151</v>
      </c>
      <c r="AU230" s="227" t="s">
        <v>87</v>
      </c>
      <c r="AY230" s="16" t="s">
        <v>149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6" t="s">
        <v>21</v>
      </c>
      <c r="BK230" s="228">
        <f>ROUND(I230*H230,2)</f>
        <v>0</v>
      </c>
      <c r="BL230" s="16" t="s">
        <v>155</v>
      </c>
      <c r="BM230" s="227" t="s">
        <v>368</v>
      </c>
    </row>
    <row r="231" spans="1:51" s="13" customFormat="1" ht="12">
      <c r="A231" s="13"/>
      <c r="B231" s="229"/>
      <c r="C231" s="230"/>
      <c r="D231" s="231" t="s">
        <v>170</v>
      </c>
      <c r="E231" s="232" t="s">
        <v>1</v>
      </c>
      <c r="F231" s="233" t="s">
        <v>369</v>
      </c>
      <c r="G231" s="230"/>
      <c r="H231" s="234">
        <v>4.776</v>
      </c>
      <c r="I231" s="235"/>
      <c r="J231" s="230"/>
      <c r="K231" s="230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170</v>
      </c>
      <c r="AU231" s="240" t="s">
        <v>87</v>
      </c>
      <c r="AV231" s="13" t="s">
        <v>87</v>
      </c>
      <c r="AW231" s="13" t="s">
        <v>35</v>
      </c>
      <c r="AX231" s="13" t="s">
        <v>79</v>
      </c>
      <c r="AY231" s="240" t="s">
        <v>149</v>
      </c>
    </row>
    <row r="232" spans="1:51" s="14" customFormat="1" ht="12">
      <c r="A232" s="14"/>
      <c r="B232" s="241"/>
      <c r="C232" s="242"/>
      <c r="D232" s="231" t="s">
        <v>170</v>
      </c>
      <c r="E232" s="243" t="s">
        <v>1</v>
      </c>
      <c r="F232" s="244" t="s">
        <v>172</v>
      </c>
      <c r="G232" s="242"/>
      <c r="H232" s="245">
        <v>4.776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170</v>
      </c>
      <c r="AU232" s="251" t="s">
        <v>87</v>
      </c>
      <c r="AV232" s="14" t="s">
        <v>155</v>
      </c>
      <c r="AW232" s="14" t="s">
        <v>35</v>
      </c>
      <c r="AX232" s="14" t="s">
        <v>21</v>
      </c>
      <c r="AY232" s="251" t="s">
        <v>149</v>
      </c>
    </row>
    <row r="233" spans="1:65" s="2" customFormat="1" ht="16.5" customHeight="1">
      <c r="A233" s="37"/>
      <c r="B233" s="38"/>
      <c r="C233" s="215" t="s">
        <v>370</v>
      </c>
      <c r="D233" s="215" t="s">
        <v>151</v>
      </c>
      <c r="E233" s="216" t="s">
        <v>371</v>
      </c>
      <c r="F233" s="217" t="s">
        <v>372</v>
      </c>
      <c r="G233" s="218" t="s">
        <v>154</v>
      </c>
      <c r="H233" s="219">
        <v>44.045</v>
      </c>
      <c r="I233" s="220"/>
      <c r="J233" s="221">
        <f>ROUND(I233*H233,2)</f>
        <v>0</v>
      </c>
      <c r="K233" s="222"/>
      <c r="L233" s="43"/>
      <c r="M233" s="223" t="s">
        <v>1</v>
      </c>
      <c r="N233" s="224" t="s">
        <v>44</v>
      </c>
      <c r="O233" s="90"/>
      <c r="P233" s="225">
        <f>O233*H233</f>
        <v>0</v>
      </c>
      <c r="Q233" s="225">
        <v>0.01087</v>
      </c>
      <c r="R233" s="225">
        <f>Q233*H233</f>
        <v>0.47876915</v>
      </c>
      <c r="S233" s="225">
        <v>0</v>
      </c>
      <c r="T233" s="22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7" t="s">
        <v>155</v>
      </c>
      <c r="AT233" s="227" t="s">
        <v>151</v>
      </c>
      <c r="AU233" s="227" t="s">
        <v>87</v>
      </c>
      <c r="AY233" s="16" t="s">
        <v>149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6" t="s">
        <v>21</v>
      </c>
      <c r="BK233" s="228">
        <f>ROUND(I233*H233,2)</f>
        <v>0</v>
      </c>
      <c r="BL233" s="16" t="s">
        <v>155</v>
      </c>
      <c r="BM233" s="227" t="s">
        <v>373</v>
      </c>
    </row>
    <row r="234" spans="1:51" s="13" customFormat="1" ht="12">
      <c r="A234" s="13"/>
      <c r="B234" s="229"/>
      <c r="C234" s="230"/>
      <c r="D234" s="231" t="s">
        <v>170</v>
      </c>
      <c r="E234" s="232" t="s">
        <v>1</v>
      </c>
      <c r="F234" s="233" t="s">
        <v>374</v>
      </c>
      <c r="G234" s="230"/>
      <c r="H234" s="234">
        <v>44.045</v>
      </c>
      <c r="I234" s="235"/>
      <c r="J234" s="230"/>
      <c r="K234" s="230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170</v>
      </c>
      <c r="AU234" s="240" t="s">
        <v>87</v>
      </c>
      <c r="AV234" s="13" t="s">
        <v>87</v>
      </c>
      <c r="AW234" s="13" t="s">
        <v>35</v>
      </c>
      <c r="AX234" s="13" t="s">
        <v>21</v>
      </c>
      <c r="AY234" s="240" t="s">
        <v>149</v>
      </c>
    </row>
    <row r="235" spans="1:65" s="2" customFormat="1" ht="24.15" customHeight="1">
      <c r="A235" s="37"/>
      <c r="B235" s="38"/>
      <c r="C235" s="215" t="s">
        <v>375</v>
      </c>
      <c r="D235" s="215" t="s">
        <v>151</v>
      </c>
      <c r="E235" s="216" t="s">
        <v>376</v>
      </c>
      <c r="F235" s="217" t="s">
        <v>377</v>
      </c>
      <c r="G235" s="218" t="s">
        <v>154</v>
      </c>
      <c r="H235" s="219">
        <v>44.045</v>
      </c>
      <c r="I235" s="220"/>
      <c r="J235" s="221">
        <f>ROUND(I235*H235,2)</f>
        <v>0</v>
      </c>
      <c r="K235" s="222"/>
      <c r="L235" s="43"/>
      <c r="M235" s="223" t="s">
        <v>1</v>
      </c>
      <c r="N235" s="224" t="s">
        <v>44</v>
      </c>
      <c r="O235" s="90"/>
      <c r="P235" s="225">
        <f>O235*H235</f>
        <v>0</v>
      </c>
      <c r="Q235" s="225">
        <v>0.0104</v>
      </c>
      <c r="R235" s="225">
        <f>Q235*H235</f>
        <v>0.458068</v>
      </c>
      <c r="S235" s="225">
        <v>0</v>
      </c>
      <c r="T235" s="22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7" t="s">
        <v>155</v>
      </c>
      <c r="AT235" s="227" t="s">
        <v>151</v>
      </c>
      <c r="AU235" s="227" t="s">
        <v>87</v>
      </c>
      <c r="AY235" s="16" t="s">
        <v>149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6" t="s">
        <v>21</v>
      </c>
      <c r="BK235" s="228">
        <f>ROUND(I235*H235,2)</f>
        <v>0</v>
      </c>
      <c r="BL235" s="16" t="s">
        <v>155</v>
      </c>
      <c r="BM235" s="227" t="s">
        <v>378</v>
      </c>
    </row>
    <row r="236" spans="1:65" s="2" customFormat="1" ht="21.75" customHeight="1">
      <c r="A236" s="37"/>
      <c r="B236" s="38"/>
      <c r="C236" s="215" t="s">
        <v>379</v>
      </c>
      <c r="D236" s="215" t="s">
        <v>151</v>
      </c>
      <c r="E236" s="216" t="s">
        <v>380</v>
      </c>
      <c r="F236" s="217" t="s">
        <v>381</v>
      </c>
      <c r="G236" s="218" t="s">
        <v>154</v>
      </c>
      <c r="H236" s="219">
        <v>44.045</v>
      </c>
      <c r="I236" s="220"/>
      <c r="J236" s="221">
        <f>ROUND(I236*H236,2)</f>
        <v>0</v>
      </c>
      <c r="K236" s="222"/>
      <c r="L236" s="43"/>
      <c r="M236" s="223" t="s">
        <v>1</v>
      </c>
      <c r="N236" s="224" t="s">
        <v>44</v>
      </c>
      <c r="O236" s="90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7" t="s">
        <v>155</v>
      </c>
      <c r="AT236" s="227" t="s">
        <v>151</v>
      </c>
      <c r="AU236" s="227" t="s">
        <v>87</v>
      </c>
      <c r="AY236" s="16" t="s">
        <v>149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6" t="s">
        <v>21</v>
      </c>
      <c r="BK236" s="228">
        <f>ROUND(I236*H236,2)</f>
        <v>0</v>
      </c>
      <c r="BL236" s="16" t="s">
        <v>155</v>
      </c>
      <c r="BM236" s="227" t="s">
        <v>382</v>
      </c>
    </row>
    <row r="237" spans="1:65" s="2" customFormat="1" ht="24.15" customHeight="1">
      <c r="A237" s="37"/>
      <c r="B237" s="38"/>
      <c r="C237" s="215" t="s">
        <v>383</v>
      </c>
      <c r="D237" s="215" t="s">
        <v>151</v>
      </c>
      <c r="E237" s="216" t="s">
        <v>384</v>
      </c>
      <c r="F237" s="217" t="s">
        <v>385</v>
      </c>
      <c r="G237" s="218" t="s">
        <v>154</v>
      </c>
      <c r="H237" s="219">
        <v>44.045</v>
      </c>
      <c r="I237" s="220"/>
      <c r="J237" s="221">
        <f>ROUND(I237*H237,2)</f>
        <v>0</v>
      </c>
      <c r="K237" s="222"/>
      <c r="L237" s="43"/>
      <c r="M237" s="223" t="s">
        <v>1</v>
      </c>
      <c r="N237" s="224" t="s">
        <v>44</v>
      </c>
      <c r="O237" s="90"/>
      <c r="P237" s="225">
        <f>O237*H237</f>
        <v>0</v>
      </c>
      <c r="Q237" s="225">
        <v>0.0033</v>
      </c>
      <c r="R237" s="225">
        <f>Q237*H237</f>
        <v>0.1453485</v>
      </c>
      <c r="S237" s="225">
        <v>0</v>
      </c>
      <c r="T237" s="22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7" t="s">
        <v>155</v>
      </c>
      <c r="AT237" s="227" t="s">
        <v>151</v>
      </c>
      <c r="AU237" s="227" t="s">
        <v>87</v>
      </c>
      <c r="AY237" s="16" t="s">
        <v>149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6" t="s">
        <v>21</v>
      </c>
      <c r="BK237" s="228">
        <f>ROUND(I237*H237,2)</f>
        <v>0</v>
      </c>
      <c r="BL237" s="16" t="s">
        <v>155</v>
      </c>
      <c r="BM237" s="227" t="s">
        <v>386</v>
      </c>
    </row>
    <row r="238" spans="1:65" s="2" customFormat="1" ht="24.15" customHeight="1">
      <c r="A238" s="37"/>
      <c r="B238" s="38"/>
      <c r="C238" s="215" t="s">
        <v>387</v>
      </c>
      <c r="D238" s="215" t="s">
        <v>151</v>
      </c>
      <c r="E238" s="216" t="s">
        <v>388</v>
      </c>
      <c r="F238" s="217" t="s">
        <v>389</v>
      </c>
      <c r="G238" s="218" t="s">
        <v>301</v>
      </c>
      <c r="H238" s="219">
        <v>2</v>
      </c>
      <c r="I238" s="220"/>
      <c r="J238" s="221">
        <f>ROUND(I238*H238,2)</f>
        <v>0</v>
      </c>
      <c r="K238" s="222"/>
      <c r="L238" s="43"/>
      <c r="M238" s="223" t="s">
        <v>1</v>
      </c>
      <c r="N238" s="224" t="s">
        <v>44</v>
      </c>
      <c r="O238" s="90"/>
      <c r="P238" s="225">
        <f>O238*H238</f>
        <v>0</v>
      </c>
      <c r="Q238" s="225">
        <v>0.00649</v>
      </c>
      <c r="R238" s="225">
        <f>Q238*H238</f>
        <v>0.01298</v>
      </c>
      <c r="S238" s="225">
        <v>0</v>
      </c>
      <c r="T238" s="22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7" t="s">
        <v>155</v>
      </c>
      <c r="AT238" s="227" t="s">
        <v>151</v>
      </c>
      <c r="AU238" s="227" t="s">
        <v>87</v>
      </c>
      <c r="AY238" s="16" t="s">
        <v>149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6" t="s">
        <v>21</v>
      </c>
      <c r="BK238" s="228">
        <f>ROUND(I238*H238,2)</f>
        <v>0</v>
      </c>
      <c r="BL238" s="16" t="s">
        <v>155</v>
      </c>
      <c r="BM238" s="227" t="s">
        <v>390</v>
      </c>
    </row>
    <row r="239" spans="1:65" s="2" customFormat="1" ht="24.15" customHeight="1">
      <c r="A239" s="37"/>
      <c r="B239" s="38"/>
      <c r="C239" s="215" t="s">
        <v>391</v>
      </c>
      <c r="D239" s="215" t="s">
        <v>151</v>
      </c>
      <c r="E239" s="216" t="s">
        <v>392</v>
      </c>
      <c r="F239" s="217" t="s">
        <v>393</v>
      </c>
      <c r="G239" s="218" t="s">
        <v>301</v>
      </c>
      <c r="H239" s="219">
        <v>8</v>
      </c>
      <c r="I239" s="220"/>
      <c r="J239" s="221">
        <f>ROUND(I239*H239,2)</f>
        <v>0</v>
      </c>
      <c r="K239" s="222"/>
      <c r="L239" s="43"/>
      <c r="M239" s="223" t="s">
        <v>1</v>
      </c>
      <c r="N239" s="224" t="s">
        <v>44</v>
      </c>
      <c r="O239" s="90"/>
      <c r="P239" s="225">
        <f>O239*H239</f>
        <v>0</v>
      </c>
      <c r="Q239" s="225">
        <v>0.00036</v>
      </c>
      <c r="R239" s="225">
        <f>Q239*H239</f>
        <v>0.00288</v>
      </c>
      <c r="S239" s="225">
        <v>0</v>
      </c>
      <c r="T239" s="22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7" t="s">
        <v>155</v>
      </c>
      <c r="AT239" s="227" t="s">
        <v>151</v>
      </c>
      <c r="AU239" s="227" t="s">
        <v>87</v>
      </c>
      <c r="AY239" s="16" t="s">
        <v>149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6" t="s">
        <v>21</v>
      </c>
      <c r="BK239" s="228">
        <f>ROUND(I239*H239,2)</f>
        <v>0</v>
      </c>
      <c r="BL239" s="16" t="s">
        <v>155</v>
      </c>
      <c r="BM239" s="227" t="s">
        <v>394</v>
      </c>
    </row>
    <row r="240" spans="1:47" s="2" customFormat="1" ht="12">
      <c r="A240" s="37"/>
      <c r="B240" s="38"/>
      <c r="C240" s="39"/>
      <c r="D240" s="231" t="s">
        <v>186</v>
      </c>
      <c r="E240" s="39"/>
      <c r="F240" s="252" t="s">
        <v>395</v>
      </c>
      <c r="G240" s="39"/>
      <c r="H240" s="39"/>
      <c r="I240" s="253"/>
      <c r="J240" s="39"/>
      <c r="K240" s="39"/>
      <c r="L240" s="43"/>
      <c r="M240" s="254"/>
      <c r="N240" s="25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186</v>
      </c>
      <c r="AU240" s="16" t="s">
        <v>87</v>
      </c>
    </row>
    <row r="241" spans="1:65" s="2" customFormat="1" ht="21.75" customHeight="1">
      <c r="A241" s="37"/>
      <c r="B241" s="38"/>
      <c r="C241" s="215" t="s">
        <v>396</v>
      </c>
      <c r="D241" s="215" t="s">
        <v>151</v>
      </c>
      <c r="E241" s="216" t="s">
        <v>397</v>
      </c>
      <c r="F241" s="217" t="s">
        <v>398</v>
      </c>
      <c r="G241" s="218" t="s">
        <v>301</v>
      </c>
      <c r="H241" s="219">
        <v>8</v>
      </c>
      <c r="I241" s="220"/>
      <c r="J241" s="221">
        <f>ROUND(I241*H241,2)</f>
        <v>0</v>
      </c>
      <c r="K241" s="222"/>
      <c r="L241" s="43"/>
      <c r="M241" s="223" t="s">
        <v>1</v>
      </c>
      <c r="N241" s="224" t="s">
        <v>44</v>
      </c>
      <c r="O241" s="90"/>
      <c r="P241" s="225">
        <f>O241*H241</f>
        <v>0</v>
      </c>
      <c r="Q241" s="225">
        <v>0.00098</v>
      </c>
      <c r="R241" s="225">
        <f>Q241*H241</f>
        <v>0.00784</v>
      </c>
      <c r="S241" s="225">
        <v>0</v>
      </c>
      <c r="T241" s="22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7" t="s">
        <v>155</v>
      </c>
      <c r="AT241" s="227" t="s">
        <v>151</v>
      </c>
      <c r="AU241" s="227" t="s">
        <v>87</v>
      </c>
      <c r="AY241" s="16" t="s">
        <v>149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6" t="s">
        <v>21</v>
      </c>
      <c r="BK241" s="228">
        <f>ROUND(I241*H241,2)</f>
        <v>0</v>
      </c>
      <c r="BL241" s="16" t="s">
        <v>155</v>
      </c>
      <c r="BM241" s="227" t="s">
        <v>399</v>
      </c>
    </row>
    <row r="242" spans="1:47" s="2" customFormat="1" ht="12">
      <c r="A242" s="37"/>
      <c r="B242" s="38"/>
      <c r="C242" s="39"/>
      <c r="D242" s="231" t="s">
        <v>186</v>
      </c>
      <c r="E242" s="39"/>
      <c r="F242" s="252" t="s">
        <v>400</v>
      </c>
      <c r="G242" s="39"/>
      <c r="H242" s="39"/>
      <c r="I242" s="253"/>
      <c r="J242" s="39"/>
      <c r="K242" s="39"/>
      <c r="L242" s="43"/>
      <c r="M242" s="254"/>
      <c r="N242" s="25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186</v>
      </c>
      <c r="AU242" s="16" t="s">
        <v>87</v>
      </c>
    </row>
    <row r="243" spans="1:63" s="12" customFormat="1" ht="22.8" customHeight="1">
      <c r="A243" s="12"/>
      <c r="B243" s="199"/>
      <c r="C243" s="200"/>
      <c r="D243" s="201" t="s">
        <v>78</v>
      </c>
      <c r="E243" s="213" t="s">
        <v>173</v>
      </c>
      <c r="F243" s="213" t="s">
        <v>401</v>
      </c>
      <c r="G243" s="200"/>
      <c r="H243" s="200"/>
      <c r="I243" s="203"/>
      <c r="J243" s="214">
        <f>BK243</f>
        <v>0</v>
      </c>
      <c r="K243" s="200"/>
      <c r="L243" s="205"/>
      <c r="M243" s="206"/>
      <c r="N243" s="207"/>
      <c r="O243" s="207"/>
      <c r="P243" s="208">
        <f>SUM(P244:P261)</f>
        <v>0</v>
      </c>
      <c r="Q243" s="207"/>
      <c r="R243" s="208">
        <f>SUM(R244:R261)</f>
        <v>12.893150400000001</v>
      </c>
      <c r="S243" s="207"/>
      <c r="T243" s="209">
        <f>SUM(T244:T261)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0" t="s">
        <v>21</v>
      </c>
      <c r="AT243" s="211" t="s">
        <v>78</v>
      </c>
      <c r="AU243" s="211" t="s">
        <v>21</v>
      </c>
      <c r="AY243" s="210" t="s">
        <v>149</v>
      </c>
      <c r="BK243" s="212">
        <f>SUM(BK244:BK261)</f>
        <v>0</v>
      </c>
    </row>
    <row r="244" spans="1:65" s="2" customFormat="1" ht="24.15" customHeight="1">
      <c r="A244" s="37"/>
      <c r="B244" s="38"/>
      <c r="C244" s="215" t="s">
        <v>402</v>
      </c>
      <c r="D244" s="215" t="s">
        <v>151</v>
      </c>
      <c r="E244" s="216" t="s">
        <v>403</v>
      </c>
      <c r="F244" s="217" t="s">
        <v>404</v>
      </c>
      <c r="G244" s="218" t="s">
        <v>154</v>
      </c>
      <c r="H244" s="219">
        <v>59.16</v>
      </c>
      <c r="I244" s="220"/>
      <c r="J244" s="221">
        <f>ROUND(I244*H244,2)</f>
        <v>0</v>
      </c>
      <c r="K244" s="222"/>
      <c r="L244" s="43"/>
      <c r="M244" s="223" t="s">
        <v>1</v>
      </c>
      <c r="N244" s="224" t="s">
        <v>44</v>
      </c>
      <c r="O244" s="90"/>
      <c r="P244" s="225">
        <f>O244*H244</f>
        <v>0</v>
      </c>
      <c r="Q244" s="225">
        <v>0.00014</v>
      </c>
      <c r="R244" s="225">
        <f>Q244*H244</f>
        <v>0.008282399999999999</v>
      </c>
      <c r="S244" s="225">
        <v>0</v>
      </c>
      <c r="T244" s="22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7" t="s">
        <v>155</v>
      </c>
      <c r="AT244" s="227" t="s">
        <v>151</v>
      </c>
      <c r="AU244" s="227" t="s">
        <v>87</v>
      </c>
      <c r="AY244" s="16" t="s">
        <v>149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6" t="s">
        <v>21</v>
      </c>
      <c r="BK244" s="228">
        <f>ROUND(I244*H244,2)</f>
        <v>0</v>
      </c>
      <c r="BL244" s="16" t="s">
        <v>155</v>
      </c>
      <c r="BM244" s="227" t="s">
        <v>405</v>
      </c>
    </row>
    <row r="245" spans="1:51" s="13" customFormat="1" ht="12">
      <c r="A245" s="13"/>
      <c r="B245" s="229"/>
      <c r="C245" s="230"/>
      <c r="D245" s="231" t="s">
        <v>170</v>
      </c>
      <c r="E245" s="232" t="s">
        <v>1</v>
      </c>
      <c r="F245" s="233" t="s">
        <v>406</v>
      </c>
      <c r="G245" s="230"/>
      <c r="H245" s="234">
        <v>59.16</v>
      </c>
      <c r="I245" s="235"/>
      <c r="J245" s="230"/>
      <c r="K245" s="230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170</v>
      </c>
      <c r="AU245" s="240" t="s">
        <v>87</v>
      </c>
      <c r="AV245" s="13" t="s">
        <v>87</v>
      </c>
      <c r="AW245" s="13" t="s">
        <v>35</v>
      </c>
      <c r="AX245" s="13" t="s">
        <v>21</v>
      </c>
      <c r="AY245" s="240" t="s">
        <v>149</v>
      </c>
    </row>
    <row r="246" spans="1:65" s="2" customFormat="1" ht="16.5" customHeight="1">
      <c r="A246" s="37"/>
      <c r="B246" s="38"/>
      <c r="C246" s="256" t="s">
        <v>407</v>
      </c>
      <c r="D246" s="256" t="s">
        <v>227</v>
      </c>
      <c r="E246" s="257" t="s">
        <v>408</v>
      </c>
      <c r="F246" s="258" t="s">
        <v>409</v>
      </c>
      <c r="G246" s="259" t="s">
        <v>154</v>
      </c>
      <c r="H246" s="260">
        <v>70.992</v>
      </c>
      <c r="I246" s="261"/>
      <c r="J246" s="262">
        <f>ROUND(I246*H246,2)</f>
        <v>0</v>
      </c>
      <c r="K246" s="263"/>
      <c r="L246" s="264"/>
      <c r="M246" s="265" t="s">
        <v>1</v>
      </c>
      <c r="N246" s="266" t="s">
        <v>44</v>
      </c>
      <c r="O246" s="90"/>
      <c r="P246" s="225">
        <f>O246*H246</f>
        <v>0</v>
      </c>
      <c r="Q246" s="225">
        <v>0.0005</v>
      </c>
      <c r="R246" s="225">
        <f>Q246*H246</f>
        <v>0.035496</v>
      </c>
      <c r="S246" s="225">
        <v>0</v>
      </c>
      <c r="T246" s="22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7" t="s">
        <v>189</v>
      </c>
      <c r="AT246" s="227" t="s">
        <v>227</v>
      </c>
      <c r="AU246" s="227" t="s">
        <v>87</v>
      </c>
      <c r="AY246" s="16" t="s">
        <v>149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6" t="s">
        <v>21</v>
      </c>
      <c r="BK246" s="228">
        <f>ROUND(I246*H246,2)</f>
        <v>0</v>
      </c>
      <c r="BL246" s="16" t="s">
        <v>155</v>
      </c>
      <c r="BM246" s="227" t="s">
        <v>410</v>
      </c>
    </row>
    <row r="247" spans="1:51" s="13" customFormat="1" ht="12">
      <c r="A247" s="13"/>
      <c r="B247" s="229"/>
      <c r="C247" s="230"/>
      <c r="D247" s="231" t="s">
        <v>170</v>
      </c>
      <c r="E247" s="232" t="s">
        <v>1</v>
      </c>
      <c r="F247" s="233" t="s">
        <v>411</v>
      </c>
      <c r="G247" s="230"/>
      <c r="H247" s="234">
        <v>70.992</v>
      </c>
      <c r="I247" s="235"/>
      <c r="J247" s="230"/>
      <c r="K247" s="230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170</v>
      </c>
      <c r="AU247" s="240" t="s">
        <v>87</v>
      </c>
      <c r="AV247" s="13" t="s">
        <v>87</v>
      </c>
      <c r="AW247" s="13" t="s">
        <v>35</v>
      </c>
      <c r="AX247" s="13" t="s">
        <v>21</v>
      </c>
      <c r="AY247" s="240" t="s">
        <v>149</v>
      </c>
    </row>
    <row r="248" spans="1:65" s="2" customFormat="1" ht="16.5" customHeight="1">
      <c r="A248" s="37"/>
      <c r="B248" s="38"/>
      <c r="C248" s="215" t="s">
        <v>412</v>
      </c>
      <c r="D248" s="215" t="s">
        <v>151</v>
      </c>
      <c r="E248" s="216" t="s">
        <v>413</v>
      </c>
      <c r="F248" s="217" t="s">
        <v>414</v>
      </c>
      <c r="G248" s="218" t="s">
        <v>154</v>
      </c>
      <c r="H248" s="219">
        <v>57.31</v>
      </c>
      <c r="I248" s="220"/>
      <c r="J248" s="221">
        <f>ROUND(I248*H248,2)</f>
        <v>0</v>
      </c>
      <c r="K248" s="222"/>
      <c r="L248" s="43"/>
      <c r="M248" s="223" t="s">
        <v>1</v>
      </c>
      <c r="N248" s="224" t="s">
        <v>44</v>
      </c>
      <c r="O248" s="90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7" t="s">
        <v>155</v>
      </c>
      <c r="AT248" s="227" t="s">
        <v>151</v>
      </c>
      <c r="AU248" s="227" t="s">
        <v>87</v>
      </c>
      <c r="AY248" s="16" t="s">
        <v>149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6" t="s">
        <v>21</v>
      </c>
      <c r="BK248" s="228">
        <f>ROUND(I248*H248,2)</f>
        <v>0</v>
      </c>
      <c r="BL248" s="16" t="s">
        <v>155</v>
      </c>
      <c r="BM248" s="227" t="s">
        <v>415</v>
      </c>
    </row>
    <row r="249" spans="1:51" s="13" customFormat="1" ht="12">
      <c r="A249" s="13"/>
      <c r="B249" s="229"/>
      <c r="C249" s="230"/>
      <c r="D249" s="231" t="s">
        <v>170</v>
      </c>
      <c r="E249" s="232" t="s">
        <v>1</v>
      </c>
      <c r="F249" s="233" t="s">
        <v>416</v>
      </c>
      <c r="G249" s="230"/>
      <c r="H249" s="234">
        <v>57.31</v>
      </c>
      <c r="I249" s="235"/>
      <c r="J249" s="230"/>
      <c r="K249" s="230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170</v>
      </c>
      <c r="AU249" s="240" t="s">
        <v>87</v>
      </c>
      <c r="AV249" s="13" t="s">
        <v>87</v>
      </c>
      <c r="AW249" s="13" t="s">
        <v>35</v>
      </c>
      <c r="AX249" s="13" t="s">
        <v>21</v>
      </c>
      <c r="AY249" s="240" t="s">
        <v>149</v>
      </c>
    </row>
    <row r="250" spans="1:65" s="2" customFormat="1" ht="24.15" customHeight="1">
      <c r="A250" s="37"/>
      <c r="B250" s="38"/>
      <c r="C250" s="215" t="s">
        <v>417</v>
      </c>
      <c r="D250" s="215" t="s">
        <v>151</v>
      </c>
      <c r="E250" s="216" t="s">
        <v>418</v>
      </c>
      <c r="F250" s="217" t="s">
        <v>419</v>
      </c>
      <c r="G250" s="218" t="s">
        <v>290</v>
      </c>
      <c r="H250" s="219">
        <v>5.64</v>
      </c>
      <c r="I250" s="220"/>
      <c r="J250" s="221">
        <f>ROUND(I250*H250,2)</f>
        <v>0</v>
      </c>
      <c r="K250" s="222"/>
      <c r="L250" s="43"/>
      <c r="M250" s="223" t="s">
        <v>1</v>
      </c>
      <c r="N250" s="224" t="s">
        <v>44</v>
      </c>
      <c r="O250" s="90"/>
      <c r="P250" s="225">
        <f>O250*H250</f>
        <v>0</v>
      </c>
      <c r="Q250" s="225">
        <v>0.10095</v>
      </c>
      <c r="R250" s="225">
        <f>Q250*H250</f>
        <v>0.5693579999999999</v>
      </c>
      <c r="S250" s="225">
        <v>0</v>
      </c>
      <c r="T250" s="22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7" t="s">
        <v>155</v>
      </c>
      <c r="AT250" s="227" t="s">
        <v>151</v>
      </c>
      <c r="AU250" s="227" t="s">
        <v>87</v>
      </c>
      <c r="AY250" s="16" t="s">
        <v>149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6" t="s">
        <v>21</v>
      </c>
      <c r="BK250" s="228">
        <f>ROUND(I250*H250,2)</f>
        <v>0</v>
      </c>
      <c r="BL250" s="16" t="s">
        <v>155</v>
      </c>
      <c r="BM250" s="227" t="s">
        <v>420</v>
      </c>
    </row>
    <row r="251" spans="1:51" s="13" customFormat="1" ht="12">
      <c r="A251" s="13"/>
      <c r="B251" s="229"/>
      <c r="C251" s="230"/>
      <c r="D251" s="231" t="s">
        <v>170</v>
      </c>
      <c r="E251" s="232" t="s">
        <v>1</v>
      </c>
      <c r="F251" s="233" t="s">
        <v>421</v>
      </c>
      <c r="G251" s="230"/>
      <c r="H251" s="234">
        <v>5.64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170</v>
      </c>
      <c r="AU251" s="240" t="s">
        <v>87</v>
      </c>
      <c r="AV251" s="13" t="s">
        <v>87</v>
      </c>
      <c r="AW251" s="13" t="s">
        <v>35</v>
      </c>
      <c r="AX251" s="13" t="s">
        <v>21</v>
      </c>
      <c r="AY251" s="240" t="s">
        <v>149</v>
      </c>
    </row>
    <row r="252" spans="1:65" s="2" customFormat="1" ht="16.5" customHeight="1">
      <c r="A252" s="37"/>
      <c r="B252" s="38"/>
      <c r="C252" s="256" t="s">
        <v>422</v>
      </c>
      <c r="D252" s="256" t="s">
        <v>227</v>
      </c>
      <c r="E252" s="257" t="s">
        <v>423</v>
      </c>
      <c r="F252" s="258" t="s">
        <v>424</v>
      </c>
      <c r="G252" s="259" t="s">
        <v>290</v>
      </c>
      <c r="H252" s="260">
        <v>6.768</v>
      </c>
      <c r="I252" s="261"/>
      <c r="J252" s="262">
        <f>ROUND(I252*H252,2)</f>
        <v>0</v>
      </c>
      <c r="K252" s="263"/>
      <c r="L252" s="264"/>
      <c r="M252" s="265" t="s">
        <v>1</v>
      </c>
      <c r="N252" s="266" t="s">
        <v>44</v>
      </c>
      <c r="O252" s="90"/>
      <c r="P252" s="225">
        <f>O252*H252</f>
        <v>0</v>
      </c>
      <c r="Q252" s="225">
        <v>0.028</v>
      </c>
      <c r="R252" s="225">
        <f>Q252*H252</f>
        <v>0.189504</v>
      </c>
      <c r="S252" s="225">
        <v>0</v>
      </c>
      <c r="T252" s="22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7" t="s">
        <v>189</v>
      </c>
      <c r="AT252" s="227" t="s">
        <v>227</v>
      </c>
      <c r="AU252" s="227" t="s">
        <v>87</v>
      </c>
      <c r="AY252" s="16" t="s">
        <v>149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6" t="s">
        <v>21</v>
      </c>
      <c r="BK252" s="228">
        <f>ROUND(I252*H252,2)</f>
        <v>0</v>
      </c>
      <c r="BL252" s="16" t="s">
        <v>155</v>
      </c>
      <c r="BM252" s="227" t="s">
        <v>425</v>
      </c>
    </row>
    <row r="253" spans="1:51" s="13" customFormat="1" ht="12">
      <c r="A253" s="13"/>
      <c r="B253" s="229"/>
      <c r="C253" s="230"/>
      <c r="D253" s="231" t="s">
        <v>170</v>
      </c>
      <c r="E253" s="232" t="s">
        <v>1</v>
      </c>
      <c r="F253" s="233" t="s">
        <v>426</v>
      </c>
      <c r="G253" s="230"/>
      <c r="H253" s="234">
        <v>6.768</v>
      </c>
      <c r="I253" s="235"/>
      <c r="J253" s="230"/>
      <c r="K253" s="230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170</v>
      </c>
      <c r="AU253" s="240" t="s">
        <v>87</v>
      </c>
      <c r="AV253" s="13" t="s">
        <v>87</v>
      </c>
      <c r="AW253" s="13" t="s">
        <v>35</v>
      </c>
      <c r="AX253" s="13" t="s">
        <v>21</v>
      </c>
      <c r="AY253" s="240" t="s">
        <v>149</v>
      </c>
    </row>
    <row r="254" spans="1:65" s="2" customFormat="1" ht="24.15" customHeight="1">
      <c r="A254" s="37"/>
      <c r="B254" s="38"/>
      <c r="C254" s="215" t="s">
        <v>427</v>
      </c>
      <c r="D254" s="215" t="s">
        <v>151</v>
      </c>
      <c r="E254" s="216" t="s">
        <v>428</v>
      </c>
      <c r="F254" s="217" t="s">
        <v>429</v>
      </c>
      <c r="G254" s="218" t="s">
        <v>154</v>
      </c>
      <c r="H254" s="219">
        <v>41.4</v>
      </c>
      <c r="I254" s="220"/>
      <c r="J254" s="221">
        <f>ROUND(I254*H254,2)</f>
        <v>0</v>
      </c>
      <c r="K254" s="222"/>
      <c r="L254" s="43"/>
      <c r="M254" s="223" t="s">
        <v>1</v>
      </c>
      <c r="N254" s="224" t="s">
        <v>44</v>
      </c>
      <c r="O254" s="90"/>
      <c r="P254" s="225">
        <f>O254*H254</f>
        <v>0</v>
      </c>
      <c r="Q254" s="225">
        <v>0.08425</v>
      </c>
      <c r="R254" s="225">
        <f>Q254*H254</f>
        <v>3.48795</v>
      </c>
      <c r="S254" s="225">
        <v>0</v>
      </c>
      <c r="T254" s="22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7" t="s">
        <v>155</v>
      </c>
      <c r="AT254" s="227" t="s">
        <v>151</v>
      </c>
      <c r="AU254" s="227" t="s">
        <v>87</v>
      </c>
      <c r="AY254" s="16" t="s">
        <v>149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6" t="s">
        <v>21</v>
      </c>
      <c r="BK254" s="228">
        <f>ROUND(I254*H254,2)</f>
        <v>0</v>
      </c>
      <c r="BL254" s="16" t="s">
        <v>155</v>
      </c>
      <c r="BM254" s="227" t="s">
        <v>430</v>
      </c>
    </row>
    <row r="255" spans="1:51" s="13" customFormat="1" ht="12">
      <c r="A255" s="13"/>
      <c r="B255" s="229"/>
      <c r="C255" s="230"/>
      <c r="D255" s="231" t="s">
        <v>170</v>
      </c>
      <c r="E255" s="232" t="s">
        <v>1</v>
      </c>
      <c r="F255" s="233" t="s">
        <v>431</v>
      </c>
      <c r="G255" s="230"/>
      <c r="H255" s="234">
        <v>41.4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170</v>
      </c>
      <c r="AU255" s="240" t="s">
        <v>87</v>
      </c>
      <c r="AV255" s="13" t="s">
        <v>87</v>
      </c>
      <c r="AW255" s="13" t="s">
        <v>35</v>
      </c>
      <c r="AX255" s="13" t="s">
        <v>21</v>
      </c>
      <c r="AY255" s="240" t="s">
        <v>149</v>
      </c>
    </row>
    <row r="256" spans="1:65" s="2" customFormat="1" ht="24.15" customHeight="1">
      <c r="A256" s="37"/>
      <c r="B256" s="38"/>
      <c r="C256" s="256" t="s">
        <v>432</v>
      </c>
      <c r="D256" s="256" t="s">
        <v>227</v>
      </c>
      <c r="E256" s="257" t="s">
        <v>433</v>
      </c>
      <c r="F256" s="258" t="s">
        <v>434</v>
      </c>
      <c r="G256" s="259" t="s">
        <v>154</v>
      </c>
      <c r="H256" s="260">
        <v>49.68</v>
      </c>
      <c r="I256" s="261"/>
      <c r="J256" s="262">
        <f>ROUND(I256*H256,2)</f>
        <v>0</v>
      </c>
      <c r="K256" s="263"/>
      <c r="L256" s="264"/>
      <c r="M256" s="265" t="s">
        <v>1</v>
      </c>
      <c r="N256" s="266" t="s">
        <v>44</v>
      </c>
      <c r="O256" s="90"/>
      <c r="P256" s="225">
        <f>O256*H256</f>
        <v>0</v>
      </c>
      <c r="Q256" s="225">
        <v>0.113</v>
      </c>
      <c r="R256" s="225">
        <f>Q256*H256</f>
        <v>5.61384</v>
      </c>
      <c r="S256" s="225">
        <v>0</v>
      </c>
      <c r="T256" s="22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7" t="s">
        <v>189</v>
      </c>
      <c r="AT256" s="227" t="s">
        <v>227</v>
      </c>
      <c r="AU256" s="227" t="s">
        <v>87</v>
      </c>
      <c r="AY256" s="16" t="s">
        <v>149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6" t="s">
        <v>21</v>
      </c>
      <c r="BK256" s="228">
        <f>ROUND(I256*H256,2)</f>
        <v>0</v>
      </c>
      <c r="BL256" s="16" t="s">
        <v>155</v>
      </c>
      <c r="BM256" s="227" t="s">
        <v>435</v>
      </c>
    </row>
    <row r="257" spans="1:51" s="13" customFormat="1" ht="12">
      <c r="A257" s="13"/>
      <c r="B257" s="229"/>
      <c r="C257" s="230"/>
      <c r="D257" s="231" t="s">
        <v>170</v>
      </c>
      <c r="E257" s="232" t="s">
        <v>1</v>
      </c>
      <c r="F257" s="233" t="s">
        <v>436</v>
      </c>
      <c r="G257" s="230"/>
      <c r="H257" s="234">
        <v>49.68</v>
      </c>
      <c r="I257" s="235"/>
      <c r="J257" s="230"/>
      <c r="K257" s="230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170</v>
      </c>
      <c r="AU257" s="240" t="s">
        <v>87</v>
      </c>
      <c r="AV257" s="13" t="s">
        <v>87</v>
      </c>
      <c r="AW257" s="13" t="s">
        <v>35</v>
      </c>
      <c r="AX257" s="13" t="s">
        <v>21</v>
      </c>
      <c r="AY257" s="240" t="s">
        <v>149</v>
      </c>
    </row>
    <row r="258" spans="1:65" s="2" customFormat="1" ht="24.15" customHeight="1">
      <c r="A258" s="37"/>
      <c r="B258" s="38"/>
      <c r="C258" s="215" t="s">
        <v>437</v>
      </c>
      <c r="D258" s="215" t="s">
        <v>151</v>
      </c>
      <c r="E258" s="216" t="s">
        <v>438</v>
      </c>
      <c r="F258" s="217" t="s">
        <v>439</v>
      </c>
      <c r="G258" s="218" t="s">
        <v>290</v>
      </c>
      <c r="H258" s="219">
        <v>3</v>
      </c>
      <c r="I258" s="220"/>
      <c r="J258" s="221">
        <f>ROUND(I258*H258,2)</f>
        <v>0</v>
      </c>
      <c r="K258" s="222"/>
      <c r="L258" s="43"/>
      <c r="M258" s="223" t="s">
        <v>1</v>
      </c>
      <c r="N258" s="224" t="s">
        <v>44</v>
      </c>
      <c r="O258" s="90"/>
      <c r="P258" s="225">
        <f>O258*H258</f>
        <v>0</v>
      </c>
      <c r="Q258" s="225">
        <v>0.59184</v>
      </c>
      <c r="R258" s="225">
        <f>Q258*H258</f>
        <v>1.7755200000000002</v>
      </c>
      <c r="S258" s="225">
        <v>0</v>
      </c>
      <c r="T258" s="22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7" t="s">
        <v>155</v>
      </c>
      <c r="AT258" s="227" t="s">
        <v>151</v>
      </c>
      <c r="AU258" s="227" t="s">
        <v>87</v>
      </c>
      <c r="AY258" s="16" t="s">
        <v>149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6" t="s">
        <v>21</v>
      </c>
      <c r="BK258" s="228">
        <f>ROUND(I258*H258,2)</f>
        <v>0</v>
      </c>
      <c r="BL258" s="16" t="s">
        <v>155</v>
      </c>
      <c r="BM258" s="227" t="s">
        <v>440</v>
      </c>
    </row>
    <row r="259" spans="1:51" s="13" customFormat="1" ht="12">
      <c r="A259" s="13"/>
      <c r="B259" s="229"/>
      <c r="C259" s="230"/>
      <c r="D259" s="231" t="s">
        <v>170</v>
      </c>
      <c r="E259" s="232" t="s">
        <v>1</v>
      </c>
      <c r="F259" s="233" t="s">
        <v>161</v>
      </c>
      <c r="G259" s="230"/>
      <c r="H259" s="234">
        <v>3</v>
      </c>
      <c r="I259" s="235"/>
      <c r="J259" s="230"/>
      <c r="K259" s="230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170</v>
      </c>
      <c r="AU259" s="240" t="s">
        <v>87</v>
      </c>
      <c r="AV259" s="13" t="s">
        <v>87</v>
      </c>
      <c r="AW259" s="13" t="s">
        <v>35</v>
      </c>
      <c r="AX259" s="13" t="s">
        <v>21</v>
      </c>
      <c r="AY259" s="240" t="s">
        <v>149</v>
      </c>
    </row>
    <row r="260" spans="1:65" s="2" customFormat="1" ht="24.15" customHeight="1">
      <c r="A260" s="37"/>
      <c r="B260" s="38"/>
      <c r="C260" s="256" t="s">
        <v>441</v>
      </c>
      <c r="D260" s="256" t="s">
        <v>227</v>
      </c>
      <c r="E260" s="257" t="s">
        <v>442</v>
      </c>
      <c r="F260" s="258" t="s">
        <v>443</v>
      </c>
      <c r="G260" s="259" t="s">
        <v>290</v>
      </c>
      <c r="H260" s="260">
        <v>3.6</v>
      </c>
      <c r="I260" s="261"/>
      <c r="J260" s="262">
        <f>ROUND(I260*H260,2)</f>
        <v>0</v>
      </c>
      <c r="K260" s="263"/>
      <c r="L260" s="264"/>
      <c r="M260" s="265" t="s">
        <v>1</v>
      </c>
      <c r="N260" s="266" t="s">
        <v>44</v>
      </c>
      <c r="O260" s="90"/>
      <c r="P260" s="225">
        <f>O260*H260</f>
        <v>0</v>
      </c>
      <c r="Q260" s="225">
        <v>0.337</v>
      </c>
      <c r="R260" s="225">
        <f>Q260*H260</f>
        <v>1.2132</v>
      </c>
      <c r="S260" s="225">
        <v>0</v>
      </c>
      <c r="T260" s="22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7" t="s">
        <v>189</v>
      </c>
      <c r="AT260" s="227" t="s">
        <v>227</v>
      </c>
      <c r="AU260" s="227" t="s">
        <v>87</v>
      </c>
      <c r="AY260" s="16" t="s">
        <v>149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6" t="s">
        <v>21</v>
      </c>
      <c r="BK260" s="228">
        <f>ROUND(I260*H260,2)</f>
        <v>0</v>
      </c>
      <c r="BL260" s="16" t="s">
        <v>155</v>
      </c>
      <c r="BM260" s="227" t="s">
        <v>444</v>
      </c>
    </row>
    <row r="261" spans="1:51" s="13" customFormat="1" ht="12">
      <c r="A261" s="13"/>
      <c r="B261" s="229"/>
      <c r="C261" s="230"/>
      <c r="D261" s="231" t="s">
        <v>170</v>
      </c>
      <c r="E261" s="232" t="s">
        <v>1</v>
      </c>
      <c r="F261" s="233" t="s">
        <v>445</v>
      </c>
      <c r="G261" s="230"/>
      <c r="H261" s="234">
        <v>3.6</v>
      </c>
      <c r="I261" s="235"/>
      <c r="J261" s="230"/>
      <c r="K261" s="230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170</v>
      </c>
      <c r="AU261" s="240" t="s">
        <v>87</v>
      </c>
      <c r="AV261" s="13" t="s">
        <v>87</v>
      </c>
      <c r="AW261" s="13" t="s">
        <v>35</v>
      </c>
      <c r="AX261" s="13" t="s">
        <v>21</v>
      </c>
      <c r="AY261" s="240" t="s">
        <v>149</v>
      </c>
    </row>
    <row r="262" spans="1:63" s="12" customFormat="1" ht="25.9" customHeight="1">
      <c r="A262" s="12"/>
      <c r="B262" s="199"/>
      <c r="C262" s="200"/>
      <c r="D262" s="201" t="s">
        <v>78</v>
      </c>
      <c r="E262" s="202" t="s">
        <v>195</v>
      </c>
      <c r="F262" s="202" t="s">
        <v>446</v>
      </c>
      <c r="G262" s="200"/>
      <c r="H262" s="200"/>
      <c r="I262" s="203"/>
      <c r="J262" s="204">
        <f>BK262</f>
        <v>0</v>
      </c>
      <c r="K262" s="200"/>
      <c r="L262" s="205"/>
      <c r="M262" s="206"/>
      <c r="N262" s="207"/>
      <c r="O262" s="207"/>
      <c r="P262" s="208">
        <f>P263+SUM(P264:P323)</f>
        <v>0</v>
      </c>
      <c r="Q262" s="207"/>
      <c r="R262" s="208">
        <f>R263+SUM(R264:R323)</f>
        <v>46.29712034</v>
      </c>
      <c r="S262" s="207"/>
      <c r="T262" s="209">
        <f>T263+SUM(T264:T323)</f>
        <v>178.501732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0" t="s">
        <v>21</v>
      </c>
      <c r="AT262" s="211" t="s">
        <v>78</v>
      </c>
      <c r="AU262" s="211" t="s">
        <v>79</v>
      </c>
      <c r="AY262" s="210" t="s">
        <v>149</v>
      </c>
      <c r="BK262" s="212">
        <f>BK263+SUM(BK264:BK323)</f>
        <v>0</v>
      </c>
    </row>
    <row r="263" spans="1:65" s="2" customFormat="1" ht="16.5" customHeight="1">
      <c r="A263" s="37"/>
      <c r="B263" s="38"/>
      <c r="C263" s="215" t="s">
        <v>447</v>
      </c>
      <c r="D263" s="215" t="s">
        <v>151</v>
      </c>
      <c r="E263" s="216" t="s">
        <v>448</v>
      </c>
      <c r="F263" s="217" t="s">
        <v>449</v>
      </c>
      <c r="G263" s="218" t="s">
        <v>290</v>
      </c>
      <c r="H263" s="219">
        <v>21.6</v>
      </c>
      <c r="I263" s="220"/>
      <c r="J263" s="221">
        <f>ROUND(I263*H263,2)</f>
        <v>0</v>
      </c>
      <c r="K263" s="222"/>
      <c r="L263" s="43"/>
      <c r="M263" s="223" t="s">
        <v>1</v>
      </c>
      <c r="N263" s="224" t="s">
        <v>44</v>
      </c>
      <c r="O263" s="90"/>
      <c r="P263" s="225">
        <f>O263*H263</f>
        <v>0</v>
      </c>
      <c r="Q263" s="225">
        <v>0</v>
      </c>
      <c r="R263" s="225">
        <f>Q263*H263</f>
        <v>0</v>
      </c>
      <c r="S263" s="225">
        <v>0.29</v>
      </c>
      <c r="T263" s="226">
        <f>S263*H263</f>
        <v>6.264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7" t="s">
        <v>155</v>
      </c>
      <c r="AT263" s="227" t="s">
        <v>151</v>
      </c>
      <c r="AU263" s="227" t="s">
        <v>21</v>
      </c>
      <c r="AY263" s="16" t="s">
        <v>149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6" t="s">
        <v>21</v>
      </c>
      <c r="BK263" s="228">
        <f>ROUND(I263*H263,2)</f>
        <v>0</v>
      </c>
      <c r="BL263" s="16" t="s">
        <v>155</v>
      </c>
      <c r="BM263" s="227" t="s">
        <v>450</v>
      </c>
    </row>
    <row r="264" spans="1:51" s="13" customFormat="1" ht="12">
      <c r="A264" s="13"/>
      <c r="B264" s="229"/>
      <c r="C264" s="230"/>
      <c r="D264" s="231" t="s">
        <v>170</v>
      </c>
      <c r="E264" s="232" t="s">
        <v>1</v>
      </c>
      <c r="F264" s="233" t="s">
        <v>451</v>
      </c>
      <c r="G264" s="230"/>
      <c r="H264" s="234">
        <v>21.6</v>
      </c>
      <c r="I264" s="235"/>
      <c r="J264" s="230"/>
      <c r="K264" s="230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170</v>
      </c>
      <c r="AU264" s="240" t="s">
        <v>21</v>
      </c>
      <c r="AV264" s="13" t="s">
        <v>87</v>
      </c>
      <c r="AW264" s="13" t="s">
        <v>35</v>
      </c>
      <c r="AX264" s="13" t="s">
        <v>21</v>
      </c>
      <c r="AY264" s="240" t="s">
        <v>149</v>
      </c>
    </row>
    <row r="265" spans="1:65" s="2" customFormat="1" ht="21.75" customHeight="1">
      <c r="A265" s="37"/>
      <c r="B265" s="38"/>
      <c r="C265" s="215" t="s">
        <v>452</v>
      </c>
      <c r="D265" s="215" t="s">
        <v>151</v>
      </c>
      <c r="E265" s="216" t="s">
        <v>453</v>
      </c>
      <c r="F265" s="217" t="s">
        <v>454</v>
      </c>
      <c r="G265" s="218" t="s">
        <v>290</v>
      </c>
      <c r="H265" s="219">
        <v>17.2</v>
      </c>
      <c r="I265" s="220"/>
      <c r="J265" s="221">
        <f>ROUND(I265*H265,2)</f>
        <v>0</v>
      </c>
      <c r="K265" s="222"/>
      <c r="L265" s="43"/>
      <c r="M265" s="223" t="s">
        <v>1</v>
      </c>
      <c r="N265" s="224" t="s">
        <v>44</v>
      </c>
      <c r="O265" s="90"/>
      <c r="P265" s="225">
        <f>O265*H265</f>
        <v>0</v>
      </c>
      <c r="Q265" s="225">
        <v>0.00081</v>
      </c>
      <c r="R265" s="225">
        <f>Q265*H265</f>
        <v>0.013931999999999998</v>
      </c>
      <c r="S265" s="225">
        <v>0</v>
      </c>
      <c r="T265" s="22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7" t="s">
        <v>155</v>
      </c>
      <c r="AT265" s="227" t="s">
        <v>151</v>
      </c>
      <c r="AU265" s="227" t="s">
        <v>21</v>
      </c>
      <c r="AY265" s="16" t="s">
        <v>149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6" t="s">
        <v>21</v>
      </c>
      <c r="BK265" s="228">
        <f>ROUND(I265*H265,2)</f>
        <v>0</v>
      </c>
      <c r="BL265" s="16" t="s">
        <v>155</v>
      </c>
      <c r="BM265" s="227" t="s">
        <v>455</v>
      </c>
    </row>
    <row r="266" spans="1:51" s="13" customFormat="1" ht="12">
      <c r="A266" s="13"/>
      <c r="B266" s="229"/>
      <c r="C266" s="230"/>
      <c r="D266" s="231" t="s">
        <v>170</v>
      </c>
      <c r="E266" s="232" t="s">
        <v>1</v>
      </c>
      <c r="F266" s="233" t="s">
        <v>456</v>
      </c>
      <c r="G266" s="230"/>
      <c r="H266" s="234">
        <v>17.2</v>
      </c>
      <c r="I266" s="235"/>
      <c r="J266" s="230"/>
      <c r="K266" s="230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170</v>
      </c>
      <c r="AU266" s="240" t="s">
        <v>21</v>
      </c>
      <c r="AV266" s="13" t="s">
        <v>87</v>
      </c>
      <c r="AW266" s="13" t="s">
        <v>35</v>
      </c>
      <c r="AX266" s="13" t="s">
        <v>21</v>
      </c>
      <c r="AY266" s="240" t="s">
        <v>149</v>
      </c>
    </row>
    <row r="267" spans="1:65" s="2" customFormat="1" ht="33" customHeight="1">
      <c r="A267" s="37"/>
      <c r="B267" s="38"/>
      <c r="C267" s="215" t="s">
        <v>457</v>
      </c>
      <c r="D267" s="215" t="s">
        <v>151</v>
      </c>
      <c r="E267" s="216" t="s">
        <v>458</v>
      </c>
      <c r="F267" s="217" t="s">
        <v>459</v>
      </c>
      <c r="G267" s="218" t="s">
        <v>154</v>
      </c>
      <c r="H267" s="219">
        <v>18.6</v>
      </c>
      <c r="I267" s="220"/>
      <c r="J267" s="221">
        <f>ROUND(I267*H267,2)</f>
        <v>0</v>
      </c>
      <c r="K267" s="222"/>
      <c r="L267" s="43"/>
      <c r="M267" s="223" t="s">
        <v>1</v>
      </c>
      <c r="N267" s="224" t="s">
        <v>44</v>
      </c>
      <c r="O267" s="90"/>
      <c r="P267" s="225">
        <f>O267*H267</f>
        <v>0</v>
      </c>
      <c r="Q267" s="225">
        <v>1.28781</v>
      </c>
      <c r="R267" s="225">
        <f>Q267*H267</f>
        <v>23.953266</v>
      </c>
      <c r="S267" s="225">
        <v>0</v>
      </c>
      <c r="T267" s="22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7" t="s">
        <v>155</v>
      </c>
      <c r="AT267" s="227" t="s">
        <v>151</v>
      </c>
      <c r="AU267" s="227" t="s">
        <v>21</v>
      </c>
      <c r="AY267" s="16" t="s">
        <v>149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6" t="s">
        <v>21</v>
      </c>
      <c r="BK267" s="228">
        <f>ROUND(I267*H267,2)</f>
        <v>0</v>
      </c>
      <c r="BL267" s="16" t="s">
        <v>155</v>
      </c>
      <c r="BM267" s="227" t="s">
        <v>460</v>
      </c>
    </row>
    <row r="268" spans="1:47" s="2" customFormat="1" ht="12">
      <c r="A268" s="37"/>
      <c r="B268" s="38"/>
      <c r="C268" s="39"/>
      <c r="D268" s="231" t="s">
        <v>186</v>
      </c>
      <c r="E268" s="39"/>
      <c r="F268" s="252" t="s">
        <v>461</v>
      </c>
      <c r="G268" s="39"/>
      <c r="H268" s="39"/>
      <c r="I268" s="253"/>
      <c r="J268" s="39"/>
      <c r="K268" s="39"/>
      <c r="L268" s="43"/>
      <c r="M268" s="254"/>
      <c r="N268" s="255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186</v>
      </c>
      <c r="AU268" s="16" t="s">
        <v>21</v>
      </c>
    </row>
    <row r="269" spans="1:51" s="13" customFormat="1" ht="12">
      <c r="A269" s="13"/>
      <c r="B269" s="229"/>
      <c r="C269" s="230"/>
      <c r="D269" s="231" t="s">
        <v>170</v>
      </c>
      <c r="E269" s="232" t="s">
        <v>1</v>
      </c>
      <c r="F269" s="233" t="s">
        <v>462</v>
      </c>
      <c r="G269" s="230"/>
      <c r="H269" s="234">
        <v>18.6</v>
      </c>
      <c r="I269" s="235"/>
      <c r="J269" s="230"/>
      <c r="K269" s="230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170</v>
      </c>
      <c r="AU269" s="240" t="s">
        <v>21</v>
      </c>
      <c r="AV269" s="13" t="s">
        <v>87</v>
      </c>
      <c r="AW269" s="13" t="s">
        <v>35</v>
      </c>
      <c r="AX269" s="13" t="s">
        <v>21</v>
      </c>
      <c r="AY269" s="240" t="s">
        <v>149</v>
      </c>
    </row>
    <row r="270" spans="1:65" s="2" customFormat="1" ht="24.15" customHeight="1">
      <c r="A270" s="37"/>
      <c r="B270" s="38"/>
      <c r="C270" s="215" t="s">
        <v>463</v>
      </c>
      <c r="D270" s="215" t="s">
        <v>151</v>
      </c>
      <c r="E270" s="216" t="s">
        <v>464</v>
      </c>
      <c r="F270" s="217" t="s">
        <v>465</v>
      </c>
      <c r="G270" s="218" t="s">
        <v>243</v>
      </c>
      <c r="H270" s="219">
        <v>75</v>
      </c>
      <c r="I270" s="220"/>
      <c r="J270" s="221">
        <f>ROUND(I270*H270,2)</f>
        <v>0</v>
      </c>
      <c r="K270" s="222"/>
      <c r="L270" s="43"/>
      <c r="M270" s="223" t="s">
        <v>1</v>
      </c>
      <c r="N270" s="224" t="s">
        <v>44</v>
      </c>
      <c r="O270" s="90"/>
      <c r="P270" s="225">
        <f>O270*H270</f>
        <v>0</v>
      </c>
      <c r="Q270" s="225">
        <v>0.00468</v>
      </c>
      <c r="R270" s="225">
        <f>Q270*H270</f>
        <v>0.35100000000000003</v>
      </c>
      <c r="S270" s="225">
        <v>0</v>
      </c>
      <c r="T270" s="226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7" t="s">
        <v>155</v>
      </c>
      <c r="AT270" s="227" t="s">
        <v>151</v>
      </c>
      <c r="AU270" s="227" t="s">
        <v>21</v>
      </c>
      <c r="AY270" s="16" t="s">
        <v>149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6" t="s">
        <v>21</v>
      </c>
      <c r="BK270" s="228">
        <f>ROUND(I270*H270,2)</f>
        <v>0</v>
      </c>
      <c r="BL270" s="16" t="s">
        <v>155</v>
      </c>
      <c r="BM270" s="227" t="s">
        <v>466</v>
      </c>
    </row>
    <row r="271" spans="1:47" s="2" customFormat="1" ht="12">
      <c r="A271" s="37"/>
      <c r="B271" s="38"/>
      <c r="C271" s="39"/>
      <c r="D271" s="231" t="s">
        <v>186</v>
      </c>
      <c r="E271" s="39"/>
      <c r="F271" s="252" t="s">
        <v>467</v>
      </c>
      <c r="G271" s="39"/>
      <c r="H271" s="39"/>
      <c r="I271" s="253"/>
      <c r="J271" s="39"/>
      <c r="K271" s="39"/>
      <c r="L271" s="43"/>
      <c r="M271" s="254"/>
      <c r="N271" s="255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186</v>
      </c>
      <c r="AU271" s="16" t="s">
        <v>21</v>
      </c>
    </row>
    <row r="272" spans="1:51" s="13" customFormat="1" ht="12">
      <c r="A272" s="13"/>
      <c r="B272" s="229"/>
      <c r="C272" s="230"/>
      <c r="D272" s="231" t="s">
        <v>170</v>
      </c>
      <c r="E272" s="232" t="s">
        <v>1</v>
      </c>
      <c r="F272" s="233" t="s">
        <v>468</v>
      </c>
      <c r="G272" s="230"/>
      <c r="H272" s="234">
        <v>75</v>
      </c>
      <c r="I272" s="235"/>
      <c r="J272" s="230"/>
      <c r="K272" s="230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170</v>
      </c>
      <c r="AU272" s="240" t="s">
        <v>21</v>
      </c>
      <c r="AV272" s="13" t="s">
        <v>87</v>
      </c>
      <c r="AW272" s="13" t="s">
        <v>35</v>
      </c>
      <c r="AX272" s="13" t="s">
        <v>21</v>
      </c>
      <c r="AY272" s="240" t="s">
        <v>149</v>
      </c>
    </row>
    <row r="273" spans="1:65" s="2" customFormat="1" ht="16.5" customHeight="1">
      <c r="A273" s="37"/>
      <c r="B273" s="38"/>
      <c r="C273" s="215" t="s">
        <v>469</v>
      </c>
      <c r="D273" s="215" t="s">
        <v>151</v>
      </c>
      <c r="E273" s="216" t="s">
        <v>470</v>
      </c>
      <c r="F273" s="217" t="s">
        <v>471</v>
      </c>
      <c r="G273" s="218" t="s">
        <v>301</v>
      </c>
      <c r="H273" s="219">
        <v>2</v>
      </c>
      <c r="I273" s="220"/>
      <c r="J273" s="221">
        <f>ROUND(I273*H273,2)</f>
        <v>0</v>
      </c>
      <c r="K273" s="222"/>
      <c r="L273" s="43"/>
      <c r="M273" s="223" t="s">
        <v>1</v>
      </c>
      <c r="N273" s="224" t="s">
        <v>44</v>
      </c>
      <c r="O273" s="90"/>
      <c r="P273" s="225">
        <f>O273*H273</f>
        <v>0</v>
      </c>
      <c r="Q273" s="225">
        <v>0.08542</v>
      </c>
      <c r="R273" s="225">
        <f>Q273*H273</f>
        <v>0.17084</v>
      </c>
      <c r="S273" s="225">
        <v>0</v>
      </c>
      <c r="T273" s="22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7" t="s">
        <v>155</v>
      </c>
      <c r="AT273" s="227" t="s">
        <v>151</v>
      </c>
      <c r="AU273" s="227" t="s">
        <v>21</v>
      </c>
      <c r="AY273" s="16" t="s">
        <v>149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6" t="s">
        <v>21</v>
      </c>
      <c r="BK273" s="228">
        <f>ROUND(I273*H273,2)</f>
        <v>0</v>
      </c>
      <c r="BL273" s="16" t="s">
        <v>155</v>
      </c>
      <c r="BM273" s="227" t="s">
        <v>472</v>
      </c>
    </row>
    <row r="274" spans="1:65" s="2" customFormat="1" ht="24.15" customHeight="1">
      <c r="A274" s="37"/>
      <c r="B274" s="38"/>
      <c r="C274" s="215" t="s">
        <v>473</v>
      </c>
      <c r="D274" s="215" t="s">
        <v>151</v>
      </c>
      <c r="E274" s="216" t="s">
        <v>474</v>
      </c>
      <c r="F274" s="217" t="s">
        <v>475</v>
      </c>
      <c r="G274" s="218" t="s">
        <v>168</v>
      </c>
      <c r="H274" s="219">
        <v>1.2</v>
      </c>
      <c r="I274" s="220"/>
      <c r="J274" s="221">
        <f>ROUND(I274*H274,2)</f>
        <v>0</v>
      </c>
      <c r="K274" s="222"/>
      <c r="L274" s="43"/>
      <c r="M274" s="223" t="s">
        <v>1</v>
      </c>
      <c r="N274" s="224" t="s">
        <v>44</v>
      </c>
      <c r="O274" s="90"/>
      <c r="P274" s="225">
        <f>O274*H274</f>
        <v>0</v>
      </c>
      <c r="Q274" s="225">
        <v>1.9303</v>
      </c>
      <c r="R274" s="225">
        <f>Q274*H274</f>
        <v>2.31636</v>
      </c>
      <c r="S274" s="225">
        <v>0</v>
      </c>
      <c r="T274" s="22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7" t="s">
        <v>155</v>
      </c>
      <c r="AT274" s="227" t="s">
        <v>151</v>
      </c>
      <c r="AU274" s="227" t="s">
        <v>21</v>
      </c>
      <c r="AY274" s="16" t="s">
        <v>149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6" t="s">
        <v>21</v>
      </c>
      <c r="BK274" s="228">
        <f>ROUND(I274*H274,2)</f>
        <v>0</v>
      </c>
      <c r="BL274" s="16" t="s">
        <v>155</v>
      </c>
      <c r="BM274" s="227" t="s">
        <v>476</v>
      </c>
    </row>
    <row r="275" spans="1:47" s="2" customFormat="1" ht="12">
      <c r="A275" s="37"/>
      <c r="B275" s="38"/>
      <c r="C275" s="39"/>
      <c r="D275" s="231" t="s">
        <v>186</v>
      </c>
      <c r="E275" s="39"/>
      <c r="F275" s="252" t="s">
        <v>477</v>
      </c>
      <c r="G275" s="39"/>
      <c r="H275" s="39"/>
      <c r="I275" s="253"/>
      <c r="J275" s="39"/>
      <c r="K275" s="39"/>
      <c r="L275" s="43"/>
      <c r="M275" s="254"/>
      <c r="N275" s="25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186</v>
      </c>
      <c r="AU275" s="16" t="s">
        <v>21</v>
      </c>
    </row>
    <row r="276" spans="1:51" s="13" customFormat="1" ht="12">
      <c r="A276" s="13"/>
      <c r="B276" s="229"/>
      <c r="C276" s="230"/>
      <c r="D276" s="231" t="s">
        <v>170</v>
      </c>
      <c r="E276" s="232" t="s">
        <v>1</v>
      </c>
      <c r="F276" s="233" t="s">
        <v>478</v>
      </c>
      <c r="G276" s="230"/>
      <c r="H276" s="234">
        <v>1.2</v>
      </c>
      <c r="I276" s="235"/>
      <c r="J276" s="230"/>
      <c r="K276" s="230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170</v>
      </c>
      <c r="AU276" s="240" t="s">
        <v>21</v>
      </c>
      <c r="AV276" s="13" t="s">
        <v>87</v>
      </c>
      <c r="AW276" s="13" t="s">
        <v>35</v>
      </c>
      <c r="AX276" s="13" t="s">
        <v>21</v>
      </c>
      <c r="AY276" s="240" t="s">
        <v>149</v>
      </c>
    </row>
    <row r="277" spans="1:65" s="2" customFormat="1" ht="24.15" customHeight="1">
      <c r="A277" s="37"/>
      <c r="B277" s="38"/>
      <c r="C277" s="215" t="s">
        <v>479</v>
      </c>
      <c r="D277" s="215" t="s">
        <v>151</v>
      </c>
      <c r="E277" s="216" t="s">
        <v>480</v>
      </c>
      <c r="F277" s="217" t="s">
        <v>481</v>
      </c>
      <c r="G277" s="218" t="s">
        <v>168</v>
      </c>
      <c r="H277" s="219">
        <v>1.2</v>
      </c>
      <c r="I277" s="220"/>
      <c r="J277" s="221">
        <f>ROUND(I277*H277,2)</f>
        <v>0</v>
      </c>
      <c r="K277" s="222"/>
      <c r="L277" s="43"/>
      <c r="M277" s="223" t="s">
        <v>1</v>
      </c>
      <c r="N277" s="224" t="s">
        <v>44</v>
      </c>
      <c r="O277" s="90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7" t="s">
        <v>155</v>
      </c>
      <c r="AT277" s="227" t="s">
        <v>151</v>
      </c>
      <c r="AU277" s="227" t="s">
        <v>21</v>
      </c>
      <c r="AY277" s="16" t="s">
        <v>149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6" t="s">
        <v>21</v>
      </c>
      <c r="BK277" s="228">
        <f>ROUND(I277*H277,2)</f>
        <v>0</v>
      </c>
      <c r="BL277" s="16" t="s">
        <v>155</v>
      </c>
      <c r="BM277" s="227" t="s">
        <v>482</v>
      </c>
    </row>
    <row r="278" spans="1:47" s="2" customFormat="1" ht="12">
      <c r="A278" s="37"/>
      <c r="B278" s="38"/>
      <c r="C278" s="39"/>
      <c r="D278" s="231" t="s">
        <v>186</v>
      </c>
      <c r="E278" s="39"/>
      <c r="F278" s="252" t="s">
        <v>483</v>
      </c>
      <c r="G278" s="39"/>
      <c r="H278" s="39"/>
      <c r="I278" s="253"/>
      <c r="J278" s="39"/>
      <c r="K278" s="39"/>
      <c r="L278" s="43"/>
      <c r="M278" s="254"/>
      <c r="N278" s="255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186</v>
      </c>
      <c r="AU278" s="16" t="s">
        <v>21</v>
      </c>
    </row>
    <row r="279" spans="1:51" s="13" customFormat="1" ht="12">
      <c r="A279" s="13"/>
      <c r="B279" s="229"/>
      <c r="C279" s="230"/>
      <c r="D279" s="231" t="s">
        <v>170</v>
      </c>
      <c r="E279" s="232" t="s">
        <v>88</v>
      </c>
      <c r="F279" s="233" t="s">
        <v>478</v>
      </c>
      <c r="G279" s="230"/>
      <c r="H279" s="234">
        <v>1.2</v>
      </c>
      <c r="I279" s="235"/>
      <c r="J279" s="230"/>
      <c r="K279" s="230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170</v>
      </c>
      <c r="AU279" s="240" t="s">
        <v>21</v>
      </c>
      <c r="AV279" s="13" t="s">
        <v>87</v>
      </c>
      <c r="AW279" s="13" t="s">
        <v>35</v>
      </c>
      <c r="AX279" s="13" t="s">
        <v>21</v>
      </c>
      <c r="AY279" s="240" t="s">
        <v>149</v>
      </c>
    </row>
    <row r="280" spans="1:65" s="2" customFormat="1" ht="16.5" customHeight="1">
      <c r="A280" s="37"/>
      <c r="B280" s="38"/>
      <c r="C280" s="215" t="s">
        <v>484</v>
      </c>
      <c r="D280" s="215" t="s">
        <v>151</v>
      </c>
      <c r="E280" s="216" t="s">
        <v>485</v>
      </c>
      <c r="F280" s="217" t="s">
        <v>486</v>
      </c>
      <c r="G280" s="218" t="s">
        <v>168</v>
      </c>
      <c r="H280" s="219">
        <v>61.29</v>
      </c>
      <c r="I280" s="220"/>
      <c r="J280" s="221">
        <f>ROUND(I280*H280,2)</f>
        <v>0</v>
      </c>
      <c r="K280" s="222"/>
      <c r="L280" s="43"/>
      <c r="M280" s="223" t="s">
        <v>1</v>
      </c>
      <c r="N280" s="224" t="s">
        <v>44</v>
      </c>
      <c r="O280" s="90"/>
      <c r="P280" s="225">
        <f>O280*H280</f>
        <v>0</v>
      </c>
      <c r="Q280" s="225">
        <v>0.12171</v>
      </c>
      <c r="R280" s="225">
        <f>Q280*H280</f>
        <v>7.4596059</v>
      </c>
      <c r="S280" s="225">
        <v>2.4</v>
      </c>
      <c r="T280" s="226">
        <f>S280*H280</f>
        <v>147.096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7" t="s">
        <v>155</v>
      </c>
      <c r="AT280" s="227" t="s">
        <v>151</v>
      </c>
      <c r="AU280" s="227" t="s">
        <v>21</v>
      </c>
      <c r="AY280" s="16" t="s">
        <v>149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6" t="s">
        <v>21</v>
      </c>
      <c r="BK280" s="228">
        <f>ROUND(I280*H280,2)</f>
        <v>0</v>
      </c>
      <c r="BL280" s="16" t="s">
        <v>155</v>
      </c>
      <c r="BM280" s="227" t="s">
        <v>487</v>
      </c>
    </row>
    <row r="281" spans="1:51" s="13" customFormat="1" ht="12">
      <c r="A281" s="13"/>
      <c r="B281" s="229"/>
      <c r="C281" s="230"/>
      <c r="D281" s="231" t="s">
        <v>170</v>
      </c>
      <c r="E281" s="232" t="s">
        <v>112</v>
      </c>
      <c r="F281" s="233" t="s">
        <v>488</v>
      </c>
      <c r="G281" s="230"/>
      <c r="H281" s="234">
        <v>61.29</v>
      </c>
      <c r="I281" s="235"/>
      <c r="J281" s="230"/>
      <c r="K281" s="230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170</v>
      </c>
      <c r="AU281" s="240" t="s">
        <v>21</v>
      </c>
      <c r="AV281" s="13" t="s">
        <v>87</v>
      </c>
      <c r="AW281" s="13" t="s">
        <v>35</v>
      </c>
      <c r="AX281" s="13" t="s">
        <v>21</v>
      </c>
      <c r="AY281" s="240" t="s">
        <v>149</v>
      </c>
    </row>
    <row r="282" spans="1:65" s="2" customFormat="1" ht="24.15" customHeight="1">
      <c r="A282" s="37"/>
      <c r="B282" s="38"/>
      <c r="C282" s="215" t="s">
        <v>489</v>
      </c>
      <c r="D282" s="215" t="s">
        <v>151</v>
      </c>
      <c r="E282" s="216" t="s">
        <v>490</v>
      </c>
      <c r="F282" s="217" t="s">
        <v>491</v>
      </c>
      <c r="G282" s="218" t="s">
        <v>243</v>
      </c>
      <c r="H282" s="219">
        <v>5030</v>
      </c>
      <c r="I282" s="220"/>
      <c r="J282" s="221">
        <f>ROUND(I282*H282,2)</f>
        <v>0</v>
      </c>
      <c r="K282" s="222"/>
      <c r="L282" s="43"/>
      <c r="M282" s="223" t="s">
        <v>1</v>
      </c>
      <c r="N282" s="224" t="s">
        <v>44</v>
      </c>
      <c r="O282" s="90"/>
      <c r="P282" s="225">
        <f>O282*H282</f>
        <v>0</v>
      </c>
      <c r="Q282" s="225">
        <v>0</v>
      </c>
      <c r="R282" s="225">
        <f>Q282*H282</f>
        <v>0</v>
      </c>
      <c r="S282" s="225">
        <v>0.001</v>
      </c>
      <c r="T282" s="226">
        <f>S282*H282</f>
        <v>5.03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7" t="s">
        <v>155</v>
      </c>
      <c r="AT282" s="227" t="s">
        <v>151</v>
      </c>
      <c r="AU282" s="227" t="s">
        <v>21</v>
      </c>
      <c r="AY282" s="16" t="s">
        <v>149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6" t="s">
        <v>21</v>
      </c>
      <c r="BK282" s="228">
        <f>ROUND(I282*H282,2)</f>
        <v>0</v>
      </c>
      <c r="BL282" s="16" t="s">
        <v>155</v>
      </c>
      <c r="BM282" s="227" t="s">
        <v>492</v>
      </c>
    </row>
    <row r="283" spans="1:47" s="2" customFormat="1" ht="12">
      <c r="A283" s="37"/>
      <c r="B283" s="38"/>
      <c r="C283" s="39"/>
      <c r="D283" s="231" t="s">
        <v>186</v>
      </c>
      <c r="E283" s="39"/>
      <c r="F283" s="252" t="s">
        <v>493</v>
      </c>
      <c r="G283" s="39"/>
      <c r="H283" s="39"/>
      <c r="I283" s="253"/>
      <c r="J283" s="39"/>
      <c r="K283" s="39"/>
      <c r="L283" s="43"/>
      <c r="M283" s="254"/>
      <c r="N283" s="255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186</v>
      </c>
      <c r="AU283" s="16" t="s">
        <v>21</v>
      </c>
    </row>
    <row r="284" spans="1:51" s="13" customFormat="1" ht="12">
      <c r="A284" s="13"/>
      <c r="B284" s="229"/>
      <c r="C284" s="230"/>
      <c r="D284" s="231" t="s">
        <v>170</v>
      </c>
      <c r="E284" s="232" t="s">
        <v>1</v>
      </c>
      <c r="F284" s="233" t="s">
        <v>494</v>
      </c>
      <c r="G284" s="230"/>
      <c r="H284" s="234">
        <v>5030</v>
      </c>
      <c r="I284" s="235"/>
      <c r="J284" s="230"/>
      <c r="K284" s="230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170</v>
      </c>
      <c r="AU284" s="240" t="s">
        <v>21</v>
      </c>
      <c r="AV284" s="13" t="s">
        <v>87</v>
      </c>
      <c r="AW284" s="13" t="s">
        <v>35</v>
      </c>
      <c r="AX284" s="13" t="s">
        <v>21</v>
      </c>
      <c r="AY284" s="240" t="s">
        <v>149</v>
      </c>
    </row>
    <row r="285" spans="1:65" s="2" customFormat="1" ht="33" customHeight="1">
      <c r="A285" s="37"/>
      <c r="B285" s="38"/>
      <c r="C285" s="215" t="s">
        <v>495</v>
      </c>
      <c r="D285" s="215" t="s">
        <v>151</v>
      </c>
      <c r="E285" s="216" t="s">
        <v>496</v>
      </c>
      <c r="F285" s="217" t="s">
        <v>497</v>
      </c>
      <c r="G285" s="218" t="s">
        <v>154</v>
      </c>
      <c r="H285" s="219">
        <v>52.13</v>
      </c>
      <c r="I285" s="220"/>
      <c r="J285" s="221">
        <f>ROUND(I285*H285,2)</f>
        <v>0</v>
      </c>
      <c r="K285" s="222"/>
      <c r="L285" s="43"/>
      <c r="M285" s="223" t="s">
        <v>1</v>
      </c>
      <c r="N285" s="224" t="s">
        <v>44</v>
      </c>
      <c r="O285" s="90"/>
      <c r="P285" s="225">
        <f>O285*H285</f>
        <v>0</v>
      </c>
      <c r="Q285" s="225">
        <v>0</v>
      </c>
      <c r="R285" s="225">
        <f>Q285*H285</f>
        <v>0</v>
      </c>
      <c r="S285" s="225">
        <v>0.19</v>
      </c>
      <c r="T285" s="226">
        <f>S285*H285</f>
        <v>9.9047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7" t="s">
        <v>155</v>
      </c>
      <c r="AT285" s="227" t="s">
        <v>151</v>
      </c>
      <c r="AU285" s="227" t="s">
        <v>21</v>
      </c>
      <c r="AY285" s="16" t="s">
        <v>149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6" t="s">
        <v>21</v>
      </c>
      <c r="BK285" s="228">
        <f>ROUND(I285*H285,2)</f>
        <v>0</v>
      </c>
      <c r="BL285" s="16" t="s">
        <v>155</v>
      </c>
      <c r="BM285" s="227" t="s">
        <v>498</v>
      </c>
    </row>
    <row r="286" spans="1:51" s="13" customFormat="1" ht="12">
      <c r="A286" s="13"/>
      <c r="B286" s="229"/>
      <c r="C286" s="230"/>
      <c r="D286" s="231" t="s">
        <v>170</v>
      </c>
      <c r="E286" s="232" t="s">
        <v>91</v>
      </c>
      <c r="F286" s="233" t="s">
        <v>499</v>
      </c>
      <c r="G286" s="230"/>
      <c r="H286" s="234">
        <v>52.13</v>
      </c>
      <c r="I286" s="235"/>
      <c r="J286" s="230"/>
      <c r="K286" s="230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170</v>
      </c>
      <c r="AU286" s="240" t="s">
        <v>21</v>
      </c>
      <c r="AV286" s="13" t="s">
        <v>87</v>
      </c>
      <c r="AW286" s="13" t="s">
        <v>35</v>
      </c>
      <c r="AX286" s="13" t="s">
        <v>21</v>
      </c>
      <c r="AY286" s="240" t="s">
        <v>149</v>
      </c>
    </row>
    <row r="287" spans="1:65" s="2" customFormat="1" ht="33" customHeight="1">
      <c r="A287" s="37"/>
      <c r="B287" s="38"/>
      <c r="C287" s="215" t="s">
        <v>500</v>
      </c>
      <c r="D287" s="215" t="s">
        <v>151</v>
      </c>
      <c r="E287" s="216" t="s">
        <v>501</v>
      </c>
      <c r="F287" s="217" t="s">
        <v>502</v>
      </c>
      <c r="G287" s="218" t="s">
        <v>154</v>
      </c>
      <c r="H287" s="219">
        <v>37.5</v>
      </c>
      <c r="I287" s="220"/>
      <c r="J287" s="221">
        <f>ROUND(I287*H287,2)</f>
        <v>0</v>
      </c>
      <c r="K287" s="222"/>
      <c r="L287" s="43"/>
      <c r="M287" s="223" t="s">
        <v>1</v>
      </c>
      <c r="N287" s="224" t="s">
        <v>44</v>
      </c>
      <c r="O287" s="90"/>
      <c r="P287" s="225">
        <f>O287*H287</f>
        <v>0</v>
      </c>
      <c r="Q287" s="225">
        <v>0</v>
      </c>
      <c r="R287" s="225">
        <f>Q287*H287</f>
        <v>0</v>
      </c>
      <c r="S287" s="225">
        <v>0</v>
      </c>
      <c r="T287" s="22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7" t="s">
        <v>155</v>
      </c>
      <c r="AT287" s="227" t="s">
        <v>151</v>
      </c>
      <c r="AU287" s="227" t="s">
        <v>21</v>
      </c>
      <c r="AY287" s="16" t="s">
        <v>149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6" t="s">
        <v>21</v>
      </c>
      <c r="BK287" s="228">
        <f>ROUND(I287*H287,2)</f>
        <v>0</v>
      </c>
      <c r="BL287" s="16" t="s">
        <v>155</v>
      </c>
      <c r="BM287" s="227" t="s">
        <v>503</v>
      </c>
    </row>
    <row r="288" spans="1:51" s="13" customFormat="1" ht="12">
      <c r="A288" s="13"/>
      <c r="B288" s="229"/>
      <c r="C288" s="230"/>
      <c r="D288" s="231" t="s">
        <v>170</v>
      </c>
      <c r="E288" s="232" t="s">
        <v>1</v>
      </c>
      <c r="F288" s="233" t="s">
        <v>504</v>
      </c>
      <c r="G288" s="230"/>
      <c r="H288" s="234">
        <v>37.5</v>
      </c>
      <c r="I288" s="235"/>
      <c r="J288" s="230"/>
      <c r="K288" s="230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170</v>
      </c>
      <c r="AU288" s="240" t="s">
        <v>21</v>
      </c>
      <c r="AV288" s="13" t="s">
        <v>87</v>
      </c>
      <c r="AW288" s="13" t="s">
        <v>35</v>
      </c>
      <c r="AX288" s="13" t="s">
        <v>21</v>
      </c>
      <c r="AY288" s="240" t="s">
        <v>149</v>
      </c>
    </row>
    <row r="289" spans="1:65" s="2" customFormat="1" ht="33" customHeight="1">
      <c r="A289" s="37"/>
      <c r="B289" s="38"/>
      <c r="C289" s="215" t="s">
        <v>505</v>
      </c>
      <c r="D289" s="215" t="s">
        <v>151</v>
      </c>
      <c r="E289" s="216" t="s">
        <v>506</v>
      </c>
      <c r="F289" s="217" t="s">
        <v>507</v>
      </c>
      <c r="G289" s="218" t="s">
        <v>154</v>
      </c>
      <c r="H289" s="219">
        <v>37.5</v>
      </c>
      <c r="I289" s="220"/>
      <c r="J289" s="221">
        <f>ROUND(I289*H289,2)</f>
        <v>0</v>
      </c>
      <c r="K289" s="222"/>
      <c r="L289" s="43"/>
      <c r="M289" s="223" t="s">
        <v>1</v>
      </c>
      <c r="N289" s="224" t="s">
        <v>44</v>
      </c>
      <c r="O289" s="90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7" t="s">
        <v>155</v>
      </c>
      <c r="AT289" s="227" t="s">
        <v>151</v>
      </c>
      <c r="AU289" s="227" t="s">
        <v>21</v>
      </c>
      <c r="AY289" s="16" t="s">
        <v>149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6" t="s">
        <v>21</v>
      </c>
      <c r="BK289" s="228">
        <f>ROUND(I289*H289,2)</f>
        <v>0</v>
      </c>
      <c r="BL289" s="16" t="s">
        <v>155</v>
      </c>
      <c r="BM289" s="227" t="s">
        <v>508</v>
      </c>
    </row>
    <row r="290" spans="1:65" s="2" customFormat="1" ht="24.15" customHeight="1">
      <c r="A290" s="37"/>
      <c r="B290" s="38"/>
      <c r="C290" s="215" t="s">
        <v>509</v>
      </c>
      <c r="D290" s="215" t="s">
        <v>151</v>
      </c>
      <c r="E290" s="216" t="s">
        <v>510</v>
      </c>
      <c r="F290" s="217" t="s">
        <v>511</v>
      </c>
      <c r="G290" s="218" t="s">
        <v>154</v>
      </c>
      <c r="H290" s="219">
        <v>1.04</v>
      </c>
      <c r="I290" s="220"/>
      <c r="J290" s="221">
        <f>ROUND(I290*H290,2)</f>
        <v>0</v>
      </c>
      <c r="K290" s="222"/>
      <c r="L290" s="43"/>
      <c r="M290" s="223" t="s">
        <v>1</v>
      </c>
      <c r="N290" s="224" t="s">
        <v>44</v>
      </c>
      <c r="O290" s="90"/>
      <c r="P290" s="225">
        <f>O290*H290</f>
        <v>0</v>
      </c>
      <c r="Q290" s="225">
        <v>0.02645</v>
      </c>
      <c r="R290" s="225">
        <f>Q290*H290</f>
        <v>0.027508</v>
      </c>
      <c r="S290" s="225">
        <v>0</v>
      </c>
      <c r="T290" s="22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7" t="s">
        <v>155</v>
      </c>
      <c r="AT290" s="227" t="s">
        <v>151</v>
      </c>
      <c r="AU290" s="227" t="s">
        <v>21</v>
      </c>
      <c r="AY290" s="16" t="s">
        <v>149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6" t="s">
        <v>21</v>
      </c>
      <c r="BK290" s="228">
        <f>ROUND(I290*H290,2)</f>
        <v>0</v>
      </c>
      <c r="BL290" s="16" t="s">
        <v>155</v>
      </c>
      <c r="BM290" s="227" t="s">
        <v>512</v>
      </c>
    </row>
    <row r="291" spans="1:47" s="2" customFormat="1" ht="12">
      <c r="A291" s="37"/>
      <c r="B291" s="38"/>
      <c r="C291" s="39"/>
      <c r="D291" s="231" t="s">
        <v>186</v>
      </c>
      <c r="E291" s="39"/>
      <c r="F291" s="252" t="s">
        <v>513</v>
      </c>
      <c r="G291" s="39"/>
      <c r="H291" s="39"/>
      <c r="I291" s="253"/>
      <c r="J291" s="39"/>
      <c r="K291" s="39"/>
      <c r="L291" s="43"/>
      <c r="M291" s="254"/>
      <c r="N291" s="255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186</v>
      </c>
      <c r="AU291" s="16" t="s">
        <v>21</v>
      </c>
    </row>
    <row r="292" spans="1:51" s="13" customFormat="1" ht="12">
      <c r="A292" s="13"/>
      <c r="B292" s="229"/>
      <c r="C292" s="230"/>
      <c r="D292" s="231" t="s">
        <v>170</v>
      </c>
      <c r="E292" s="232" t="s">
        <v>1</v>
      </c>
      <c r="F292" s="233" t="s">
        <v>514</v>
      </c>
      <c r="G292" s="230"/>
      <c r="H292" s="234">
        <v>1.04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170</v>
      </c>
      <c r="AU292" s="240" t="s">
        <v>21</v>
      </c>
      <c r="AV292" s="13" t="s">
        <v>87</v>
      </c>
      <c r="AW292" s="13" t="s">
        <v>35</v>
      </c>
      <c r="AX292" s="13" t="s">
        <v>21</v>
      </c>
      <c r="AY292" s="240" t="s">
        <v>149</v>
      </c>
    </row>
    <row r="293" spans="1:65" s="2" customFormat="1" ht="33" customHeight="1">
      <c r="A293" s="37"/>
      <c r="B293" s="38"/>
      <c r="C293" s="215" t="s">
        <v>515</v>
      </c>
      <c r="D293" s="215" t="s">
        <v>151</v>
      </c>
      <c r="E293" s="216" t="s">
        <v>516</v>
      </c>
      <c r="F293" s="217" t="s">
        <v>517</v>
      </c>
      <c r="G293" s="218" t="s">
        <v>154</v>
      </c>
      <c r="H293" s="219">
        <v>73.964</v>
      </c>
      <c r="I293" s="220"/>
      <c r="J293" s="221">
        <f>ROUND(I293*H293,2)</f>
        <v>0</v>
      </c>
      <c r="K293" s="222"/>
      <c r="L293" s="43"/>
      <c r="M293" s="223" t="s">
        <v>1</v>
      </c>
      <c r="N293" s="224" t="s">
        <v>44</v>
      </c>
      <c r="O293" s="90"/>
      <c r="P293" s="225">
        <f>O293*H293</f>
        <v>0</v>
      </c>
      <c r="Q293" s="225">
        <v>0.13051</v>
      </c>
      <c r="R293" s="225">
        <f>Q293*H293</f>
        <v>9.65304164</v>
      </c>
      <c r="S293" s="225">
        <v>0.138</v>
      </c>
      <c r="T293" s="226">
        <f>S293*H293</f>
        <v>10.207032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7" t="s">
        <v>155</v>
      </c>
      <c r="AT293" s="227" t="s">
        <v>151</v>
      </c>
      <c r="AU293" s="227" t="s">
        <v>21</v>
      </c>
      <c r="AY293" s="16" t="s">
        <v>149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6" t="s">
        <v>21</v>
      </c>
      <c r="BK293" s="228">
        <f>ROUND(I293*H293,2)</f>
        <v>0</v>
      </c>
      <c r="BL293" s="16" t="s">
        <v>155</v>
      </c>
      <c r="BM293" s="227" t="s">
        <v>518</v>
      </c>
    </row>
    <row r="294" spans="1:47" s="2" customFormat="1" ht="12">
      <c r="A294" s="37"/>
      <c r="B294" s="38"/>
      <c r="C294" s="39"/>
      <c r="D294" s="231" t="s">
        <v>186</v>
      </c>
      <c r="E294" s="39"/>
      <c r="F294" s="252" t="s">
        <v>519</v>
      </c>
      <c r="G294" s="39"/>
      <c r="H294" s="39"/>
      <c r="I294" s="253"/>
      <c r="J294" s="39"/>
      <c r="K294" s="39"/>
      <c r="L294" s="43"/>
      <c r="M294" s="254"/>
      <c r="N294" s="255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186</v>
      </c>
      <c r="AU294" s="16" t="s">
        <v>21</v>
      </c>
    </row>
    <row r="295" spans="1:51" s="13" customFormat="1" ht="12">
      <c r="A295" s="13"/>
      <c r="B295" s="229"/>
      <c r="C295" s="230"/>
      <c r="D295" s="231" t="s">
        <v>170</v>
      </c>
      <c r="E295" s="232" t="s">
        <v>1</v>
      </c>
      <c r="F295" s="233" t="s">
        <v>520</v>
      </c>
      <c r="G295" s="230"/>
      <c r="H295" s="234">
        <v>73.964</v>
      </c>
      <c r="I295" s="235"/>
      <c r="J295" s="230"/>
      <c r="K295" s="230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170</v>
      </c>
      <c r="AU295" s="240" t="s">
        <v>21</v>
      </c>
      <c r="AV295" s="13" t="s">
        <v>87</v>
      </c>
      <c r="AW295" s="13" t="s">
        <v>35</v>
      </c>
      <c r="AX295" s="13" t="s">
        <v>21</v>
      </c>
      <c r="AY295" s="240" t="s">
        <v>149</v>
      </c>
    </row>
    <row r="296" spans="1:65" s="2" customFormat="1" ht="24.15" customHeight="1">
      <c r="A296" s="37"/>
      <c r="B296" s="38"/>
      <c r="C296" s="215" t="s">
        <v>521</v>
      </c>
      <c r="D296" s="215" t="s">
        <v>151</v>
      </c>
      <c r="E296" s="216" t="s">
        <v>522</v>
      </c>
      <c r="F296" s="217" t="s">
        <v>523</v>
      </c>
      <c r="G296" s="218" t="s">
        <v>290</v>
      </c>
      <c r="H296" s="219">
        <v>33.62</v>
      </c>
      <c r="I296" s="220"/>
      <c r="J296" s="221">
        <f>ROUND(I296*H296,2)</f>
        <v>0</v>
      </c>
      <c r="K296" s="222"/>
      <c r="L296" s="43"/>
      <c r="M296" s="223" t="s">
        <v>1</v>
      </c>
      <c r="N296" s="224" t="s">
        <v>44</v>
      </c>
      <c r="O296" s="90"/>
      <c r="P296" s="225">
        <f>O296*H296</f>
        <v>0</v>
      </c>
      <c r="Q296" s="225">
        <v>0.00084</v>
      </c>
      <c r="R296" s="225">
        <f>Q296*H296</f>
        <v>0.0282408</v>
      </c>
      <c r="S296" s="225">
        <v>0</v>
      </c>
      <c r="T296" s="22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7" t="s">
        <v>155</v>
      </c>
      <c r="AT296" s="227" t="s">
        <v>151</v>
      </c>
      <c r="AU296" s="227" t="s">
        <v>21</v>
      </c>
      <c r="AY296" s="16" t="s">
        <v>149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6" t="s">
        <v>21</v>
      </c>
      <c r="BK296" s="228">
        <f>ROUND(I296*H296,2)</f>
        <v>0</v>
      </c>
      <c r="BL296" s="16" t="s">
        <v>155</v>
      </c>
      <c r="BM296" s="227" t="s">
        <v>524</v>
      </c>
    </row>
    <row r="297" spans="1:47" s="2" customFormat="1" ht="12">
      <c r="A297" s="37"/>
      <c r="B297" s="38"/>
      <c r="C297" s="39"/>
      <c r="D297" s="231" t="s">
        <v>186</v>
      </c>
      <c r="E297" s="39"/>
      <c r="F297" s="252" t="s">
        <v>525</v>
      </c>
      <c r="G297" s="39"/>
      <c r="H297" s="39"/>
      <c r="I297" s="253"/>
      <c r="J297" s="39"/>
      <c r="K297" s="39"/>
      <c r="L297" s="43"/>
      <c r="M297" s="254"/>
      <c r="N297" s="255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186</v>
      </c>
      <c r="AU297" s="16" t="s">
        <v>21</v>
      </c>
    </row>
    <row r="298" spans="1:51" s="13" customFormat="1" ht="12">
      <c r="A298" s="13"/>
      <c r="B298" s="229"/>
      <c r="C298" s="230"/>
      <c r="D298" s="231" t="s">
        <v>170</v>
      </c>
      <c r="E298" s="232" t="s">
        <v>1</v>
      </c>
      <c r="F298" s="233" t="s">
        <v>526</v>
      </c>
      <c r="G298" s="230"/>
      <c r="H298" s="234">
        <v>33.62</v>
      </c>
      <c r="I298" s="235"/>
      <c r="J298" s="230"/>
      <c r="K298" s="230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170</v>
      </c>
      <c r="AU298" s="240" t="s">
        <v>21</v>
      </c>
      <c r="AV298" s="13" t="s">
        <v>87</v>
      </c>
      <c r="AW298" s="13" t="s">
        <v>35</v>
      </c>
      <c r="AX298" s="13" t="s">
        <v>21</v>
      </c>
      <c r="AY298" s="240" t="s">
        <v>149</v>
      </c>
    </row>
    <row r="299" spans="1:65" s="2" customFormat="1" ht="24.15" customHeight="1">
      <c r="A299" s="37"/>
      <c r="B299" s="38"/>
      <c r="C299" s="215" t="s">
        <v>364</v>
      </c>
      <c r="D299" s="215" t="s">
        <v>151</v>
      </c>
      <c r="E299" s="216" t="s">
        <v>527</v>
      </c>
      <c r="F299" s="217" t="s">
        <v>528</v>
      </c>
      <c r="G299" s="218" t="s">
        <v>243</v>
      </c>
      <c r="H299" s="219">
        <v>2185.3</v>
      </c>
      <c r="I299" s="220"/>
      <c r="J299" s="221">
        <f>ROUND(I299*H299,2)</f>
        <v>0</v>
      </c>
      <c r="K299" s="222"/>
      <c r="L299" s="43"/>
      <c r="M299" s="223" t="s">
        <v>1</v>
      </c>
      <c r="N299" s="224" t="s">
        <v>44</v>
      </c>
      <c r="O299" s="90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7" t="s">
        <v>155</v>
      </c>
      <c r="AT299" s="227" t="s">
        <v>151</v>
      </c>
      <c r="AU299" s="227" t="s">
        <v>21</v>
      </c>
      <c r="AY299" s="16" t="s">
        <v>149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6" t="s">
        <v>21</v>
      </c>
      <c r="BK299" s="228">
        <f>ROUND(I299*H299,2)</f>
        <v>0</v>
      </c>
      <c r="BL299" s="16" t="s">
        <v>155</v>
      </c>
      <c r="BM299" s="227" t="s">
        <v>529</v>
      </c>
    </row>
    <row r="300" spans="1:47" s="2" customFormat="1" ht="12">
      <c r="A300" s="37"/>
      <c r="B300" s="38"/>
      <c r="C300" s="39"/>
      <c r="D300" s="231" t="s">
        <v>186</v>
      </c>
      <c r="E300" s="39"/>
      <c r="F300" s="252" t="s">
        <v>530</v>
      </c>
      <c r="G300" s="39"/>
      <c r="H300" s="39"/>
      <c r="I300" s="253"/>
      <c r="J300" s="39"/>
      <c r="K300" s="39"/>
      <c r="L300" s="43"/>
      <c r="M300" s="254"/>
      <c r="N300" s="255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186</v>
      </c>
      <c r="AU300" s="16" t="s">
        <v>21</v>
      </c>
    </row>
    <row r="301" spans="1:51" s="13" customFormat="1" ht="12">
      <c r="A301" s="13"/>
      <c r="B301" s="229"/>
      <c r="C301" s="230"/>
      <c r="D301" s="231" t="s">
        <v>170</v>
      </c>
      <c r="E301" s="232" t="s">
        <v>1</v>
      </c>
      <c r="F301" s="233" t="s">
        <v>531</v>
      </c>
      <c r="G301" s="230"/>
      <c r="H301" s="234">
        <v>2185.3</v>
      </c>
      <c r="I301" s="235"/>
      <c r="J301" s="230"/>
      <c r="K301" s="230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170</v>
      </c>
      <c r="AU301" s="240" t="s">
        <v>21</v>
      </c>
      <c r="AV301" s="13" t="s">
        <v>87</v>
      </c>
      <c r="AW301" s="13" t="s">
        <v>35</v>
      </c>
      <c r="AX301" s="13" t="s">
        <v>21</v>
      </c>
      <c r="AY301" s="240" t="s">
        <v>149</v>
      </c>
    </row>
    <row r="302" spans="1:65" s="2" customFormat="1" ht="16.5" customHeight="1">
      <c r="A302" s="37"/>
      <c r="B302" s="38"/>
      <c r="C302" s="256" t="s">
        <v>532</v>
      </c>
      <c r="D302" s="256" t="s">
        <v>227</v>
      </c>
      <c r="E302" s="257" t="s">
        <v>533</v>
      </c>
      <c r="F302" s="258" t="s">
        <v>534</v>
      </c>
      <c r="G302" s="259" t="s">
        <v>220</v>
      </c>
      <c r="H302" s="260">
        <v>2.294</v>
      </c>
      <c r="I302" s="261"/>
      <c r="J302" s="262">
        <f>ROUND(I302*H302,2)</f>
        <v>0</v>
      </c>
      <c r="K302" s="263"/>
      <c r="L302" s="264"/>
      <c r="M302" s="265" t="s">
        <v>1</v>
      </c>
      <c r="N302" s="266" t="s">
        <v>44</v>
      </c>
      <c r="O302" s="90"/>
      <c r="P302" s="225">
        <f>O302*H302</f>
        <v>0</v>
      </c>
      <c r="Q302" s="225">
        <v>1</v>
      </c>
      <c r="R302" s="225">
        <f>Q302*H302</f>
        <v>2.294</v>
      </c>
      <c r="S302" s="225">
        <v>0</v>
      </c>
      <c r="T302" s="22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7" t="s">
        <v>189</v>
      </c>
      <c r="AT302" s="227" t="s">
        <v>227</v>
      </c>
      <c r="AU302" s="227" t="s">
        <v>21</v>
      </c>
      <c r="AY302" s="16" t="s">
        <v>149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6" t="s">
        <v>21</v>
      </c>
      <c r="BK302" s="228">
        <f>ROUND(I302*H302,2)</f>
        <v>0</v>
      </c>
      <c r="BL302" s="16" t="s">
        <v>155</v>
      </c>
      <c r="BM302" s="227" t="s">
        <v>535</v>
      </c>
    </row>
    <row r="303" spans="1:51" s="13" customFormat="1" ht="12">
      <c r="A303" s="13"/>
      <c r="B303" s="229"/>
      <c r="C303" s="230"/>
      <c r="D303" s="231" t="s">
        <v>170</v>
      </c>
      <c r="E303" s="232" t="s">
        <v>1</v>
      </c>
      <c r="F303" s="233" t="s">
        <v>536</v>
      </c>
      <c r="G303" s="230"/>
      <c r="H303" s="234">
        <v>2.294</v>
      </c>
      <c r="I303" s="235"/>
      <c r="J303" s="230"/>
      <c r="K303" s="230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170</v>
      </c>
      <c r="AU303" s="240" t="s">
        <v>21</v>
      </c>
      <c r="AV303" s="13" t="s">
        <v>87</v>
      </c>
      <c r="AW303" s="13" t="s">
        <v>35</v>
      </c>
      <c r="AX303" s="13" t="s">
        <v>21</v>
      </c>
      <c r="AY303" s="240" t="s">
        <v>149</v>
      </c>
    </row>
    <row r="304" spans="1:65" s="2" customFormat="1" ht="24.15" customHeight="1">
      <c r="A304" s="37"/>
      <c r="B304" s="38"/>
      <c r="C304" s="215" t="s">
        <v>537</v>
      </c>
      <c r="D304" s="215" t="s">
        <v>151</v>
      </c>
      <c r="E304" s="216" t="s">
        <v>538</v>
      </c>
      <c r="F304" s="217" t="s">
        <v>539</v>
      </c>
      <c r="G304" s="218" t="s">
        <v>290</v>
      </c>
      <c r="H304" s="219">
        <v>7.8</v>
      </c>
      <c r="I304" s="220"/>
      <c r="J304" s="221">
        <f>ROUND(I304*H304,2)</f>
        <v>0</v>
      </c>
      <c r="K304" s="222"/>
      <c r="L304" s="43"/>
      <c r="M304" s="223" t="s">
        <v>1</v>
      </c>
      <c r="N304" s="224" t="s">
        <v>44</v>
      </c>
      <c r="O304" s="90"/>
      <c r="P304" s="225">
        <f>O304*H304</f>
        <v>0</v>
      </c>
      <c r="Q304" s="225">
        <v>0.00017</v>
      </c>
      <c r="R304" s="225">
        <f>Q304*H304</f>
        <v>0.0013260000000000001</v>
      </c>
      <c r="S304" s="225">
        <v>0</v>
      </c>
      <c r="T304" s="22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7" t="s">
        <v>155</v>
      </c>
      <c r="AT304" s="227" t="s">
        <v>151</v>
      </c>
      <c r="AU304" s="227" t="s">
        <v>21</v>
      </c>
      <c r="AY304" s="16" t="s">
        <v>149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6" t="s">
        <v>21</v>
      </c>
      <c r="BK304" s="228">
        <f>ROUND(I304*H304,2)</f>
        <v>0</v>
      </c>
      <c r="BL304" s="16" t="s">
        <v>155</v>
      </c>
      <c r="BM304" s="227" t="s">
        <v>540</v>
      </c>
    </row>
    <row r="305" spans="1:51" s="13" customFormat="1" ht="12">
      <c r="A305" s="13"/>
      <c r="B305" s="229"/>
      <c r="C305" s="230"/>
      <c r="D305" s="231" t="s">
        <v>170</v>
      </c>
      <c r="E305" s="232" t="s">
        <v>1</v>
      </c>
      <c r="F305" s="233" t="s">
        <v>541</v>
      </c>
      <c r="G305" s="230"/>
      <c r="H305" s="234">
        <v>7.8</v>
      </c>
      <c r="I305" s="235"/>
      <c r="J305" s="230"/>
      <c r="K305" s="230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170</v>
      </c>
      <c r="AU305" s="240" t="s">
        <v>21</v>
      </c>
      <c r="AV305" s="13" t="s">
        <v>87</v>
      </c>
      <c r="AW305" s="13" t="s">
        <v>35</v>
      </c>
      <c r="AX305" s="13" t="s">
        <v>21</v>
      </c>
      <c r="AY305" s="240" t="s">
        <v>149</v>
      </c>
    </row>
    <row r="306" spans="1:65" s="2" customFormat="1" ht="24.15" customHeight="1">
      <c r="A306" s="37"/>
      <c r="B306" s="38"/>
      <c r="C306" s="215" t="s">
        <v>542</v>
      </c>
      <c r="D306" s="215" t="s">
        <v>151</v>
      </c>
      <c r="E306" s="216" t="s">
        <v>543</v>
      </c>
      <c r="F306" s="217" t="s">
        <v>544</v>
      </c>
      <c r="G306" s="218" t="s">
        <v>301</v>
      </c>
      <c r="H306" s="219">
        <v>80</v>
      </c>
      <c r="I306" s="220"/>
      <c r="J306" s="221">
        <f>ROUND(I306*H306,2)</f>
        <v>0</v>
      </c>
      <c r="K306" s="222"/>
      <c r="L306" s="43"/>
      <c r="M306" s="223" t="s">
        <v>1</v>
      </c>
      <c r="N306" s="224" t="s">
        <v>44</v>
      </c>
      <c r="O306" s="90"/>
      <c r="P306" s="225">
        <f>O306*H306</f>
        <v>0</v>
      </c>
      <c r="Q306" s="225">
        <v>4E-05</v>
      </c>
      <c r="R306" s="225">
        <f>Q306*H306</f>
        <v>0.0032</v>
      </c>
      <c r="S306" s="225">
        <v>0</v>
      </c>
      <c r="T306" s="22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7" t="s">
        <v>155</v>
      </c>
      <c r="AT306" s="227" t="s">
        <v>151</v>
      </c>
      <c r="AU306" s="227" t="s">
        <v>21</v>
      </c>
      <c r="AY306" s="16" t="s">
        <v>149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6" t="s">
        <v>21</v>
      </c>
      <c r="BK306" s="228">
        <f>ROUND(I306*H306,2)</f>
        <v>0</v>
      </c>
      <c r="BL306" s="16" t="s">
        <v>155</v>
      </c>
      <c r="BM306" s="227" t="s">
        <v>545</v>
      </c>
    </row>
    <row r="307" spans="1:47" s="2" customFormat="1" ht="12">
      <c r="A307" s="37"/>
      <c r="B307" s="38"/>
      <c r="C307" s="39"/>
      <c r="D307" s="231" t="s">
        <v>186</v>
      </c>
      <c r="E307" s="39"/>
      <c r="F307" s="252" t="s">
        <v>546</v>
      </c>
      <c r="G307" s="39"/>
      <c r="H307" s="39"/>
      <c r="I307" s="253"/>
      <c r="J307" s="39"/>
      <c r="K307" s="39"/>
      <c r="L307" s="43"/>
      <c r="M307" s="254"/>
      <c r="N307" s="255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186</v>
      </c>
      <c r="AU307" s="16" t="s">
        <v>21</v>
      </c>
    </row>
    <row r="308" spans="1:51" s="13" customFormat="1" ht="12">
      <c r="A308" s="13"/>
      <c r="B308" s="229"/>
      <c r="C308" s="230"/>
      <c r="D308" s="231" t="s">
        <v>170</v>
      </c>
      <c r="E308" s="232" t="s">
        <v>1</v>
      </c>
      <c r="F308" s="233" t="s">
        <v>547</v>
      </c>
      <c r="G308" s="230"/>
      <c r="H308" s="234">
        <v>80</v>
      </c>
      <c r="I308" s="235"/>
      <c r="J308" s="230"/>
      <c r="K308" s="230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170</v>
      </c>
      <c r="AU308" s="240" t="s">
        <v>21</v>
      </c>
      <c r="AV308" s="13" t="s">
        <v>87</v>
      </c>
      <c r="AW308" s="13" t="s">
        <v>35</v>
      </c>
      <c r="AX308" s="13" t="s">
        <v>21</v>
      </c>
      <c r="AY308" s="240" t="s">
        <v>149</v>
      </c>
    </row>
    <row r="309" spans="1:65" s="2" customFormat="1" ht="21.75" customHeight="1">
      <c r="A309" s="37"/>
      <c r="B309" s="38"/>
      <c r="C309" s="215" t="s">
        <v>548</v>
      </c>
      <c r="D309" s="215" t="s">
        <v>151</v>
      </c>
      <c r="E309" s="216" t="s">
        <v>549</v>
      </c>
      <c r="F309" s="217" t="s">
        <v>550</v>
      </c>
      <c r="G309" s="218" t="s">
        <v>301</v>
      </c>
      <c r="H309" s="219">
        <v>80</v>
      </c>
      <c r="I309" s="220"/>
      <c r="J309" s="221">
        <f>ROUND(I309*H309,2)</f>
        <v>0</v>
      </c>
      <c r="K309" s="222"/>
      <c r="L309" s="43"/>
      <c r="M309" s="223" t="s">
        <v>1</v>
      </c>
      <c r="N309" s="224" t="s">
        <v>44</v>
      </c>
      <c r="O309" s="90"/>
      <c r="P309" s="225">
        <f>O309*H309</f>
        <v>0</v>
      </c>
      <c r="Q309" s="225">
        <v>0.00027</v>
      </c>
      <c r="R309" s="225">
        <f>Q309*H309</f>
        <v>0.0216</v>
      </c>
      <c r="S309" s="225">
        <v>0</v>
      </c>
      <c r="T309" s="22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7" t="s">
        <v>155</v>
      </c>
      <c r="AT309" s="227" t="s">
        <v>151</v>
      </c>
      <c r="AU309" s="227" t="s">
        <v>21</v>
      </c>
      <c r="AY309" s="16" t="s">
        <v>149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6" t="s">
        <v>21</v>
      </c>
      <c r="BK309" s="228">
        <f>ROUND(I309*H309,2)</f>
        <v>0</v>
      </c>
      <c r="BL309" s="16" t="s">
        <v>155</v>
      </c>
      <c r="BM309" s="227" t="s">
        <v>551</v>
      </c>
    </row>
    <row r="310" spans="1:47" s="2" customFormat="1" ht="12">
      <c r="A310" s="37"/>
      <c r="B310" s="38"/>
      <c r="C310" s="39"/>
      <c r="D310" s="231" t="s">
        <v>186</v>
      </c>
      <c r="E310" s="39"/>
      <c r="F310" s="252" t="s">
        <v>546</v>
      </c>
      <c r="G310" s="39"/>
      <c r="H310" s="39"/>
      <c r="I310" s="253"/>
      <c r="J310" s="39"/>
      <c r="K310" s="39"/>
      <c r="L310" s="43"/>
      <c r="M310" s="254"/>
      <c r="N310" s="255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186</v>
      </c>
      <c r="AU310" s="16" t="s">
        <v>21</v>
      </c>
    </row>
    <row r="311" spans="1:51" s="13" customFormat="1" ht="12">
      <c r="A311" s="13"/>
      <c r="B311" s="229"/>
      <c r="C311" s="230"/>
      <c r="D311" s="231" t="s">
        <v>170</v>
      </c>
      <c r="E311" s="232" t="s">
        <v>1</v>
      </c>
      <c r="F311" s="233" t="s">
        <v>552</v>
      </c>
      <c r="G311" s="230"/>
      <c r="H311" s="234">
        <v>80</v>
      </c>
      <c r="I311" s="235"/>
      <c r="J311" s="230"/>
      <c r="K311" s="230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170</v>
      </c>
      <c r="AU311" s="240" t="s">
        <v>21</v>
      </c>
      <c r="AV311" s="13" t="s">
        <v>87</v>
      </c>
      <c r="AW311" s="13" t="s">
        <v>35</v>
      </c>
      <c r="AX311" s="13" t="s">
        <v>21</v>
      </c>
      <c r="AY311" s="240" t="s">
        <v>149</v>
      </c>
    </row>
    <row r="312" spans="1:65" s="2" customFormat="1" ht="16.5" customHeight="1">
      <c r="A312" s="37"/>
      <c r="B312" s="38"/>
      <c r="C312" s="256" t="s">
        <v>552</v>
      </c>
      <c r="D312" s="256" t="s">
        <v>227</v>
      </c>
      <c r="E312" s="257" t="s">
        <v>553</v>
      </c>
      <c r="F312" s="258" t="s">
        <v>554</v>
      </c>
      <c r="G312" s="259" t="s">
        <v>301</v>
      </c>
      <c r="H312" s="260">
        <v>80</v>
      </c>
      <c r="I312" s="261"/>
      <c r="J312" s="262">
        <f>ROUND(I312*H312,2)</f>
        <v>0</v>
      </c>
      <c r="K312" s="263"/>
      <c r="L312" s="264"/>
      <c r="M312" s="265" t="s">
        <v>1</v>
      </c>
      <c r="N312" s="266" t="s">
        <v>44</v>
      </c>
      <c r="O312" s="90"/>
      <c r="P312" s="225">
        <f>O312*H312</f>
        <v>0</v>
      </c>
      <c r="Q312" s="225">
        <v>4E-05</v>
      </c>
      <c r="R312" s="225">
        <f>Q312*H312</f>
        <v>0.0032</v>
      </c>
      <c r="S312" s="225">
        <v>0</v>
      </c>
      <c r="T312" s="22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7" t="s">
        <v>189</v>
      </c>
      <c r="AT312" s="227" t="s">
        <v>227</v>
      </c>
      <c r="AU312" s="227" t="s">
        <v>21</v>
      </c>
      <c r="AY312" s="16" t="s">
        <v>149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6" t="s">
        <v>21</v>
      </c>
      <c r="BK312" s="228">
        <f>ROUND(I312*H312,2)</f>
        <v>0</v>
      </c>
      <c r="BL312" s="16" t="s">
        <v>155</v>
      </c>
      <c r="BM312" s="227" t="s">
        <v>555</v>
      </c>
    </row>
    <row r="313" spans="1:65" s="2" customFormat="1" ht="16.5" customHeight="1">
      <c r="A313" s="37"/>
      <c r="B313" s="38"/>
      <c r="C313" s="215" t="s">
        <v>556</v>
      </c>
      <c r="D313" s="215" t="s">
        <v>151</v>
      </c>
      <c r="E313" s="216" t="s">
        <v>557</v>
      </c>
      <c r="F313" s="217" t="s">
        <v>558</v>
      </c>
      <c r="G313" s="218" t="s">
        <v>220</v>
      </c>
      <c r="H313" s="219">
        <v>159.765</v>
      </c>
      <c r="I313" s="220"/>
      <c r="J313" s="221">
        <f>ROUND(I313*H313,2)</f>
        <v>0</v>
      </c>
      <c r="K313" s="222"/>
      <c r="L313" s="43"/>
      <c r="M313" s="223" t="s">
        <v>1</v>
      </c>
      <c r="N313" s="224" t="s">
        <v>44</v>
      </c>
      <c r="O313" s="90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7" t="s">
        <v>155</v>
      </c>
      <c r="AT313" s="227" t="s">
        <v>151</v>
      </c>
      <c r="AU313" s="227" t="s">
        <v>21</v>
      </c>
      <c r="AY313" s="16" t="s">
        <v>149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6" t="s">
        <v>21</v>
      </c>
      <c r="BK313" s="228">
        <f>ROUND(I313*H313,2)</f>
        <v>0</v>
      </c>
      <c r="BL313" s="16" t="s">
        <v>155</v>
      </c>
      <c r="BM313" s="227" t="s">
        <v>559</v>
      </c>
    </row>
    <row r="314" spans="1:51" s="13" customFormat="1" ht="12">
      <c r="A314" s="13"/>
      <c r="B314" s="229"/>
      <c r="C314" s="230"/>
      <c r="D314" s="231" t="s">
        <v>170</v>
      </c>
      <c r="E314" s="232" t="s">
        <v>108</v>
      </c>
      <c r="F314" s="233" t="s">
        <v>560</v>
      </c>
      <c r="G314" s="230"/>
      <c r="H314" s="234">
        <v>159.765</v>
      </c>
      <c r="I314" s="235"/>
      <c r="J314" s="230"/>
      <c r="K314" s="230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170</v>
      </c>
      <c r="AU314" s="240" t="s">
        <v>21</v>
      </c>
      <c r="AV314" s="13" t="s">
        <v>87</v>
      </c>
      <c r="AW314" s="13" t="s">
        <v>35</v>
      </c>
      <c r="AX314" s="13" t="s">
        <v>21</v>
      </c>
      <c r="AY314" s="240" t="s">
        <v>149</v>
      </c>
    </row>
    <row r="315" spans="1:65" s="2" customFormat="1" ht="24.15" customHeight="1">
      <c r="A315" s="37"/>
      <c r="B315" s="38"/>
      <c r="C315" s="215" t="s">
        <v>561</v>
      </c>
      <c r="D315" s="215" t="s">
        <v>151</v>
      </c>
      <c r="E315" s="216" t="s">
        <v>562</v>
      </c>
      <c r="F315" s="217" t="s">
        <v>563</v>
      </c>
      <c r="G315" s="218" t="s">
        <v>220</v>
      </c>
      <c r="H315" s="219">
        <v>164.795</v>
      </c>
      <c r="I315" s="220"/>
      <c r="J315" s="221">
        <f>ROUND(I315*H315,2)</f>
        <v>0</v>
      </c>
      <c r="K315" s="222"/>
      <c r="L315" s="43"/>
      <c r="M315" s="223" t="s">
        <v>1</v>
      </c>
      <c r="N315" s="224" t="s">
        <v>44</v>
      </c>
      <c r="O315" s="90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7" t="s">
        <v>155</v>
      </c>
      <c r="AT315" s="227" t="s">
        <v>151</v>
      </c>
      <c r="AU315" s="227" t="s">
        <v>21</v>
      </c>
      <c r="AY315" s="16" t="s">
        <v>149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6" t="s">
        <v>21</v>
      </c>
      <c r="BK315" s="228">
        <f>ROUND(I315*H315,2)</f>
        <v>0</v>
      </c>
      <c r="BL315" s="16" t="s">
        <v>155</v>
      </c>
      <c r="BM315" s="227" t="s">
        <v>564</v>
      </c>
    </row>
    <row r="316" spans="1:47" s="2" customFormat="1" ht="12">
      <c r="A316" s="37"/>
      <c r="B316" s="38"/>
      <c r="C316" s="39"/>
      <c r="D316" s="231" t="s">
        <v>186</v>
      </c>
      <c r="E316" s="39"/>
      <c r="F316" s="252" t="s">
        <v>565</v>
      </c>
      <c r="G316" s="39"/>
      <c r="H316" s="39"/>
      <c r="I316" s="253"/>
      <c r="J316" s="39"/>
      <c r="K316" s="39"/>
      <c r="L316" s="43"/>
      <c r="M316" s="254"/>
      <c r="N316" s="255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186</v>
      </c>
      <c r="AU316" s="16" t="s">
        <v>21</v>
      </c>
    </row>
    <row r="317" spans="1:51" s="13" customFormat="1" ht="12">
      <c r="A317" s="13"/>
      <c r="B317" s="229"/>
      <c r="C317" s="230"/>
      <c r="D317" s="231" t="s">
        <v>170</v>
      </c>
      <c r="E317" s="232" t="s">
        <v>1</v>
      </c>
      <c r="F317" s="233" t="s">
        <v>566</v>
      </c>
      <c r="G317" s="230"/>
      <c r="H317" s="234">
        <v>164.795</v>
      </c>
      <c r="I317" s="235"/>
      <c r="J317" s="230"/>
      <c r="K317" s="230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170</v>
      </c>
      <c r="AU317" s="240" t="s">
        <v>21</v>
      </c>
      <c r="AV317" s="13" t="s">
        <v>87</v>
      </c>
      <c r="AW317" s="13" t="s">
        <v>35</v>
      </c>
      <c r="AX317" s="13" t="s">
        <v>21</v>
      </c>
      <c r="AY317" s="240" t="s">
        <v>149</v>
      </c>
    </row>
    <row r="318" spans="1:65" s="2" customFormat="1" ht="24.15" customHeight="1">
      <c r="A318" s="37"/>
      <c r="B318" s="38"/>
      <c r="C318" s="215" t="s">
        <v>567</v>
      </c>
      <c r="D318" s="215" t="s">
        <v>151</v>
      </c>
      <c r="E318" s="216" t="s">
        <v>568</v>
      </c>
      <c r="F318" s="217" t="s">
        <v>569</v>
      </c>
      <c r="G318" s="218" t="s">
        <v>220</v>
      </c>
      <c r="H318" s="219">
        <v>2471.925</v>
      </c>
      <c r="I318" s="220"/>
      <c r="J318" s="221">
        <f>ROUND(I318*H318,2)</f>
        <v>0</v>
      </c>
      <c r="K318" s="222"/>
      <c r="L318" s="43"/>
      <c r="M318" s="223" t="s">
        <v>1</v>
      </c>
      <c r="N318" s="224" t="s">
        <v>44</v>
      </c>
      <c r="O318" s="90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7" t="s">
        <v>155</v>
      </c>
      <c r="AT318" s="227" t="s">
        <v>151</v>
      </c>
      <c r="AU318" s="227" t="s">
        <v>21</v>
      </c>
      <c r="AY318" s="16" t="s">
        <v>149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6" t="s">
        <v>21</v>
      </c>
      <c r="BK318" s="228">
        <f>ROUND(I318*H318,2)</f>
        <v>0</v>
      </c>
      <c r="BL318" s="16" t="s">
        <v>155</v>
      </c>
      <c r="BM318" s="227" t="s">
        <v>570</v>
      </c>
    </row>
    <row r="319" spans="1:47" s="2" customFormat="1" ht="12">
      <c r="A319" s="37"/>
      <c r="B319" s="38"/>
      <c r="C319" s="39"/>
      <c r="D319" s="231" t="s">
        <v>186</v>
      </c>
      <c r="E319" s="39"/>
      <c r="F319" s="252" t="s">
        <v>565</v>
      </c>
      <c r="G319" s="39"/>
      <c r="H319" s="39"/>
      <c r="I319" s="253"/>
      <c r="J319" s="39"/>
      <c r="K319" s="39"/>
      <c r="L319" s="43"/>
      <c r="M319" s="254"/>
      <c r="N319" s="255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186</v>
      </c>
      <c r="AU319" s="16" t="s">
        <v>21</v>
      </c>
    </row>
    <row r="320" spans="1:51" s="13" customFormat="1" ht="12">
      <c r="A320" s="13"/>
      <c r="B320" s="229"/>
      <c r="C320" s="230"/>
      <c r="D320" s="231" t="s">
        <v>170</v>
      </c>
      <c r="E320" s="232" t="s">
        <v>1</v>
      </c>
      <c r="F320" s="233" t="s">
        <v>571</v>
      </c>
      <c r="G320" s="230"/>
      <c r="H320" s="234">
        <v>2471.925</v>
      </c>
      <c r="I320" s="235"/>
      <c r="J320" s="230"/>
      <c r="K320" s="230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170</v>
      </c>
      <c r="AU320" s="240" t="s">
        <v>21</v>
      </c>
      <c r="AV320" s="13" t="s">
        <v>87</v>
      </c>
      <c r="AW320" s="13" t="s">
        <v>35</v>
      </c>
      <c r="AX320" s="13" t="s">
        <v>21</v>
      </c>
      <c r="AY320" s="240" t="s">
        <v>149</v>
      </c>
    </row>
    <row r="321" spans="1:65" s="2" customFormat="1" ht="37.8" customHeight="1">
      <c r="A321" s="37"/>
      <c r="B321" s="38"/>
      <c r="C321" s="215" t="s">
        <v>572</v>
      </c>
      <c r="D321" s="215" t="s">
        <v>151</v>
      </c>
      <c r="E321" s="216" t="s">
        <v>573</v>
      </c>
      <c r="F321" s="217" t="s">
        <v>574</v>
      </c>
      <c r="G321" s="218" t="s">
        <v>220</v>
      </c>
      <c r="H321" s="219">
        <v>158.565</v>
      </c>
      <c r="I321" s="220"/>
      <c r="J321" s="221">
        <f>ROUND(I321*H321,2)</f>
        <v>0</v>
      </c>
      <c r="K321" s="222"/>
      <c r="L321" s="43"/>
      <c r="M321" s="223" t="s">
        <v>1</v>
      </c>
      <c r="N321" s="224" t="s">
        <v>44</v>
      </c>
      <c r="O321" s="90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7" t="s">
        <v>155</v>
      </c>
      <c r="AT321" s="227" t="s">
        <v>151</v>
      </c>
      <c r="AU321" s="227" t="s">
        <v>21</v>
      </c>
      <c r="AY321" s="16" t="s">
        <v>149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6" t="s">
        <v>21</v>
      </c>
      <c r="BK321" s="228">
        <f>ROUND(I321*H321,2)</f>
        <v>0</v>
      </c>
      <c r="BL321" s="16" t="s">
        <v>155</v>
      </c>
      <c r="BM321" s="227" t="s">
        <v>575</v>
      </c>
    </row>
    <row r="322" spans="1:51" s="13" customFormat="1" ht="12">
      <c r="A322" s="13"/>
      <c r="B322" s="229"/>
      <c r="C322" s="230"/>
      <c r="D322" s="231" t="s">
        <v>170</v>
      </c>
      <c r="E322" s="232" t="s">
        <v>1</v>
      </c>
      <c r="F322" s="233" t="s">
        <v>576</v>
      </c>
      <c r="G322" s="230"/>
      <c r="H322" s="234">
        <v>158.565</v>
      </c>
      <c r="I322" s="235"/>
      <c r="J322" s="230"/>
      <c r="K322" s="230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170</v>
      </c>
      <c r="AU322" s="240" t="s">
        <v>21</v>
      </c>
      <c r="AV322" s="13" t="s">
        <v>87</v>
      </c>
      <c r="AW322" s="13" t="s">
        <v>35</v>
      </c>
      <c r="AX322" s="13" t="s">
        <v>21</v>
      </c>
      <c r="AY322" s="240" t="s">
        <v>149</v>
      </c>
    </row>
    <row r="323" spans="1:63" s="12" customFormat="1" ht="22.8" customHeight="1">
      <c r="A323" s="12"/>
      <c r="B323" s="199"/>
      <c r="C323" s="200"/>
      <c r="D323" s="201" t="s">
        <v>78</v>
      </c>
      <c r="E323" s="213" t="s">
        <v>577</v>
      </c>
      <c r="F323" s="213" t="s">
        <v>578</v>
      </c>
      <c r="G323" s="200"/>
      <c r="H323" s="200"/>
      <c r="I323" s="203"/>
      <c r="J323" s="214">
        <f>BK323</f>
        <v>0</v>
      </c>
      <c r="K323" s="200"/>
      <c r="L323" s="205"/>
      <c r="M323" s="206"/>
      <c r="N323" s="207"/>
      <c r="O323" s="207"/>
      <c r="P323" s="208">
        <f>SUM(P324:P326)</f>
        <v>0</v>
      </c>
      <c r="Q323" s="207"/>
      <c r="R323" s="208">
        <f>SUM(R324:R326)</f>
        <v>0</v>
      </c>
      <c r="S323" s="207"/>
      <c r="T323" s="209">
        <f>SUM(T324:T326)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0" t="s">
        <v>21</v>
      </c>
      <c r="AT323" s="211" t="s">
        <v>78</v>
      </c>
      <c r="AU323" s="211" t="s">
        <v>21</v>
      </c>
      <c r="AY323" s="210" t="s">
        <v>149</v>
      </c>
      <c r="BK323" s="212">
        <f>SUM(BK324:BK326)</f>
        <v>0</v>
      </c>
    </row>
    <row r="324" spans="1:65" s="2" customFormat="1" ht="24.15" customHeight="1">
      <c r="A324" s="37"/>
      <c r="B324" s="38"/>
      <c r="C324" s="215" t="s">
        <v>579</v>
      </c>
      <c r="D324" s="215" t="s">
        <v>151</v>
      </c>
      <c r="E324" s="216" t="s">
        <v>580</v>
      </c>
      <c r="F324" s="217" t="s">
        <v>581</v>
      </c>
      <c r="G324" s="218" t="s">
        <v>220</v>
      </c>
      <c r="H324" s="219">
        <v>193.217</v>
      </c>
      <c r="I324" s="220"/>
      <c r="J324" s="221">
        <f>ROUND(I324*H324,2)</f>
        <v>0</v>
      </c>
      <c r="K324" s="222"/>
      <c r="L324" s="43"/>
      <c r="M324" s="223" t="s">
        <v>1</v>
      </c>
      <c r="N324" s="224" t="s">
        <v>44</v>
      </c>
      <c r="O324" s="90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7" t="s">
        <v>155</v>
      </c>
      <c r="AT324" s="227" t="s">
        <v>151</v>
      </c>
      <c r="AU324" s="227" t="s">
        <v>87</v>
      </c>
      <c r="AY324" s="16" t="s">
        <v>149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6" t="s">
        <v>21</v>
      </c>
      <c r="BK324" s="228">
        <f>ROUND(I324*H324,2)</f>
        <v>0</v>
      </c>
      <c r="BL324" s="16" t="s">
        <v>155</v>
      </c>
      <c r="BM324" s="227" t="s">
        <v>582</v>
      </c>
    </row>
    <row r="325" spans="1:51" s="13" customFormat="1" ht="12">
      <c r="A325" s="13"/>
      <c r="B325" s="229"/>
      <c r="C325" s="230"/>
      <c r="D325" s="231" t="s">
        <v>170</v>
      </c>
      <c r="E325" s="232" t="s">
        <v>1</v>
      </c>
      <c r="F325" s="233" t="s">
        <v>583</v>
      </c>
      <c r="G325" s="230"/>
      <c r="H325" s="234">
        <v>193.217</v>
      </c>
      <c r="I325" s="235"/>
      <c r="J325" s="230"/>
      <c r="K325" s="230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170</v>
      </c>
      <c r="AU325" s="240" t="s">
        <v>87</v>
      </c>
      <c r="AV325" s="13" t="s">
        <v>87</v>
      </c>
      <c r="AW325" s="13" t="s">
        <v>35</v>
      </c>
      <c r="AX325" s="13" t="s">
        <v>79</v>
      </c>
      <c r="AY325" s="240" t="s">
        <v>149</v>
      </c>
    </row>
    <row r="326" spans="1:51" s="14" customFormat="1" ht="12">
      <c r="A326" s="14"/>
      <c r="B326" s="241"/>
      <c r="C326" s="242"/>
      <c r="D326" s="231" t="s">
        <v>170</v>
      </c>
      <c r="E326" s="243" t="s">
        <v>1</v>
      </c>
      <c r="F326" s="244" t="s">
        <v>172</v>
      </c>
      <c r="G326" s="242"/>
      <c r="H326" s="245">
        <v>193.217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170</v>
      </c>
      <c r="AU326" s="251" t="s">
        <v>87</v>
      </c>
      <c r="AV326" s="14" t="s">
        <v>155</v>
      </c>
      <c r="AW326" s="14" t="s">
        <v>35</v>
      </c>
      <c r="AX326" s="14" t="s">
        <v>21</v>
      </c>
      <c r="AY326" s="251" t="s">
        <v>149</v>
      </c>
    </row>
    <row r="327" spans="1:63" s="12" customFormat="1" ht="25.9" customHeight="1">
      <c r="A327" s="12"/>
      <c r="B327" s="199"/>
      <c r="C327" s="200"/>
      <c r="D327" s="201" t="s">
        <v>78</v>
      </c>
      <c r="E327" s="202" t="s">
        <v>584</v>
      </c>
      <c r="F327" s="202" t="s">
        <v>585</v>
      </c>
      <c r="G327" s="200"/>
      <c r="H327" s="200"/>
      <c r="I327" s="203"/>
      <c r="J327" s="204">
        <f>BK327</f>
        <v>0</v>
      </c>
      <c r="K327" s="200"/>
      <c r="L327" s="205"/>
      <c r="M327" s="206"/>
      <c r="N327" s="207"/>
      <c r="O327" s="207"/>
      <c r="P327" s="208">
        <f>P328+P350</f>
        <v>0</v>
      </c>
      <c r="Q327" s="207"/>
      <c r="R327" s="208">
        <f>R328+R350</f>
        <v>0.59428036</v>
      </c>
      <c r="S327" s="207"/>
      <c r="T327" s="209">
        <f>T328+T350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0" t="s">
        <v>87</v>
      </c>
      <c r="AT327" s="211" t="s">
        <v>78</v>
      </c>
      <c r="AU327" s="211" t="s">
        <v>79</v>
      </c>
      <c r="AY327" s="210" t="s">
        <v>149</v>
      </c>
      <c r="BK327" s="212">
        <f>BK328+BK350</f>
        <v>0</v>
      </c>
    </row>
    <row r="328" spans="1:63" s="12" customFormat="1" ht="22.8" customHeight="1">
      <c r="A328" s="12"/>
      <c r="B328" s="199"/>
      <c r="C328" s="200"/>
      <c r="D328" s="201" t="s">
        <v>78</v>
      </c>
      <c r="E328" s="213" t="s">
        <v>586</v>
      </c>
      <c r="F328" s="213" t="s">
        <v>587</v>
      </c>
      <c r="G328" s="200"/>
      <c r="H328" s="200"/>
      <c r="I328" s="203"/>
      <c r="J328" s="214">
        <f>BK328</f>
        <v>0</v>
      </c>
      <c r="K328" s="200"/>
      <c r="L328" s="205"/>
      <c r="M328" s="206"/>
      <c r="N328" s="207"/>
      <c r="O328" s="207"/>
      <c r="P328" s="208">
        <f>SUM(P329:P349)</f>
        <v>0</v>
      </c>
      <c r="Q328" s="207"/>
      <c r="R328" s="208">
        <f>SUM(R329:R349)</f>
        <v>0.59428036</v>
      </c>
      <c r="S328" s="207"/>
      <c r="T328" s="209">
        <f>SUM(T329:T349)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0" t="s">
        <v>87</v>
      </c>
      <c r="AT328" s="211" t="s">
        <v>78</v>
      </c>
      <c r="AU328" s="211" t="s">
        <v>21</v>
      </c>
      <c r="AY328" s="210" t="s">
        <v>149</v>
      </c>
      <c r="BK328" s="212">
        <f>SUM(BK329:BK349)</f>
        <v>0</v>
      </c>
    </row>
    <row r="329" spans="1:65" s="2" customFormat="1" ht="24.15" customHeight="1">
      <c r="A329" s="37"/>
      <c r="B329" s="38"/>
      <c r="C329" s="215" t="s">
        <v>588</v>
      </c>
      <c r="D329" s="215" t="s">
        <v>151</v>
      </c>
      <c r="E329" s="216" t="s">
        <v>589</v>
      </c>
      <c r="F329" s="217" t="s">
        <v>590</v>
      </c>
      <c r="G329" s="218" t="s">
        <v>154</v>
      </c>
      <c r="H329" s="219">
        <v>59.16</v>
      </c>
      <c r="I329" s="220"/>
      <c r="J329" s="221">
        <f>ROUND(I329*H329,2)</f>
        <v>0</v>
      </c>
      <c r="K329" s="222"/>
      <c r="L329" s="43"/>
      <c r="M329" s="223" t="s">
        <v>1</v>
      </c>
      <c r="N329" s="224" t="s">
        <v>44</v>
      </c>
      <c r="O329" s="90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7" t="s">
        <v>226</v>
      </c>
      <c r="AT329" s="227" t="s">
        <v>151</v>
      </c>
      <c r="AU329" s="227" t="s">
        <v>87</v>
      </c>
      <c r="AY329" s="16" t="s">
        <v>149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6" t="s">
        <v>21</v>
      </c>
      <c r="BK329" s="228">
        <f>ROUND(I329*H329,2)</f>
        <v>0</v>
      </c>
      <c r="BL329" s="16" t="s">
        <v>226</v>
      </c>
      <c r="BM329" s="227" t="s">
        <v>591</v>
      </c>
    </row>
    <row r="330" spans="1:51" s="13" customFormat="1" ht="12">
      <c r="A330" s="13"/>
      <c r="B330" s="229"/>
      <c r="C330" s="230"/>
      <c r="D330" s="231" t="s">
        <v>170</v>
      </c>
      <c r="E330" s="232" t="s">
        <v>1</v>
      </c>
      <c r="F330" s="233" t="s">
        <v>406</v>
      </c>
      <c r="G330" s="230"/>
      <c r="H330" s="234">
        <v>59.16</v>
      </c>
      <c r="I330" s="235"/>
      <c r="J330" s="230"/>
      <c r="K330" s="230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170</v>
      </c>
      <c r="AU330" s="240" t="s">
        <v>87</v>
      </c>
      <c r="AV330" s="13" t="s">
        <v>87</v>
      </c>
      <c r="AW330" s="13" t="s">
        <v>35</v>
      </c>
      <c r="AX330" s="13" t="s">
        <v>21</v>
      </c>
      <c r="AY330" s="240" t="s">
        <v>149</v>
      </c>
    </row>
    <row r="331" spans="1:65" s="2" customFormat="1" ht="16.5" customHeight="1">
      <c r="A331" s="37"/>
      <c r="B331" s="38"/>
      <c r="C331" s="256" t="s">
        <v>592</v>
      </c>
      <c r="D331" s="256" t="s">
        <v>227</v>
      </c>
      <c r="E331" s="257" t="s">
        <v>593</v>
      </c>
      <c r="F331" s="258" t="s">
        <v>594</v>
      </c>
      <c r="G331" s="259" t="s">
        <v>220</v>
      </c>
      <c r="H331" s="260">
        <v>0.024</v>
      </c>
      <c r="I331" s="261"/>
      <c r="J331" s="262">
        <f>ROUND(I331*H331,2)</f>
        <v>0</v>
      </c>
      <c r="K331" s="263"/>
      <c r="L331" s="264"/>
      <c r="M331" s="265" t="s">
        <v>1</v>
      </c>
      <c r="N331" s="266" t="s">
        <v>44</v>
      </c>
      <c r="O331" s="90"/>
      <c r="P331" s="225">
        <f>O331*H331</f>
        <v>0</v>
      </c>
      <c r="Q331" s="225">
        <v>1</v>
      </c>
      <c r="R331" s="225">
        <f>Q331*H331</f>
        <v>0.024</v>
      </c>
      <c r="S331" s="225">
        <v>0</v>
      </c>
      <c r="T331" s="22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7" t="s">
        <v>308</v>
      </c>
      <c r="AT331" s="227" t="s">
        <v>227</v>
      </c>
      <c r="AU331" s="227" t="s">
        <v>87</v>
      </c>
      <c r="AY331" s="16" t="s">
        <v>149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6" t="s">
        <v>21</v>
      </c>
      <c r="BK331" s="228">
        <f>ROUND(I331*H331,2)</f>
        <v>0</v>
      </c>
      <c r="BL331" s="16" t="s">
        <v>226</v>
      </c>
      <c r="BM331" s="227" t="s">
        <v>595</v>
      </c>
    </row>
    <row r="332" spans="1:47" s="2" customFormat="1" ht="12">
      <c r="A332" s="37"/>
      <c r="B332" s="38"/>
      <c r="C332" s="39"/>
      <c r="D332" s="231" t="s">
        <v>186</v>
      </c>
      <c r="E332" s="39"/>
      <c r="F332" s="252" t="s">
        <v>596</v>
      </c>
      <c r="G332" s="39"/>
      <c r="H332" s="39"/>
      <c r="I332" s="253"/>
      <c r="J332" s="39"/>
      <c r="K332" s="39"/>
      <c r="L332" s="43"/>
      <c r="M332" s="254"/>
      <c r="N332" s="255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186</v>
      </c>
      <c r="AU332" s="16" t="s">
        <v>87</v>
      </c>
    </row>
    <row r="333" spans="1:51" s="13" customFormat="1" ht="12">
      <c r="A333" s="13"/>
      <c r="B333" s="229"/>
      <c r="C333" s="230"/>
      <c r="D333" s="231" t="s">
        <v>170</v>
      </c>
      <c r="E333" s="232" t="s">
        <v>1</v>
      </c>
      <c r="F333" s="233" t="s">
        <v>597</v>
      </c>
      <c r="G333" s="230"/>
      <c r="H333" s="234">
        <v>0.024</v>
      </c>
      <c r="I333" s="235"/>
      <c r="J333" s="230"/>
      <c r="K333" s="230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170</v>
      </c>
      <c r="AU333" s="240" t="s">
        <v>87</v>
      </c>
      <c r="AV333" s="13" t="s">
        <v>87</v>
      </c>
      <c r="AW333" s="13" t="s">
        <v>35</v>
      </c>
      <c r="AX333" s="13" t="s">
        <v>79</v>
      </c>
      <c r="AY333" s="240" t="s">
        <v>149</v>
      </c>
    </row>
    <row r="334" spans="1:51" s="14" customFormat="1" ht="12">
      <c r="A334" s="14"/>
      <c r="B334" s="241"/>
      <c r="C334" s="242"/>
      <c r="D334" s="231" t="s">
        <v>170</v>
      </c>
      <c r="E334" s="243" t="s">
        <v>1</v>
      </c>
      <c r="F334" s="244" t="s">
        <v>172</v>
      </c>
      <c r="G334" s="242"/>
      <c r="H334" s="245">
        <v>0.024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1" t="s">
        <v>170</v>
      </c>
      <c r="AU334" s="251" t="s">
        <v>87</v>
      </c>
      <c r="AV334" s="14" t="s">
        <v>155</v>
      </c>
      <c r="AW334" s="14" t="s">
        <v>35</v>
      </c>
      <c r="AX334" s="14" t="s">
        <v>21</v>
      </c>
      <c r="AY334" s="251" t="s">
        <v>149</v>
      </c>
    </row>
    <row r="335" spans="1:65" s="2" customFormat="1" ht="24.15" customHeight="1">
      <c r="A335" s="37"/>
      <c r="B335" s="38"/>
      <c r="C335" s="215" t="s">
        <v>598</v>
      </c>
      <c r="D335" s="215" t="s">
        <v>151</v>
      </c>
      <c r="E335" s="216" t="s">
        <v>599</v>
      </c>
      <c r="F335" s="217" t="s">
        <v>600</v>
      </c>
      <c r="G335" s="218" t="s">
        <v>154</v>
      </c>
      <c r="H335" s="219">
        <v>59.16</v>
      </c>
      <c r="I335" s="220"/>
      <c r="J335" s="221">
        <f>ROUND(I335*H335,2)</f>
        <v>0</v>
      </c>
      <c r="K335" s="222"/>
      <c r="L335" s="43"/>
      <c r="M335" s="223" t="s">
        <v>1</v>
      </c>
      <c r="N335" s="224" t="s">
        <v>44</v>
      </c>
      <c r="O335" s="90"/>
      <c r="P335" s="225">
        <f>O335*H335</f>
        <v>0</v>
      </c>
      <c r="Q335" s="225">
        <v>3E-05</v>
      </c>
      <c r="R335" s="225">
        <f>Q335*H335</f>
        <v>0.0017748</v>
      </c>
      <c r="S335" s="225">
        <v>0</v>
      </c>
      <c r="T335" s="22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7" t="s">
        <v>226</v>
      </c>
      <c r="AT335" s="227" t="s">
        <v>151</v>
      </c>
      <c r="AU335" s="227" t="s">
        <v>87</v>
      </c>
      <c r="AY335" s="16" t="s">
        <v>149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6" t="s">
        <v>21</v>
      </c>
      <c r="BK335" s="228">
        <f>ROUND(I335*H335,2)</f>
        <v>0</v>
      </c>
      <c r="BL335" s="16" t="s">
        <v>226</v>
      </c>
      <c r="BM335" s="227" t="s">
        <v>601</v>
      </c>
    </row>
    <row r="336" spans="1:65" s="2" customFormat="1" ht="16.5" customHeight="1">
      <c r="A336" s="37"/>
      <c r="B336" s="38"/>
      <c r="C336" s="256" t="s">
        <v>602</v>
      </c>
      <c r="D336" s="256" t="s">
        <v>227</v>
      </c>
      <c r="E336" s="257" t="s">
        <v>603</v>
      </c>
      <c r="F336" s="258" t="s">
        <v>604</v>
      </c>
      <c r="G336" s="259" t="s">
        <v>220</v>
      </c>
      <c r="H336" s="260">
        <v>0.018</v>
      </c>
      <c r="I336" s="261"/>
      <c r="J336" s="262">
        <f>ROUND(I336*H336,2)</f>
        <v>0</v>
      </c>
      <c r="K336" s="263"/>
      <c r="L336" s="264"/>
      <c r="M336" s="265" t="s">
        <v>1</v>
      </c>
      <c r="N336" s="266" t="s">
        <v>44</v>
      </c>
      <c r="O336" s="90"/>
      <c r="P336" s="225">
        <f>O336*H336</f>
        <v>0</v>
      </c>
      <c r="Q336" s="225">
        <v>1</v>
      </c>
      <c r="R336" s="225">
        <f>Q336*H336</f>
        <v>0.018</v>
      </c>
      <c r="S336" s="225">
        <v>0</v>
      </c>
      <c r="T336" s="22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7" t="s">
        <v>308</v>
      </c>
      <c r="AT336" s="227" t="s">
        <v>227</v>
      </c>
      <c r="AU336" s="227" t="s">
        <v>87</v>
      </c>
      <c r="AY336" s="16" t="s">
        <v>149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6" t="s">
        <v>21</v>
      </c>
      <c r="BK336" s="228">
        <f>ROUND(I336*H336,2)</f>
        <v>0</v>
      </c>
      <c r="BL336" s="16" t="s">
        <v>226</v>
      </c>
      <c r="BM336" s="227" t="s">
        <v>605</v>
      </c>
    </row>
    <row r="337" spans="1:51" s="13" customFormat="1" ht="12">
      <c r="A337" s="13"/>
      <c r="B337" s="229"/>
      <c r="C337" s="230"/>
      <c r="D337" s="231" t="s">
        <v>170</v>
      </c>
      <c r="E337" s="232" t="s">
        <v>1</v>
      </c>
      <c r="F337" s="233" t="s">
        <v>606</v>
      </c>
      <c r="G337" s="230"/>
      <c r="H337" s="234">
        <v>0.018</v>
      </c>
      <c r="I337" s="235"/>
      <c r="J337" s="230"/>
      <c r="K337" s="230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170</v>
      </c>
      <c r="AU337" s="240" t="s">
        <v>87</v>
      </c>
      <c r="AV337" s="13" t="s">
        <v>87</v>
      </c>
      <c r="AW337" s="13" t="s">
        <v>35</v>
      </c>
      <c r="AX337" s="13" t="s">
        <v>21</v>
      </c>
      <c r="AY337" s="240" t="s">
        <v>149</v>
      </c>
    </row>
    <row r="338" spans="1:65" s="2" customFormat="1" ht="24.15" customHeight="1">
      <c r="A338" s="37"/>
      <c r="B338" s="38"/>
      <c r="C338" s="215" t="s">
        <v>607</v>
      </c>
      <c r="D338" s="215" t="s">
        <v>151</v>
      </c>
      <c r="E338" s="216" t="s">
        <v>608</v>
      </c>
      <c r="F338" s="217" t="s">
        <v>609</v>
      </c>
      <c r="G338" s="218" t="s">
        <v>154</v>
      </c>
      <c r="H338" s="219">
        <v>86.16</v>
      </c>
      <c r="I338" s="220"/>
      <c r="J338" s="221">
        <f>ROUND(I338*H338,2)</f>
        <v>0</v>
      </c>
      <c r="K338" s="222"/>
      <c r="L338" s="43"/>
      <c r="M338" s="223" t="s">
        <v>1</v>
      </c>
      <c r="N338" s="224" t="s">
        <v>44</v>
      </c>
      <c r="O338" s="90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7" t="s">
        <v>226</v>
      </c>
      <c r="AT338" s="227" t="s">
        <v>151</v>
      </c>
      <c r="AU338" s="227" t="s">
        <v>87</v>
      </c>
      <c r="AY338" s="16" t="s">
        <v>149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6" t="s">
        <v>21</v>
      </c>
      <c r="BK338" s="228">
        <f>ROUND(I338*H338,2)</f>
        <v>0</v>
      </c>
      <c r="BL338" s="16" t="s">
        <v>226</v>
      </c>
      <c r="BM338" s="227" t="s">
        <v>610</v>
      </c>
    </row>
    <row r="339" spans="1:51" s="13" customFormat="1" ht="12">
      <c r="A339" s="13"/>
      <c r="B339" s="229"/>
      <c r="C339" s="230"/>
      <c r="D339" s="231" t="s">
        <v>170</v>
      </c>
      <c r="E339" s="232" t="s">
        <v>1</v>
      </c>
      <c r="F339" s="233" t="s">
        <v>611</v>
      </c>
      <c r="G339" s="230"/>
      <c r="H339" s="234">
        <v>86.16</v>
      </c>
      <c r="I339" s="235"/>
      <c r="J339" s="230"/>
      <c r="K339" s="230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170</v>
      </c>
      <c r="AU339" s="240" t="s">
        <v>87</v>
      </c>
      <c r="AV339" s="13" t="s">
        <v>87</v>
      </c>
      <c r="AW339" s="13" t="s">
        <v>35</v>
      </c>
      <c r="AX339" s="13" t="s">
        <v>21</v>
      </c>
      <c r="AY339" s="240" t="s">
        <v>149</v>
      </c>
    </row>
    <row r="340" spans="1:65" s="2" customFormat="1" ht="37.8" customHeight="1">
      <c r="A340" s="37"/>
      <c r="B340" s="38"/>
      <c r="C340" s="256" t="s">
        <v>612</v>
      </c>
      <c r="D340" s="256" t="s">
        <v>227</v>
      </c>
      <c r="E340" s="257" t="s">
        <v>613</v>
      </c>
      <c r="F340" s="258" t="s">
        <v>614</v>
      </c>
      <c r="G340" s="259" t="s">
        <v>154</v>
      </c>
      <c r="H340" s="260">
        <v>103.392</v>
      </c>
      <c r="I340" s="261"/>
      <c r="J340" s="262">
        <f>ROUND(I340*H340,2)</f>
        <v>0</v>
      </c>
      <c r="K340" s="263"/>
      <c r="L340" s="264"/>
      <c r="M340" s="265" t="s">
        <v>1</v>
      </c>
      <c r="N340" s="266" t="s">
        <v>44</v>
      </c>
      <c r="O340" s="90"/>
      <c r="P340" s="225">
        <f>O340*H340</f>
        <v>0</v>
      </c>
      <c r="Q340" s="225">
        <v>0.0048</v>
      </c>
      <c r="R340" s="225">
        <f>Q340*H340</f>
        <v>0.49628159999999993</v>
      </c>
      <c r="S340" s="225">
        <v>0</v>
      </c>
      <c r="T340" s="22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7" t="s">
        <v>308</v>
      </c>
      <c r="AT340" s="227" t="s">
        <v>227</v>
      </c>
      <c r="AU340" s="227" t="s">
        <v>87</v>
      </c>
      <c r="AY340" s="16" t="s">
        <v>149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6" t="s">
        <v>21</v>
      </c>
      <c r="BK340" s="228">
        <f>ROUND(I340*H340,2)</f>
        <v>0</v>
      </c>
      <c r="BL340" s="16" t="s">
        <v>226</v>
      </c>
      <c r="BM340" s="227" t="s">
        <v>615</v>
      </c>
    </row>
    <row r="341" spans="1:51" s="13" customFormat="1" ht="12">
      <c r="A341" s="13"/>
      <c r="B341" s="229"/>
      <c r="C341" s="230"/>
      <c r="D341" s="231" t="s">
        <v>170</v>
      </c>
      <c r="E341" s="232" t="s">
        <v>1</v>
      </c>
      <c r="F341" s="233" t="s">
        <v>616</v>
      </c>
      <c r="G341" s="230"/>
      <c r="H341" s="234">
        <v>103.392</v>
      </c>
      <c r="I341" s="235"/>
      <c r="J341" s="230"/>
      <c r="K341" s="230"/>
      <c r="L341" s="236"/>
      <c r="M341" s="237"/>
      <c r="N341" s="238"/>
      <c r="O341" s="238"/>
      <c r="P341" s="238"/>
      <c r="Q341" s="238"/>
      <c r="R341" s="238"/>
      <c r="S341" s="238"/>
      <c r="T341" s="23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0" t="s">
        <v>170</v>
      </c>
      <c r="AU341" s="240" t="s">
        <v>87</v>
      </c>
      <c r="AV341" s="13" t="s">
        <v>87</v>
      </c>
      <c r="AW341" s="13" t="s">
        <v>35</v>
      </c>
      <c r="AX341" s="13" t="s">
        <v>79</v>
      </c>
      <c r="AY341" s="240" t="s">
        <v>149</v>
      </c>
    </row>
    <row r="342" spans="1:51" s="14" customFormat="1" ht="12">
      <c r="A342" s="14"/>
      <c r="B342" s="241"/>
      <c r="C342" s="242"/>
      <c r="D342" s="231" t="s">
        <v>170</v>
      </c>
      <c r="E342" s="243" t="s">
        <v>1</v>
      </c>
      <c r="F342" s="244" t="s">
        <v>172</v>
      </c>
      <c r="G342" s="242"/>
      <c r="H342" s="245">
        <v>103.392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1" t="s">
        <v>170</v>
      </c>
      <c r="AU342" s="251" t="s">
        <v>87</v>
      </c>
      <c r="AV342" s="14" t="s">
        <v>155</v>
      </c>
      <c r="AW342" s="14" t="s">
        <v>35</v>
      </c>
      <c r="AX342" s="14" t="s">
        <v>21</v>
      </c>
      <c r="AY342" s="251" t="s">
        <v>149</v>
      </c>
    </row>
    <row r="343" spans="1:65" s="2" customFormat="1" ht="24.15" customHeight="1">
      <c r="A343" s="37"/>
      <c r="B343" s="38"/>
      <c r="C343" s="256" t="s">
        <v>617</v>
      </c>
      <c r="D343" s="256" t="s">
        <v>227</v>
      </c>
      <c r="E343" s="257" t="s">
        <v>618</v>
      </c>
      <c r="F343" s="258" t="s">
        <v>619</v>
      </c>
      <c r="G343" s="259" t="s">
        <v>154</v>
      </c>
      <c r="H343" s="260">
        <v>27</v>
      </c>
      <c r="I343" s="261"/>
      <c r="J343" s="262">
        <f>ROUND(I343*H343,2)</f>
        <v>0</v>
      </c>
      <c r="K343" s="263"/>
      <c r="L343" s="264"/>
      <c r="M343" s="265" t="s">
        <v>1</v>
      </c>
      <c r="N343" s="266" t="s">
        <v>44</v>
      </c>
      <c r="O343" s="90"/>
      <c r="P343" s="225">
        <f>O343*H343</f>
        <v>0</v>
      </c>
      <c r="Q343" s="225">
        <v>0.00112</v>
      </c>
      <c r="R343" s="225">
        <f>Q343*H343</f>
        <v>0.030239999999999996</v>
      </c>
      <c r="S343" s="225">
        <v>0</v>
      </c>
      <c r="T343" s="22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7" t="s">
        <v>308</v>
      </c>
      <c r="AT343" s="227" t="s">
        <v>227</v>
      </c>
      <c r="AU343" s="227" t="s">
        <v>87</v>
      </c>
      <c r="AY343" s="16" t="s">
        <v>149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6" t="s">
        <v>21</v>
      </c>
      <c r="BK343" s="228">
        <f>ROUND(I343*H343,2)</f>
        <v>0</v>
      </c>
      <c r="BL343" s="16" t="s">
        <v>226</v>
      </c>
      <c r="BM343" s="227" t="s">
        <v>620</v>
      </c>
    </row>
    <row r="344" spans="1:51" s="13" customFormat="1" ht="12">
      <c r="A344" s="13"/>
      <c r="B344" s="229"/>
      <c r="C344" s="230"/>
      <c r="D344" s="231" t="s">
        <v>170</v>
      </c>
      <c r="E344" s="232" t="s">
        <v>1</v>
      </c>
      <c r="F344" s="233" t="s">
        <v>621</v>
      </c>
      <c r="G344" s="230"/>
      <c r="H344" s="234">
        <v>27</v>
      </c>
      <c r="I344" s="235"/>
      <c r="J344" s="230"/>
      <c r="K344" s="230"/>
      <c r="L344" s="236"/>
      <c r="M344" s="237"/>
      <c r="N344" s="238"/>
      <c r="O344" s="238"/>
      <c r="P344" s="238"/>
      <c r="Q344" s="238"/>
      <c r="R344" s="238"/>
      <c r="S344" s="238"/>
      <c r="T344" s="23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0" t="s">
        <v>170</v>
      </c>
      <c r="AU344" s="240" t="s">
        <v>87</v>
      </c>
      <c r="AV344" s="13" t="s">
        <v>87</v>
      </c>
      <c r="AW344" s="13" t="s">
        <v>35</v>
      </c>
      <c r="AX344" s="13" t="s">
        <v>21</v>
      </c>
      <c r="AY344" s="240" t="s">
        <v>149</v>
      </c>
    </row>
    <row r="345" spans="1:65" s="2" customFormat="1" ht="21.75" customHeight="1">
      <c r="A345" s="37"/>
      <c r="B345" s="38"/>
      <c r="C345" s="215" t="s">
        <v>622</v>
      </c>
      <c r="D345" s="215" t="s">
        <v>151</v>
      </c>
      <c r="E345" s="216" t="s">
        <v>623</v>
      </c>
      <c r="F345" s="217" t="s">
        <v>624</v>
      </c>
      <c r="G345" s="218" t="s">
        <v>154</v>
      </c>
      <c r="H345" s="219">
        <v>26.356</v>
      </c>
      <c r="I345" s="220"/>
      <c r="J345" s="221">
        <f>ROUND(I345*H345,2)</f>
        <v>0</v>
      </c>
      <c r="K345" s="222"/>
      <c r="L345" s="43"/>
      <c r="M345" s="223" t="s">
        <v>1</v>
      </c>
      <c r="N345" s="224" t="s">
        <v>44</v>
      </c>
      <c r="O345" s="90"/>
      <c r="P345" s="225">
        <f>O345*H345</f>
        <v>0</v>
      </c>
      <c r="Q345" s="225">
        <v>0.00091</v>
      </c>
      <c r="R345" s="225">
        <f>Q345*H345</f>
        <v>0.023983960000000002</v>
      </c>
      <c r="S345" s="225">
        <v>0</v>
      </c>
      <c r="T345" s="22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27" t="s">
        <v>226</v>
      </c>
      <c r="AT345" s="227" t="s">
        <v>151</v>
      </c>
      <c r="AU345" s="227" t="s">
        <v>87</v>
      </c>
      <c r="AY345" s="16" t="s">
        <v>149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6" t="s">
        <v>21</v>
      </c>
      <c r="BK345" s="228">
        <f>ROUND(I345*H345,2)</f>
        <v>0</v>
      </c>
      <c r="BL345" s="16" t="s">
        <v>226</v>
      </c>
      <c r="BM345" s="227" t="s">
        <v>625</v>
      </c>
    </row>
    <row r="346" spans="1:47" s="2" customFormat="1" ht="12">
      <c r="A346" s="37"/>
      <c r="B346" s="38"/>
      <c r="C346" s="39"/>
      <c r="D346" s="231" t="s">
        <v>186</v>
      </c>
      <c r="E346" s="39"/>
      <c r="F346" s="252" t="s">
        <v>626</v>
      </c>
      <c r="G346" s="39"/>
      <c r="H346" s="39"/>
      <c r="I346" s="253"/>
      <c r="J346" s="39"/>
      <c r="K346" s="39"/>
      <c r="L346" s="43"/>
      <c r="M346" s="254"/>
      <c r="N346" s="255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186</v>
      </c>
      <c r="AU346" s="16" t="s">
        <v>87</v>
      </c>
    </row>
    <row r="347" spans="1:51" s="13" customFormat="1" ht="12">
      <c r="A347" s="13"/>
      <c r="B347" s="229"/>
      <c r="C347" s="230"/>
      <c r="D347" s="231" t="s">
        <v>170</v>
      </c>
      <c r="E347" s="232" t="s">
        <v>1</v>
      </c>
      <c r="F347" s="233" t="s">
        <v>627</v>
      </c>
      <c r="G347" s="230"/>
      <c r="H347" s="234">
        <v>26.356</v>
      </c>
      <c r="I347" s="235"/>
      <c r="J347" s="230"/>
      <c r="K347" s="230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170</v>
      </c>
      <c r="AU347" s="240" t="s">
        <v>87</v>
      </c>
      <c r="AV347" s="13" t="s">
        <v>87</v>
      </c>
      <c r="AW347" s="13" t="s">
        <v>35</v>
      </c>
      <c r="AX347" s="13" t="s">
        <v>21</v>
      </c>
      <c r="AY347" s="240" t="s">
        <v>149</v>
      </c>
    </row>
    <row r="348" spans="1:65" s="2" customFormat="1" ht="16.5" customHeight="1">
      <c r="A348" s="37"/>
      <c r="B348" s="38"/>
      <c r="C348" s="215" t="s">
        <v>628</v>
      </c>
      <c r="D348" s="215" t="s">
        <v>151</v>
      </c>
      <c r="E348" s="216" t="s">
        <v>629</v>
      </c>
      <c r="F348" s="217" t="s">
        <v>630</v>
      </c>
      <c r="G348" s="218" t="s">
        <v>154</v>
      </c>
      <c r="H348" s="219">
        <v>26.356</v>
      </c>
      <c r="I348" s="220"/>
      <c r="J348" s="221">
        <f>ROUND(I348*H348,2)</f>
        <v>0</v>
      </c>
      <c r="K348" s="222"/>
      <c r="L348" s="43"/>
      <c r="M348" s="223" t="s">
        <v>1</v>
      </c>
      <c r="N348" s="224" t="s">
        <v>44</v>
      </c>
      <c r="O348" s="90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7" t="s">
        <v>226</v>
      </c>
      <c r="AT348" s="227" t="s">
        <v>151</v>
      </c>
      <c r="AU348" s="227" t="s">
        <v>87</v>
      </c>
      <c r="AY348" s="16" t="s">
        <v>149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6" t="s">
        <v>21</v>
      </c>
      <c r="BK348" s="228">
        <f>ROUND(I348*H348,2)</f>
        <v>0</v>
      </c>
      <c r="BL348" s="16" t="s">
        <v>226</v>
      </c>
      <c r="BM348" s="227" t="s">
        <v>631</v>
      </c>
    </row>
    <row r="349" spans="1:47" s="2" customFormat="1" ht="12">
      <c r="A349" s="37"/>
      <c r="B349" s="38"/>
      <c r="C349" s="39"/>
      <c r="D349" s="231" t="s">
        <v>186</v>
      </c>
      <c r="E349" s="39"/>
      <c r="F349" s="252" t="s">
        <v>632</v>
      </c>
      <c r="G349" s="39"/>
      <c r="H349" s="39"/>
      <c r="I349" s="253"/>
      <c r="J349" s="39"/>
      <c r="K349" s="39"/>
      <c r="L349" s="43"/>
      <c r="M349" s="254"/>
      <c r="N349" s="255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186</v>
      </c>
      <c r="AU349" s="16" t="s">
        <v>87</v>
      </c>
    </row>
    <row r="350" spans="1:63" s="12" customFormat="1" ht="22.8" customHeight="1">
      <c r="A350" s="12"/>
      <c r="B350" s="199"/>
      <c r="C350" s="200"/>
      <c r="D350" s="201" t="s">
        <v>78</v>
      </c>
      <c r="E350" s="213" t="s">
        <v>633</v>
      </c>
      <c r="F350" s="213" t="s">
        <v>634</v>
      </c>
      <c r="G350" s="200"/>
      <c r="H350" s="200"/>
      <c r="I350" s="203"/>
      <c r="J350" s="214">
        <f>BK350</f>
        <v>0</v>
      </c>
      <c r="K350" s="200"/>
      <c r="L350" s="205"/>
      <c r="M350" s="206"/>
      <c r="N350" s="207"/>
      <c r="O350" s="207"/>
      <c r="P350" s="208">
        <f>SUM(P351:P352)</f>
        <v>0</v>
      </c>
      <c r="Q350" s="207"/>
      <c r="R350" s="208">
        <f>SUM(R351:R352)</f>
        <v>0</v>
      </c>
      <c r="S350" s="207"/>
      <c r="T350" s="209">
        <f>SUM(T351:T352)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0" t="s">
        <v>87</v>
      </c>
      <c r="AT350" s="211" t="s">
        <v>78</v>
      </c>
      <c r="AU350" s="211" t="s">
        <v>21</v>
      </c>
      <c r="AY350" s="210" t="s">
        <v>149</v>
      </c>
      <c r="BK350" s="212">
        <f>SUM(BK351:BK352)</f>
        <v>0</v>
      </c>
    </row>
    <row r="351" spans="1:65" s="2" customFormat="1" ht="24.15" customHeight="1">
      <c r="A351" s="37"/>
      <c r="B351" s="38"/>
      <c r="C351" s="215" t="s">
        <v>635</v>
      </c>
      <c r="D351" s="215" t="s">
        <v>151</v>
      </c>
      <c r="E351" s="216" t="s">
        <v>636</v>
      </c>
      <c r="F351" s="217" t="s">
        <v>637</v>
      </c>
      <c r="G351" s="218" t="s">
        <v>88</v>
      </c>
      <c r="H351" s="219">
        <v>1</v>
      </c>
      <c r="I351" s="220"/>
      <c r="J351" s="221">
        <f>ROUND(I351*H351,2)</f>
        <v>0</v>
      </c>
      <c r="K351" s="222"/>
      <c r="L351" s="43"/>
      <c r="M351" s="223" t="s">
        <v>1</v>
      </c>
      <c r="N351" s="224" t="s">
        <v>44</v>
      </c>
      <c r="O351" s="90"/>
      <c r="P351" s="225">
        <f>O351*H351</f>
        <v>0</v>
      </c>
      <c r="Q351" s="225">
        <v>0</v>
      </c>
      <c r="R351" s="225">
        <f>Q351*H351</f>
        <v>0</v>
      </c>
      <c r="S351" s="225">
        <v>0</v>
      </c>
      <c r="T351" s="22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7" t="s">
        <v>226</v>
      </c>
      <c r="AT351" s="227" t="s">
        <v>151</v>
      </c>
      <c r="AU351" s="227" t="s">
        <v>87</v>
      </c>
      <c r="AY351" s="16" t="s">
        <v>149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6" t="s">
        <v>21</v>
      </c>
      <c r="BK351" s="228">
        <f>ROUND(I351*H351,2)</f>
        <v>0</v>
      </c>
      <c r="BL351" s="16" t="s">
        <v>226</v>
      </c>
      <c r="BM351" s="227" t="s">
        <v>638</v>
      </c>
    </row>
    <row r="352" spans="1:47" s="2" customFormat="1" ht="12">
      <c r="A352" s="37"/>
      <c r="B352" s="38"/>
      <c r="C352" s="39"/>
      <c r="D352" s="231" t="s">
        <v>186</v>
      </c>
      <c r="E352" s="39"/>
      <c r="F352" s="252" t="s">
        <v>639</v>
      </c>
      <c r="G352" s="39"/>
      <c r="H352" s="39"/>
      <c r="I352" s="253"/>
      <c r="J352" s="39"/>
      <c r="K352" s="39"/>
      <c r="L352" s="43"/>
      <c r="M352" s="254"/>
      <c r="N352" s="255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186</v>
      </c>
      <c r="AU352" s="16" t="s">
        <v>87</v>
      </c>
    </row>
    <row r="353" spans="1:63" s="12" customFormat="1" ht="25.9" customHeight="1">
      <c r="A353" s="12"/>
      <c r="B353" s="199"/>
      <c r="C353" s="200"/>
      <c r="D353" s="201" t="s">
        <v>78</v>
      </c>
      <c r="E353" s="202" t="s">
        <v>640</v>
      </c>
      <c r="F353" s="202" t="s">
        <v>641</v>
      </c>
      <c r="G353" s="200"/>
      <c r="H353" s="200"/>
      <c r="I353" s="203"/>
      <c r="J353" s="204">
        <f>BK353</f>
        <v>0</v>
      </c>
      <c r="K353" s="200"/>
      <c r="L353" s="205"/>
      <c r="M353" s="206"/>
      <c r="N353" s="207"/>
      <c r="O353" s="207"/>
      <c r="P353" s="208">
        <f>P354</f>
        <v>0</v>
      </c>
      <c r="Q353" s="207"/>
      <c r="R353" s="208">
        <f>R354</f>
        <v>0.0099</v>
      </c>
      <c r="S353" s="207"/>
      <c r="T353" s="209">
        <f>T354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0" t="s">
        <v>21</v>
      </c>
      <c r="AT353" s="211" t="s">
        <v>78</v>
      </c>
      <c r="AU353" s="211" t="s">
        <v>79</v>
      </c>
      <c r="AY353" s="210" t="s">
        <v>149</v>
      </c>
      <c r="BK353" s="212">
        <f>BK354</f>
        <v>0</v>
      </c>
    </row>
    <row r="354" spans="1:63" s="12" customFormat="1" ht="22.8" customHeight="1">
      <c r="A354" s="12"/>
      <c r="B354" s="199"/>
      <c r="C354" s="200"/>
      <c r="D354" s="201" t="s">
        <v>78</v>
      </c>
      <c r="E354" s="213" t="s">
        <v>79</v>
      </c>
      <c r="F354" s="213" t="s">
        <v>642</v>
      </c>
      <c r="G354" s="200"/>
      <c r="H354" s="200"/>
      <c r="I354" s="203"/>
      <c r="J354" s="214">
        <f>BK354</f>
        <v>0</v>
      </c>
      <c r="K354" s="200"/>
      <c r="L354" s="205"/>
      <c r="M354" s="206"/>
      <c r="N354" s="207"/>
      <c r="O354" s="207"/>
      <c r="P354" s="208">
        <f>SUM(P355:P375)</f>
        <v>0</v>
      </c>
      <c r="Q354" s="207"/>
      <c r="R354" s="208">
        <f>SUM(R355:R375)</f>
        <v>0.0099</v>
      </c>
      <c r="S354" s="207"/>
      <c r="T354" s="209">
        <f>SUM(T355:T375)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21</v>
      </c>
      <c r="AT354" s="211" t="s">
        <v>78</v>
      </c>
      <c r="AU354" s="211" t="s">
        <v>21</v>
      </c>
      <c r="AY354" s="210" t="s">
        <v>149</v>
      </c>
      <c r="BK354" s="212">
        <f>SUM(BK355:BK375)</f>
        <v>0</v>
      </c>
    </row>
    <row r="355" spans="1:65" s="2" customFormat="1" ht="16.5" customHeight="1">
      <c r="A355" s="37"/>
      <c r="B355" s="38"/>
      <c r="C355" s="215" t="s">
        <v>643</v>
      </c>
      <c r="D355" s="215" t="s">
        <v>151</v>
      </c>
      <c r="E355" s="216" t="s">
        <v>644</v>
      </c>
      <c r="F355" s="217" t="s">
        <v>645</v>
      </c>
      <c r="G355" s="218" t="s">
        <v>88</v>
      </c>
      <c r="H355" s="219">
        <v>1</v>
      </c>
      <c r="I355" s="220"/>
      <c r="J355" s="221">
        <f>ROUND(I355*H355,2)</f>
        <v>0</v>
      </c>
      <c r="K355" s="222"/>
      <c r="L355" s="43"/>
      <c r="M355" s="223" t="s">
        <v>1</v>
      </c>
      <c r="N355" s="224" t="s">
        <v>44</v>
      </c>
      <c r="O355" s="90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27" t="s">
        <v>646</v>
      </c>
      <c r="AT355" s="227" t="s">
        <v>151</v>
      </c>
      <c r="AU355" s="227" t="s">
        <v>87</v>
      </c>
      <c r="AY355" s="16" t="s">
        <v>149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6" t="s">
        <v>21</v>
      </c>
      <c r="BK355" s="228">
        <f>ROUND(I355*H355,2)</f>
        <v>0</v>
      </c>
      <c r="BL355" s="16" t="s">
        <v>646</v>
      </c>
      <c r="BM355" s="227" t="s">
        <v>647</v>
      </c>
    </row>
    <row r="356" spans="1:65" s="2" customFormat="1" ht="16.5" customHeight="1">
      <c r="A356" s="37"/>
      <c r="B356" s="38"/>
      <c r="C356" s="215" t="s">
        <v>648</v>
      </c>
      <c r="D356" s="215" t="s">
        <v>151</v>
      </c>
      <c r="E356" s="216" t="s">
        <v>649</v>
      </c>
      <c r="F356" s="217" t="s">
        <v>650</v>
      </c>
      <c r="G356" s="218" t="s">
        <v>88</v>
      </c>
      <c r="H356" s="219">
        <v>1</v>
      </c>
      <c r="I356" s="220"/>
      <c r="J356" s="221">
        <f>ROUND(I356*H356,2)</f>
        <v>0</v>
      </c>
      <c r="K356" s="222"/>
      <c r="L356" s="43"/>
      <c r="M356" s="223" t="s">
        <v>1</v>
      </c>
      <c r="N356" s="224" t="s">
        <v>44</v>
      </c>
      <c r="O356" s="90"/>
      <c r="P356" s="225">
        <f>O356*H356</f>
        <v>0</v>
      </c>
      <c r="Q356" s="225">
        <v>0</v>
      </c>
      <c r="R356" s="225">
        <f>Q356*H356</f>
        <v>0</v>
      </c>
      <c r="S356" s="225">
        <v>0</v>
      </c>
      <c r="T356" s="22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7" t="s">
        <v>155</v>
      </c>
      <c r="AT356" s="227" t="s">
        <v>151</v>
      </c>
      <c r="AU356" s="227" t="s">
        <v>87</v>
      </c>
      <c r="AY356" s="16" t="s">
        <v>149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6" t="s">
        <v>21</v>
      </c>
      <c r="BK356" s="228">
        <f>ROUND(I356*H356,2)</f>
        <v>0</v>
      </c>
      <c r="BL356" s="16" t="s">
        <v>155</v>
      </c>
      <c r="BM356" s="227" t="s">
        <v>651</v>
      </c>
    </row>
    <row r="357" spans="1:65" s="2" customFormat="1" ht="16.5" customHeight="1">
      <c r="A357" s="37"/>
      <c r="B357" s="38"/>
      <c r="C357" s="215" t="s">
        <v>652</v>
      </c>
      <c r="D357" s="215" t="s">
        <v>151</v>
      </c>
      <c r="E357" s="216" t="s">
        <v>653</v>
      </c>
      <c r="F357" s="217" t="s">
        <v>654</v>
      </c>
      <c r="G357" s="218" t="s">
        <v>88</v>
      </c>
      <c r="H357" s="219">
        <v>1</v>
      </c>
      <c r="I357" s="220"/>
      <c r="J357" s="221">
        <f>ROUND(I357*H357,2)</f>
        <v>0</v>
      </c>
      <c r="K357" s="222"/>
      <c r="L357" s="43"/>
      <c r="M357" s="223" t="s">
        <v>1</v>
      </c>
      <c r="N357" s="224" t="s">
        <v>44</v>
      </c>
      <c r="O357" s="90"/>
      <c r="P357" s="225">
        <f>O357*H357</f>
        <v>0</v>
      </c>
      <c r="Q357" s="225">
        <v>0</v>
      </c>
      <c r="R357" s="225">
        <f>Q357*H357</f>
        <v>0</v>
      </c>
      <c r="S357" s="225">
        <v>0</v>
      </c>
      <c r="T357" s="22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27" t="s">
        <v>646</v>
      </c>
      <c r="AT357" s="227" t="s">
        <v>151</v>
      </c>
      <c r="AU357" s="227" t="s">
        <v>87</v>
      </c>
      <c r="AY357" s="16" t="s">
        <v>149</v>
      </c>
      <c r="BE357" s="228">
        <f>IF(N357="základní",J357,0)</f>
        <v>0</v>
      </c>
      <c r="BF357" s="228">
        <f>IF(N357="snížená",J357,0)</f>
        <v>0</v>
      </c>
      <c r="BG357" s="228">
        <f>IF(N357="zákl. přenesená",J357,0)</f>
        <v>0</v>
      </c>
      <c r="BH357" s="228">
        <f>IF(N357="sníž. přenesená",J357,0)</f>
        <v>0</v>
      </c>
      <c r="BI357" s="228">
        <f>IF(N357="nulová",J357,0)</f>
        <v>0</v>
      </c>
      <c r="BJ357" s="16" t="s">
        <v>21</v>
      </c>
      <c r="BK357" s="228">
        <f>ROUND(I357*H357,2)</f>
        <v>0</v>
      </c>
      <c r="BL357" s="16" t="s">
        <v>646</v>
      </c>
      <c r="BM357" s="227" t="s">
        <v>655</v>
      </c>
    </row>
    <row r="358" spans="1:65" s="2" customFormat="1" ht="16.5" customHeight="1">
      <c r="A358" s="37"/>
      <c r="B358" s="38"/>
      <c r="C358" s="215" t="s">
        <v>577</v>
      </c>
      <c r="D358" s="215" t="s">
        <v>151</v>
      </c>
      <c r="E358" s="216" t="s">
        <v>656</v>
      </c>
      <c r="F358" s="217" t="s">
        <v>657</v>
      </c>
      <c r="G358" s="218" t="s">
        <v>88</v>
      </c>
      <c r="H358" s="219">
        <v>1</v>
      </c>
      <c r="I358" s="220"/>
      <c r="J358" s="221">
        <f>ROUND(I358*H358,2)</f>
        <v>0</v>
      </c>
      <c r="K358" s="222"/>
      <c r="L358" s="43"/>
      <c r="M358" s="223" t="s">
        <v>1</v>
      </c>
      <c r="N358" s="224" t="s">
        <v>44</v>
      </c>
      <c r="O358" s="90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7" t="s">
        <v>155</v>
      </c>
      <c r="AT358" s="227" t="s">
        <v>151</v>
      </c>
      <c r="AU358" s="227" t="s">
        <v>87</v>
      </c>
      <c r="AY358" s="16" t="s">
        <v>149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6" t="s">
        <v>21</v>
      </c>
      <c r="BK358" s="228">
        <f>ROUND(I358*H358,2)</f>
        <v>0</v>
      </c>
      <c r="BL358" s="16" t="s">
        <v>155</v>
      </c>
      <c r="BM358" s="227" t="s">
        <v>658</v>
      </c>
    </row>
    <row r="359" spans="1:65" s="2" customFormat="1" ht="16.5" customHeight="1">
      <c r="A359" s="37"/>
      <c r="B359" s="38"/>
      <c r="C359" s="215" t="s">
        <v>27</v>
      </c>
      <c r="D359" s="215" t="s">
        <v>151</v>
      </c>
      <c r="E359" s="216" t="s">
        <v>659</v>
      </c>
      <c r="F359" s="217" t="s">
        <v>660</v>
      </c>
      <c r="G359" s="218" t="s">
        <v>88</v>
      </c>
      <c r="H359" s="219">
        <v>1</v>
      </c>
      <c r="I359" s="220"/>
      <c r="J359" s="221">
        <f>ROUND(I359*H359,2)</f>
        <v>0</v>
      </c>
      <c r="K359" s="222"/>
      <c r="L359" s="43"/>
      <c r="M359" s="223" t="s">
        <v>1</v>
      </c>
      <c r="N359" s="224" t="s">
        <v>44</v>
      </c>
      <c r="O359" s="90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7" t="s">
        <v>646</v>
      </c>
      <c r="AT359" s="227" t="s">
        <v>151</v>
      </c>
      <c r="AU359" s="227" t="s">
        <v>87</v>
      </c>
      <c r="AY359" s="16" t="s">
        <v>149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6" t="s">
        <v>21</v>
      </c>
      <c r="BK359" s="228">
        <f>ROUND(I359*H359,2)</f>
        <v>0</v>
      </c>
      <c r="BL359" s="16" t="s">
        <v>646</v>
      </c>
      <c r="BM359" s="227" t="s">
        <v>661</v>
      </c>
    </row>
    <row r="360" spans="1:47" s="2" customFormat="1" ht="12">
      <c r="A360" s="37"/>
      <c r="B360" s="38"/>
      <c r="C360" s="39"/>
      <c r="D360" s="231" t="s">
        <v>186</v>
      </c>
      <c r="E360" s="39"/>
      <c r="F360" s="252" t="s">
        <v>662</v>
      </c>
      <c r="G360" s="39"/>
      <c r="H360" s="39"/>
      <c r="I360" s="253"/>
      <c r="J360" s="39"/>
      <c r="K360" s="39"/>
      <c r="L360" s="43"/>
      <c r="M360" s="254"/>
      <c r="N360" s="255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186</v>
      </c>
      <c r="AU360" s="16" t="s">
        <v>87</v>
      </c>
    </row>
    <row r="361" spans="1:65" s="2" customFormat="1" ht="16.5" customHeight="1">
      <c r="A361" s="37"/>
      <c r="B361" s="38"/>
      <c r="C361" s="215" t="s">
        <v>663</v>
      </c>
      <c r="D361" s="215" t="s">
        <v>151</v>
      </c>
      <c r="E361" s="216" t="s">
        <v>664</v>
      </c>
      <c r="F361" s="217" t="s">
        <v>665</v>
      </c>
      <c r="G361" s="218" t="s">
        <v>88</v>
      </c>
      <c r="H361" s="219">
        <v>1</v>
      </c>
      <c r="I361" s="220"/>
      <c r="J361" s="221">
        <f>ROUND(I361*H361,2)</f>
        <v>0</v>
      </c>
      <c r="K361" s="222"/>
      <c r="L361" s="43"/>
      <c r="M361" s="223" t="s">
        <v>1</v>
      </c>
      <c r="N361" s="224" t="s">
        <v>44</v>
      </c>
      <c r="O361" s="90"/>
      <c r="P361" s="225">
        <f>O361*H361</f>
        <v>0</v>
      </c>
      <c r="Q361" s="225">
        <v>0</v>
      </c>
      <c r="R361" s="225">
        <f>Q361*H361</f>
        <v>0</v>
      </c>
      <c r="S361" s="225">
        <v>0</v>
      </c>
      <c r="T361" s="22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7" t="s">
        <v>155</v>
      </c>
      <c r="AT361" s="227" t="s">
        <v>151</v>
      </c>
      <c r="AU361" s="227" t="s">
        <v>87</v>
      </c>
      <c r="AY361" s="16" t="s">
        <v>149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6" t="s">
        <v>21</v>
      </c>
      <c r="BK361" s="228">
        <f>ROUND(I361*H361,2)</f>
        <v>0</v>
      </c>
      <c r="BL361" s="16" t="s">
        <v>155</v>
      </c>
      <c r="BM361" s="227" t="s">
        <v>666</v>
      </c>
    </row>
    <row r="362" spans="1:65" s="2" customFormat="1" ht="16.5" customHeight="1">
      <c r="A362" s="37"/>
      <c r="B362" s="38"/>
      <c r="C362" s="215" t="s">
        <v>667</v>
      </c>
      <c r="D362" s="215" t="s">
        <v>151</v>
      </c>
      <c r="E362" s="216" t="s">
        <v>668</v>
      </c>
      <c r="F362" s="217" t="s">
        <v>669</v>
      </c>
      <c r="G362" s="218" t="s">
        <v>88</v>
      </c>
      <c r="H362" s="219">
        <v>1</v>
      </c>
      <c r="I362" s="220"/>
      <c r="J362" s="221">
        <f>ROUND(I362*H362,2)</f>
        <v>0</v>
      </c>
      <c r="K362" s="222"/>
      <c r="L362" s="43"/>
      <c r="M362" s="223" t="s">
        <v>1</v>
      </c>
      <c r="N362" s="224" t="s">
        <v>44</v>
      </c>
      <c r="O362" s="90"/>
      <c r="P362" s="225">
        <f>O362*H362</f>
        <v>0</v>
      </c>
      <c r="Q362" s="225">
        <v>0</v>
      </c>
      <c r="R362" s="225">
        <f>Q362*H362</f>
        <v>0</v>
      </c>
      <c r="S362" s="225">
        <v>0</v>
      </c>
      <c r="T362" s="22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7" t="s">
        <v>155</v>
      </c>
      <c r="AT362" s="227" t="s">
        <v>151</v>
      </c>
      <c r="AU362" s="227" t="s">
        <v>87</v>
      </c>
      <c r="AY362" s="16" t="s">
        <v>149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6" t="s">
        <v>21</v>
      </c>
      <c r="BK362" s="228">
        <f>ROUND(I362*H362,2)</f>
        <v>0</v>
      </c>
      <c r="BL362" s="16" t="s">
        <v>155</v>
      </c>
      <c r="BM362" s="227" t="s">
        <v>670</v>
      </c>
    </row>
    <row r="363" spans="1:65" s="2" customFormat="1" ht="16.5" customHeight="1">
      <c r="A363" s="37"/>
      <c r="B363" s="38"/>
      <c r="C363" s="215" t="s">
        <v>671</v>
      </c>
      <c r="D363" s="215" t="s">
        <v>151</v>
      </c>
      <c r="E363" s="216" t="s">
        <v>672</v>
      </c>
      <c r="F363" s="217" t="s">
        <v>673</v>
      </c>
      <c r="G363" s="218" t="s">
        <v>88</v>
      </c>
      <c r="H363" s="219">
        <v>1</v>
      </c>
      <c r="I363" s="220"/>
      <c r="J363" s="221">
        <f>ROUND(I363*H363,2)</f>
        <v>0</v>
      </c>
      <c r="K363" s="222"/>
      <c r="L363" s="43"/>
      <c r="M363" s="223" t="s">
        <v>1</v>
      </c>
      <c r="N363" s="224" t="s">
        <v>44</v>
      </c>
      <c r="O363" s="90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7" t="s">
        <v>155</v>
      </c>
      <c r="AT363" s="227" t="s">
        <v>151</v>
      </c>
      <c r="AU363" s="227" t="s">
        <v>87</v>
      </c>
      <c r="AY363" s="16" t="s">
        <v>149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6" t="s">
        <v>21</v>
      </c>
      <c r="BK363" s="228">
        <f>ROUND(I363*H363,2)</f>
        <v>0</v>
      </c>
      <c r="BL363" s="16" t="s">
        <v>155</v>
      </c>
      <c r="BM363" s="227" t="s">
        <v>674</v>
      </c>
    </row>
    <row r="364" spans="1:65" s="2" customFormat="1" ht="16.5" customHeight="1">
      <c r="A364" s="37"/>
      <c r="B364" s="38"/>
      <c r="C364" s="215" t="s">
        <v>675</v>
      </c>
      <c r="D364" s="215" t="s">
        <v>151</v>
      </c>
      <c r="E364" s="216" t="s">
        <v>676</v>
      </c>
      <c r="F364" s="217" t="s">
        <v>677</v>
      </c>
      <c r="G364" s="218" t="s">
        <v>88</v>
      </c>
      <c r="H364" s="219">
        <v>1</v>
      </c>
      <c r="I364" s="220"/>
      <c r="J364" s="221">
        <f>ROUND(I364*H364,2)</f>
        <v>0</v>
      </c>
      <c r="K364" s="222"/>
      <c r="L364" s="43"/>
      <c r="M364" s="223" t="s">
        <v>1</v>
      </c>
      <c r="N364" s="224" t="s">
        <v>44</v>
      </c>
      <c r="O364" s="90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7" t="s">
        <v>155</v>
      </c>
      <c r="AT364" s="227" t="s">
        <v>151</v>
      </c>
      <c r="AU364" s="227" t="s">
        <v>87</v>
      </c>
      <c r="AY364" s="16" t="s">
        <v>149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6" t="s">
        <v>21</v>
      </c>
      <c r="BK364" s="228">
        <f>ROUND(I364*H364,2)</f>
        <v>0</v>
      </c>
      <c r="BL364" s="16" t="s">
        <v>155</v>
      </c>
      <c r="BM364" s="227" t="s">
        <v>678</v>
      </c>
    </row>
    <row r="365" spans="1:47" s="2" customFormat="1" ht="12">
      <c r="A365" s="37"/>
      <c r="B365" s="38"/>
      <c r="C365" s="39"/>
      <c r="D365" s="231" t="s">
        <v>186</v>
      </c>
      <c r="E365" s="39"/>
      <c r="F365" s="252" t="s">
        <v>679</v>
      </c>
      <c r="G365" s="39"/>
      <c r="H365" s="39"/>
      <c r="I365" s="253"/>
      <c r="J365" s="39"/>
      <c r="K365" s="39"/>
      <c r="L365" s="43"/>
      <c r="M365" s="254"/>
      <c r="N365" s="255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186</v>
      </c>
      <c r="AU365" s="16" t="s">
        <v>87</v>
      </c>
    </row>
    <row r="366" spans="1:65" s="2" customFormat="1" ht="16.5" customHeight="1">
      <c r="A366" s="37"/>
      <c r="B366" s="38"/>
      <c r="C366" s="215" t="s">
        <v>680</v>
      </c>
      <c r="D366" s="215" t="s">
        <v>151</v>
      </c>
      <c r="E366" s="216" t="s">
        <v>681</v>
      </c>
      <c r="F366" s="217" t="s">
        <v>682</v>
      </c>
      <c r="G366" s="218" t="s">
        <v>88</v>
      </c>
      <c r="H366" s="219">
        <v>1</v>
      </c>
      <c r="I366" s="220"/>
      <c r="J366" s="221">
        <f>ROUND(I366*H366,2)</f>
        <v>0</v>
      </c>
      <c r="K366" s="222"/>
      <c r="L366" s="43"/>
      <c r="M366" s="223" t="s">
        <v>1</v>
      </c>
      <c r="N366" s="224" t="s">
        <v>44</v>
      </c>
      <c r="O366" s="90"/>
      <c r="P366" s="225">
        <f>O366*H366</f>
        <v>0</v>
      </c>
      <c r="Q366" s="225">
        <v>0</v>
      </c>
      <c r="R366" s="225">
        <f>Q366*H366</f>
        <v>0</v>
      </c>
      <c r="S366" s="225">
        <v>0</v>
      </c>
      <c r="T366" s="22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27" t="s">
        <v>155</v>
      </c>
      <c r="AT366" s="227" t="s">
        <v>151</v>
      </c>
      <c r="AU366" s="227" t="s">
        <v>87</v>
      </c>
      <c r="AY366" s="16" t="s">
        <v>149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6" t="s">
        <v>21</v>
      </c>
      <c r="BK366" s="228">
        <f>ROUND(I366*H366,2)</f>
        <v>0</v>
      </c>
      <c r="BL366" s="16" t="s">
        <v>155</v>
      </c>
      <c r="BM366" s="227" t="s">
        <v>683</v>
      </c>
    </row>
    <row r="367" spans="1:47" s="2" customFormat="1" ht="12">
      <c r="A367" s="37"/>
      <c r="B367" s="38"/>
      <c r="C367" s="39"/>
      <c r="D367" s="231" t="s">
        <v>186</v>
      </c>
      <c r="E367" s="39"/>
      <c r="F367" s="252" t="s">
        <v>684</v>
      </c>
      <c r="G367" s="39"/>
      <c r="H367" s="39"/>
      <c r="I367" s="253"/>
      <c r="J367" s="39"/>
      <c r="K367" s="39"/>
      <c r="L367" s="43"/>
      <c r="M367" s="254"/>
      <c r="N367" s="255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186</v>
      </c>
      <c r="AU367" s="16" t="s">
        <v>87</v>
      </c>
    </row>
    <row r="368" spans="1:65" s="2" customFormat="1" ht="16.5" customHeight="1">
      <c r="A368" s="37"/>
      <c r="B368" s="38"/>
      <c r="C368" s="215" t="s">
        <v>685</v>
      </c>
      <c r="D368" s="215" t="s">
        <v>151</v>
      </c>
      <c r="E368" s="216" t="s">
        <v>686</v>
      </c>
      <c r="F368" s="217" t="s">
        <v>687</v>
      </c>
      <c r="G368" s="218" t="s">
        <v>88</v>
      </c>
      <c r="H368" s="219">
        <v>1</v>
      </c>
      <c r="I368" s="220"/>
      <c r="J368" s="221">
        <f>ROUND(I368*H368,2)</f>
        <v>0</v>
      </c>
      <c r="K368" s="222"/>
      <c r="L368" s="43"/>
      <c r="M368" s="223" t="s">
        <v>1</v>
      </c>
      <c r="N368" s="224" t="s">
        <v>44</v>
      </c>
      <c r="O368" s="90"/>
      <c r="P368" s="225">
        <f>O368*H368</f>
        <v>0</v>
      </c>
      <c r="Q368" s="225">
        <v>0</v>
      </c>
      <c r="R368" s="225">
        <f>Q368*H368</f>
        <v>0</v>
      </c>
      <c r="S368" s="225">
        <v>0</v>
      </c>
      <c r="T368" s="22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7" t="s">
        <v>646</v>
      </c>
      <c r="AT368" s="227" t="s">
        <v>151</v>
      </c>
      <c r="AU368" s="227" t="s">
        <v>87</v>
      </c>
      <c r="AY368" s="16" t="s">
        <v>149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6" t="s">
        <v>21</v>
      </c>
      <c r="BK368" s="228">
        <f>ROUND(I368*H368,2)</f>
        <v>0</v>
      </c>
      <c r="BL368" s="16" t="s">
        <v>646</v>
      </c>
      <c r="BM368" s="227" t="s">
        <v>688</v>
      </c>
    </row>
    <row r="369" spans="1:47" s="2" customFormat="1" ht="12">
      <c r="A369" s="37"/>
      <c r="B369" s="38"/>
      <c r="C369" s="39"/>
      <c r="D369" s="231" t="s">
        <v>186</v>
      </c>
      <c r="E369" s="39"/>
      <c r="F369" s="252" t="s">
        <v>689</v>
      </c>
      <c r="G369" s="39"/>
      <c r="H369" s="39"/>
      <c r="I369" s="253"/>
      <c r="J369" s="39"/>
      <c r="K369" s="39"/>
      <c r="L369" s="43"/>
      <c r="M369" s="254"/>
      <c r="N369" s="255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186</v>
      </c>
      <c r="AU369" s="16" t="s">
        <v>87</v>
      </c>
    </row>
    <row r="370" spans="1:65" s="2" customFormat="1" ht="16.5" customHeight="1">
      <c r="A370" s="37"/>
      <c r="B370" s="38"/>
      <c r="C370" s="215" t="s">
        <v>690</v>
      </c>
      <c r="D370" s="215" t="s">
        <v>151</v>
      </c>
      <c r="E370" s="216" t="s">
        <v>691</v>
      </c>
      <c r="F370" s="217" t="s">
        <v>692</v>
      </c>
      <c r="G370" s="218" t="s">
        <v>88</v>
      </c>
      <c r="H370" s="219">
        <v>1</v>
      </c>
      <c r="I370" s="220"/>
      <c r="J370" s="221">
        <f>ROUND(I370*H370,2)</f>
        <v>0</v>
      </c>
      <c r="K370" s="222"/>
      <c r="L370" s="43"/>
      <c r="M370" s="223" t="s">
        <v>1</v>
      </c>
      <c r="N370" s="224" t="s">
        <v>44</v>
      </c>
      <c r="O370" s="90"/>
      <c r="P370" s="225">
        <f>O370*H370</f>
        <v>0</v>
      </c>
      <c r="Q370" s="225">
        <v>0</v>
      </c>
      <c r="R370" s="225">
        <f>Q370*H370</f>
        <v>0</v>
      </c>
      <c r="S370" s="225">
        <v>0</v>
      </c>
      <c r="T370" s="22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27" t="s">
        <v>646</v>
      </c>
      <c r="AT370" s="227" t="s">
        <v>151</v>
      </c>
      <c r="AU370" s="227" t="s">
        <v>87</v>
      </c>
      <c r="AY370" s="16" t="s">
        <v>149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6" t="s">
        <v>21</v>
      </c>
      <c r="BK370" s="228">
        <f>ROUND(I370*H370,2)</f>
        <v>0</v>
      </c>
      <c r="BL370" s="16" t="s">
        <v>646</v>
      </c>
      <c r="BM370" s="227" t="s">
        <v>693</v>
      </c>
    </row>
    <row r="371" spans="1:47" s="2" customFormat="1" ht="12">
      <c r="A371" s="37"/>
      <c r="B371" s="38"/>
      <c r="C371" s="39"/>
      <c r="D371" s="231" t="s">
        <v>186</v>
      </c>
      <c r="E371" s="39"/>
      <c r="F371" s="252" t="s">
        <v>694</v>
      </c>
      <c r="G371" s="39"/>
      <c r="H371" s="39"/>
      <c r="I371" s="253"/>
      <c r="J371" s="39"/>
      <c r="K371" s="39"/>
      <c r="L371" s="43"/>
      <c r="M371" s="254"/>
      <c r="N371" s="255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186</v>
      </c>
      <c r="AU371" s="16" t="s">
        <v>87</v>
      </c>
    </row>
    <row r="372" spans="1:65" s="2" customFormat="1" ht="16.5" customHeight="1">
      <c r="A372" s="37"/>
      <c r="B372" s="38"/>
      <c r="C372" s="215" t="s">
        <v>695</v>
      </c>
      <c r="D372" s="215" t="s">
        <v>151</v>
      </c>
      <c r="E372" s="216" t="s">
        <v>696</v>
      </c>
      <c r="F372" s="217" t="s">
        <v>697</v>
      </c>
      <c r="G372" s="218" t="s">
        <v>88</v>
      </c>
      <c r="H372" s="219">
        <v>1</v>
      </c>
      <c r="I372" s="220"/>
      <c r="J372" s="221">
        <f>ROUND(I372*H372,2)</f>
        <v>0</v>
      </c>
      <c r="K372" s="222"/>
      <c r="L372" s="43"/>
      <c r="M372" s="223" t="s">
        <v>1</v>
      </c>
      <c r="N372" s="224" t="s">
        <v>44</v>
      </c>
      <c r="O372" s="90"/>
      <c r="P372" s="225">
        <f>O372*H372</f>
        <v>0</v>
      </c>
      <c r="Q372" s="225">
        <v>0</v>
      </c>
      <c r="R372" s="225">
        <f>Q372*H372</f>
        <v>0</v>
      </c>
      <c r="S372" s="225">
        <v>0</v>
      </c>
      <c r="T372" s="22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27" t="s">
        <v>646</v>
      </c>
      <c r="AT372" s="227" t="s">
        <v>151</v>
      </c>
      <c r="AU372" s="227" t="s">
        <v>87</v>
      </c>
      <c r="AY372" s="16" t="s">
        <v>149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6" t="s">
        <v>21</v>
      </c>
      <c r="BK372" s="228">
        <f>ROUND(I372*H372,2)</f>
        <v>0</v>
      </c>
      <c r="BL372" s="16" t="s">
        <v>646</v>
      </c>
      <c r="BM372" s="227" t="s">
        <v>698</v>
      </c>
    </row>
    <row r="373" spans="1:47" s="2" customFormat="1" ht="12">
      <c r="A373" s="37"/>
      <c r="B373" s="38"/>
      <c r="C373" s="39"/>
      <c r="D373" s="231" t="s">
        <v>186</v>
      </c>
      <c r="E373" s="39"/>
      <c r="F373" s="252" t="s">
        <v>699</v>
      </c>
      <c r="G373" s="39"/>
      <c r="H373" s="39"/>
      <c r="I373" s="253"/>
      <c r="J373" s="39"/>
      <c r="K373" s="39"/>
      <c r="L373" s="43"/>
      <c r="M373" s="254"/>
      <c r="N373" s="255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186</v>
      </c>
      <c r="AU373" s="16" t="s">
        <v>87</v>
      </c>
    </row>
    <row r="374" spans="1:65" s="2" customFormat="1" ht="21.75" customHeight="1">
      <c r="A374" s="37"/>
      <c r="B374" s="38"/>
      <c r="C374" s="215" t="s">
        <v>700</v>
      </c>
      <c r="D374" s="215" t="s">
        <v>151</v>
      </c>
      <c r="E374" s="216" t="s">
        <v>701</v>
      </c>
      <c r="F374" s="217" t="s">
        <v>702</v>
      </c>
      <c r="G374" s="218" t="s">
        <v>88</v>
      </c>
      <c r="H374" s="219">
        <v>1</v>
      </c>
      <c r="I374" s="220"/>
      <c r="J374" s="221">
        <f>ROUND(I374*H374,2)</f>
        <v>0</v>
      </c>
      <c r="K374" s="222"/>
      <c r="L374" s="43"/>
      <c r="M374" s="223" t="s">
        <v>1</v>
      </c>
      <c r="N374" s="224" t="s">
        <v>44</v>
      </c>
      <c r="O374" s="90"/>
      <c r="P374" s="225">
        <f>O374*H374</f>
        <v>0</v>
      </c>
      <c r="Q374" s="225">
        <v>0.0099</v>
      </c>
      <c r="R374" s="225">
        <f>Q374*H374</f>
        <v>0.0099</v>
      </c>
      <c r="S374" s="225">
        <v>0</v>
      </c>
      <c r="T374" s="22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27" t="s">
        <v>646</v>
      </c>
      <c r="AT374" s="227" t="s">
        <v>151</v>
      </c>
      <c r="AU374" s="227" t="s">
        <v>87</v>
      </c>
      <c r="AY374" s="16" t="s">
        <v>149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6" t="s">
        <v>21</v>
      </c>
      <c r="BK374" s="228">
        <f>ROUND(I374*H374,2)</f>
        <v>0</v>
      </c>
      <c r="BL374" s="16" t="s">
        <v>646</v>
      </c>
      <c r="BM374" s="227" t="s">
        <v>703</v>
      </c>
    </row>
    <row r="375" spans="1:47" s="2" customFormat="1" ht="12">
      <c r="A375" s="37"/>
      <c r="B375" s="38"/>
      <c r="C375" s="39"/>
      <c r="D375" s="231" t="s">
        <v>186</v>
      </c>
      <c r="E375" s="39"/>
      <c r="F375" s="252" t="s">
        <v>704</v>
      </c>
      <c r="G375" s="39"/>
      <c r="H375" s="39"/>
      <c r="I375" s="253"/>
      <c r="J375" s="39"/>
      <c r="K375" s="39"/>
      <c r="L375" s="43"/>
      <c r="M375" s="267"/>
      <c r="N375" s="268"/>
      <c r="O375" s="269"/>
      <c r="P375" s="269"/>
      <c r="Q375" s="269"/>
      <c r="R375" s="269"/>
      <c r="S375" s="269"/>
      <c r="T375" s="270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186</v>
      </c>
      <c r="AU375" s="16" t="s">
        <v>87</v>
      </c>
    </row>
    <row r="376" spans="1:31" s="2" customFormat="1" ht="6.95" customHeight="1">
      <c r="A376" s="37"/>
      <c r="B376" s="65"/>
      <c r="C376" s="66"/>
      <c r="D376" s="66"/>
      <c r="E376" s="66"/>
      <c r="F376" s="66"/>
      <c r="G376" s="66"/>
      <c r="H376" s="66"/>
      <c r="I376" s="66"/>
      <c r="J376" s="66"/>
      <c r="K376" s="66"/>
      <c r="L376" s="43"/>
      <c r="M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</sheetData>
  <sheetProtection password="CC35" sheet="1" objects="1" scenarios="1" formatColumns="0" formatRows="0" autoFilter="0"/>
  <autoFilter ref="C128:K37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19"/>
    </row>
    <row r="4" spans="2:8" s="1" customFormat="1" ht="24.95" customHeight="1">
      <c r="B4" s="19"/>
      <c r="C4" s="134" t="s">
        <v>705</v>
      </c>
      <c r="H4" s="19"/>
    </row>
    <row r="5" spans="2:8" s="1" customFormat="1" ht="12" customHeight="1">
      <c r="B5" s="19"/>
      <c r="C5" s="271" t="s">
        <v>13</v>
      </c>
      <c r="D5" s="143" t="s">
        <v>14</v>
      </c>
      <c r="E5" s="1"/>
      <c r="F5" s="1"/>
      <c r="H5" s="19"/>
    </row>
    <row r="6" spans="2:8" s="1" customFormat="1" ht="36.95" customHeight="1">
      <c r="B6" s="19"/>
      <c r="C6" s="272" t="s">
        <v>16</v>
      </c>
      <c r="D6" s="273" t="s">
        <v>17</v>
      </c>
      <c r="E6" s="1"/>
      <c r="F6" s="1"/>
      <c r="H6" s="19"/>
    </row>
    <row r="7" spans="2:8" s="1" customFormat="1" ht="16.5" customHeight="1">
      <c r="B7" s="19"/>
      <c r="C7" s="136" t="s">
        <v>24</v>
      </c>
      <c r="D7" s="140" t="str">
        <f>'Rekapitulace stavby'!AN8</f>
        <v>16. 12. 2019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87"/>
      <c r="B9" s="274"/>
      <c r="C9" s="275" t="s">
        <v>60</v>
      </c>
      <c r="D9" s="276" t="s">
        <v>61</v>
      </c>
      <c r="E9" s="276" t="s">
        <v>136</v>
      </c>
      <c r="F9" s="277" t="s">
        <v>706</v>
      </c>
      <c r="G9" s="187"/>
      <c r="H9" s="274"/>
    </row>
    <row r="10" spans="1:8" s="2" customFormat="1" ht="26.4" customHeight="1">
      <c r="A10" s="37"/>
      <c r="B10" s="43"/>
      <c r="C10" s="278" t="s">
        <v>707</v>
      </c>
      <c r="D10" s="278" t="s">
        <v>84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79" t="s">
        <v>88</v>
      </c>
      <c r="D11" s="280" t="s">
        <v>89</v>
      </c>
      <c r="E11" s="281" t="s">
        <v>1</v>
      </c>
      <c r="F11" s="282">
        <v>1.2</v>
      </c>
      <c r="G11" s="37"/>
      <c r="H11" s="43"/>
    </row>
    <row r="12" spans="1:8" s="2" customFormat="1" ht="16.8" customHeight="1">
      <c r="A12" s="37"/>
      <c r="B12" s="43"/>
      <c r="C12" s="283" t="s">
        <v>88</v>
      </c>
      <c r="D12" s="283" t="s">
        <v>478</v>
      </c>
      <c r="E12" s="16" t="s">
        <v>1</v>
      </c>
      <c r="F12" s="284">
        <v>1.2</v>
      </c>
      <c r="G12" s="37"/>
      <c r="H12" s="43"/>
    </row>
    <row r="13" spans="1:8" s="2" customFormat="1" ht="16.8" customHeight="1">
      <c r="A13" s="37"/>
      <c r="B13" s="43"/>
      <c r="C13" s="285" t="s">
        <v>708</v>
      </c>
      <c r="D13" s="37"/>
      <c r="E13" s="37"/>
      <c r="F13" s="37"/>
      <c r="G13" s="37"/>
      <c r="H13" s="43"/>
    </row>
    <row r="14" spans="1:8" s="2" customFormat="1" ht="16.8" customHeight="1">
      <c r="A14" s="37"/>
      <c r="B14" s="43"/>
      <c r="C14" s="283" t="s">
        <v>480</v>
      </c>
      <c r="D14" s="283" t="s">
        <v>481</v>
      </c>
      <c r="E14" s="16" t="s">
        <v>168</v>
      </c>
      <c r="F14" s="284">
        <v>1.2</v>
      </c>
      <c r="G14" s="37"/>
      <c r="H14" s="43"/>
    </row>
    <row r="15" spans="1:8" s="2" customFormat="1" ht="16.8" customHeight="1">
      <c r="A15" s="37"/>
      <c r="B15" s="43"/>
      <c r="C15" s="283" t="s">
        <v>557</v>
      </c>
      <c r="D15" s="283" t="s">
        <v>558</v>
      </c>
      <c r="E15" s="16" t="s">
        <v>220</v>
      </c>
      <c r="F15" s="284">
        <v>159.765</v>
      </c>
      <c r="G15" s="37"/>
      <c r="H15" s="43"/>
    </row>
    <row r="16" spans="1:8" s="2" customFormat="1" ht="16.8" customHeight="1">
      <c r="A16" s="37"/>
      <c r="B16" s="43"/>
      <c r="C16" s="279" t="s">
        <v>91</v>
      </c>
      <c r="D16" s="280" t="s">
        <v>92</v>
      </c>
      <c r="E16" s="281" t="s">
        <v>1</v>
      </c>
      <c r="F16" s="282">
        <v>52.13</v>
      </c>
      <c r="G16" s="37"/>
      <c r="H16" s="43"/>
    </row>
    <row r="17" spans="1:8" s="2" customFormat="1" ht="16.8" customHeight="1">
      <c r="A17" s="37"/>
      <c r="B17" s="43"/>
      <c r="C17" s="283" t="s">
        <v>91</v>
      </c>
      <c r="D17" s="283" t="s">
        <v>499</v>
      </c>
      <c r="E17" s="16" t="s">
        <v>1</v>
      </c>
      <c r="F17" s="284">
        <v>52.13</v>
      </c>
      <c r="G17" s="37"/>
      <c r="H17" s="43"/>
    </row>
    <row r="18" spans="1:8" s="2" customFormat="1" ht="16.8" customHeight="1">
      <c r="A18" s="37"/>
      <c r="B18" s="43"/>
      <c r="C18" s="285" t="s">
        <v>708</v>
      </c>
      <c r="D18" s="37"/>
      <c r="E18" s="37"/>
      <c r="F18" s="37"/>
      <c r="G18" s="37"/>
      <c r="H18" s="43"/>
    </row>
    <row r="19" spans="1:8" s="2" customFormat="1" ht="12">
      <c r="A19" s="37"/>
      <c r="B19" s="43"/>
      <c r="C19" s="283" t="s">
        <v>496</v>
      </c>
      <c r="D19" s="283" t="s">
        <v>497</v>
      </c>
      <c r="E19" s="16" t="s">
        <v>154</v>
      </c>
      <c r="F19" s="284">
        <v>52.13</v>
      </c>
      <c r="G19" s="37"/>
      <c r="H19" s="43"/>
    </row>
    <row r="20" spans="1:8" s="2" customFormat="1" ht="12">
      <c r="A20" s="37"/>
      <c r="B20" s="43"/>
      <c r="C20" s="283" t="s">
        <v>573</v>
      </c>
      <c r="D20" s="283" t="s">
        <v>574</v>
      </c>
      <c r="E20" s="16" t="s">
        <v>220</v>
      </c>
      <c r="F20" s="284">
        <v>158.565</v>
      </c>
      <c r="G20" s="37"/>
      <c r="H20" s="43"/>
    </row>
    <row r="21" spans="1:8" s="2" customFormat="1" ht="16.8" customHeight="1">
      <c r="A21" s="37"/>
      <c r="B21" s="43"/>
      <c r="C21" s="283" t="s">
        <v>557</v>
      </c>
      <c r="D21" s="283" t="s">
        <v>558</v>
      </c>
      <c r="E21" s="16" t="s">
        <v>220</v>
      </c>
      <c r="F21" s="284">
        <v>159.765</v>
      </c>
      <c r="G21" s="37"/>
      <c r="H21" s="43"/>
    </row>
    <row r="22" spans="1:8" s="2" customFormat="1" ht="16.8" customHeight="1">
      <c r="A22" s="37"/>
      <c r="B22" s="43"/>
      <c r="C22" s="279" t="s">
        <v>95</v>
      </c>
      <c r="D22" s="280" t="s">
        <v>96</v>
      </c>
      <c r="E22" s="281" t="s">
        <v>1</v>
      </c>
      <c r="F22" s="282">
        <v>44.655</v>
      </c>
      <c r="G22" s="37"/>
      <c r="H22" s="43"/>
    </row>
    <row r="23" spans="1:8" s="2" customFormat="1" ht="16.8" customHeight="1">
      <c r="A23" s="37"/>
      <c r="B23" s="43"/>
      <c r="C23" s="283" t="s">
        <v>95</v>
      </c>
      <c r="D23" s="283" t="s">
        <v>181</v>
      </c>
      <c r="E23" s="16" t="s">
        <v>1</v>
      </c>
      <c r="F23" s="284">
        <v>44.655</v>
      </c>
      <c r="G23" s="37"/>
      <c r="H23" s="43"/>
    </row>
    <row r="24" spans="1:8" s="2" customFormat="1" ht="16.8" customHeight="1">
      <c r="A24" s="37"/>
      <c r="B24" s="43"/>
      <c r="C24" s="285" t="s">
        <v>708</v>
      </c>
      <c r="D24" s="37"/>
      <c r="E24" s="37"/>
      <c r="F24" s="37"/>
      <c r="G24" s="37"/>
      <c r="H24" s="43"/>
    </row>
    <row r="25" spans="1:8" s="2" customFormat="1" ht="12">
      <c r="A25" s="37"/>
      <c r="B25" s="43"/>
      <c r="C25" s="283" t="s">
        <v>178</v>
      </c>
      <c r="D25" s="283" t="s">
        <v>179</v>
      </c>
      <c r="E25" s="16" t="s">
        <v>168</v>
      </c>
      <c r="F25" s="284">
        <v>44.655</v>
      </c>
      <c r="G25" s="37"/>
      <c r="H25" s="43"/>
    </row>
    <row r="26" spans="1:8" s="2" customFormat="1" ht="16.8" customHeight="1">
      <c r="A26" s="37"/>
      <c r="B26" s="43"/>
      <c r="C26" s="283" t="s">
        <v>199</v>
      </c>
      <c r="D26" s="283" t="s">
        <v>200</v>
      </c>
      <c r="E26" s="16" t="s">
        <v>168</v>
      </c>
      <c r="F26" s="284">
        <v>188.851</v>
      </c>
      <c r="G26" s="37"/>
      <c r="H26" s="43"/>
    </row>
    <row r="27" spans="1:8" s="2" customFormat="1" ht="16.8" customHeight="1">
      <c r="A27" s="37"/>
      <c r="B27" s="43"/>
      <c r="C27" s="279" t="s">
        <v>98</v>
      </c>
      <c r="D27" s="280" t="s">
        <v>99</v>
      </c>
      <c r="E27" s="281" t="s">
        <v>1</v>
      </c>
      <c r="F27" s="282">
        <v>104.196</v>
      </c>
      <c r="G27" s="37"/>
      <c r="H27" s="43"/>
    </row>
    <row r="28" spans="1:8" s="2" customFormat="1" ht="16.8" customHeight="1">
      <c r="A28" s="37"/>
      <c r="B28" s="43"/>
      <c r="C28" s="283" t="s">
        <v>98</v>
      </c>
      <c r="D28" s="283" t="s">
        <v>171</v>
      </c>
      <c r="E28" s="16" t="s">
        <v>1</v>
      </c>
      <c r="F28" s="284">
        <v>104.196</v>
      </c>
      <c r="G28" s="37"/>
      <c r="H28" s="43"/>
    </row>
    <row r="29" spans="1:8" s="2" customFormat="1" ht="16.8" customHeight="1">
      <c r="A29" s="37"/>
      <c r="B29" s="43"/>
      <c r="C29" s="285" t="s">
        <v>708</v>
      </c>
      <c r="D29" s="37"/>
      <c r="E29" s="37"/>
      <c r="F29" s="37"/>
      <c r="G29" s="37"/>
      <c r="H29" s="43"/>
    </row>
    <row r="30" spans="1:8" s="2" customFormat="1" ht="12">
      <c r="A30" s="37"/>
      <c r="B30" s="43"/>
      <c r="C30" s="283" t="s">
        <v>166</v>
      </c>
      <c r="D30" s="283" t="s">
        <v>167</v>
      </c>
      <c r="E30" s="16" t="s">
        <v>168</v>
      </c>
      <c r="F30" s="284">
        <v>104.196</v>
      </c>
      <c r="G30" s="37"/>
      <c r="H30" s="43"/>
    </row>
    <row r="31" spans="1:8" s="2" customFormat="1" ht="16.8" customHeight="1">
      <c r="A31" s="37"/>
      <c r="B31" s="43"/>
      <c r="C31" s="283" t="s">
        <v>199</v>
      </c>
      <c r="D31" s="283" t="s">
        <v>200</v>
      </c>
      <c r="E31" s="16" t="s">
        <v>168</v>
      </c>
      <c r="F31" s="284">
        <v>188.851</v>
      </c>
      <c r="G31" s="37"/>
      <c r="H31" s="43"/>
    </row>
    <row r="32" spans="1:8" s="2" customFormat="1" ht="16.8" customHeight="1">
      <c r="A32" s="37"/>
      <c r="B32" s="43"/>
      <c r="C32" s="279" t="s">
        <v>101</v>
      </c>
      <c r="D32" s="280" t="s">
        <v>102</v>
      </c>
      <c r="E32" s="281" t="s">
        <v>1</v>
      </c>
      <c r="F32" s="282">
        <v>133.212</v>
      </c>
      <c r="G32" s="37"/>
      <c r="H32" s="43"/>
    </row>
    <row r="33" spans="1:8" s="2" customFormat="1" ht="16.8" customHeight="1">
      <c r="A33" s="37"/>
      <c r="B33" s="43"/>
      <c r="C33" s="283" t="s">
        <v>101</v>
      </c>
      <c r="D33" s="283" t="s">
        <v>103</v>
      </c>
      <c r="E33" s="16" t="s">
        <v>1</v>
      </c>
      <c r="F33" s="284">
        <v>133.212</v>
      </c>
      <c r="G33" s="37"/>
      <c r="H33" s="43"/>
    </row>
    <row r="34" spans="1:8" s="2" customFormat="1" ht="16.8" customHeight="1">
      <c r="A34" s="37"/>
      <c r="B34" s="43"/>
      <c r="C34" s="285" t="s">
        <v>708</v>
      </c>
      <c r="D34" s="37"/>
      <c r="E34" s="37"/>
      <c r="F34" s="37"/>
      <c r="G34" s="37"/>
      <c r="H34" s="43"/>
    </row>
    <row r="35" spans="1:8" s="2" customFormat="1" ht="12">
      <c r="A35" s="37"/>
      <c r="B35" s="43"/>
      <c r="C35" s="283" t="s">
        <v>223</v>
      </c>
      <c r="D35" s="283" t="s">
        <v>224</v>
      </c>
      <c r="E35" s="16" t="s">
        <v>168</v>
      </c>
      <c r="F35" s="284">
        <v>133.212</v>
      </c>
      <c r="G35" s="37"/>
      <c r="H35" s="43"/>
    </row>
    <row r="36" spans="1:8" s="2" customFormat="1" ht="16.8" customHeight="1">
      <c r="A36" s="37"/>
      <c r="B36" s="43"/>
      <c r="C36" s="283" t="s">
        <v>228</v>
      </c>
      <c r="D36" s="283" t="s">
        <v>229</v>
      </c>
      <c r="E36" s="16" t="s">
        <v>220</v>
      </c>
      <c r="F36" s="284">
        <v>253.103</v>
      </c>
      <c r="G36" s="37"/>
      <c r="H36" s="43"/>
    </row>
    <row r="37" spans="1:8" s="2" customFormat="1" ht="16.8" customHeight="1">
      <c r="A37" s="37"/>
      <c r="B37" s="43"/>
      <c r="C37" s="279" t="s">
        <v>104</v>
      </c>
      <c r="D37" s="280" t="s">
        <v>105</v>
      </c>
      <c r="E37" s="281" t="s">
        <v>1</v>
      </c>
      <c r="F37" s="282">
        <v>188.851</v>
      </c>
      <c r="G37" s="37"/>
      <c r="H37" s="43"/>
    </row>
    <row r="38" spans="1:8" s="2" customFormat="1" ht="16.8" customHeight="1">
      <c r="A38" s="37"/>
      <c r="B38" s="43"/>
      <c r="C38" s="283" t="s">
        <v>104</v>
      </c>
      <c r="D38" s="283" t="s">
        <v>202</v>
      </c>
      <c r="E38" s="16" t="s">
        <v>1</v>
      </c>
      <c r="F38" s="284">
        <v>188.851</v>
      </c>
      <c r="G38" s="37"/>
      <c r="H38" s="43"/>
    </row>
    <row r="39" spans="1:8" s="2" customFormat="1" ht="16.8" customHeight="1">
      <c r="A39" s="37"/>
      <c r="B39" s="43"/>
      <c r="C39" s="285" t="s">
        <v>708</v>
      </c>
      <c r="D39" s="37"/>
      <c r="E39" s="37"/>
      <c r="F39" s="37"/>
      <c r="G39" s="37"/>
      <c r="H39" s="43"/>
    </row>
    <row r="40" spans="1:8" s="2" customFormat="1" ht="16.8" customHeight="1">
      <c r="A40" s="37"/>
      <c r="B40" s="43"/>
      <c r="C40" s="283" t="s">
        <v>199</v>
      </c>
      <c r="D40" s="283" t="s">
        <v>200</v>
      </c>
      <c r="E40" s="16" t="s">
        <v>168</v>
      </c>
      <c r="F40" s="284">
        <v>188.851</v>
      </c>
      <c r="G40" s="37"/>
      <c r="H40" s="43"/>
    </row>
    <row r="41" spans="1:8" s="2" customFormat="1" ht="12">
      <c r="A41" s="37"/>
      <c r="B41" s="43"/>
      <c r="C41" s="283" t="s">
        <v>204</v>
      </c>
      <c r="D41" s="283" t="s">
        <v>205</v>
      </c>
      <c r="E41" s="16" t="s">
        <v>168</v>
      </c>
      <c r="F41" s="284">
        <v>200.851</v>
      </c>
      <c r="G41" s="37"/>
      <c r="H41" s="43"/>
    </row>
    <row r="42" spans="1:8" s="2" customFormat="1" ht="12">
      <c r="A42" s="37"/>
      <c r="B42" s="43"/>
      <c r="C42" s="283" t="s">
        <v>209</v>
      </c>
      <c r="D42" s="283" t="s">
        <v>210</v>
      </c>
      <c r="E42" s="16" t="s">
        <v>168</v>
      </c>
      <c r="F42" s="284">
        <v>3012.765</v>
      </c>
      <c r="G42" s="37"/>
      <c r="H42" s="43"/>
    </row>
    <row r="43" spans="1:8" s="2" customFormat="1" ht="16.8" customHeight="1">
      <c r="A43" s="37"/>
      <c r="B43" s="43"/>
      <c r="C43" s="283" t="s">
        <v>214</v>
      </c>
      <c r="D43" s="283" t="s">
        <v>215</v>
      </c>
      <c r="E43" s="16" t="s">
        <v>168</v>
      </c>
      <c r="F43" s="284">
        <v>200.851</v>
      </c>
      <c r="G43" s="37"/>
      <c r="H43" s="43"/>
    </row>
    <row r="44" spans="1:8" s="2" customFormat="1" ht="16.8" customHeight="1">
      <c r="A44" s="37"/>
      <c r="B44" s="43"/>
      <c r="C44" s="283" t="s">
        <v>218</v>
      </c>
      <c r="D44" s="283" t="s">
        <v>219</v>
      </c>
      <c r="E44" s="16" t="s">
        <v>220</v>
      </c>
      <c r="F44" s="284">
        <v>351.932</v>
      </c>
      <c r="G44" s="37"/>
      <c r="H44" s="43"/>
    </row>
    <row r="45" spans="1:8" s="2" customFormat="1" ht="16.8" customHeight="1">
      <c r="A45" s="37"/>
      <c r="B45" s="43"/>
      <c r="C45" s="279" t="s">
        <v>108</v>
      </c>
      <c r="D45" s="280" t="s">
        <v>109</v>
      </c>
      <c r="E45" s="281" t="s">
        <v>1</v>
      </c>
      <c r="F45" s="282">
        <v>159.765</v>
      </c>
      <c r="G45" s="37"/>
      <c r="H45" s="43"/>
    </row>
    <row r="46" spans="1:8" s="2" customFormat="1" ht="16.8" customHeight="1">
      <c r="A46" s="37"/>
      <c r="B46" s="43"/>
      <c r="C46" s="283" t="s">
        <v>108</v>
      </c>
      <c r="D46" s="283" t="s">
        <v>560</v>
      </c>
      <c r="E46" s="16" t="s">
        <v>1</v>
      </c>
      <c r="F46" s="284">
        <v>159.765</v>
      </c>
      <c r="G46" s="37"/>
      <c r="H46" s="43"/>
    </row>
    <row r="47" spans="1:8" s="2" customFormat="1" ht="16.8" customHeight="1">
      <c r="A47" s="37"/>
      <c r="B47" s="43"/>
      <c r="C47" s="285" t="s">
        <v>708</v>
      </c>
      <c r="D47" s="37"/>
      <c r="E47" s="37"/>
      <c r="F47" s="37"/>
      <c r="G47" s="37"/>
      <c r="H47" s="43"/>
    </row>
    <row r="48" spans="1:8" s="2" customFormat="1" ht="16.8" customHeight="1">
      <c r="A48" s="37"/>
      <c r="B48" s="43"/>
      <c r="C48" s="283" t="s">
        <v>557</v>
      </c>
      <c r="D48" s="283" t="s">
        <v>558</v>
      </c>
      <c r="E48" s="16" t="s">
        <v>220</v>
      </c>
      <c r="F48" s="284">
        <v>159.765</v>
      </c>
      <c r="G48" s="37"/>
      <c r="H48" s="43"/>
    </row>
    <row r="49" spans="1:8" s="2" customFormat="1" ht="16.8" customHeight="1">
      <c r="A49" s="37"/>
      <c r="B49" s="43"/>
      <c r="C49" s="283" t="s">
        <v>562</v>
      </c>
      <c r="D49" s="283" t="s">
        <v>563</v>
      </c>
      <c r="E49" s="16" t="s">
        <v>220</v>
      </c>
      <c r="F49" s="284">
        <v>164.795</v>
      </c>
      <c r="G49" s="37"/>
      <c r="H49" s="43"/>
    </row>
    <row r="50" spans="1:8" s="2" customFormat="1" ht="16.8" customHeight="1">
      <c r="A50" s="37"/>
      <c r="B50" s="43"/>
      <c r="C50" s="283" t="s">
        <v>568</v>
      </c>
      <c r="D50" s="283" t="s">
        <v>569</v>
      </c>
      <c r="E50" s="16" t="s">
        <v>220</v>
      </c>
      <c r="F50" s="284">
        <v>2471.925</v>
      </c>
      <c r="G50" s="37"/>
      <c r="H50" s="43"/>
    </row>
    <row r="51" spans="1:8" s="2" customFormat="1" ht="16.8" customHeight="1">
      <c r="A51" s="37"/>
      <c r="B51" s="43"/>
      <c r="C51" s="279" t="s">
        <v>112</v>
      </c>
      <c r="D51" s="280" t="s">
        <v>113</v>
      </c>
      <c r="E51" s="281" t="s">
        <v>1</v>
      </c>
      <c r="F51" s="282">
        <v>61.29</v>
      </c>
      <c r="G51" s="37"/>
      <c r="H51" s="43"/>
    </row>
    <row r="52" spans="1:8" s="2" customFormat="1" ht="16.8" customHeight="1">
      <c r="A52" s="37"/>
      <c r="B52" s="43"/>
      <c r="C52" s="283" t="s">
        <v>112</v>
      </c>
      <c r="D52" s="283" t="s">
        <v>488</v>
      </c>
      <c r="E52" s="16" t="s">
        <v>1</v>
      </c>
      <c r="F52" s="284">
        <v>61.29</v>
      </c>
      <c r="G52" s="37"/>
      <c r="H52" s="43"/>
    </row>
    <row r="53" spans="1:8" s="2" customFormat="1" ht="16.8" customHeight="1">
      <c r="A53" s="37"/>
      <c r="B53" s="43"/>
      <c r="C53" s="285" t="s">
        <v>708</v>
      </c>
      <c r="D53" s="37"/>
      <c r="E53" s="37"/>
      <c r="F53" s="37"/>
      <c r="G53" s="37"/>
      <c r="H53" s="43"/>
    </row>
    <row r="54" spans="1:8" s="2" customFormat="1" ht="16.8" customHeight="1">
      <c r="A54" s="37"/>
      <c r="B54" s="43"/>
      <c r="C54" s="283" t="s">
        <v>485</v>
      </c>
      <c r="D54" s="283" t="s">
        <v>486</v>
      </c>
      <c r="E54" s="16" t="s">
        <v>168</v>
      </c>
      <c r="F54" s="284">
        <v>61.29</v>
      </c>
      <c r="G54" s="37"/>
      <c r="H54" s="43"/>
    </row>
    <row r="55" spans="1:8" s="2" customFormat="1" ht="12">
      <c r="A55" s="37"/>
      <c r="B55" s="43"/>
      <c r="C55" s="283" t="s">
        <v>573</v>
      </c>
      <c r="D55" s="283" t="s">
        <v>574</v>
      </c>
      <c r="E55" s="16" t="s">
        <v>220</v>
      </c>
      <c r="F55" s="284">
        <v>158.565</v>
      </c>
      <c r="G55" s="37"/>
      <c r="H55" s="43"/>
    </row>
    <row r="56" spans="1:8" s="2" customFormat="1" ht="16.8" customHeight="1">
      <c r="A56" s="37"/>
      <c r="B56" s="43"/>
      <c r="C56" s="283" t="s">
        <v>557</v>
      </c>
      <c r="D56" s="283" t="s">
        <v>558</v>
      </c>
      <c r="E56" s="16" t="s">
        <v>220</v>
      </c>
      <c r="F56" s="284">
        <v>159.765</v>
      </c>
      <c r="G56" s="37"/>
      <c r="H56" s="43"/>
    </row>
    <row r="57" spans="1:8" s="2" customFormat="1" ht="7.4" customHeight="1">
      <c r="A57" s="37"/>
      <c r="B57" s="166"/>
      <c r="C57" s="167"/>
      <c r="D57" s="167"/>
      <c r="E57" s="167"/>
      <c r="F57" s="167"/>
      <c r="G57" s="167"/>
      <c r="H57" s="43"/>
    </row>
    <row r="58" spans="1:8" s="2" customFormat="1" ht="12">
      <c r="A58" s="37"/>
      <c r="B58" s="37"/>
      <c r="C58" s="37"/>
      <c r="D58" s="37"/>
      <c r="E58" s="37"/>
      <c r="F58" s="37"/>
      <c r="G58" s="37"/>
      <c r="H58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2023-11-19T12:14:57Z</dcterms:created>
  <dcterms:modified xsi:type="dcterms:W3CDTF">2023-11-19T12:15:02Z</dcterms:modified>
  <cp:category/>
  <cp:version/>
  <cp:contentType/>
  <cp:contentStatus/>
</cp:coreProperties>
</file>