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bookViews>
    <workbookView xWindow="65416" yWindow="65416" windowWidth="29040" windowHeight="15840" activeTab="0"/>
  </bookViews>
  <sheets>
    <sheet name="Rekapitulace stavby" sheetId="1" r:id="rId1"/>
    <sheet name="01 - Stavební část" sheetId="2" r:id="rId2"/>
    <sheet name="02 - Pokoje s koupelnami a umýv" sheetId="8" r:id="rId3"/>
    <sheet name="03 - Zdravotechnika" sheetId="3" r:id="rId4"/>
    <sheet name="04 - Vytápění" sheetId="4" r:id="rId5"/>
    <sheet name="05 - Elektroinstalace" sheetId="5" r:id="rId6"/>
    <sheet name="06 - Interiérové vybavení" sheetId="9" r:id="rId7"/>
    <sheet name="06 - VRN" sheetId="6" r:id="rId8"/>
    <sheet name="Pokyny pro vyplnění" sheetId="7" r:id="rId9"/>
  </sheets>
  <externalReferences>
    <externalReference r:id="rId12"/>
  </externalReferences>
  <definedNames>
    <definedName name="_xlnm._FilterDatabase" localSheetId="1" hidden="1">'01 - Stavební část'!$C$96:$K$692</definedName>
    <definedName name="_xlnm._FilterDatabase" localSheetId="3" hidden="1">'03 - Zdravotechnika'!$C$91:$K$294</definedName>
    <definedName name="_xlnm._FilterDatabase" localSheetId="4" hidden="1">'04 - Vytápění'!$C$89:$K$186</definedName>
    <definedName name="_xlnm._FilterDatabase" localSheetId="5" hidden="1">'05 - Elektroinstalace'!$C$87:$K$263</definedName>
    <definedName name="_xlnm._FilterDatabase" localSheetId="7" hidden="1">'06 - VRN'!$C$84:$K$100</definedName>
    <definedName name="_xlnm.Print_Area" localSheetId="1">'01 - Stavební část'!$C$4:$J$39,'01 - Stavební část'!$C$45:$J$78,'01 - Stavební část'!$C$84:$K$692</definedName>
    <definedName name="_xlnm.Print_Area" localSheetId="2">'02 - Pokoje s koupelnami a umýv'!$B$1:$K$366</definedName>
    <definedName name="_xlnm.Print_Area" localSheetId="3">'03 - Zdravotechnika'!$C$4:$J$39,'03 - Zdravotechnika'!$C$45:$J$73,'03 - Zdravotechnika'!$C$79:$K$294</definedName>
    <definedName name="_xlnm.Print_Area" localSheetId="4">'04 - Vytápění'!$C$4:$J$39,'04 - Vytápění'!$C$45:$J$71,'04 - Vytápění'!$C$77:$K$186</definedName>
    <definedName name="_xlnm.Print_Area" localSheetId="5">'05 - Elektroinstalace'!$C$4:$J$39,'05 - Elektroinstalace'!$C$45:$J$69,'05 - Elektroinstalace'!$C$75:$K$263</definedName>
    <definedName name="_xlnm.Print_Area" localSheetId="6">'06 - Interiérové vybavení'!$B$1:$K$111</definedName>
    <definedName name="_xlnm.Print_Area" localSheetId="7">'06 - VRN'!$C$4:$J$39,'06 - VRN'!$C$45:$J$66,'06 - VRN'!$C$72:$K$100</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Titles" localSheetId="0">'Rekapitulace stavby'!$52:$52</definedName>
    <definedName name="_xlnm.Print_Titles" localSheetId="1">'01 - Stavební část'!$96:$96</definedName>
    <definedName name="_xlnm.Print_Titles" localSheetId="3">'03 - Zdravotechnika'!$91:$91</definedName>
    <definedName name="_xlnm.Print_Titles" localSheetId="4">'04 - Vytápění'!$89:$89</definedName>
    <definedName name="_xlnm.Print_Titles" localSheetId="5">'05 - Elektroinstalace'!$87:$87</definedName>
    <definedName name="_xlnm.Print_Titles" localSheetId="7">'06 - VRN'!$84:$84</definedName>
  </definedNames>
  <calcPr calcId="191029"/>
  <extLst/>
</workbook>
</file>

<file path=xl/sharedStrings.xml><?xml version="1.0" encoding="utf-8"?>
<sst xmlns="http://schemas.openxmlformats.org/spreadsheetml/2006/main" count="14953" uniqueCount="2067">
  <si>
    <t>Export Komplet</t>
  </si>
  <si>
    <t>VZ</t>
  </si>
  <si>
    <t>2.0</t>
  </si>
  <si>
    <t/>
  </si>
  <si>
    <t>False</t>
  </si>
  <si>
    <t>{701f8116-2b58-47ee-8159-b9ce875f24c1}</t>
  </si>
  <si>
    <t>&gt;&gt;  skryté sloupce  &lt;&lt;</t>
  </si>
  <si>
    <t>0,01</t>
  </si>
  <si>
    <t>21</t>
  </si>
  <si>
    <t>15</t>
  </si>
  <si>
    <t>REKAPITULACE STAVBY</t>
  </si>
  <si>
    <t>v ---  níže se nacházejí doplnkové a pomocné údaje k sestavám  --- v</t>
  </si>
  <si>
    <t>0,001</t>
  </si>
  <si>
    <t>Kód:</t>
  </si>
  <si>
    <t>OST-2020007</t>
  </si>
  <si>
    <t>Stavba:</t>
  </si>
  <si>
    <t>Zázemí zdravotnického personálu Oddělení gynekogolie a porodnice Nymburk s.r.o.</t>
  </si>
  <si>
    <t>KSO:</t>
  </si>
  <si>
    <t>801 11 96</t>
  </si>
  <si>
    <t>CC-CZ:</t>
  </si>
  <si>
    <t>1264</t>
  </si>
  <si>
    <t>Místo:</t>
  </si>
  <si>
    <t>Nymburk</t>
  </si>
  <si>
    <t>Datum:</t>
  </si>
  <si>
    <t>10. 8. 2020</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</si>
  <si>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</si>
  <si>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</si>
  <si>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</si>
  <si>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</si>
  <si>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</si>
  <si>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</si>
  <si>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</si>
  <si>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</si>
  <si>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</si>
  <si>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</si>
  <si>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</si>
  <si>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</si>
  <si>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</si>
  <si>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</si>
  <si>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</si>
  <si>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</si>
  <si>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</si>
  <si>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</si>
  <si>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</si>
  <si>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</si>
  <si>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</si>
  <si>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</si>
  <si>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</si>
  <si>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</si>
  <si>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</si>
  <si>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</si>
  <si>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</si>
  <si>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</si>
  <si>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</si>
  <si>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</si>
  <si>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</si>
  <si>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</si>
  <si>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</si>
  <si>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</si>
  <si>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</si>
  <si>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</si>
  <si>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</si>
  <si>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</si>
  <si>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</si>
  <si>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</si>
  <si>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</si>
  <si>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</si>
  <si>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</si>
  <si>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</si>
  <si>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</si>
  <si>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</si>
  <si>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</si>
  <si>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</si>
  <si>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</si>
  <si>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</si>
  <si>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</si>
  <si>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</si>
  <si>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</si>
  <si>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</si>
  <si>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</si>
  <si>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</si>
  <si>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1</t>
  </si>
  <si>
    <t>{6bed3dff-5007-4a0b-a33e-395e75aa522a}</t>
  </si>
  <si>
    <t>2</t>
  </si>
  <si>
    <t>Zdravotechnika</t>
  </si>
  <si>
    <t>{b0892811-d4a6-4607-b7c7-7005ed3b8372}</t>
  </si>
  <si>
    <t>Vytápění</t>
  </si>
  <si>
    <t>{d55925d0-e1cd-4c47-b91f-34f97f31ec58}</t>
  </si>
  <si>
    <t>Elektroinstalace</t>
  </si>
  <si>
    <t>{e2c24b8a-79c3-4f5d-8e0e-c233c9c85ac6}</t>
  </si>
  <si>
    <t>VRN</t>
  </si>
  <si>
    <t>{31837e7e-2306-4a32-b0e3-144344dc64ad}</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</si>
  <si>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</si>
  <si>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</si>
  <si>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</si>
  <si>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</si>
  <si>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</si>
  <si>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</si>
  <si>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</si>
  <si>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</si>
  <si>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</si>
  <si>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</si>
  <si>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</si>
  <si>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</si>
  <si>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</si>
  <si>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</si>
  <si>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</si>
  <si>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</si>
  <si>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</si>
  <si>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</si>
  <si>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</si>
  <si>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</si>
  <si>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</si>
  <si>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</si>
  <si>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775 - Podlahy skládané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</si>
  <si>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</si>
  <si>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</si>
  <si>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</si>
  <si>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</si>
  <si>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</si>
  <si>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</si>
  <si>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</si>
  <si>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</si>
  <si>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</si>
  <si>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</si>
  <si>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</si>
  <si>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</si>
  <si>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</si>
  <si>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</si>
  <si>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</si>
  <si>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</si>
  <si>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</si>
  <si>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</si>
  <si>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</si>
  <si>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</si>
  <si>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</si>
  <si>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311231125</t>
  </si>
  <si>
    <t>Zdivo z cihel pálených nosné z cihel plných dl. 290 mm P 20 až 25, na maltu ze suché směsi 5 MPa</t>
  </si>
  <si>
    <t>m3</t>
  </si>
  <si>
    <t>CS ÚRS 2020 02</t>
  </si>
  <si>
    <t>4</t>
  </si>
  <si>
    <t>-1035948744</t>
  </si>
  <si>
    <t>PSC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</si>
  <si>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</si>
  <si>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VV</t>
  </si>
  <si>
    <t>viz STZ, výkr. Půdorys denní místnosti - návrh, Řez A-A´, Řez B-B´ a další</t>
  </si>
  <si>
    <t>"dozdění niky" 0,9*2,2*0,35</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</si>
  <si>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</si>
  <si>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</si>
  <si>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</si>
  <si>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</si>
  <si>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1,3*0,1*0,1+1,3*0,45*0,2</t>
  </si>
  <si>
    <t>317941121</t>
  </si>
  <si>
    <t>Osazování ocelových válcovaných nosníků na zdivu I nebo IE nebo U nebo UE nebo L do č. 12 nebo výšky do 120 mm</t>
  </si>
  <si>
    <t>t</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</si>
  <si>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</si>
  <si>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</si>
  <si>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"překlad 2xL 40/40/4" 2*1,3*2,42/1000</t>
  </si>
  <si>
    <t>M</t>
  </si>
  <si>
    <t>13010414</t>
  </si>
  <si>
    <t>úhelník ocelový rovnostranný jakost 11 375 40x40x4mm</t>
  </si>
  <si>
    <t>8</t>
  </si>
  <si>
    <t>-1928631196</t>
  </si>
  <si>
    <t>0,006*1,1 'Přepočtené koeficientem množství</t>
  </si>
  <si>
    <t>5</t>
  </si>
  <si>
    <t>317941123</t>
  </si>
  <si>
    <t>Osazování ocelových válcovaných nosníků na zdivu I nebo IE nebo U nebo UE nebo L č. 14 až 22 nebo výšky do 220 mm</t>
  </si>
  <si>
    <t>1366495226</t>
  </si>
  <si>
    <t>"překladu 3xI 140" 3*1,3*14,4/1000</t>
  </si>
  <si>
    <t>6</t>
  </si>
  <si>
    <t>13010716</t>
  </si>
  <si>
    <t>ocel profilová IPN 140 jakost 11 375</t>
  </si>
  <si>
    <t>-1500934188</t>
  </si>
  <si>
    <t>0,056*1,1 'Přepočtené koeficientem množství</t>
  </si>
  <si>
    <t>7</t>
  </si>
  <si>
    <t>346244381</t>
  </si>
  <si>
    <t>Plentování ocelových válcovaných nosníků jednostranné cihlami na maltu, výška stojiny do 200 mm</t>
  </si>
  <si>
    <t>m2</t>
  </si>
  <si>
    <t>-1644783241</t>
  </si>
  <si>
    <t>viz předchozí výpočty</t>
  </si>
  <si>
    <t>2*1,3*0,1+2*1,3*0,2</t>
  </si>
  <si>
    <t>Vodorovné konstrukce</t>
  </si>
  <si>
    <t>413232221</t>
  </si>
  <si>
    <t>Zazdívka zhlaví stropních trámů nebo válcovaných nosníků pálenými cihlami válcovaných nosníků, výšky přes 150 do 300 mm</t>
  </si>
  <si>
    <t>kus</t>
  </si>
  <si>
    <t>1579982118</t>
  </si>
  <si>
    <t>P</t>
  </si>
  <si>
    <t>Poznámka k položce:
VYNESENÍ SLOUPKU KROVU NOVĚ VLOŽENÝM OCELOVÝM NOSNÍKEM</t>
  </si>
  <si>
    <t>"ocelový nosník pro vynesení sloupku krovu " 2</t>
  </si>
  <si>
    <t>9</t>
  </si>
  <si>
    <t>413941123</t>
  </si>
  <si>
    <t>Osazování ocelových válcovaných nosníků ve stropech I nebo IE nebo U nebo UE nebo L č. 14 až 22 nebo výšky do 220 mm</t>
  </si>
  <si>
    <t>1588486350</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</si>
  <si>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</si>
  <si>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"ocelový nosník U 180 pro vynesení sloupku krovu " 2*6,7*22/1000</t>
  </si>
  <si>
    <t>10</t>
  </si>
  <si>
    <t>13010918</t>
  </si>
  <si>
    <t>ocel profilová U 180 jakost 11 375</t>
  </si>
  <si>
    <t>-1809536159</t>
  </si>
  <si>
    <t>0,295*1,1 'Přepočtené koeficientem množství</t>
  </si>
  <si>
    <t>Úpravy povrchů, podlahy a osazování výplní</t>
  </si>
  <si>
    <t>11</t>
  </si>
  <si>
    <t>612131121</t>
  </si>
  <si>
    <t>Podkladní a spojovací vrstva vnitřních omítaných ploch penetrace akrylát-silikonová nanášená ručně stěn</t>
  </si>
  <si>
    <t>755180890</t>
  </si>
  <si>
    <t>"dozdívka niky" 0,9*2,2</t>
  </si>
  <si>
    <t>"ostění nových interiérových dveří" 1*(1+2*2,1)*0,15+1*(1+2*2,1)*0,45</t>
  </si>
  <si>
    <t>Součet</t>
  </si>
  <si>
    <t>12</t>
  </si>
  <si>
    <t>612131101</t>
  </si>
  <si>
    <t>Podkladní a spojovací vrstva vnitřních omítaných ploch cementový postřik nanášený ručně celoplošně stěn</t>
  </si>
  <si>
    <t>-82262482</t>
  </si>
  <si>
    <t>13</t>
  </si>
  <si>
    <t>612321121</t>
  </si>
  <si>
    <t>Omítka vápenocementová vnitřních ploch nanášená ručně jednovrstvá, tloušťky do 10 mm hladká svislých konstrukcí stěn</t>
  </si>
  <si>
    <t>1097740120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</si>
  <si>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</si>
  <si>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t>
  </si>
  <si>
    <t>612321191</t>
  </si>
  <si>
    <t>Omítka vápenocementová vnitřních ploch nanášená ručně Příplatek k cenám za každých dalších i započatých 5 mm tloušťky omítky přes 10 mm stěn</t>
  </si>
  <si>
    <t>1422843709</t>
  </si>
  <si>
    <t>612325413</t>
  </si>
  <si>
    <t>Oprava vápenocementové omítky vnitřních ploch hladké, tloušťky do 20 mm stěn, v rozsahu opravované plochy přes 30 do 50%</t>
  </si>
  <si>
    <t>332609947</t>
  </si>
  <si>
    <t xml:space="preserve">Poznámka k souboru cen:
1. Pro ocenění opravy omítek plochy do 1 m2 se použijí ceny souboru cen 61. 32-52.. Vápenocementová omítka jednotlivých malých ploch.
</t>
  </si>
  <si>
    <t>"m.č. 101 - Denní místnost" 3,175*1,115+3,175*(2,835-1,115)/2-(0,8*1,97)</t>
  </si>
  <si>
    <t>16</t>
  </si>
  <si>
    <t>612311131</t>
  </si>
  <si>
    <t>Potažení vnitřních ploch štukem tloušťky do 3 mm svislých konstrukcí stěn</t>
  </si>
  <si>
    <t>-1435962447</t>
  </si>
  <si>
    <t>5,1+4,695</t>
  </si>
  <si>
    <t>17</t>
  </si>
  <si>
    <t>619995001</t>
  </si>
  <si>
    <t>Začištění omítek (s dodáním hmot) kolem oken, dveří, podlah, obkladů apod.</t>
  </si>
  <si>
    <t>m</t>
  </si>
  <si>
    <t>397877803</t>
  </si>
  <si>
    <t xml:space="preserve">Poznámka k souboru cen:
1. Cenu -5001 lze použít pouze v případě provádění opravy nebo osazování nových oken, dveří, obkladů, podlah apod.; nelze ji použít v případech provádění opravy omítek nebo nové omítky v celé ploše.
</t>
  </si>
  <si>
    <t>"kolem nových dveří D1" 2*(0,88+2*2,01)</t>
  </si>
  <si>
    <t>"kolem nových dveří D2" 2*(0,98+2*2,01)</t>
  </si>
  <si>
    <t>18</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</si>
  <si>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</si>
  <si>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</si>
  <si>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</si>
  <si>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</si>
  <si>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"pro nové dveře D1" 1</t>
  </si>
  <si>
    <t>"pro nové dveře D2" 1</t>
  </si>
  <si>
    <t>19</t>
  </si>
  <si>
    <t>55331432</t>
  </si>
  <si>
    <t>zárubeň jednokřídlá ocelová pro dodatečnou montáž tl stěny 75-100mm rozměru 800/1970, 2100mm</t>
  </si>
  <si>
    <t>-1936103903</t>
  </si>
  <si>
    <t>Poznámka k položce:
PO EI (EW) 15 DP3, PODROBNÝ POPIS VIZ TABULKA DVEŘÍ</t>
  </si>
  <si>
    <t>20</t>
  </si>
  <si>
    <t>55331433</t>
  </si>
  <si>
    <t>zárubeň jednokřídlá ocelová pro dodatečnou montáž tl stěny 75-100mm rozměru 900/1970, 2100mm</t>
  </si>
  <si>
    <t>1457785423</t>
  </si>
  <si>
    <t>Ostatní konstrukce a práce, bourání</t>
  </si>
  <si>
    <t>941311112</t>
  </si>
  <si>
    <t>Montáž lešení řadového modulového lehkého pracovního s podlahami s provozním zatížením tř. 3 do 200 kg/m2 šířky tř. SW06 přes 0,6 do 0,9 m, výšky přes 10 do 25 m</t>
  </si>
  <si>
    <t>1125466529</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</si>
  <si>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</si>
  <si>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Poznámka k položce:
LEŠENÍ PRO REKONSTRUKCI STŘEŠNÍHO PLÁŠTĚ NAD ŘEŠENÝM PROSTOREM</t>
  </si>
  <si>
    <t>viz výkr. Koordinační situace stavby</t>
  </si>
  <si>
    <t>278,6</t>
  </si>
  <si>
    <t>22</t>
  </si>
  <si>
    <t>941311211</t>
  </si>
  <si>
    <t>Montáž lešení řadového modulového lehkého pracovního s podlahami s provozním zatížením tř. 3 do 200 kg/m2 Příplatek za první a každý další den použití lešení k ceně -1111 nebo -1112</t>
  </si>
  <si>
    <t>-1149491295</t>
  </si>
  <si>
    <t>předpoklad 40 kalendářních dní</t>
  </si>
  <si>
    <t>278,6*40</t>
  </si>
  <si>
    <t>23</t>
  </si>
  <si>
    <t>941311812</t>
  </si>
  <si>
    <t>Demontáž lešení řadového modulového lehkého pracovního s podlahami s provozním zatížením tř. 3 do 200 kg/m2 šířky SW06 přes 0,6 do 0,9 m, výšky přes 10 do 25 m</t>
  </si>
  <si>
    <t>-711735950</t>
  </si>
  <si>
    <t xml:space="preserve">Poznámka k souboru cen:
1. Demontáž lešení řadového modulového lehkého výšky přes 40 m se oceňuje individuálně.
</t>
  </si>
  <si>
    <t>24</t>
  </si>
  <si>
    <t>944511111</t>
  </si>
  <si>
    <t>Montáž ochranné sítě zavěšené na konstrukci lešení z textilie z umělých vláken</t>
  </si>
  <si>
    <t>209689790</t>
  </si>
  <si>
    <t xml:space="preserve">Poznámka k souboru cen:
1. V cenách nejsou započteny náklady na lešení potřebné pro zavěšení sítí; toto lešení se oceňuje příslušnými cenami lešení.
</t>
  </si>
  <si>
    <t>25</t>
  </si>
  <si>
    <t>944511211</t>
  </si>
  <si>
    <t>Montáž ochranné sítě Příplatek za první a každý další den použití sítě k ceně -1111</t>
  </si>
  <si>
    <t>2077301442</t>
  </si>
  <si>
    <t>26</t>
  </si>
  <si>
    <t>944511811</t>
  </si>
  <si>
    <t>Demontáž ochranné sítě zavěšené na konstrukci lešení z textilie z umělých vláken</t>
  </si>
  <si>
    <t>-702299499</t>
  </si>
  <si>
    <t>27</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</si>
  <si>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</si>
  <si>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</si>
  <si>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</si>
  <si>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</si>
  <si>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 101 - Denní místnost" 29,27</t>
  </si>
  <si>
    <t>"m.č. 102 - Sklad" 17,42</t>
  </si>
  <si>
    <t>"ostatní" 6,136*1+2*1+1*1</t>
  </si>
  <si>
    <t>28</t>
  </si>
  <si>
    <t>965031131</t>
  </si>
  <si>
    <t>Bourání podlah z cihel bez podkladního lože, s jakoukoliv výplní spár kladených naplocho, plochy přes 1 m2</t>
  </si>
  <si>
    <t>1939229755</t>
  </si>
  <si>
    <t>Poznámka k položce:
SKLADBA S1 (STÁV. STAV A BOURANÉ KCE) - SKLADBA STÁVAJÍCÍ PODLAHY</t>
  </si>
  <si>
    <t>viz STZ, výkr. Půdorys stávajícího stavu + bourané kce, Řezy stáv. stavem a další</t>
  </si>
  <si>
    <t>"stávající cihelná půdová dlažba tl. 40 mm" 49,52</t>
  </si>
  <si>
    <t>29</t>
  </si>
  <si>
    <t>965082923</t>
  </si>
  <si>
    <t>Odstranění násypu pod podlahami nebo ochranného násypu na střechách tl. do 100 mm, plochy přes 2 m2</t>
  </si>
  <si>
    <t>1664970825</t>
  </si>
  <si>
    <t>"stávající škvárový násyp tl. 60 mm" 49,52*0,06</t>
  </si>
  <si>
    <t>30</t>
  </si>
  <si>
    <t>967031132</t>
  </si>
  <si>
    <t>Přisekání (špicování) plošné nebo rovných ostění zdiva z cihel pálených rovných ostění, bez odstupu, po hrubém vybourání otvorů, na maltu vápennou nebo vápenocementovou</t>
  </si>
  <si>
    <t>-1513811067</t>
  </si>
  <si>
    <t>viz STZ, výkr. Půdorys stávajícího stavu + bourané kce, Řezy stávajícím stavem a další</t>
  </si>
  <si>
    <t>"doupravení nových SO" 1*(1+2*2,05)*0,15+1*(1+2*2,1)*0,45</t>
  </si>
  <si>
    <t>31</t>
  </si>
  <si>
    <t>971033631</t>
  </si>
  <si>
    <t>Vybourání otvorů ve zdivu základovém nebo nadzákladovém z cihel, tvárnic, příčkovek z cihel pálených na maltu vápennou nebo vápenocementovou plochy do 4 m2, tl. do 150 mm</t>
  </si>
  <si>
    <t>1859664111</t>
  </si>
  <si>
    <t>"pro nový SO ve stávající nice" 1*(1*2,05)</t>
  </si>
  <si>
    <t>32</t>
  </si>
  <si>
    <t>971033651</t>
  </si>
  <si>
    <t>Vybourání otvorů ve zdivu základovém nebo nadzákladovém z cihel, tvárnic, příčkovek z cihel pálených na maltu vápennou nebo vápenocementovou plochy do 4 m2, tl. do 600 mm</t>
  </si>
  <si>
    <t>-891769829</t>
  </si>
  <si>
    <t>"pro nový SO" 1*(1*2,1)*0,45</t>
  </si>
  <si>
    <t>33</t>
  </si>
  <si>
    <t>973031325</t>
  </si>
  <si>
    <t>Vysekání výklenků nebo kapes ve zdivu z cihel na maltu vápennou nebo vápenocementovou kapes, plochy do 0,10 m2, hl. do 300 mm</t>
  </si>
  <si>
    <t>-523186259</t>
  </si>
  <si>
    <t>"pro ocelový nosník pro vynesení sloupku krovu " 2</t>
  </si>
  <si>
    <t>34</t>
  </si>
  <si>
    <t>974031153</t>
  </si>
  <si>
    <t>Vysekání rýh ve zdivu cihelném na maltu vápennou nebo vápenocementovou do hl. 100 mm a šířky do 100 mm</t>
  </si>
  <si>
    <t>-1202042143</t>
  </si>
  <si>
    <t>"pro osazení překladu 2xL 40/40/4" 1,3</t>
  </si>
  <si>
    <t>35</t>
  </si>
  <si>
    <t>974031165</t>
  </si>
  <si>
    <t>Vysekání rýh ve zdivu cihelném na maltu vápennou nebo vápenocementovou do hl. 150 mm a šířky do 200 mm</t>
  </si>
  <si>
    <t>1039666194</t>
  </si>
  <si>
    <t>"pro osazení překladu 3xI 140" 2*1,3</t>
  </si>
  <si>
    <t>36</t>
  </si>
  <si>
    <t>974031169</t>
  </si>
  <si>
    <t>Vysekání rýh ve zdivu cihelném na maltu vápennou nebo vápenocementovou do hl. 150 mm a šířky Příplatek k ceně -1167 za každých dalších 100 mm šířky rýhy hl. do 150 mm</t>
  </si>
  <si>
    <t>252154214</t>
  </si>
  <si>
    <t>37</t>
  </si>
  <si>
    <t>978013161</t>
  </si>
  <si>
    <t>Otlučení vápenných nebo vápenocementových omítek vnitřních ploch stěn s vyškrabáním spar, s očištěním zdiva, v rozsahu přes 30 do 50 %</t>
  </si>
  <si>
    <t>922419589</t>
  </si>
  <si>
    <t xml:space="preserve">Poznámka k souboru cen:
1. Položky lze použít i pro ocenění otlučení sádrových, hliněných apod. vnitřních omítek.
</t>
  </si>
  <si>
    <t>38</t>
  </si>
  <si>
    <t>952901111</t>
  </si>
  <si>
    <t>Vyčištění budov nebo objektů před předáním do užívání budov bytové nebo občanské výstavby, světlé výšky podlaží do 4 m</t>
  </si>
  <si>
    <t>-1695817138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</si>
  <si>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</si>
  <si>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55,826</t>
  </si>
  <si>
    <t>997</t>
  </si>
  <si>
    <t>Přesun sutě</t>
  </si>
  <si>
    <t>39</t>
  </si>
  <si>
    <t>997013214</t>
  </si>
  <si>
    <t>Vnitrostaveništní doprava suti a vybouraných hmot vodorovně do 50 m svisle ručně pro budovy a haly výšky přes 12 do 15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</si>
  <si>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</si>
  <si>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</si>
  <si>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40</t>
  </si>
  <si>
    <t>997013219</t>
  </si>
  <si>
    <t>Vnitrostaveništní doprava suti a vybouraných hmot vodorovně do 50 m Příplatek k cenám -3111 až -3217 za zvětšenou vodorovnou dopravu přes vymezenou dopravní vzdálenost za každých dalších i započatých 10 m</t>
  </si>
  <si>
    <t>524292567</t>
  </si>
  <si>
    <t>17,73*5 'Přepočtené koeficientem množství</t>
  </si>
  <si>
    <t>41</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</si>
  <si>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</si>
  <si>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</si>
  <si>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</si>
  <si>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</si>
  <si>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42</t>
  </si>
  <si>
    <t>997013509</t>
  </si>
  <si>
    <t>Odvoz suti a vybouraných hmot na skládku nebo meziskládku se složením, na vzdálenost Příplatek k ceně za každý další i započatý 1 km přes 1 km</t>
  </si>
  <si>
    <t>-1307515831</t>
  </si>
  <si>
    <t>17,73*24 'Přepočtené koeficientem množství</t>
  </si>
  <si>
    <t>43</t>
  </si>
  <si>
    <t>997013631</t>
  </si>
  <si>
    <t>Poplatek za uložení stavebního odpadu na skládce (skládkovné) směsného stavebního a demoličního zatříděného do Katalogu odpadů pod kódem 17 09 04</t>
  </si>
  <si>
    <t>1365421890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</si>
  <si>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</si>
  <si>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17,73-3,584</t>
  </si>
  <si>
    <t>44</t>
  </si>
  <si>
    <t>997013811</t>
  </si>
  <si>
    <t>Poplatek za uložení stavebního odpadu na skládce (skládkovné) dřevěného zatříděného do Katalogu odpadů pod kódem 17 02 01</t>
  </si>
  <si>
    <t>2001252825</t>
  </si>
  <si>
    <t>3,584</t>
  </si>
  <si>
    <t>998</t>
  </si>
  <si>
    <t>Přesun hmot</t>
  </si>
  <si>
    <t>45</t>
  </si>
  <si>
    <t>998018003</t>
  </si>
  <si>
    <t>Přesun hmot pro budovy občanské výstavby, bydlení, výrobu a služby ruční - bez užití mechanizace vodorovná dopravní vzdálenost do 100 m pro budovy s jakoukoliv nosnou konstrukcí výšky přes 12 do 24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</si>
  <si>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</si>
  <si>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</si>
  <si>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</si>
  <si>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</si>
  <si>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</si>
  <si>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</si>
  <si>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46</t>
  </si>
  <si>
    <t>713121111</t>
  </si>
  <si>
    <t>Montáž tepelné izolace podlah rohožemi, pásy, deskami, dílci, bloky (izolační materiál ve specifikaci) kladenými volně jednovrstvá</t>
  </si>
  <si>
    <t>218245390</t>
  </si>
  <si>
    <t xml:space="preserve">Poznámka k souboru cen:
1. Množství tepelné izolace podlah okrajovými pásky k ceně -1211 se určuje v m projektované délky obložení (bez přesahů) na obvodu podlahy.
</t>
  </si>
  <si>
    <t>Poznámka k položce:
SKLADBA S1 (NOVÝ STAV) - SKLADBA PODLAHY</t>
  </si>
  <si>
    <t>"kročejová izolace" 49,52+1*0,15+1*0,45</t>
  </si>
  <si>
    <t>47</t>
  </si>
  <si>
    <t>6315143R</t>
  </si>
  <si>
    <t>deska tepelně izolační minerální plovoucích podlah λ=0,036-0,037 tl 60mm</t>
  </si>
  <si>
    <t>R-položka</t>
  </si>
  <si>
    <t>629645332</t>
  </si>
  <si>
    <t>50,12*1,02 'Přepočtené koeficientem množství</t>
  </si>
  <si>
    <t>48</t>
  </si>
  <si>
    <t>713151111</t>
  </si>
  <si>
    <t>Montáž tepelné izolace střech šikmých rohožemi, pásy, deskami (izolační materiál ve specifikaci) kladenými volně mezi krokve</t>
  </si>
  <si>
    <t>1425890815</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</si>
  <si>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</si>
  <si>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Poznámka k položce:
SKLADBA S2 - SKLADBA PODHLEDU + SKLADBA S3 - SKLADBA STŘEŠNÍHO PLÁŠTĚ (izolace vkládané mezi krove / kleštiny)</t>
  </si>
  <si>
    <t>"SKLADBA S2" 26,289</t>
  </si>
  <si>
    <t>"SKLADBA S3" 38,045</t>
  </si>
  <si>
    <t>49</t>
  </si>
  <si>
    <t>63152104</t>
  </si>
  <si>
    <t>pás tepelně izolační univerzální λ=0,033-0,035 tl 160mm</t>
  </si>
  <si>
    <t>813279149</t>
  </si>
  <si>
    <t>64,334*1,02 'Přepočtené koeficientem množství</t>
  </si>
  <si>
    <t>50</t>
  </si>
  <si>
    <t>-710053411</t>
  </si>
  <si>
    <t>51</t>
  </si>
  <si>
    <t>63152099</t>
  </si>
  <si>
    <t>pás tepelně izolační univerzální λ=0,033 tl 100mm</t>
  </si>
  <si>
    <t>-123823080</t>
  </si>
  <si>
    <t>52</t>
  </si>
  <si>
    <t>998713203</t>
  </si>
  <si>
    <t>Přesun hmot pro izolace tepelné stanovený procentní sazbou (%) z ceny vodorovná dopravní vzdálenost do 50 m v objektech výšky přes 12 do 24 m</t>
  </si>
  <si>
    <t>%</t>
  </si>
  <si>
    <t>496320807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</si>
  <si>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</si>
  <si>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53</t>
  </si>
  <si>
    <t>998713292</t>
  </si>
  <si>
    <t>Přesun hmot pro izolace tepelné stanovený procentní sazbou (%) z ceny Příplatek k cenám za zvětšený přesun přes vymezenou největší dopravní vzdálenost do 100 m</t>
  </si>
  <si>
    <t>-798017470</t>
  </si>
  <si>
    <t>762</t>
  </si>
  <si>
    <t>Konstrukce tesařské</t>
  </si>
  <si>
    <t>54</t>
  </si>
  <si>
    <t>762214811</t>
  </si>
  <si>
    <t>Demontáž schodiště se zábradlím přímočarých nebo křivočarých z prken nebo fošen s podstupnicemi, šířky přes 1,00 do 1,50 m</t>
  </si>
  <si>
    <t>-611220052</t>
  </si>
  <si>
    <t>"stávající dřevěné schodiště v půdním prostoru" 1,5</t>
  </si>
  <si>
    <t>55</t>
  </si>
  <si>
    <t>762331922</t>
  </si>
  <si>
    <t>Vyřezání části střešní vazby vázané konstrukce krovů průřezové plochy řeziva přes 120 do 224 cm2, délky vyřezané části krovového prvku přes 3 do 5 m</t>
  </si>
  <si>
    <t>550898213</t>
  </si>
  <si>
    <t xml:space="preserve">Poznámka k souboru cen:
1. Množství měrných jednotek se určuje v m délky prvků bez čepů.
2. Ceny lze použít i pro ocenění oprav prostorových vázaných konstrukcí.
</t>
  </si>
  <si>
    <t>"kleštiny 160x140 mm" 2*3,7</t>
  </si>
  <si>
    <t>56</t>
  </si>
  <si>
    <t>762331932</t>
  </si>
  <si>
    <t>Vyřezání části střešní vazby vázané konstrukce krovů průřezové plochy řeziva přes 224 do 288 cm2, délky vyřezané části krovového prvku přes 3 do 5 m</t>
  </si>
  <si>
    <t>-197963575</t>
  </si>
  <si>
    <t>"vzpěry 160x160 mm" 2*3,4</t>
  </si>
  <si>
    <t>57</t>
  </si>
  <si>
    <t>762331952</t>
  </si>
  <si>
    <t>Vyřezání části střešní vazby vázané konstrukce krovů průřezové plochy řeziva přes 450 cm2, délky vyřezané části krovového prvku přes 3 do 5 m</t>
  </si>
  <si>
    <t>-731221295</t>
  </si>
  <si>
    <t>"vazný trám 190x260 mm" 1*4,835</t>
  </si>
  <si>
    <t>58</t>
  </si>
  <si>
    <t>762331953</t>
  </si>
  <si>
    <t>Vyřezání části střešní vazby vázané konstrukce krovů průřezové plochy řeziva přes 450 cm2, délky vyřezané části krovového prvku přes 5 do 8 m</t>
  </si>
  <si>
    <t>-147847102</t>
  </si>
  <si>
    <t>"vazný trám 190x260 mm" 1*5,955</t>
  </si>
  <si>
    <t>59</t>
  </si>
  <si>
    <t>762341811</t>
  </si>
  <si>
    <t>Demontáž bednění a laťování bednění střech rovných, obloukových, sklonu do 60° se všemi nadstřešními konstrukcemi z prken hrubých, hoblovaných tl. do 32 mm</t>
  </si>
  <si>
    <t>-1722643821</t>
  </si>
  <si>
    <t>Poznámka k položce:
SKLADBA S2 (STÁV. STAV A BOURANÉ KCE) - SKLADBA STÁVAJÍCÍ STŘECHY</t>
  </si>
  <si>
    <t>předpoklád plochy stř. pláště nad řešeným prost. až do hřebene stř.</t>
  </si>
  <si>
    <t>"tl. 30 mm" 166,2</t>
  </si>
  <si>
    <t>60</t>
  </si>
  <si>
    <t>762811811</t>
  </si>
  <si>
    <t>Demontáž záklopů stropů vrchních a zapuštěných z hrubých prken, tl. do 32 mm</t>
  </si>
  <si>
    <t>1636576280</t>
  </si>
  <si>
    <t>Poznámka k položce:
PODROBNĚJI - VIZ DETAIL A, VYNESENÍ SLOUPKU KROVU NOVĚ VLOŽENÝM OCELOVÝM NOSNÍKEM</t>
  </si>
  <si>
    <t>"DETAIL A - propojení nástavce sloupku a sloupku" 6,126*1</t>
  </si>
  <si>
    <t>61</t>
  </si>
  <si>
    <t>762-R1</t>
  </si>
  <si>
    <t>VYNESENÍ SLOUPKU KROVU : podepření krovu po dobu zřízování "vynesení", úprava stávajícího sloupku 160x160 mm pro přeplátování (zkrácení, úprava), výroba a osazení "prodloužení - nástavce" sloupku krovu 160x160 mm vč. impregnace - svorníky pro přeplátování oceněny samostatně, DODÁVKA A MONTÁŽ vč. spotřeního a podružného materiálu</t>
  </si>
  <si>
    <t>soubor</t>
  </si>
  <si>
    <t>865333331</t>
  </si>
  <si>
    <t>"DETAIL A - propojení nástavce sloupku a sloupku" 1</t>
  </si>
  <si>
    <t>62</t>
  </si>
  <si>
    <t>762085112</t>
  </si>
  <si>
    <t>Práce společné pro tesařské konstrukce montáž ocelových spojovacích prostředků (materiál ve specifikaci) svorníků, šroubů délky přes 150 do 300 mm</t>
  </si>
  <si>
    <t>-1339758178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</si>
  <si>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</si>
  <si>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 xml:space="preserve">"DETAIL A - pro propojení nástavce sloupku a sloupku" 3 </t>
  </si>
  <si>
    <t>63</t>
  </si>
  <si>
    <t>31197006</t>
  </si>
  <si>
    <t>tyč závitová Pz 4.6 M16</t>
  </si>
  <si>
    <t>-1405565606</t>
  </si>
  <si>
    <t>3*0,35</t>
  </si>
  <si>
    <t>64</t>
  </si>
  <si>
    <t>31120008</t>
  </si>
  <si>
    <t>podložka pro závitovou tyč M16</t>
  </si>
  <si>
    <t>100 kus</t>
  </si>
  <si>
    <t>-1668169324</t>
  </si>
  <si>
    <t>(2*3)/100</t>
  </si>
  <si>
    <t>65</t>
  </si>
  <si>
    <t>31111008</t>
  </si>
  <si>
    <t>matice přesná šestihranná Pz DIN 934-8 M16</t>
  </si>
  <si>
    <t>-100693568</t>
  </si>
  <si>
    <t>66</t>
  </si>
  <si>
    <t>762811210</t>
  </si>
  <si>
    <t>Záklop stropů montáž (materiál ve specifikaci) z prken hrubých vrchního na sraz, spáry zakryté lepenkovými pásy nebo lištami</t>
  </si>
  <si>
    <t>-2104988841</t>
  </si>
  <si>
    <t>67</t>
  </si>
  <si>
    <t>60511081</t>
  </si>
  <si>
    <t>řezivo jehličnaté středové smrk tl 18-32mm dl 4-5m</t>
  </si>
  <si>
    <t>-715998086</t>
  </si>
  <si>
    <t>6,126*0,032</t>
  </si>
  <si>
    <t>68</t>
  </si>
  <si>
    <t>762895000</t>
  </si>
  <si>
    <t>Spojovací prostředky záklopu stropů, stropnic, podbíjení hřebíky, svory</t>
  </si>
  <si>
    <t>-754012335</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</si>
  <si>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</si>
  <si>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69</t>
  </si>
  <si>
    <t>762341210</t>
  </si>
  <si>
    <t>Bednění a laťování montáž bednění střech rovných a šikmých sklonu do 60° s vyřezáním otvorů z prken hrubých na sraz tl. do 32 mm</t>
  </si>
  <si>
    <t>-721429843</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</si>
  <si>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</si>
  <si>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Poznámka k položce:
SKLADBA S3 a S4 - SKLADBA STŘEŠNÍHO PLÁŠTĚ</t>
  </si>
  <si>
    <t>70</t>
  </si>
  <si>
    <t>60515111</t>
  </si>
  <si>
    <t>řezivo jehličnaté boční prkno 20-30mm</t>
  </si>
  <si>
    <t>-2045636452</t>
  </si>
  <si>
    <t>4,86800999999999*1,1 'Přepočtené koeficientem množství</t>
  </si>
  <si>
    <t>71</t>
  </si>
  <si>
    <t>762342214</t>
  </si>
  <si>
    <t>Bednění a laťování montáž laťování střech jednoduchých sklonu do 60° při osové vzdálenosti latí přes 150 do 360 mm</t>
  </si>
  <si>
    <t>-1364956986</t>
  </si>
  <si>
    <t>162,278</t>
  </si>
  <si>
    <t>72</t>
  </si>
  <si>
    <t>762342441</t>
  </si>
  <si>
    <t>Bednění a laťování montáž lišt trojúhelníkových nebo kontralatí</t>
  </si>
  <si>
    <t>-474286499</t>
  </si>
  <si>
    <t>189</t>
  </si>
  <si>
    <t>73</t>
  </si>
  <si>
    <t>60514105</t>
  </si>
  <si>
    <t>řezivo jehličnaté lať pevnostní třída S10-13 průřez 30x50mm</t>
  </si>
  <si>
    <t>-1200545085</t>
  </si>
  <si>
    <t>(189+162,278*3)*(0,03*0,05)</t>
  </si>
  <si>
    <t>1,014*1,1 'Přepočtené koeficientem množství</t>
  </si>
  <si>
    <t>74</t>
  </si>
  <si>
    <t>762395000</t>
  </si>
  <si>
    <t>Spojovací prostředky krovů, bednění a laťování, nadstřešních konstrukcí svory, prkna, hřebíky, pásová ocel, vruty</t>
  </si>
  <si>
    <t>-1957306395</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</si>
  <si>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</si>
  <si>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5,355+1,115</t>
  </si>
  <si>
    <t>75</t>
  </si>
  <si>
    <t>762083122</t>
  </si>
  <si>
    <t>Práce společné pro tesařské konstrukce impregnace řeziva máčením proti dřevokaznému hmyzu, houbám a plísním, třída ohrožení 3 a 4 (dřevo v exteriéru)</t>
  </si>
  <si>
    <t>-1192090516</t>
  </si>
  <si>
    <t>76</t>
  </si>
  <si>
    <t>762511164</t>
  </si>
  <si>
    <t>Podlahové konstrukce podkladové z cementotřískových desek jednovrstvých šroubovaných na pero a drážku broušených, tloušťky desky 18 mm</t>
  </si>
  <si>
    <t>618880199</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</si>
  <si>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</si>
  <si>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"roznášecí vrstva" 49,52+1*0,15+1*0,45</t>
  </si>
  <si>
    <t>77</t>
  </si>
  <si>
    <t>762595001</t>
  </si>
  <si>
    <t>Spojovací prostředky podlah a podkladových konstrukcí hřebíky, vruty</t>
  </si>
  <si>
    <t>444579670</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</si>
  <si>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</si>
  <si>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78</t>
  </si>
  <si>
    <t>998762203</t>
  </si>
  <si>
    <t>Přesun hmot pro konstrukce tesařské stanovený procentní sazbou (%) z ceny vodorovná dopravní vzdálenost do 50 m v objektech výšky přes 12 do 24 m</t>
  </si>
  <si>
    <t>1502134756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</si>
  <si>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</si>
  <si>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79</t>
  </si>
  <si>
    <t>998762294</t>
  </si>
  <si>
    <t>Přesun hmot pro konstrukce tesařské stanovený procentní sazbou (%) z ceny Příplatek k cenám za zvětšený přesun přes vymezenou největší dopravní vzdálenost do 1000 m</t>
  </si>
  <si>
    <t>1436278054</t>
  </si>
  <si>
    <t>763</t>
  </si>
  <si>
    <t>Konstrukce suché výstavby</t>
  </si>
  <si>
    <t>80</t>
  </si>
  <si>
    <t>76311232R1</t>
  </si>
  <si>
    <t>SDK příčka mezibytová tl 155 mm kovový nosný profil CW+UW tl. 100 mm, desky 2xDF 12,5 s TI tl. 100 mm, EI 90</t>
  </si>
  <si>
    <t>-1627255389</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</si>
  <si>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6. V cenách -2621 a -2624 nejsou započteny náklady na desky; tato dodávka se oceňuje ve specifikaci.
7. Ostatní konstrukce a práce a příplatky u mezibytových příček se oceňují cenami 763 11-17.. pro příčky ze sádrokartonových desek.
</t>
  </si>
  <si>
    <t>Poznámka k položce:
POŽADOVANÁ SKLADBA :
- 2x SDK tl. 12,5 mm
- kovový nosný profil tl. 100 mm
- TI (minerální desky) tl. 100 mm
- 2x SDK deska tl. 12,5 mm
PODROBNÝ POPIS SKLADBY - VIZ VÝKR. PŮDORYS DENNÍ MÍSTNOSTI - NÁVRH, ŘEZ A-A´, B-B´ !!!</t>
  </si>
  <si>
    <t>příčka oddělující m.č. 101 / 102</t>
  </si>
  <si>
    <t>2,595*1,66+((2,835-1,66)*2,595)/2+3,525*2,835</t>
  </si>
  <si>
    <t>81</t>
  </si>
  <si>
    <t>76311232R2</t>
  </si>
  <si>
    <t>SDK příčka mezibytová tl 250 mm zdvojený profil CW+UW 100 desky 2xDF 12,5 s dvojitou izolací EI 90 Rw do 71 dB</t>
  </si>
  <si>
    <t>-1464478120</t>
  </si>
  <si>
    <t>Poznámka k položce:
POŽADOVANÁ SKLADBA :
- 2x SDK deska tl. 12,5 mm
- parotěsná fólie (oceněno samostatně !!!)
- kovový nosný profil tl. 100 mm
- TI (minerální desky) tl. 100 mm
- kovový nosný profil tl. 100 mm
- TI (minerální desky) tl. 100 mm
- 2x SDK deska tl. 12,5 mm
PODROBNÝ POPIS SKLADBY - VIZ VÝKR. PŮDORYS DENNÍ MÍSTNOSTI - NÁVRH, ŘEZ A-A´, B-B´ !!!</t>
  </si>
  <si>
    <t>příčka oddělující sklad neuvyžitou část půdy</t>
  </si>
  <si>
    <t>82</t>
  </si>
  <si>
    <t>763111741</t>
  </si>
  <si>
    <t>Příčka ze sádrokartonových desek ostatní konstrukce a práce na příčkách ze sádrokartonových desek montáž parotěsné zábrany</t>
  </si>
  <si>
    <t>-185309871</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</si>
  <si>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</si>
  <si>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Poznámka k položce:
K POLOŽCE č.76311232R2</t>
  </si>
  <si>
    <t>15,826</t>
  </si>
  <si>
    <t>83</t>
  </si>
  <si>
    <t>28329276</t>
  </si>
  <si>
    <t>fólie PE vyztužená pro parotěsnou vrstvu (reakce na oheň - třída E) 140g/m2</t>
  </si>
  <si>
    <t>-384822961</t>
  </si>
  <si>
    <t>15,826*1,1 'Přepočtené koeficientem množství</t>
  </si>
  <si>
    <t>84</t>
  </si>
  <si>
    <t>763111771</t>
  </si>
  <si>
    <t>Příčka ze sádrokartonových desek Příplatek k cenám za rovinnost speciální tmelení kvality Q3</t>
  </si>
  <si>
    <t>1463202307</t>
  </si>
  <si>
    <t>4*15,826</t>
  </si>
  <si>
    <t>85</t>
  </si>
  <si>
    <t>763111717</t>
  </si>
  <si>
    <t>Příčka ze sádrokartonových desek ostatní konstrukce a práce na příčkách ze sádrokartonových desek základní penetrační nátěr (oboustranný)</t>
  </si>
  <si>
    <t>577688187</t>
  </si>
  <si>
    <t>2*15,826</t>
  </si>
  <si>
    <t>86</t>
  </si>
  <si>
    <t>763131432</t>
  </si>
  <si>
    <t>Podhled ze sádrokartonových desek dvouvrstvá zavěšená spodní konstrukce z ocelových profilů CD, UD jednoduše opláštěná deskou protipožární DF, tl. 15 mm, bez izolace, REI do 90</t>
  </si>
  <si>
    <t>884878907</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</si>
  <si>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</si>
  <si>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Poznámka k položce:
SKLADBA S2 - SKLADBA PODHLEDU, TI OCENĚNA SAMOSTATNĚ !!!</t>
  </si>
  <si>
    <t>87</t>
  </si>
  <si>
    <t>763131752</t>
  </si>
  <si>
    <t>Podhled ze sádrokartonových desek ostatní práce a konstrukce na podhledech ze sádrokartonových desek montáž jedné vrstvy tepelné izolace</t>
  </si>
  <si>
    <t>1638817864</t>
  </si>
  <si>
    <t>Poznámka k položce:
SKLADBA S2 - SKLADBA PODHLEDU</t>
  </si>
  <si>
    <t>88</t>
  </si>
  <si>
    <t>63152097</t>
  </si>
  <si>
    <t>pás tepelně izolační univerzální λ=0,032-0,033 tl 60mm</t>
  </si>
  <si>
    <t>-642418722</t>
  </si>
  <si>
    <t>26,289*1,02 'Přepočtené koeficientem množství</t>
  </si>
  <si>
    <t>89</t>
  </si>
  <si>
    <t>76316172R</t>
  </si>
  <si>
    <t>Podkroví ze sádrokartonových desek dvouvrstvá spodní konstrukce z ocelových profilů CD, UD na krokvových závěsech jednoduše opláštěná deskou protipožární DF, tl. 15 mm, TI tl. 60 mm, REI 30 DP3</t>
  </si>
  <si>
    <t>482227428</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</si>
  <si>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Cena -1782 Montáž nosné konstrukce je stanovena pro m2 plochy podkroví.
4. V ceně -1782 nejsou započteny náklady na profily; tyto se oceňují ve specifikaci.
5. V cenách -1785 a -1788 Montáž desek nejsou započteny náklady na desky; tato dodávka se oceňuje ve specifikaci.
6. Ostatní konstrukce a práce a příplatky u podkroví se oceňují cenami 763 13-17.. pro podhled ze sádrokartonových desek .
</t>
  </si>
  <si>
    <t>Poznámka k položce:
SKLADBA S3 - SKLADBA STŘEŠNÍHO PLÁŠTĚ, TI tl. 60 mm</t>
  </si>
  <si>
    <t>90</t>
  </si>
  <si>
    <t>763131751</t>
  </si>
  <si>
    <t>Podhled ze sádrokartonových desek ostatní práce a konstrukce na podhledech ze sádrokartonových desek montáž parotěsné zábrany</t>
  </si>
  <si>
    <t>-726787069</t>
  </si>
  <si>
    <t>Poznámka k položce:
SKLADBA S2 - SKLADBA PODHLEDU + SKLADBA S3 - SKLADBA STŘEŠNÍHO PLÁŠTĚ</t>
  </si>
  <si>
    <t>91</t>
  </si>
  <si>
    <t>-894329910</t>
  </si>
  <si>
    <t>64,334*1,1 'Přepočtené koeficientem množství</t>
  </si>
  <si>
    <t>92</t>
  </si>
  <si>
    <t>763182411</t>
  </si>
  <si>
    <t>Výplně otvorů konstrukcí ze sádrokartonových desek opláštění obvodu (špalety) střešního okna z desek včetně Al rohu hloubky do 0,5 m</t>
  </si>
  <si>
    <t>1043860110</t>
  </si>
  <si>
    <t xml:space="preserve">Poznámka k souboru cen:
1. V cenách montáže zárubní -1311 a -1312 nejsou započteny náklady na dodávku zárubní; tato dodávka se oceňuje ve specifikaci.
2. Ceny montáže zárubní nelze použít pro dodatečnou montáž zárubně.
3. V ceně ztužující výplně otvoru pro dveře -1411 jsou započteny náklady na montáž a dodávku CW profilů pro obě svislé strany dveřního otvoru a UW profilů pro nadpraží.
4. V cenách ztužující výplně otvoru pro dveře -1421 až -1424 jsou započteny náklady na montáž a dodávku UA profilů pro obě svislé strany dveřního otvoru, UW profilů pro nadpraží a patek.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5. V ceně -1325 jsou započteny náklady na usazení, vyvážení a přetmelení, včetně kotevního materiálu.
6. Montáž zárubní dřevěných a obložkových lze oceňovat cenami katalogu 800-766 Konstrukce truhlářské.
7. V cenách -2313 a -2314 ostění oken jsou započteny i náklady na ochranné úhelníky.
8. V ceně -2411 opláštění střešního okna jsou započteny i náklady na CD a UD profily.
9. V cenách -3111 až -3222 jsou započteny i náklady na sestavení stavebního pouzdra.
10. V cenách -3111 až -3222 nejsou započteny náklady na opláštění stavebního pouzdra sádrokartonovými deskami a jejich povrchové úpravy. Tyto práce se oceňují příslušnými položkami souboru cen 763 11-1 Příčka ze sádrokartonových desek.
</t>
  </si>
  <si>
    <t>"SO1, rozm. 780x1600 mm" 2*(0,78+1,6)*2</t>
  </si>
  <si>
    <t>"SO2, rozm. 660x1180 mm" 1*(0,66+1,18)*2</t>
  </si>
  <si>
    <t>"SO3, rozm. 660x980 mm" 1*(0,66+1,18)*2</t>
  </si>
  <si>
    <t>93</t>
  </si>
  <si>
    <t>763131771</t>
  </si>
  <si>
    <t>Podhled ze sádrokartonových desek Příplatek k cenám za rovinnost kvality speciální tmelení kvality Q3</t>
  </si>
  <si>
    <t>539977447</t>
  </si>
  <si>
    <t>26,289+38,045+16,88*0,5</t>
  </si>
  <si>
    <t>94</t>
  </si>
  <si>
    <t>763131714</t>
  </si>
  <si>
    <t>Podhled ze sádrokartonových desek ostatní práce a konstrukce na podhledech ze sádrokartonových desek základní penetrační nátěr</t>
  </si>
  <si>
    <t>-133375289</t>
  </si>
  <si>
    <t>95</t>
  </si>
  <si>
    <t>76312142R</t>
  </si>
  <si>
    <t>SDK stěna předsazená tl 62,5 mm profil CW+UW 50 deska 1xDF 15 bez izolace</t>
  </si>
  <si>
    <t>-1850566012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</si>
  <si>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</si>
  <si>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"stěna k chodbě" (2,885+5,995)*2,835-(0,98*2,01)</t>
  </si>
  <si>
    <t>"obvodová stěna" (2,885+5,925+2,98)*1,115</t>
  </si>
  <si>
    <t>96</t>
  </si>
  <si>
    <t>763164536</t>
  </si>
  <si>
    <t>Obklad konstrukcí sádrokartonovými deskami včetně ochranných úhelníků ve tvaru L rozvinuté šíře přes 0,4 do 0,8 m, opláštěný deskou protipožární DF, tl. 15 mm</t>
  </si>
  <si>
    <t>-1203522119</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</si>
  <si>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</si>
  <si>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"obklad sloupů a pásků rozm. 160x160 mm" 2*2,835+4*1,1</t>
  </si>
  <si>
    <t>97</t>
  </si>
  <si>
    <t>763164556</t>
  </si>
  <si>
    <t>Obklad konstrukcí sádrokartonovými deskami včetně ochranných úhelníků ve tvaru L rozvinuté šíře přes 0,8 m, opláštěný deskou protipožární DF, tl. 15 mm</t>
  </si>
  <si>
    <t>-1896566253</t>
  </si>
  <si>
    <t>"obklad kleštin, r.š. 2*(0,31+0,19) mm" 2,3*2*(0,31+0,19)</t>
  </si>
  <si>
    <t>98</t>
  </si>
  <si>
    <t>763121761</t>
  </si>
  <si>
    <t>Stěna předsazená ze sádrokartonových desek Příplatek k cenám za rovinnost kvality speciální tmelení kvality Q3</t>
  </si>
  <si>
    <t>1146500676</t>
  </si>
  <si>
    <t>36,351+10,07*0,8+2,3</t>
  </si>
  <si>
    <t>99</t>
  </si>
  <si>
    <t>763121714</t>
  </si>
  <si>
    <t>Stěna předsazená ze sádrokartonových desek ostatní konstrukce a práce na předsazených stěnách ze sádrokartonových desek základní penetrační nátěr</t>
  </si>
  <si>
    <t>-1894392632</t>
  </si>
  <si>
    <t>100</t>
  </si>
  <si>
    <t>998763403</t>
  </si>
  <si>
    <t>Přesun hmot pro konstrukce montované z desek stanovený procentní sazbou (%) z ceny vodorovná dopravní vzdálenost do 50 m v objektech výšky přes 12 do 24 m</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</si>
  <si>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</si>
  <si>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</si>
  <si>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101</t>
  </si>
  <si>
    <t>998763491</t>
  </si>
  <si>
    <t>Přesun hmot pro konstrukce montované z desek stanovený procentní sazbou (%) z ceny Příplatek k cenám za zvětšený přesun přes vymezenou dopravní vzdálenost do 100 m</t>
  </si>
  <si>
    <t>1729199415</t>
  </si>
  <si>
    <t>764</t>
  </si>
  <si>
    <t>Konstrukce klempířské</t>
  </si>
  <si>
    <t>102</t>
  </si>
  <si>
    <t>764001821</t>
  </si>
  <si>
    <t>Demontáž klempířských konstrukcí krytiny ze svitků nebo tabulí do suti</t>
  </si>
  <si>
    <t>-1955235921</t>
  </si>
  <si>
    <t>166,2</t>
  </si>
  <si>
    <t>103</t>
  </si>
  <si>
    <t>764001851</t>
  </si>
  <si>
    <t>Demontáž klempířských konstrukcí oplechování hřebene s větrací mřížkou nebo podkladním plechem do suti</t>
  </si>
  <si>
    <t>1931364239</t>
  </si>
  <si>
    <t>předpoklad</t>
  </si>
  <si>
    <t>10,2</t>
  </si>
  <si>
    <t>104</t>
  </si>
  <si>
    <t>764001871</t>
  </si>
  <si>
    <t>Demontáž klempířských konstrukcí oplechování nároží s větrací mřížkou nebo podkladním plechem do suti</t>
  </si>
  <si>
    <t>1658813554</t>
  </si>
  <si>
    <t>13,5</t>
  </si>
  <si>
    <t>105</t>
  </si>
  <si>
    <t>764001891</t>
  </si>
  <si>
    <t>Demontáž klempířských konstrukcí oplechování úžlabí do suti</t>
  </si>
  <si>
    <t>665981837</t>
  </si>
  <si>
    <t>106</t>
  </si>
  <si>
    <t>764004803</t>
  </si>
  <si>
    <t>Demontáž klempířských konstrukcí žlabu podokapního k dalšímu použití</t>
  </si>
  <si>
    <t>-1159217321</t>
  </si>
  <si>
    <t>13,1</t>
  </si>
  <si>
    <t>107</t>
  </si>
  <si>
    <t>764121403</t>
  </si>
  <si>
    <t>Krytina z hliníkového plechu s úpravou u okapů, prostupů a výčnělků střechy rovné drážkováním ze svitků rš 500 mm, sklon střechy přes 30 do 60°</t>
  </si>
  <si>
    <t>-204626442</t>
  </si>
  <si>
    <t>108</t>
  </si>
  <si>
    <t>764221415</t>
  </si>
  <si>
    <t>Oplechování střešních prvků z hliníkového plechu hřebene nevětraného s použitím hřebenového plechu rš 400 mm</t>
  </si>
  <si>
    <t>595112210</t>
  </si>
  <si>
    <t xml:space="preserve">Poznámka k souboru cen:
1. V cenách 764 22-1405 až -3442 nejsou započteny náklady na podkladní plech, tyto se oceňují cenami souboru cen 764 02-14.. Podkladní plech z hliníkového plechu v rozvinuté šířce podle rš střešního prvku.
</t>
  </si>
  <si>
    <t>109</t>
  </si>
  <si>
    <t>764221445</t>
  </si>
  <si>
    <t>Oplechování střešních prvků z hliníkového plechu nároží nevětraného s použitím nárožního plechu rš 400 mm</t>
  </si>
  <si>
    <t>-933955581</t>
  </si>
  <si>
    <t>110</t>
  </si>
  <si>
    <t>764221467</t>
  </si>
  <si>
    <t>Oplechování střešních prvků z hliníkového plechu úžlabí rš 670 mm</t>
  </si>
  <si>
    <t>-375497312</t>
  </si>
  <si>
    <t>111</t>
  </si>
  <si>
    <t>764221476</t>
  </si>
  <si>
    <t>Oplechování střešních prvků z hliníkového plechu Příplatek k cenám za provedení úžlabí v plechové krytině</t>
  </si>
  <si>
    <t>-1531146192</t>
  </si>
  <si>
    <t>112</t>
  </si>
  <si>
    <t>764222434</t>
  </si>
  <si>
    <t>Oplechování střešních prvků z hliníkového plechu okapu okapovým plechem střechy rovné rš 330 mm</t>
  </si>
  <si>
    <t>843694679</t>
  </si>
  <si>
    <t>113</t>
  </si>
  <si>
    <t>764501103</t>
  </si>
  <si>
    <t>Montáž žlabu podokapního půlkruhového žlabu</t>
  </si>
  <si>
    <t>333493804</t>
  </si>
  <si>
    <t>Poznámka k položce:
ZPĚTNÁ MONTÁŽ PŮVODNÍHO ŽLABU !!!</t>
  </si>
  <si>
    <t>114</t>
  </si>
  <si>
    <t>998764203</t>
  </si>
  <si>
    <t>Přesun hmot pro konstrukce klempířské stanovený procentní sazbou (%) z ceny vodorovná dopravní vzdálenost do 50 m v objektech výšky přes 12 do 24 m</t>
  </si>
  <si>
    <t>-279735803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</si>
  <si>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</si>
  <si>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115</t>
  </si>
  <si>
    <t>998764292</t>
  </si>
  <si>
    <t>Přesun hmot pro konstrukce klempířské stanovený procentní sazbou (%) z ceny Příplatek k cenám za zvětšený přesun přes vymezenou největší dopravní vzdálenost do 100 m</t>
  </si>
  <si>
    <t>-301012208</t>
  </si>
  <si>
    <t>765</t>
  </si>
  <si>
    <t>Krytina skládaná</t>
  </si>
  <si>
    <t>116</t>
  </si>
  <si>
    <t>765191023</t>
  </si>
  <si>
    <t>Montáž pojistné hydroizolační nebo parotěsné fólie kladené ve sklonu přes 20° s lepenými přesahy na bednění nebo tepelnou izolaci</t>
  </si>
  <si>
    <t>102701041</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</si>
  <si>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</si>
  <si>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117</t>
  </si>
  <si>
    <t>28329036</t>
  </si>
  <si>
    <t>fólie kontaktní difuzně propustná pro doplňkovou hydroizolační vrstvu, třívrstvá mikroporézní PP 150g/m2 s integrovanou samolepící páskou</t>
  </si>
  <si>
    <t>1704859688</t>
  </si>
  <si>
    <t>162,278*1,1 'Přepočtené koeficientem množství</t>
  </si>
  <si>
    <t>118</t>
  </si>
  <si>
    <t>765191053</t>
  </si>
  <si>
    <t>Montáž pojistné hydroizolační nebo parotěsné fólie hřebene nebo nároží, střechy nevětrané</t>
  </si>
  <si>
    <t>1474853781</t>
  </si>
  <si>
    <t>119</t>
  </si>
  <si>
    <t>28329044</t>
  </si>
  <si>
    <t>fólie kontaktní difuzně propustná pro doplňkovou hydroizolační vrstvu, třívrstvá mikroporézní PP 150g/m2</t>
  </si>
  <si>
    <t>1248458250</t>
  </si>
  <si>
    <t>10,2*1,15 'Přepočtené koeficientem množství</t>
  </si>
  <si>
    <t>120</t>
  </si>
  <si>
    <t>765191063</t>
  </si>
  <si>
    <t>Montáž pojistné hydroizolační nebo parotěsné fólie úžlabí, střechy nevětrané (přes kontralatě)</t>
  </si>
  <si>
    <t>731207751</t>
  </si>
  <si>
    <t>121</t>
  </si>
  <si>
    <t>1968363868</t>
  </si>
  <si>
    <t>13,5*1,15 'Přepočtené koeficientem množství</t>
  </si>
  <si>
    <t>122</t>
  </si>
  <si>
    <t>765191071</t>
  </si>
  <si>
    <t>Montáž pojistné hydroizolační nebo parotěsné fólie okapu přesahem na okapnici</t>
  </si>
  <si>
    <t>-122605336</t>
  </si>
  <si>
    <t>123</t>
  </si>
  <si>
    <t>-1696165655</t>
  </si>
  <si>
    <t>13,1*1,15 'Přepočtené koeficientem množství</t>
  </si>
  <si>
    <t>124</t>
  </si>
  <si>
    <t>765191091</t>
  </si>
  <si>
    <t>Montáž pojistné hydroizolační nebo parotěsné fólie Příplatek k cenám montáže na bednění nebo tepelnou izolaci za sklon přes 30°</t>
  </si>
  <si>
    <t>-849221223</t>
  </si>
  <si>
    <t>125</t>
  </si>
  <si>
    <t>765191031</t>
  </si>
  <si>
    <t>Montáž pojistné hydroizolační nebo parotěsné fólie lepení těsnících pásků pod kontralatě</t>
  </si>
  <si>
    <t>-917919218</t>
  </si>
  <si>
    <t>126</t>
  </si>
  <si>
    <t>28329307</t>
  </si>
  <si>
    <t>páska těsnící jednostranně lepící univerzální pro DHV a opracování prostupů š 60mm</t>
  </si>
  <si>
    <t>1190555690</t>
  </si>
  <si>
    <t>189*1,1 'Přepočtené koeficientem množství</t>
  </si>
  <si>
    <t>127</t>
  </si>
  <si>
    <t>998765203</t>
  </si>
  <si>
    <t>Přesun hmot pro krytiny skládané stanovený procentní sazbou (%) z ceny vodorovná dopravní vzdálenost do 50 m v objektech výšky přes 12 do 24 m</t>
  </si>
  <si>
    <t>770734588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</si>
  <si>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</si>
  <si>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128</t>
  </si>
  <si>
    <t>998765292</t>
  </si>
  <si>
    <t>Přesun hmot pro krytiny skládané stanovený procentní sazbou (%) z ceny Příplatek k cenám za zvětšený přesun přes vymezenou největší dopravní vzdálenost do 100 m</t>
  </si>
  <si>
    <t>-708522585</t>
  </si>
  <si>
    <t>766</t>
  </si>
  <si>
    <t>Konstrukce truhlářské</t>
  </si>
  <si>
    <t>129</t>
  </si>
  <si>
    <t>766660021</t>
  </si>
  <si>
    <t>Montáž dveřních křídel dřevěných nebo plastových otevíravých do ocelové zárubně protipožárních jednokřídlových, šířky do 800 mm</t>
  </si>
  <si>
    <t>1805530012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</si>
  <si>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</si>
  <si>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"nové dveře D1" 1</t>
  </si>
  <si>
    <t>130</t>
  </si>
  <si>
    <t>611-D1</t>
  </si>
  <si>
    <t>dveře jednokřídlé, rozm. 800x1970 mm, L, z laminátové desky s povrchovou úpravou v dekoru dřeva, prosklené s čirým sklem a horizontálním i vertikálním členěním</t>
  </si>
  <si>
    <t>-61029036</t>
  </si>
  <si>
    <t>131</t>
  </si>
  <si>
    <t>766660022</t>
  </si>
  <si>
    <t>Montáž dveřních křídel dřevěných nebo plastových otevíravých do ocelové zárubně protipožárních jednokřídlových, šířky přes 800 mm</t>
  </si>
  <si>
    <t>-224019471</t>
  </si>
  <si>
    <t>"nové dveře D2" 1</t>
  </si>
  <si>
    <t>132</t>
  </si>
  <si>
    <t>611D2</t>
  </si>
  <si>
    <t>dveře jednokřídlé, rozm. 900x1970 mm, P, z laminátové desky s povrchovou úpravou v dekoru dřeva, plné bez falců</t>
  </si>
  <si>
    <t>-278813912</t>
  </si>
  <si>
    <t>133</t>
  </si>
  <si>
    <t>766660728</t>
  </si>
  <si>
    <t>Montáž dveřních doplňků dveřního kování interiérového zámku</t>
  </si>
  <si>
    <t>-1653152131</t>
  </si>
  <si>
    <t>134</t>
  </si>
  <si>
    <t>5492400R</t>
  </si>
  <si>
    <t>zámek zadlabací s obyčejným klíčem</t>
  </si>
  <si>
    <t>23190635</t>
  </si>
  <si>
    <t>135</t>
  </si>
  <si>
    <t>766660729</t>
  </si>
  <si>
    <t>Montáž dveřních doplňků dveřního kování interiérového štítku s klikou</t>
  </si>
  <si>
    <t>-209499778</t>
  </si>
  <si>
    <t>136</t>
  </si>
  <si>
    <t>5491462R</t>
  </si>
  <si>
    <t>kování dveřní vrchní klika včetně štítu a montážního materiálu nerez</t>
  </si>
  <si>
    <t>1168782585</t>
  </si>
  <si>
    <t>137</t>
  </si>
  <si>
    <t>766671002</t>
  </si>
  <si>
    <t>Montáž střešních oken dřevěných nebo plastových kyvných, výklopných/kyvných s okenním rámem a lemováním, s plisovaným límcem, s napojením na krytinu do krytiny ploché, rozměru 66 x 118 cm</t>
  </si>
  <si>
    <t>275704266</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</si>
  <si>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</si>
  <si>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viz STZ a výkr. Tabulka střešních oken</t>
  </si>
  <si>
    <t>"SO2, rozm. 660x1180 mm" 1</t>
  </si>
  <si>
    <t>138</t>
  </si>
  <si>
    <t>SO2</t>
  </si>
  <si>
    <t>STŘEŠNÍ OKNO DŘEVĚNÉ KYVNÉ S KLIKOU rozm. 660x1180 mm</t>
  </si>
  <si>
    <t>-1652968113</t>
  </si>
  <si>
    <t>Poznámka k položce:
PODROBNÝ POPIS - VIZ TABULKA STŘEŠNÍCH OKEN</t>
  </si>
  <si>
    <t>139</t>
  </si>
  <si>
    <t>61124047</t>
  </si>
  <si>
    <t>zateplovací sada střešních oken rám 66x118cm</t>
  </si>
  <si>
    <t>sada</t>
  </si>
  <si>
    <t>1573115936</t>
  </si>
  <si>
    <t>140</t>
  </si>
  <si>
    <t>61124161</t>
  </si>
  <si>
    <t>lemování střešních oken 66x118cm</t>
  </si>
  <si>
    <t>-1109172905</t>
  </si>
  <si>
    <t>141</t>
  </si>
  <si>
    <t>61124231</t>
  </si>
  <si>
    <t>manžeta z parotěsné fólie pro střešní okno 66x118cm</t>
  </si>
  <si>
    <t>654638206</t>
  </si>
  <si>
    <t>142</t>
  </si>
  <si>
    <t>61124362</t>
  </si>
  <si>
    <t>roleta celostínící vnitřní 66x118cm</t>
  </si>
  <si>
    <t>-173586694</t>
  </si>
  <si>
    <t>143</t>
  </si>
  <si>
    <t>766671006</t>
  </si>
  <si>
    <t>Montáž střešních oken dřevěných nebo plastových kyvných, výklopných/kyvných s okenním rámem a lemováním, s plisovaným límcem, s napojením na krytinu do krytiny ploché, rozměru 78 x 160 cm</t>
  </si>
  <si>
    <t>-46429649</t>
  </si>
  <si>
    <t>"SO1, rozm. 780x1600 mm" 2</t>
  </si>
  <si>
    <t>144</t>
  </si>
  <si>
    <t>SO1</t>
  </si>
  <si>
    <t>STŘEŠNÍ OKNO DŘEVĚNÉ KYVNÉ S KLIKOU, rozm. 780x1600 mm</t>
  </si>
  <si>
    <t>962899549</t>
  </si>
  <si>
    <t>145</t>
  </si>
  <si>
    <t>61124062</t>
  </si>
  <si>
    <t>zateplovací sada střešních oken rám 78x160cm</t>
  </si>
  <si>
    <t>-455503003</t>
  </si>
  <si>
    <t>146</t>
  </si>
  <si>
    <t>61124165</t>
  </si>
  <si>
    <t>lemování střešních oken 78x160cm</t>
  </si>
  <si>
    <t>1875125517</t>
  </si>
  <si>
    <t>147</t>
  </si>
  <si>
    <t>61124235</t>
  </si>
  <si>
    <t>manžeta z parotěsné fólie pro střešní okno 78x160cm</t>
  </si>
  <si>
    <t>1806717609</t>
  </si>
  <si>
    <t>148</t>
  </si>
  <si>
    <t>61124368</t>
  </si>
  <si>
    <t>roleta celostínící vnitřní 78x160cm</t>
  </si>
  <si>
    <t>-654823734</t>
  </si>
  <si>
    <t>149</t>
  </si>
  <si>
    <t>76667100R</t>
  </si>
  <si>
    <t>Montáž střešních oken dřevěných nebo plastových kyvných, výklopných/kyvných s okenním rámem a lemováním, s plisovaným límcem, s napojením na krytinu do krytiny ploché, rozměru 66 x 98 cm</t>
  </si>
  <si>
    <t>-496357012</t>
  </si>
  <si>
    <t>"SO3, rozm. 660x980 mm" 1</t>
  </si>
  <si>
    <t>150</t>
  </si>
  <si>
    <t>SO03</t>
  </si>
  <si>
    <t>STŘEŠNÍ OKNO DŘEVĚNÉ KYVNÉ, rozm. 660x980 mm</t>
  </si>
  <si>
    <t>226133533</t>
  </si>
  <si>
    <t>151</t>
  </si>
  <si>
    <t>6112404R</t>
  </si>
  <si>
    <t>zateplovací sada střešních oken rám 66x98cm</t>
  </si>
  <si>
    <t>1570435281</t>
  </si>
  <si>
    <t>152</t>
  </si>
  <si>
    <t>6112416R</t>
  </si>
  <si>
    <t>lemování střešních oken 66x98cm</t>
  </si>
  <si>
    <t>-1107589101</t>
  </si>
  <si>
    <t>153</t>
  </si>
  <si>
    <t>6112423R</t>
  </si>
  <si>
    <t>manžeta z parotěsné fólie pro střešní okno 66x98cm</t>
  </si>
  <si>
    <t>-278697902</t>
  </si>
  <si>
    <t>154</t>
  </si>
  <si>
    <t>61140611</t>
  </si>
  <si>
    <t>elektrické ovládání střešních oken systém pro 1 prvek</t>
  </si>
  <si>
    <t>2080184890</t>
  </si>
  <si>
    <t>155</t>
  </si>
  <si>
    <t>6112436R</t>
  </si>
  <si>
    <t>roleta celostínící vnitřní 66x98cm</t>
  </si>
  <si>
    <t>896306177</t>
  </si>
  <si>
    <t>156</t>
  </si>
  <si>
    <t>766414242</t>
  </si>
  <si>
    <t>Montáž obložení stěn plochy do 5 m2 panely obkladovými z aglomerovaných desek, plochy přes 0,60 do 1,50 m2</t>
  </si>
  <si>
    <t>-960042121</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</si>
  <si>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</si>
  <si>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"m.č. 101 - Denní místnost (za kuch. linkou)" 3,14*(1,5-0,8)</t>
  </si>
  <si>
    <t>157</t>
  </si>
  <si>
    <t>6243205R</t>
  </si>
  <si>
    <t>obklad MDF dle specifikace PD</t>
  </si>
  <si>
    <t>-581618374</t>
  </si>
  <si>
    <t>2,198*1,1 'Přepočtené koeficientem množství</t>
  </si>
  <si>
    <t>158</t>
  </si>
  <si>
    <t>998766203</t>
  </si>
  <si>
    <t>Přesun hmot pro konstrukce truhlářské stanovený procentní sazbou (%) z ceny vodorovná dopravní vzdálenost do 50 m v objektech výšky přes 12 do 24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</si>
  <si>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</si>
  <si>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</si>
  <si>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159</t>
  </si>
  <si>
    <t>998766292</t>
  </si>
  <si>
    <t>Přesun hmot pro konstrukce truhlářské stanovený procentní sazbou (%) z ceny Příplatek k cenám za zvětšený přesun přes vymezenou největší dopravní vzdálenost do 100 m</t>
  </si>
  <si>
    <t>-1469957862</t>
  </si>
  <si>
    <t>767</t>
  </si>
  <si>
    <t>Konstrukce zámečnické</t>
  </si>
  <si>
    <t>160</t>
  </si>
  <si>
    <t>767-R1</t>
  </si>
  <si>
    <t>Propojení ocelového nosníku 2 x U 180 délky 6700 mm (podpírající prodloužený sloupek krovu) : vyvrtání otvorů pro vložení svorníku (předpoklad á 0,5 bm - celkem 16 otvorů, zřízení 16 ks svorníků M16 (závitová tyč dl. do 0,35 bm, 2x podložka, 2x matice), DODÁVKA A MONTÁŽ</t>
  </si>
  <si>
    <t>1396669209</t>
  </si>
  <si>
    <t>161</t>
  </si>
  <si>
    <t>998767203</t>
  </si>
  <si>
    <t>Přesun hmot pro zámečnické konstrukce stanovený procentní sazbou (%) z ceny vodorovná dopravní vzdálenost do 50 m v objektech výšky přes 12 do 24 m</t>
  </si>
  <si>
    <t>-342041820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</si>
  <si>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</si>
  <si>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162</t>
  </si>
  <si>
    <t>998767292</t>
  </si>
  <si>
    <t>Přesun hmot pro zámečnické konstrukce stanovený procentní sazbou (%) z ceny Příplatek k cenám za zvětšený přesun přes vymezenou největší dopravní vzdálenost do 100 m</t>
  </si>
  <si>
    <t>1379846955</t>
  </si>
  <si>
    <t>775</t>
  </si>
  <si>
    <t>Podlahy skládané</t>
  </si>
  <si>
    <t>163</t>
  </si>
  <si>
    <t>775541161</t>
  </si>
  <si>
    <t>Montáž podlah plovoucích z velkoplošných lamel vinylových na dřevovláknité nebo kompozitní desce, spojovaných zaklapnutím na zámek</t>
  </si>
  <si>
    <t>-992681161</t>
  </si>
  <si>
    <t>"vinylová lamelová podlaha" 49,52+1*0,15+1*0,45</t>
  </si>
  <si>
    <t>164</t>
  </si>
  <si>
    <t>2841106R</t>
  </si>
  <si>
    <t>vinylová lamelová podlaha tl. 8 mm, dekor dřevo</t>
  </si>
  <si>
    <t>1484893899</t>
  </si>
  <si>
    <t>50,12*1,1 'Přepočtené koeficientem množství</t>
  </si>
  <si>
    <t>165</t>
  </si>
  <si>
    <t>775591191</t>
  </si>
  <si>
    <t>Ostatní prvky pro plovoucí podlahy montáž podložky vyrovnávací a tlumící</t>
  </si>
  <si>
    <t>83982620</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</si>
  <si>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</si>
  <si>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166</t>
  </si>
  <si>
    <t>61155351</t>
  </si>
  <si>
    <t>podložka izolační z pěnového PE 3mm</t>
  </si>
  <si>
    <t>-1652236244</t>
  </si>
  <si>
    <t>167</t>
  </si>
  <si>
    <t>775413411</t>
  </si>
  <si>
    <t>Montáž lišty obvodové připevněné vruty</t>
  </si>
  <si>
    <t>-1806977268</t>
  </si>
  <si>
    <t xml:space="preserve">Poznámka k souboru cen:
1. V cenách 775 41- . . nejsou započteny náklady na dodání lišt, tyto se oceňují ve specifikaci; ztratné lze dohodnout v přiměřené výši.
</t>
  </si>
  <si>
    <t>"m.č. 101 - Denní místnost" 2*(5,925+5,91)-1+2*0,45</t>
  </si>
  <si>
    <t>"m.č. 102 - Sklad" 2*(2,885+5,91)-1+2*0,15</t>
  </si>
  <si>
    <t>168</t>
  </si>
  <si>
    <t>6141815R</t>
  </si>
  <si>
    <t>lišta podlahová laminátová v. 60 mm</t>
  </si>
  <si>
    <t>815102853</t>
  </si>
  <si>
    <t>40,46*1,1 'Přepočtené koeficientem množství</t>
  </si>
  <si>
    <t>169</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</si>
  <si>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</si>
  <si>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</si>
  <si>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</si>
  <si>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</si>
  <si>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"m.č. 101 - Denní místnost" 1</t>
  </si>
  <si>
    <t>"m.č. 102 - Sklad" 1</t>
  </si>
  <si>
    <t>170</t>
  </si>
  <si>
    <t>5534311R</t>
  </si>
  <si>
    <t>profil přechodový Al</t>
  </si>
  <si>
    <t>-1631797190</t>
  </si>
  <si>
    <t>2*1,1 'Přepočtené koeficientem množství</t>
  </si>
  <si>
    <t>171</t>
  </si>
  <si>
    <t>998775203</t>
  </si>
  <si>
    <t>Přesun hmot pro podlahy skládané stanovený procentní sazbou (%) z ceny vodorovná dopravní vzdálenost do 50 m v objektech výšky přes 12 do 24 m</t>
  </si>
  <si>
    <t>-225213488</t>
  </si>
  <si>
    <t>172</t>
  </si>
  <si>
    <t>998775292</t>
  </si>
  <si>
    <t>Přesun hmot pro podlahy skládané stanovený procentní sazbou (%) z ceny Příplatek k cenám za zvětšený přesun přes vymezenou největší dopravní vzdálenost do 100 m</t>
  </si>
  <si>
    <t>1996538320</t>
  </si>
  <si>
    <t>783</t>
  </si>
  <si>
    <t>Dokončovací práce - nátěry</t>
  </si>
  <si>
    <t>173</t>
  </si>
  <si>
    <t>783301401</t>
  </si>
  <si>
    <t>Příprava podkladu zámečnických konstrukcí před provedením nátěru ometení</t>
  </si>
  <si>
    <t>-1483681931</t>
  </si>
  <si>
    <t>"2xL40/40/4" 2*1,3*0,168</t>
  </si>
  <si>
    <t>"3xI140" 3*1,3*0,502</t>
  </si>
  <si>
    <t>"2xU180" 2*6,7*0,611</t>
  </si>
  <si>
    <t>174</t>
  </si>
  <si>
    <t>783301311</t>
  </si>
  <si>
    <t>Příprava podkladu zámečnických konstrukcí před provedením nátěru odmaštění odmašťovačem vodou ředitelným</t>
  </si>
  <si>
    <t>1046917204</t>
  </si>
  <si>
    <t>175</t>
  </si>
  <si>
    <t>783314201</t>
  </si>
  <si>
    <t>Základní antikorozní nátěr zámečnických konstrukcí jednonásobný syntetický standardní</t>
  </si>
  <si>
    <t>-1862303566</t>
  </si>
  <si>
    <t>784</t>
  </si>
  <si>
    <t>Dokončovací práce - malby a tapety</t>
  </si>
  <si>
    <t>176</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</si>
  <si>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</si>
  <si>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</si>
  <si>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</si>
  <si>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</si>
  <si>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177</t>
  </si>
  <si>
    <t>58124844</t>
  </si>
  <si>
    <t>fólie pro malířské potřeby zakrývací tl 25µ 4x5m</t>
  </si>
  <si>
    <t>-255626560</t>
  </si>
  <si>
    <t>55,826*1,05 'Přepočtené koeficientem množství</t>
  </si>
  <si>
    <t>178</t>
  </si>
  <si>
    <t>784171111</t>
  </si>
  <si>
    <t>Zakrytí nemalovaných ploch (materiál ve specifikaci) včetně pozdějšího odkrytí svislých ploch např. stěn, oken, dveří v místnostech výšky do 3,80</t>
  </si>
  <si>
    <t>-55691107</t>
  </si>
  <si>
    <t>"plochy střešního oken"  2*(0,78*1,6)+(0,66*1,18)+(0,66*0,98)</t>
  </si>
  <si>
    <t>"plochy interiérových dveří" 2*(0,8*1,97+0,69*1,97)</t>
  </si>
  <si>
    <t>179</t>
  </si>
  <si>
    <t>-1424907734</t>
  </si>
  <si>
    <t>9,793*1,05 'Přepočtené koeficientem množství</t>
  </si>
  <si>
    <t>180</t>
  </si>
  <si>
    <t>784111001</t>
  </si>
  <si>
    <t>Oprášení (ometení) podkladu v místnostech výšky do 3,80 m</t>
  </si>
  <si>
    <t>-433019355</t>
  </si>
  <si>
    <t>"štukové omítky" 9,795</t>
  </si>
  <si>
    <t>"SDK příčky" 63,304</t>
  </si>
  <si>
    <t>"SDK podhledy a podkroví" 72,774</t>
  </si>
  <si>
    <t>"SDK předsazené stěny" 46,707</t>
  </si>
  <si>
    <t>181</t>
  </si>
  <si>
    <t>784181121</t>
  </si>
  <si>
    <t>Penetrace podkladu jednonásobná hloubková v místnostech výšky do 3,80 m</t>
  </si>
  <si>
    <t>-1151892264</t>
  </si>
  <si>
    <t>182</t>
  </si>
  <si>
    <t>784211101</t>
  </si>
  <si>
    <t>Malby z malířských směsí otěruvzdorných za mokra dvojnásobné, bílé za mokra otěruvzdorné výborně v místnostech výšky do 3,80 m</t>
  </si>
  <si>
    <t>1837937966</t>
  </si>
  <si>
    <t>183</t>
  </si>
  <si>
    <t>784191001</t>
  </si>
  <si>
    <t>Čištění vnitřních ploch hrubý úklid po provedení malířských prací omytím oken nebo balkonových dveří jednoduchých</t>
  </si>
  <si>
    <t>941368006</t>
  </si>
  <si>
    <t>184</t>
  </si>
  <si>
    <t>784191005</t>
  </si>
  <si>
    <t>Čištění vnitřních ploch hrubý úklid po provedení malířských prací omytím dveří nebo vrat</t>
  </si>
  <si>
    <t>-577267802</t>
  </si>
  <si>
    <t>185</t>
  </si>
  <si>
    <t>784191007</t>
  </si>
  <si>
    <t>Čištění vnitřních ploch hrubý úklid po provedení malířských prací omytím podlah</t>
  </si>
  <si>
    <t>-976032315</t>
  </si>
  <si>
    <t xml:space="preserve">    721 - Zdravotechnika - vnitřní kanalizace</t>
  </si>
  <si>
    <t xml:space="preserve">    722 - Zdravotechnika - vnitřní vodovod</t>
  </si>
  <si>
    <t xml:space="preserve">    725 - Zdravotechnika - zařizovací předměty</t>
  </si>
  <si>
    <t>HZS - Hodinové zúčtovací sazby</t>
  </si>
  <si>
    <t>310235241</t>
  </si>
  <si>
    <t>Zazdívka otvorů ve zdivu nadzákladovém cihlami pálenými plochy do 0,0225 m2, ve zdi tl. do 300 mm</t>
  </si>
  <si>
    <t>-1829528152</t>
  </si>
  <si>
    <t>310235251</t>
  </si>
  <si>
    <t>Zazdívka otvorů ve zdivu nadzákladovém cihlami pálenými plochy do 0,0225 m2, ve zdi tl. přes 300 do 450 mm</t>
  </si>
  <si>
    <t>-1296013458</t>
  </si>
  <si>
    <t>411388621</t>
  </si>
  <si>
    <t>Zabetonování otvorů ve stropech nebo v klenbách včetně lešení, bednění, odbednění a výztuže (materiál v ceně) ze suchých směsí, tl. do 150 mm ve stropech železobetonových, tvárnicových a prefabrikovaných plochy do 0,25 m2</t>
  </si>
  <si>
    <t>1277059927</t>
  </si>
  <si>
    <t>viz výkr. Půdorys rozvodů vodovod + kanalizace</t>
  </si>
  <si>
    <t>1 + 1</t>
  </si>
  <si>
    <t>612135101</t>
  </si>
  <si>
    <t>Hrubá výplň rýh maltou jakékoli šířky rýhy ve stěnách</t>
  </si>
  <si>
    <t>867751474</t>
  </si>
  <si>
    <t xml:space="preserve">Poznámka k souboru cen:
1. V cenách nejsou započteny náklady na omítku rýh, tyto se ocení příšlušnými cenami tohoto katalogu.
</t>
  </si>
  <si>
    <t>8*0,1+8*0,15</t>
  </si>
  <si>
    <t>612325111</t>
  </si>
  <si>
    <t>Vápenocementová omítka rýh hladká ve stěnách, šířky rýhy do 150 mm</t>
  </si>
  <si>
    <t>553554521</t>
  </si>
  <si>
    <t>971033231</t>
  </si>
  <si>
    <t>Vybourání otvorů ve zdivu základovém nebo nadzákladovém z cihel, tvárnic, příčkovek z cihel pálených na maltu vápennou nebo vápenocementovou plochy do 0,0225 m2, tl. do 150 mm</t>
  </si>
  <si>
    <t>-2115870509</t>
  </si>
  <si>
    <t>viz Půdorys 1.NP, 2.NP - vzduchotechnika</t>
  </si>
  <si>
    <t>971033251</t>
  </si>
  <si>
    <t>Vybourání otvorů ve zdivu základovém nebo nadzákladovém z cihel, tvárnic, příčkovek z cihel pálených na maltu vápennou nebo vápenocementovou plochy do 0,0225 m2, tl. do 450 mm</t>
  </si>
  <si>
    <t>-1535537992</t>
  </si>
  <si>
    <t>972054141</t>
  </si>
  <si>
    <t>Vybourání otvorů ve stropech nebo klenbách železobetonových bez odstranění podlahy a násypu, plochy do 0,0225 m2, tl. do 150 mm</t>
  </si>
  <si>
    <t>-93055450</t>
  </si>
  <si>
    <t>1322949264</t>
  </si>
  <si>
    <t>viz výkr. Půdorys rozvodů vodovod</t>
  </si>
  <si>
    <t>974031154</t>
  </si>
  <si>
    <t>Vysekání rýh ve zdivu cihelném na maltu vápennou nebo vápenocementovou do hl. 100 mm a šířky do 150 mm</t>
  </si>
  <si>
    <t>-2028132188</t>
  </si>
  <si>
    <t>viz výkr. Půdorys rozvodů kanalizace</t>
  </si>
  <si>
    <t>2145229452</t>
  </si>
  <si>
    <t>-989227766</t>
  </si>
  <si>
    <t>339049798</t>
  </si>
  <si>
    <t>-815960289</t>
  </si>
  <si>
    <t>-1697082780</t>
  </si>
  <si>
    <t>1724199836</t>
  </si>
  <si>
    <t>721</t>
  </si>
  <si>
    <t>Zdravotechnika - vnitřní kanalizace</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</si>
  <si>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</si>
  <si>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</si>
  <si>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</si>
  <si>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</si>
  <si>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Poznámka k položce:
VEDENO OD UMYVADLA V NIŽŠÍM PODLAŽÍ V DRÁŽCE VE STĚNĚ A PŘES STROP DO INSTALAČNÍHO PROSTORU POD VESTAVĚNÝMI REGÁLY VE SKLADU</t>
  </si>
  <si>
    <t>721290111</t>
  </si>
  <si>
    <t>Zkouška těsnosti kanalizace v objektech vodou do DN 125</t>
  </si>
  <si>
    <t>-497077051</t>
  </si>
  <si>
    <t>998721203</t>
  </si>
  <si>
    <t>Přesun hmot pro vnitřní kanalizace stanovený procentní sazbou (%) z ceny vodorovná dopravní vzdálenost do 50 m v objektech výšky přes 12 do 24 m</t>
  </si>
  <si>
    <t>-1543765637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</si>
  <si>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</si>
  <si>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</si>
  <si>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</si>
  <si>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</si>
  <si>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</si>
  <si>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</si>
  <si>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</si>
  <si>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</si>
  <si>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</si>
  <si>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722179191</t>
  </si>
  <si>
    <t>Příplatek k ceně rozvody vody z plastů za práce malého rozsahu na zakázce do 20 m rozvodu</t>
  </si>
  <si>
    <t>-1127234397</t>
  </si>
  <si>
    <t xml:space="preserve">Poznámka k souboru cen:
1. Příplatek - 9191 nelze užít současně s příplatky -9192 a -9193.
2. Příplatky -9192 a -9193 lze užít současně.
3. Příplatky lze užít také k cenám oprav plastových rozvodů.
</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</si>
  <si>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</si>
  <si>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</si>
  <si>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</si>
  <si>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</si>
  <si>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722240121</t>
  </si>
  <si>
    <t>Armatury z plastických hmot kohouty (PPR) kulové DN 16</t>
  </si>
  <si>
    <t>270240040</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</si>
  <si>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</si>
  <si>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</si>
  <si>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</si>
  <si>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</si>
  <si>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</si>
  <si>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</si>
  <si>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-1418689462</t>
  </si>
  <si>
    <t>998722203</t>
  </si>
  <si>
    <t>Přesun hmot pro vnitřní vodovod stanovený procentní sazbou (%) z ceny vodorovná dopravní vzdálenost do 50 m v objektech výšky přes 12 do 24 m</t>
  </si>
  <si>
    <t>-1933645215</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</si>
  <si>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</si>
  <si>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</si>
  <si>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</si>
  <si>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</si>
  <si>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</si>
  <si>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725311121</t>
  </si>
  <si>
    <t>Dřezy bez výtokových armatur jednoduché se zápachovou uzávěrkou nerezové s odkapávací plochou 560x480 mm a miskou</t>
  </si>
  <si>
    <t>-1010090533</t>
  </si>
  <si>
    <t xml:space="preserve">Poznámka k souboru cen:
1. V ceně -1131 není započtena úhelníková příchytka.
2. V cenách -1141, není započten napájecí zdroj.
</t>
  </si>
  <si>
    <t>725821325</t>
  </si>
  <si>
    <t>Baterie dřezové stojánkové pákové s otáčivým ústím a délkou ramínka 220 mm</t>
  </si>
  <si>
    <t>-1695819447</t>
  </si>
  <si>
    <t xml:space="preserve">Poznámka k souboru cen:
1. V ceně -1422 není započten napájecí zdroj.
</t>
  </si>
  <si>
    <t>725-R1</t>
  </si>
  <si>
    <t>PRŮTOKOVÝ OHŘÍVAČ TEPLÉ VODY : maloobjemový elektrický ohřívač vody pro jedno nebo více odběrných míst dostupný v objemu 9,9 l, tlaková smaltovaná nádoba, topné těleso o příkonu 2 kW, možnost umístit pod (IN) nebo nad (UP) odběrné místo - DODÁVKA A MONTÁŽ včetně napojení na rozvod vody a D+M armatur (pojistný, zpětný, zkušební, redukční a uzavírací ventil)</t>
  </si>
  <si>
    <t>-1145664580</t>
  </si>
  <si>
    <t>Poznámka k položce:
BUDE UMÍSTĚNO V PROSTORU KUCHYŇSKÉ LINKY POD DŘEZEM</t>
  </si>
  <si>
    <t>998725203</t>
  </si>
  <si>
    <t>Přesun hmot pro zařizovací předměty stanovený procentní sazbou (%) z ceny vodorovná dopravní vzdálenost do 50 m v objektech výšky přes 12 do 24 m</t>
  </si>
  <si>
    <t>-113231773</t>
  </si>
  <si>
    <t>998725292</t>
  </si>
  <si>
    <t>Přesun hmot pro zařizovací předměty stanovený procentní sazbou (%) z ceny Příplatek k cenám za zvětšený přesun přes vymezenou největší dopravní vzdálenost do 100 m</t>
  </si>
  <si>
    <t>-199275421</t>
  </si>
  <si>
    <t>HZS</t>
  </si>
  <si>
    <t>Hodinové zúčtovací sazby</t>
  </si>
  <si>
    <t>HZS1301</t>
  </si>
  <si>
    <t>Hodinové zúčtovací sazby profesí HSV provádění konstrukcí zedník</t>
  </si>
  <si>
    <t>hod</t>
  </si>
  <si>
    <t>512</t>
  </si>
  <si>
    <t>-1901577481</t>
  </si>
  <si>
    <t>Poznámka k položce:
ZEDNICKÉ ZAČIŠTĚNÍ PROSTUPŮ, apod.</t>
  </si>
  <si>
    <t>-888946554</t>
  </si>
  <si>
    <t xml:space="preserve">    733 - Ústřední vytápění - rozvodné potrubí</t>
  </si>
  <si>
    <t xml:space="preserve">    734 - Ústřední vytápění - armatury</t>
  </si>
  <si>
    <t xml:space="preserve">    735 - Ústřední vytápění - otopná tělesa</t>
  </si>
  <si>
    <t>-778249622</t>
  </si>
  <si>
    <t>viz výkr. Půdorys rozvodů ústředního vytápění</t>
  </si>
  <si>
    <t>14*0,15</t>
  </si>
  <si>
    <t>612315212</t>
  </si>
  <si>
    <t>Vápenná omítka jednotlivých malých ploch hladká na stěnách, plochy jednotlivě přes 0,09 do 0,25 m2</t>
  </si>
  <si>
    <t>-27594764</t>
  </si>
  <si>
    <t>2*1</t>
  </si>
  <si>
    <t>-1889108969</t>
  </si>
  <si>
    <t>974031164</t>
  </si>
  <si>
    <t>Vysekání rýh ve zdivu cihelném na maltu vápennou nebo vápenocementovou do hl. 150 mm a šířky do 150 mm</t>
  </si>
  <si>
    <t>0,572*5 'Přepočtené koeficientem množství</t>
  </si>
  <si>
    <t>0,572*24 'Přepočtené koeficientem množství</t>
  </si>
  <si>
    <t>733</t>
  </si>
  <si>
    <t>Ústřední vytápění - rozvodné potrubí</t>
  </si>
  <si>
    <t>733222202</t>
  </si>
  <si>
    <t>Potrubí z trubek měděných polotvrdých spojovaných tvrdým pájením Ø 15/1</t>
  </si>
  <si>
    <t>1899262740</t>
  </si>
  <si>
    <t>733222203</t>
  </si>
  <si>
    <t>Potrubí z trubek měděných polotvrdých spojovaných tvrdým pájením Ø 18/1</t>
  </si>
  <si>
    <t>-1448509166</t>
  </si>
  <si>
    <t>733291101</t>
  </si>
  <si>
    <t>Zkoušky těsnosti potrubí z trubek měděných Ø do 35/1,5</t>
  </si>
  <si>
    <t>-1298925207</t>
  </si>
  <si>
    <t>6+28</t>
  </si>
  <si>
    <t>733811251</t>
  </si>
  <si>
    <t>Ochrana potrubí termoizolačními trubicemi z pěnového polyetylenu PE přilepenými v příčných a podélných spojích, tloušťky izolace přes 20 do 25 mm, vnitřního průměru izolace DN do 22 mm</t>
  </si>
  <si>
    <t>1080676487</t>
  </si>
  <si>
    <t>998733203</t>
  </si>
  <si>
    <t>Přesun hmot pro rozvody potrubí stanovený procentní sazbou z ceny vodorovná dopravní vzdálenost do 50 m v objektech výšky přes 12 do 24 m</t>
  </si>
  <si>
    <t>-1884201636</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</si>
  <si>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</si>
  <si>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</si>
  <si>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</si>
  <si>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</si>
  <si>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</si>
  <si>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</si>
  <si>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</si>
  <si>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</si>
  <si>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</si>
  <si>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</si>
  <si>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</si>
  <si>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</si>
  <si>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</si>
  <si>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</si>
  <si>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</si>
  <si>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734261403</t>
  </si>
  <si>
    <t>Šroubení připojovací armatury radiátorů VK PN 10 do 110°C, regulační uzavíratelné rohové G 3/4 x 18</t>
  </si>
  <si>
    <t>-2047017061</t>
  </si>
  <si>
    <t>734271144</t>
  </si>
  <si>
    <t>Šoupátka uzavírací závitová PN 16 do 80°C G 3/4</t>
  </si>
  <si>
    <t>-1316867187</t>
  </si>
  <si>
    <t>"v místě napojení" 2</t>
  </si>
  <si>
    <t>998734203</t>
  </si>
  <si>
    <t>Přesun hmot pro armatury stanovený procentní sazbou (%) z ceny vodorovná dopravní vzdálenost do 50 m v objektech výšky přes 12 do 24 m</t>
  </si>
  <si>
    <t>708631258</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</si>
  <si>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</si>
  <si>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</si>
  <si>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</si>
  <si>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</si>
  <si>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</si>
  <si>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735151573</t>
  </si>
  <si>
    <t>Otopná tělesa panelová dvoudesková PN 1,0 MPa, T do 110°C se dvěma přídavnými přestupními plochami výšky tělesa 600 mm stavební délky / výkonu 600 mm / 1007 W</t>
  </si>
  <si>
    <t>2109544114</t>
  </si>
  <si>
    <t xml:space="preserve">Poznámka k souboru cen:
1. Ceny lze použít pro jakýkoli způsob připojení.
</t>
  </si>
  <si>
    <t>735151579</t>
  </si>
  <si>
    <t>Otopná tělesa panelová dvoudesková PN 1,0 MPa, T do 110°C se dvěma přídavnými přestupními plochami výšky tělesa 600 mm stavební délky / výkonu 1200 mm / 2015 W</t>
  </si>
  <si>
    <t>-327801502</t>
  </si>
  <si>
    <t>998735203</t>
  </si>
  <si>
    <t>Přesun hmot pro otopná tělesa stanovený procentní sazbou (%) z ceny vodorovná dopravní vzdálenost do 50 m v objektech výšky přes 12 do 24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</si>
  <si>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</si>
  <si>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</si>
  <si>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</si>
  <si>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</si>
  <si>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</si>
  <si>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</si>
  <si>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</si>
  <si>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783614551</t>
  </si>
  <si>
    <t>Základní nátěr armatur a kovových potrubí jednonásobný potrubí do DN 50 mm syntetický</t>
  </si>
  <si>
    <t>-1402871947</t>
  </si>
  <si>
    <t>783615551</t>
  </si>
  <si>
    <t>Mezinátěr armatur a kovových potrubí potrubí do DN 50 mm syntetický standardní</t>
  </si>
  <si>
    <t>-1630507013</t>
  </si>
  <si>
    <t>"jen potrubí mimo izolaci" 2</t>
  </si>
  <si>
    <t>783617611</t>
  </si>
  <si>
    <t>Krycí nátěr (email) armatur a kovových potrubí potrubí do DN 50 mm dvojnásobný syntetický standardní</t>
  </si>
  <si>
    <t>87983644</t>
  </si>
  <si>
    <t xml:space="preserve">    741 - Elektroinstalace - silnoproud</t>
  </si>
  <si>
    <t xml:space="preserve">    742 - Elektroinstalace - slaboproud</t>
  </si>
  <si>
    <t>-1150565892</t>
  </si>
  <si>
    <t>1189641557</t>
  </si>
  <si>
    <t>viz výkr. Půdorys rozvodů elektroinstalace</t>
  </si>
  <si>
    <t>34*0,1</t>
  </si>
  <si>
    <t>612315211</t>
  </si>
  <si>
    <t>Vápenná omítka jednotlivých malých ploch hladká na stěnách, plochy jednotlivě do 0,09 m2</t>
  </si>
  <si>
    <t>191963506</t>
  </si>
  <si>
    <t>1410454921</t>
  </si>
  <si>
    <t>971033151</t>
  </si>
  <si>
    <t>Vybourání otvorů ve zdivu základovém nebo nadzákladovém z cihel, tvárnic, příčkovek z cihel pálených na maltu vápennou nebo vápenocementovou průměru profilu do 60 mm, tl. do 450 mm</t>
  </si>
  <si>
    <t>62546605</t>
  </si>
  <si>
    <t>538766252</t>
  </si>
  <si>
    <t>-536592592</t>
  </si>
  <si>
    <t>-1661316381</t>
  </si>
  <si>
    <t>0,614*5 'Přepočtené koeficientem množství</t>
  </si>
  <si>
    <t>-2113245925</t>
  </si>
  <si>
    <t>1690936797</t>
  </si>
  <si>
    <t>0,614*24 'Přepočtené koeficientem množství</t>
  </si>
  <si>
    <t>-2103603014</t>
  </si>
  <si>
    <t>-1275672163</t>
  </si>
  <si>
    <t>741</t>
  </si>
  <si>
    <t>Elektroinstalace - silnoproud</t>
  </si>
  <si>
    <t>741110001</t>
  </si>
  <si>
    <t>Montáž trubek elektroinstalačních s nasunutím nebo našroubováním do krabic plastových tuhých, uložených pevně, vnější Ø přes 16 do 23 mm</t>
  </si>
  <si>
    <t>2090616615</t>
  </si>
  <si>
    <t>34571092</t>
  </si>
  <si>
    <t>trubka elektroinstalační tuhá z PVC D 17,4/20 mm, délka 3m</t>
  </si>
  <si>
    <t>1224647716</t>
  </si>
  <si>
    <t>7*1,1 'Přepočtené koeficientem množství</t>
  </si>
  <si>
    <t>741110041</t>
  </si>
  <si>
    <t>Montáž trubek elektroinstalačních s nasunutím nebo našroubováním do krabic plastových ohebných, uložených pevně, vnější Ø přes 11 do 23 mm</t>
  </si>
  <si>
    <t>1165998638</t>
  </si>
  <si>
    <t>24-7</t>
  </si>
  <si>
    <t>34571150</t>
  </si>
  <si>
    <t>trubka elektroinstalační ohebná z PH, D 13,5/18,7mm</t>
  </si>
  <si>
    <t>-549270784</t>
  </si>
  <si>
    <t>17*1,1 'Přepočtené koeficientem množství</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</si>
  <si>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</si>
  <si>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</si>
  <si>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</si>
  <si>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</si>
  <si>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</si>
  <si>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</si>
  <si>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741112002</t>
  </si>
  <si>
    <t>Montáž krabic elektroinstalačních bez napojení na trubky a lišty, demontáže a montáže víčka a přístroje protahovacích nebo odbočných zapuštěných plastových kruhových pro sádrokartonové příčky</t>
  </si>
  <si>
    <t>1136254045</t>
  </si>
  <si>
    <t>1690005530</t>
  </si>
  <si>
    <t>Krabice univerzální do sádrokartonu, KUL 68-45/LD</t>
  </si>
  <si>
    <t>-958948966</t>
  </si>
  <si>
    <t>741112061</t>
  </si>
  <si>
    <t>Montáž krabic elektroinstalačních bez napojení na trubky a lišty, demontáže a montáže víčka a přístroje přístrojových zapuštěných plastových kruhových</t>
  </si>
  <si>
    <t>1334145257</t>
  </si>
  <si>
    <t>2+1+8</t>
  </si>
  <si>
    <t>34571512</t>
  </si>
  <si>
    <t>krabice přístrojová instalační 500V, 71x71x42mm</t>
  </si>
  <si>
    <t>-1105819999</t>
  </si>
  <si>
    <t>741120201</t>
  </si>
  <si>
    <t>Montáž vodičů izolovaných měděných bez ukončení uložených volně plných a laněných s PVC pláštěm, bezhalogenových, ohniodolných (např. CY, CHAH-V) průřezu žíly 1,5 až 16 mm2</t>
  </si>
  <si>
    <t>-282328409</t>
  </si>
  <si>
    <t>34140825</t>
  </si>
  <si>
    <t>vodič silový s Cu jádrem 4mm2 (CY H07 V-U)</t>
  </si>
  <si>
    <t>890457910</t>
  </si>
  <si>
    <t>4*1,2 'Přepočtené koeficientem množství</t>
  </si>
  <si>
    <t>741122015</t>
  </si>
  <si>
    <t>Montáž kabelů měděných bez ukončení uložených pod omítku plných kulatých (např. CYKY), počtu a průřezu žil 3x1,5 mm2</t>
  </si>
  <si>
    <t>1254293984</t>
  </si>
  <si>
    <t>32-10</t>
  </si>
  <si>
    <t>34111030</t>
  </si>
  <si>
    <t>kabel silový s Cu jádrem 1kV 3x1,5mm2 (CYKY)</t>
  </si>
  <si>
    <t>871887632</t>
  </si>
  <si>
    <t>22*1,2 'Přepočtené koeficientem množství</t>
  </si>
  <si>
    <t>741122016</t>
  </si>
  <si>
    <t>Montáž kabelů měděných bez ukončení uložených pod omítku plných kulatých (např. CYKY), počtu a průřezu žil 3x2,5 až 6 mm2</t>
  </si>
  <si>
    <t>-480609978</t>
  </si>
  <si>
    <t>48-14</t>
  </si>
  <si>
    <t>34111036</t>
  </si>
  <si>
    <t>kabel silový s Cu jádrem 1kV 3x2,5mm2 (CYKY)</t>
  </si>
  <si>
    <t>795344291</t>
  </si>
  <si>
    <t>34*1,2 'Přepočtené koeficientem množství</t>
  </si>
  <si>
    <t>741122122</t>
  </si>
  <si>
    <t>Montáž kabelů měděných bez ukončení uložených v trubkách zatažených plných kulatých nebo bezhalogenových (např. CYKY) počtu a průřezu žil 3x1,5 až 6 mm2</t>
  </si>
  <si>
    <t>-1802551288</t>
  </si>
  <si>
    <t>viz níže uvedené výpočty</t>
  </si>
  <si>
    <t>10+14</t>
  </si>
  <si>
    <t>1907296920</t>
  </si>
  <si>
    <t>10*1,2 'Přepočtené koeficientem množství</t>
  </si>
  <si>
    <t>942575935</t>
  </si>
  <si>
    <t>14*1,2 'Přepočtené koeficientem množství</t>
  </si>
  <si>
    <t>741130001</t>
  </si>
  <si>
    <t>Ukončení vodičů izolovaných s označením a zapojením v rozváděči nebo na přístroji, průřezu žíly do 2,5 mm2</t>
  </si>
  <si>
    <t>220323308</t>
  </si>
  <si>
    <t>741130021</t>
  </si>
  <si>
    <t>Ukončení vodičů izolovaných s označením a zapojením na svorkovnici s otevřením a uzavřením krytu, průřezu žíly do 2,5 mm2</t>
  </si>
  <si>
    <t>481126795</t>
  </si>
  <si>
    <t>741210401</t>
  </si>
  <si>
    <t>Montáž rozváděčů nebo krabic nevýbušných bez zapojení vodičů hmotnosti do 5 kg</t>
  </si>
  <si>
    <t>-1104057028</t>
  </si>
  <si>
    <t>"OJ" 1</t>
  </si>
  <si>
    <t>35713120</t>
  </si>
  <si>
    <t>rozvodnice nástěnná, průhledné dveře, 1 řada, šířka 4 modulární jednotky</t>
  </si>
  <si>
    <t>1855339193</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</si>
  <si>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</si>
  <si>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</si>
  <si>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</si>
  <si>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</si>
  <si>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</si>
  <si>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</si>
  <si>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</si>
  <si>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741310003</t>
  </si>
  <si>
    <t>Montáž spínačů jedno nebo dvoupólových nástěnných se zapojením vodičů, pro prostředí normální vypínačů, řazení 2-dvoupólových</t>
  </si>
  <si>
    <t>39950256</t>
  </si>
  <si>
    <t>8500143361</t>
  </si>
  <si>
    <t>spínač dvoupólový 10A bílý</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</si>
  <si>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</si>
  <si>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</si>
  <si>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</si>
  <si>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</si>
  <si>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</si>
  <si>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</si>
  <si>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</si>
  <si>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741320105</t>
  </si>
  <si>
    <t>Montáž jističů se zapojením vodičů jednopólových nn do 25 A ve skříni</t>
  </si>
  <si>
    <t>-1902879731</t>
  </si>
  <si>
    <t>"pro rozvody světelného okruhu" 1</t>
  </si>
  <si>
    <t>"pro rozvody zásuvkového okruhu" 1</t>
  </si>
  <si>
    <t>35822109</t>
  </si>
  <si>
    <t>jistič 1pólový-charakteristika B 10A</t>
  </si>
  <si>
    <t>1716685664</t>
  </si>
  <si>
    <t>35822111</t>
  </si>
  <si>
    <t>jistič 1pólový-charakteristika B 16A</t>
  </si>
  <si>
    <t>-2008303227</t>
  </si>
  <si>
    <t>741370002</t>
  </si>
  <si>
    <t>Montáž svítidel žárovkových se zapojením vodičů bytových nebo společenských místností stropních přisazených 1 zdroj se sklem</t>
  </si>
  <si>
    <t>458199544</t>
  </si>
  <si>
    <t>"m.č. 101 - Denní místnost" 3</t>
  </si>
  <si>
    <t>"m.č. 102 - Sklad" 2</t>
  </si>
  <si>
    <t>34821275</t>
  </si>
  <si>
    <t>svítidlo bytové žárovkové IP42, max. 60W E27</t>
  </si>
  <si>
    <t>-892536276</t>
  </si>
  <si>
    <t>741-R1</t>
  </si>
  <si>
    <t>OSVĚTLENÍ KUCHYŇSKÉ LINKY : LED pásek, 12W, v liště, DODÁVKA A MONTÁŽ VČ. PŘÍSLUŠENSTVÍ (délka 4,5 m)</t>
  </si>
  <si>
    <t>-1922194802</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</si>
  <si>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</si>
  <si>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</si>
  <si>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</si>
  <si>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</si>
  <si>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998741203</t>
  </si>
  <si>
    <t>Přesun hmot pro silnoproud stanovený procentní sazbou (%) z ceny vodorovná dopravní vzdálenost do 50 m v objektech výšky přes 12 do 24 m</t>
  </si>
  <si>
    <t>1900453161</t>
  </si>
  <si>
    <t>998741293</t>
  </si>
  <si>
    <t>Přesun hmot pro silnoproud stanovený procentní sazbou (%) z ceny Příplatek k cenám za zvětšený přesun přes vymezenou největší dopravní vzdálenost do 500 m</t>
  </si>
  <si>
    <t>298628023</t>
  </si>
  <si>
    <t>742</t>
  </si>
  <si>
    <t>Elektroinstalace - slaboproud</t>
  </si>
  <si>
    <t>742110001</t>
  </si>
  <si>
    <t>Montáž trubek elektroinstalačních plastových ohebných uložených pod omítku včetně zasekání</t>
  </si>
  <si>
    <t>-1023515794</t>
  </si>
  <si>
    <t>34571050</t>
  </si>
  <si>
    <t>trubka elektroinstalační ohebná EN 500 86-1141 (chránička) D 16/21,2mm</t>
  </si>
  <si>
    <t>-1042488378</t>
  </si>
  <si>
    <t>26*1,05 'Přepočtené koeficientem množství</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</si>
  <si>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</si>
  <si>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</si>
  <si>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</si>
  <si>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</si>
  <si>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</si>
  <si>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</si>
  <si>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</si>
  <si>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26*1,2 'Přepočtené koeficientem množství</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</si>
  <si>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</si>
  <si>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</si>
  <si>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</si>
  <si>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</si>
  <si>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</si>
  <si>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</si>
  <si>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</si>
  <si>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</si>
  <si>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</si>
  <si>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</si>
  <si>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</si>
  <si>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</si>
  <si>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</si>
  <si>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</si>
  <si>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</si>
  <si>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74236012R</t>
  </si>
  <si>
    <t>Montáž systému pacient-sestra signalizačních prvků - SVĚTELNÁ A AKUSTICKÁ SIGNALIZACE (napojeno ve stávající míastnosti sestErny), DODÁVKA A MONTÁŽ V ROZSAHU TECHNICKÉ ZPRÁVY</t>
  </si>
  <si>
    <t>1219120740</t>
  </si>
  <si>
    <t>Poznámka k položce:
Světelná a akustická signalizace přivolání sestry na pokoj bude osazena v místě nad kuchyňskou linkou. Rozvod systému pro přivolání sestry z pokoje projekt neřeší, rozvod je stávající.
Projekt řeší pouze přidání další světelné a akustické signalizace do nově vzniklé místnosti sester.</t>
  </si>
  <si>
    <t>998742203</t>
  </si>
  <si>
    <t>Přesun hmot pro slaboproud stanovený procentní sazbou (%) z ceny vodorovná dopravní vzdálenost do 50 m v objektech výšky přes 12 do 24 m</t>
  </si>
  <si>
    <t>-410145268</t>
  </si>
  <si>
    <t>998742293</t>
  </si>
  <si>
    <t>Přesun hmot pro slaboproud stanovený procentní sazbou (%) z ceny Příplatek k cenám za zvětšený přesun přes vymezenou největší dopravní vzdálenost do 500 m</t>
  </si>
  <si>
    <t>-752991768</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</si>
  <si>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</si>
  <si>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</si>
  <si>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</si>
  <si>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</si>
  <si>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</si>
  <si>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</si>
  <si>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Vedlejší rozpočtové náklady</t>
  </si>
  <si>
    <t>VRN1</t>
  </si>
  <si>
    <t>Průzkumné, geodetické a projektové práce</t>
  </si>
  <si>
    <t>013254000</t>
  </si>
  <si>
    <t>Dokumentace skutečného provedení stavby</t>
  </si>
  <si>
    <t>Kč</t>
  </si>
  <si>
    <t>1024</t>
  </si>
  <si>
    <t>-1232336631</t>
  </si>
  <si>
    <t>VRN3</t>
  </si>
  <si>
    <t>Zařízení staveniště</t>
  </si>
  <si>
    <t>030001000</t>
  </si>
  <si>
    <t>-1642595195</t>
  </si>
  <si>
    <t>Poznámka k položce:
Kompletní zařízení staveniště, jeho vybavení a provoz, včetně likvidace zařízení staveniště.</t>
  </si>
  <si>
    <t>VRN4</t>
  </si>
  <si>
    <t>Inženýrská činnost</t>
  </si>
  <si>
    <t>043002000</t>
  </si>
  <si>
    <t>Zkoušky a ostatní měření</t>
  </si>
  <si>
    <t>-1006325557</t>
  </si>
  <si>
    <t>Poznámka k položce:
Ostatní zkoušky a měření v položkovém rozpočtu neuvedené.</t>
  </si>
  <si>
    <t>VRN5</t>
  </si>
  <si>
    <t>Finanční náklady</t>
  </si>
  <si>
    <t>052103000</t>
  </si>
  <si>
    <t>Rezerva investora (60.000,- Kč)</t>
  </si>
  <si>
    <t>598168295</t>
  </si>
  <si>
    <t>Poznámka k položce:
Uchazeči vyplní částku ve výši 60.000,- Kč - REZERVA ČERPATELNÁ JEN SE SOUHLASEM INVESTORA !!!</t>
  </si>
  <si>
    <t>VRN7</t>
  </si>
  <si>
    <t>Provozní vlivy</t>
  </si>
  <si>
    <t>094002000</t>
  </si>
  <si>
    <t>Ostatní náklady související s výstavbou</t>
  </si>
  <si>
    <t>1814772377</t>
  </si>
  <si>
    <t>Poznámka k položce:
Ostatní vedlejší rozpočtové náklady vyplývající z uvážení a reálných potřeb zhotovitele.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</si>
  <si>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</si>
  <si>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</si>
  <si>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</si>
  <si>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</si>
  <si>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</si>
  <si>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</si>
  <si>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</si>
  <si>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</si>
  <si>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</si>
  <si>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</si>
  <si>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</si>
  <si>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</si>
  <si>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</si>
  <si>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</si>
  <si>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</si>
  <si>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</si>
  <si>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</si>
  <si>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</si>
  <si>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</si>
  <si>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</si>
  <si>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</si>
  <si>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</si>
  <si>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</si>
  <si>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</si>
  <si>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</si>
  <si>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</si>
  <si>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</si>
  <si>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</si>
  <si>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</si>
  <si>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</si>
  <si>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</si>
  <si>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</si>
  <si>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</si>
  <si>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</si>
  <si>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</si>
  <si>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</si>
  <si>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</si>
  <si>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</si>
  <si>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</si>
  <si>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</si>
  <si>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</si>
  <si>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</si>
  <si>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</si>
  <si>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</si>
  <si>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</si>
  <si>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</si>
  <si>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</si>
  <si>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</si>
  <si>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</si>
  <si>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</si>
  <si>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</si>
  <si>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</si>
  <si>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</si>
  <si>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</si>
  <si>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</si>
  <si>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</si>
  <si>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</si>
  <si>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</si>
  <si>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</si>
  <si>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</si>
  <si>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</si>
  <si>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</si>
  <si>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</si>
  <si>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</si>
  <si>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</si>
  <si>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</si>
  <si>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</si>
  <si>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</si>
  <si>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</si>
  <si>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</si>
  <si>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</si>
  <si>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</si>
  <si>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</si>
  <si>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</si>
  <si>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</si>
  <si>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</si>
  <si>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</si>
  <si>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</si>
  <si>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</si>
  <si>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</si>
  <si>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</si>
  <si>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</si>
  <si>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</si>
  <si>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</si>
  <si>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</si>
  <si>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</si>
  <si>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</si>
  <si>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</si>
  <si>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</si>
  <si>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</si>
  <si>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</si>
  <si>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</si>
  <si>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</si>
  <si>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</si>
  <si>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</si>
  <si>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</si>
  <si>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</si>
  <si>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</si>
  <si>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</si>
  <si>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</si>
  <si>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</si>
  <si>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</si>
  <si>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</si>
  <si>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</si>
  <si>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</si>
  <si>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</si>
  <si>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</si>
  <si>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</si>
  <si>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</si>
  <si>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</si>
  <si>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</si>
  <si>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</si>
  <si>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</si>
  <si>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</si>
  <si>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</si>
  <si>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</si>
  <si>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</si>
  <si>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</si>
  <si>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</si>
  <si>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</si>
  <si>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</si>
  <si>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</si>
  <si>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</si>
  <si>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</si>
  <si>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</si>
  <si>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</si>
  <si>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</si>
  <si>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</si>
  <si>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</si>
  <si>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</si>
  <si>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</si>
  <si>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</si>
  <si>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</si>
  <si>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</si>
  <si>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</si>
  <si>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</si>
  <si>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</si>
  <si>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</si>
  <si>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</si>
  <si>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</si>
  <si>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</si>
  <si>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</si>
  <si>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</si>
  <si>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</si>
  <si>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</si>
  <si>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</si>
  <si>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</si>
  <si>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</si>
  <si>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</si>
  <si>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</si>
  <si>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</si>
  <si>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</si>
  <si>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</si>
  <si>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</si>
  <si>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</si>
  <si>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</si>
  <si>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</si>
  <si>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</si>
  <si>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</si>
  <si>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</si>
  <si>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</si>
  <si>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</si>
  <si>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</si>
  <si>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</si>
  <si>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</si>
  <si>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</si>
  <si>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</si>
  <si>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</si>
  <si>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</si>
  <si>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</si>
  <si>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</si>
  <si>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</si>
  <si>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</si>
  <si>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</si>
  <si>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</si>
  <si>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</si>
  <si>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</si>
  <si>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</si>
  <si>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</si>
  <si>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</si>
  <si>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</si>
  <si>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</si>
  <si>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</si>
  <si>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</si>
  <si>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</si>
  <si>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</si>
  <si>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1,3*0,45*0,2</t>
  </si>
  <si>
    <t>2*1,3*0,2</t>
  </si>
  <si>
    <t>962031132</t>
  </si>
  <si>
    <t>Bourání příček z cihel, tvárnic nebo příčkovek z cihel pálených, plných nebo dutých na maltu vápennou nebo vápenocementovou, tl. do 100 mm</t>
  </si>
  <si>
    <t>-2047153651</t>
  </si>
  <si>
    <t>965081213</t>
  </si>
  <si>
    <t>Bourání podlah z dlaždic bez podkladního lože nebo mazaniny, s jakoukoliv výplní spár keramických nebo xylolitových tl. do 10 mm, plochy přes 1 m2</t>
  </si>
  <si>
    <t>1763189028</t>
  </si>
  <si>
    <t xml:space="preserve">Poznámka k souboru cen:
1. Odsekání soklíků se oceňuje cenami souboru cen 965 08.
</t>
  </si>
  <si>
    <t>978059541</t>
  </si>
  <si>
    <t>Odsekání obkladů stěn včetně otlučení podkladní omítky až na zdivo z obkládaček vnitřních, z jakýchkoliv materiálů, plochy přes 1 m2</t>
  </si>
  <si>
    <t>-1328308876</t>
  </si>
  <si>
    <t>sesterna</t>
  </si>
  <si>
    <t>pokoj č. 11</t>
  </si>
  <si>
    <t>pokoj č. 13</t>
  </si>
  <si>
    <t>koupelna č. 13</t>
  </si>
  <si>
    <t>koupelna č. 14</t>
  </si>
  <si>
    <t>pokoj č. 14</t>
  </si>
  <si>
    <t>pokoj č. 18</t>
  </si>
  <si>
    <t>pokoj č. 19</t>
  </si>
  <si>
    <t>Umývárna</t>
  </si>
  <si>
    <t>(0,9*2,1)*2</t>
  </si>
  <si>
    <t>demontáž stávajících dlaždic z koupelen č. 13 a 14 a z umývárny</t>
  </si>
  <si>
    <t>umývárna</t>
  </si>
  <si>
    <t>okenní otvor ze sestrerny do pokoje č. 19</t>
  </si>
  <si>
    <t>1,0*0,5*0,35</t>
  </si>
  <si>
    <t>polopříčky v koupelnác č. 13 a 14</t>
  </si>
  <si>
    <t>odsekání dlaždic v koupelnách č. 13 a 14, umývárně a za stávajícími dřezi v pokojích</t>
  </si>
  <si>
    <t>pokoje č. 19</t>
  </si>
  <si>
    <t>(0,45*2+1,09)*2,1</t>
  </si>
  <si>
    <t>(1,975+1,86+0,49)*2*2,1-0,88*2,01</t>
  </si>
  <si>
    <t>(1,925+1,86+0,49)*2*2,1-0,88*2,01</t>
  </si>
  <si>
    <t>(0,47*2+0,97)*2,1</t>
  </si>
  <si>
    <t>(1,2+0,75)*2,1</t>
  </si>
  <si>
    <t>(3,21+2,67+1)*2*2,1-0,8*2,01-1,45*1,2</t>
  </si>
  <si>
    <t>2,89*5 'Přepočtené koeficientem množství</t>
  </si>
  <si>
    <t>2,89*24 'Přepočtené koeficientem množství</t>
  </si>
  <si>
    <t>dveře do koupelen pokojů 13 a 14</t>
  </si>
  <si>
    <t>dveře jednokřídlé, rozm. 700x1970 mm, L, z laminátové desky s povrchovou úpravou v dekoru dřeva, plné hladké</t>
  </si>
  <si>
    <t>obklad za kuchyňskou linkou v místnosti sesterny</t>
  </si>
  <si>
    <t>1,36*0,7</t>
  </si>
  <si>
    <t>0,952*1,1 'Přepočtené koeficientem množství</t>
  </si>
  <si>
    <t>771</t>
  </si>
  <si>
    <t>Podlahy z dlaždic</t>
  </si>
  <si>
    <t>771111011</t>
  </si>
  <si>
    <t>Příprava podkladu před provedením dlažby vysátí podlah</t>
  </si>
  <si>
    <t>843232498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</si>
  <si>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</si>
  <si>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viz výkr. části PD - D.2. Interiérové řešení</t>
  </si>
  <si>
    <t>1.NP</t>
  </si>
  <si>
    <t>771121011</t>
  </si>
  <si>
    <t>Příprava podkladu před provedením dlažby nátěr penetrační na podlahu</t>
  </si>
  <si>
    <t>738517230</t>
  </si>
  <si>
    <t>771574173</t>
  </si>
  <si>
    <t>Montáž podlah z dlaždic keramických lepených flexibilním lepidlem velkoformátových reliéfních nebo z dekorů přes 2 do 4 ks/m2</t>
  </si>
  <si>
    <t>-903521495</t>
  </si>
  <si>
    <t xml:space="preserve">Poznámka k souboru cen:
1. Položky jsou učeny pro všechy druhy povrchových úprav.
</t>
  </si>
  <si>
    <t>5976144-A</t>
  </si>
  <si>
    <t>dlažba velkoformátová keramická slinutá hladká do interiéru i exteriéru pro vysoké mechanické namáhání přes 2 do 4ks/m2 - TYP A</t>
  </si>
  <si>
    <t>1371697690</t>
  </si>
  <si>
    <t>Poznámka k položce:
PŘESNÁ SPECIFIKACE VÝROBKU (DLAŽBA - TYP A) - VIZ ČÁSTi PD - D.2. INTERIÉROVÉ ŘEŠENÍ</t>
  </si>
  <si>
    <t>771577111</t>
  </si>
  <si>
    <t>Montáž podlah z dlaždic keramických lepených flexibilním lepidlem Příplatek k cenám za plochu do 5 m2 jednotlivě</t>
  </si>
  <si>
    <t>1047089357</t>
  </si>
  <si>
    <t>771577114</t>
  </si>
  <si>
    <t>Montáž podlah z dlaždic keramických lepených flexibilním lepidlem Příplatek k cenám za dvousložkový spárovací tmel</t>
  </si>
  <si>
    <t>1432279448</t>
  </si>
  <si>
    <t>771591112</t>
  </si>
  <si>
    <t>Izolace podlahy pod dlažbu nátěrem nebo stěrkou ve dvou vrstvách</t>
  </si>
  <si>
    <t>1828804531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</si>
  <si>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</si>
  <si>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771591241</t>
  </si>
  <si>
    <t>Izolace podlahy pod dlažbu těsnícími izolačními pásy vnitřní kout</t>
  </si>
  <si>
    <t>-187493350</t>
  </si>
  <si>
    <t>771591242</t>
  </si>
  <si>
    <t>Izolace podlahy pod dlažbu těsnícími izolačními pásy vnější roh</t>
  </si>
  <si>
    <t>-1149921388</t>
  </si>
  <si>
    <t>771591264</t>
  </si>
  <si>
    <t>Izolace podlahy pod dlažbu těsnícími izolačními pásy mezi podlahou a stěnu</t>
  </si>
  <si>
    <t>836232902</t>
  </si>
  <si>
    <t>998771201</t>
  </si>
  <si>
    <t>Přesun hmot pro podlahy z dlaždic stanovený procentní sazbou (%) z ceny vodorovná dopravní vzdálenost do 50 m v objektech výšky do 6 m</t>
  </si>
  <si>
    <t>-970331079</t>
  </si>
  <si>
    <t>998771292</t>
  </si>
  <si>
    <t>Přesun hmot pro podlahy z dlaždic stanovený procentní sazbou (%) z ceny Příplatek k cenám za zvětšený přesun přes vymezenou největší dopravní vzdálenost do 100 m</t>
  </si>
  <si>
    <t>1923038932</t>
  </si>
  <si>
    <t>Podlahy povlakové</t>
  </si>
  <si>
    <t>Montáž podlah povlakových z PVC v rolích, celoplošně lepené</t>
  </si>
  <si>
    <t xml:space="preserve">původně </t>
  </si>
  <si>
    <t xml:space="preserve">původně vynil </t>
  </si>
  <si>
    <t>Poznámka k položce:
PŘESNÁ SPECIFIKACE VÝROBKU - VIZ ČÁST PD D.2. INTERIÉROVÉ ŘEŠENÍ</t>
  </si>
  <si>
    <t>775413401</t>
  </si>
  <si>
    <t>Montáž lišty obvodové lepené</t>
  </si>
  <si>
    <t>1975626843</t>
  </si>
  <si>
    <t>2841100R</t>
  </si>
  <si>
    <t>lišta soklová PVC v. 40 mm, povrch : fólie s dekorem běleného dubu</t>
  </si>
  <si>
    <t>1702987835</t>
  </si>
  <si>
    <t>776201811</t>
  </si>
  <si>
    <t>Demontáž povlakových podlahovin lepených ručně bez podložky</t>
  </si>
  <si>
    <t>-215420042</t>
  </si>
  <si>
    <t>Poznámka k položce:
POLOŽKA KALKULOVÁNA VČETNĚ OBVODOVÝCH SOKLÍKŮ !!!</t>
  </si>
  <si>
    <t>998775201</t>
  </si>
  <si>
    <t>Přesun hmot pro podlahy povlakové stanovený procentní sazbou (%) z ceny vodorovná dopravní vzdálenost do 50 m v objektech výšky do 6 m</t>
  </si>
  <si>
    <t>Přesun hmot pro podlahy povlakové stanovený procentní sazbou (%) z ceny Příplatek k cenám za zvětšený přesun přes vymezenou největší dopravní vzdálenost do 100 m</t>
  </si>
  <si>
    <t>ostění nového oknenního otvoru</t>
  </si>
  <si>
    <t>(1,2+0,5)*2*0,35</t>
  </si>
  <si>
    <t>stěna pokoje č. 11 pro fototapetu</t>
  </si>
  <si>
    <t>5,71*3,5</t>
  </si>
  <si>
    <t>3,12+19,985</t>
  </si>
  <si>
    <t>kolem nového okenního otvoru</t>
  </si>
  <si>
    <t>(1,2+0,5)*2</t>
  </si>
  <si>
    <t>763131451</t>
  </si>
  <si>
    <t>Podhled ze sádrokartonových desek dvouvrstvá zavěšená spodní konstrukce z ocelových profilů CD, UD jednoduše opláštěná deskou impregnovanou H2, tl. 12,5 mm, bez izolace</t>
  </si>
  <si>
    <t>-1935990660</t>
  </si>
  <si>
    <t>998763401</t>
  </si>
  <si>
    <t>Přesun hmot pro konstrukce montované z desek stanovený procentní sazbou (%) z ceny vodorovná dopravní vzdálenost do 50 m v objektech výšky do 6 m</t>
  </si>
  <si>
    <t>SDK podhled v kooupelnách č. 13 a 14 ve výšce 2600 mm</t>
  </si>
  <si>
    <t>2033795020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</si>
  <si>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</si>
  <si>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Poznámka k položce:
POLOŽKA KALKULOVÁNA VČETNĚ MONTÁŽE PŘÍSLUŠENSTVÍ UCELENÉ DODÁVKY OKEN (t.j. včetně kování, INT. a EXT. parapetů apod.)</t>
  </si>
  <si>
    <t>611-O1</t>
  </si>
  <si>
    <t>631478326</t>
  </si>
  <si>
    <t>766622114</t>
  </si>
  <si>
    <t>Montáž oken plastových včetně montáže rámu plochy do 1 m2 pevných do zdiva, výšky do 1,0 m</t>
  </si>
  <si>
    <t>okno mezi sesternou a pokoje č. 19</t>
  </si>
  <si>
    <t>1,2*0,5</t>
  </si>
  <si>
    <t>okenní křídlo plastové rozm. 1200x500 mm v oboustranné bílé barvě s jednoduchým sklem, dvoukřídlé s bočním výsuvem jednoho křídla, rám plastový v oboustranné bílé barvě, kování poplastované v bílé barvě, klika pro 2 polohy - otevření a posun, parapet : z obou stran MDF deska tl. 20 mm š. 150 mm x 1200 mm - barva bělený dub</t>
  </si>
  <si>
    <t>podlaha koupelen č. 13 a 14 a umývárna</t>
  </si>
  <si>
    <t>viz předchozí výpočty + prořez 30 %</t>
  </si>
  <si>
    <t>16,171*1,30</t>
  </si>
  <si>
    <t>(1,975+1,86+0,340)*2-0,78</t>
  </si>
  <si>
    <t>(1,925+1,86+0,340)*2-0,78</t>
  </si>
  <si>
    <t>(3,21+2,67+1,0)*2+2,67-0,88</t>
  </si>
  <si>
    <t>elektrostatické PVC, min. zátěžová třída 42, tl. min 2,4mm , dekor : dub bělený</t>
  </si>
  <si>
    <t>38,32*1,1 'Přepočtené koeficientem množství</t>
  </si>
  <si>
    <t>89,89*1,1 'Přepočtené koeficientem množství</t>
  </si>
  <si>
    <t>zakrytí podlahy</t>
  </si>
  <si>
    <t>113,5*1,05 'Přepočtené koeficientem množství</t>
  </si>
  <si>
    <t>okna</t>
  </si>
  <si>
    <t>dveře</t>
  </si>
  <si>
    <t>1,2*0,5*2+2,05*2,425*5+1,45*2,075</t>
  </si>
  <si>
    <t>1,08*2,01*2+0,88*2,1*3+1,13*2,01*2+0,98*2,01+0,78*2,01*2</t>
  </si>
  <si>
    <t>48,566*1,05 'Přepočtené koeficientem množství</t>
  </si>
  <si>
    <t>plochy oken</t>
  </si>
  <si>
    <t>plochy dveří</t>
  </si>
  <si>
    <t>784234101</t>
  </si>
  <si>
    <t>tapeta v pokoji č. 11</t>
  </si>
  <si>
    <t>Lepení samolepící tapety nad 15 m2, na připravený podklad</t>
  </si>
  <si>
    <t>omyvatelná samolepící fototapeta rozměru 5,8x3,5 m, foto s tématem lesa</t>
  </si>
  <si>
    <t>ks</t>
  </si>
  <si>
    <t>581248R</t>
  </si>
  <si>
    <t xml:space="preserve">    771 - Podlahy z dlaždic</t>
  </si>
  <si>
    <t>06 - VRN</t>
  </si>
  <si>
    <t>Stavební část - denní místnost a sklad</t>
  </si>
  <si>
    <t>Stavební část - Sesterna, pokoje, umývárna</t>
  </si>
  <si>
    <t>02 - Sesterna, pokoje s koupelnami a umývárna</t>
  </si>
  <si>
    <t>03 - Zdravotechnika</t>
  </si>
  <si>
    <t>04 - Vytápění</t>
  </si>
  <si>
    <t>05 - Elektroinstalace</t>
  </si>
  <si>
    <t>průraz z místnosti sesterny do pokoje č. 19 , kanalizace + vodovod</t>
  </si>
  <si>
    <t>průraz z místnosti koupelny 13 a 14 do pokoje č. 13 a 14 , kanalizace + vodovod</t>
  </si>
  <si>
    <t>drážka pro vodovod v místnosti umývárny</t>
  </si>
  <si>
    <t>drážka pro vodovod v místnosti sesterny a pokoje č. 11</t>
  </si>
  <si>
    <t>drážka pro vodovod z koupelny 13 a 14 do pokoje 13 a 14</t>
  </si>
  <si>
    <t>drážka pro kanalizaci v místnosti umývárny</t>
  </si>
  <si>
    <t>drážka pro kanalizaci v místnosti sesterny a pokoje č. 11</t>
  </si>
  <si>
    <t>drážka pro kanalizaci z koupelny 13 a 14 do pokoje 13 a 14</t>
  </si>
  <si>
    <t>vodovod a kanalizace pro sesternu, koupelny, pokoje a umývárnu</t>
  </si>
  <si>
    <t>5+2+4+5+2+4</t>
  </si>
  <si>
    <t>0,862*5 'Přepočtené koeficientem množství</t>
  </si>
  <si>
    <t>0,862*24 'Přepočtené koeficientem množství</t>
  </si>
  <si>
    <t>kanalizace pro sesternu, pokoje, koupelny a umývárny</t>
  </si>
  <si>
    <t>pro koupelny a umývárnu a u dřezů</t>
  </si>
  <si>
    <t>v místnosti pokojí 11, 13, 14, 18 a 19</t>
  </si>
  <si>
    <t>725110811</t>
  </si>
  <si>
    <t>Demontáž klozetů splachovacích s nádrží nebo tlakovým splachovačem</t>
  </si>
  <si>
    <t>1683789264</t>
  </si>
  <si>
    <t>725210821</t>
  </si>
  <si>
    <t>Demontáž umyvadel bez výtokových armatur umyvadel</t>
  </si>
  <si>
    <t>-1778527259</t>
  </si>
  <si>
    <t>725310823</t>
  </si>
  <si>
    <t>Demontáž dřezů jednodílných bez výtokových armatur vestavěných v kuchyňských sestavách</t>
  </si>
  <si>
    <t>575009597</t>
  </si>
  <si>
    <t>725820801</t>
  </si>
  <si>
    <t>Demontáž baterií nástěnných do G 3/4</t>
  </si>
  <si>
    <t>-380954308</t>
  </si>
  <si>
    <t>viz předchozí výpočtxy</t>
  </si>
  <si>
    <t>725840850</t>
  </si>
  <si>
    <t>Demontáž baterií sprchových diferenciálních do G 3/4 x 1</t>
  </si>
  <si>
    <t>1425032260</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</si>
  <si>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</si>
  <si>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</si>
  <si>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</si>
  <si>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</si>
  <si>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</si>
  <si>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</si>
  <si>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725119125</t>
  </si>
  <si>
    <t>Zařízení záchodů montáž klozetových mís závěsných na nosné stěny</t>
  </si>
  <si>
    <t>851867522</t>
  </si>
  <si>
    <t xml:space="preserve">Poznámka k souboru cen:
1. V cenách -1351, -1361 není započten napájecí zdroj.
2. V cenách jsou započtená klozetová sedátka.
</t>
  </si>
  <si>
    <t>Poznámka k položce:
POLOŽKA KALKULOVÁNA VČETNĚ MONTÁŽE SEDÁTKA A PŘÍSLUŠENSTVÍ</t>
  </si>
  <si>
    <t>WC</t>
  </si>
  <si>
    <t>klozet keramický, bílý, rozm. 53x36x34 cm včetně sedátka a příslušenství - přesná specifikace viz část PD D.2 - INTERIÉROVÉ ŘEŠENÍ</t>
  </si>
  <si>
    <t>-70839603</t>
  </si>
  <si>
    <t>725219102</t>
  </si>
  <si>
    <t>Umyvadla montáž umyvadel ostatních typů na šrouby</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</si>
  <si>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</si>
  <si>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</si>
  <si>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UM</t>
  </si>
  <si>
    <t>Umyvadlo rozm. 50x42x17 cm - přesná specifikace viz část PD D.2 - INTERIÉROVÉ ŘEŠENÍ</t>
  </si>
  <si>
    <t>-584653164</t>
  </si>
  <si>
    <t>725829131</t>
  </si>
  <si>
    <t>Baterie umyvadlové montáž ostatních typů stojánkových G 1/2"</t>
  </si>
  <si>
    <t>-1302317372</t>
  </si>
  <si>
    <t xml:space="preserve">Poznámka k souboru cen:
1. V cenách –2654, 56, -9101-9202 není započten napájecí zdroj.
</t>
  </si>
  <si>
    <t>UM-BAT</t>
  </si>
  <si>
    <t>umyvadlová baterie stojánková, chrom lesklý - přesná specifikace viz část PD D.2 - INTERIÉROVÉ ŘEŠENÍ</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</si>
  <si>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</si>
  <si>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</si>
  <si>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</si>
  <si>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</si>
  <si>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</si>
  <si>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</si>
  <si>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</si>
  <si>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</si>
  <si>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SPRCH-DV-1</t>
  </si>
  <si>
    <t>-602493486</t>
  </si>
  <si>
    <t>SPRCH-K-1</t>
  </si>
  <si>
    <t>2061089061</t>
  </si>
  <si>
    <t>SPRCH-VAN-2</t>
  </si>
  <si>
    <t>Sprchová vanička rozm. 90x90x5 cm, rádius: R550k, materiál: akrylát bílý - DODÁVKA A MONTÁŽ, přesná specifikace výrobku viz část PD D.2 - INTERIÉROVÉ ŘEŠENÍ</t>
  </si>
  <si>
    <t>628059795</t>
  </si>
  <si>
    <t>725849411</t>
  </si>
  <si>
    <t>Baterie sprchové montáž nástěnných baterií s nastavitelnou výškou sprchy</t>
  </si>
  <si>
    <t>1148559150</t>
  </si>
  <si>
    <t xml:space="preserve">Poznámka k souboru cen:
1. V cenách –1353-54 není započten napájecí zdroj.
</t>
  </si>
  <si>
    <t>Poznámka k položce:
POLOŽKA KALKULOVÁNA VČETNĚ MONTÁŽE SPRCHOVÉHO SETU !!!</t>
  </si>
  <si>
    <t>SPRCH-BAT</t>
  </si>
  <si>
    <t>sprchová baterienástěnná , chrom lesklý - přesná specifikace viz část PD D.2 - INTERIÉROVÉ ŘEŠENÍ</t>
  </si>
  <si>
    <t>1558588902</t>
  </si>
  <si>
    <t>SPRCH-SET</t>
  </si>
  <si>
    <t>sprchový set, chrom lesklý - přesná specifikace viz část PD D.2 - INTERIÉROVÉ ŘEŠENÍ</t>
  </si>
  <si>
    <t>634884175</t>
  </si>
  <si>
    <t>725865311</t>
  </si>
  <si>
    <t>Zápachové uzávěrky zařizovacích předmětů pro vany sprchových koutů s kulovým kloubem na odtoku DN 40/50</t>
  </si>
  <si>
    <t>1691455039</t>
  </si>
  <si>
    <t>725865501</t>
  </si>
  <si>
    <t>Zápachové uzávěrky zařizovacích předmětů odpadní soupravy se zápachovou uzávěrkou DN 40/50</t>
  </si>
  <si>
    <t>20736204</t>
  </si>
  <si>
    <t>koupelna 13 a 14</t>
  </si>
  <si>
    <t>pokoje 11, 13, 14, 18, 19</t>
  </si>
  <si>
    <t>5+2</t>
  </si>
  <si>
    <t>2+5</t>
  </si>
  <si>
    <t>Sprchové dveře rozm. 130x190 mm, materiál: AL (chrom lesk), sklo: čiré, otevírání: posuvné (ložiskové pojezdy), montáž: na dlažbu - DODÁVKA A MONTÁŽ, přesná specifikace výrobku viz část PD D.2 - INTERIÉROVÉ ŘEŠENÍ</t>
  </si>
  <si>
    <t>Sprchový kout rozm. 90x90x190 cm, čtvrtkruh, materiál: chrom lesklý, sklo: čiré, otevírání: posuvné - DODÁVKA A MONTÁŽ, přesná specifikace výrobku viz část PD D.2 - INTERIÉROVÉ ŘEŠENÍ</t>
  </si>
  <si>
    <t>726</t>
  </si>
  <si>
    <t>Zdravotechnika - předstěnové instalace</t>
  </si>
  <si>
    <t>726111031</t>
  </si>
  <si>
    <t>Předstěnové instalační systémy pro zazdění do masivních zděných konstrukcí pro závěsné klozety ovládání zepředu, stavební výška 1080 mm</t>
  </si>
  <si>
    <t>-757141301</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</si>
  <si>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</si>
  <si>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UPOZORNĚNÍ - POLOŽKA JE KALKULOVÁNA VČETNĚ DODÁVKY A MONTÁŽE OVLÁDACÍHO TLAČÍTKA (plast, chrom, bílá barva, rozm. 24.7x16,5x1,75 cm)</t>
  </si>
  <si>
    <t>726191001</t>
  </si>
  <si>
    <t>Ostatní příslušenství instalačních systémů zvukoizolační souprava pro WC a bidet</t>
  </si>
  <si>
    <t>2093615098</t>
  </si>
  <si>
    <t>726191002</t>
  </si>
  <si>
    <t>Ostatní příslušenství instalačních systémů souprava pro předstěnovou montáž</t>
  </si>
  <si>
    <t>1988445419</t>
  </si>
  <si>
    <t>998726211</t>
  </si>
  <si>
    <t>Přesun hmot pro instalační prefabrikáty stanovený procentní sazbou (%) z ceny vodorovná dopravní vzdálenost do 50 m v objektech výšky do 6 m</t>
  </si>
  <si>
    <t>-434972464</t>
  </si>
  <si>
    <t>998726292</t>
  </si>
  <si>
    <t>Přesun hmot pro instalační prefabrikáty stanovený procentní sazbou (%) z ceny Příplatek k cenám za zvětšený přesun přes vymezenou největší dopravní vzdálenost do 100 m</t>
  </si>
  <si>
    <t>1061348621</t>
  </si>
  <si>
    <t xml:space="preserve">    726 - Předstěnové instalace</t>
  </si>
  <si>
    <t>741372051</t>
  </si>
  <si>
    <t>Montáž svítidel LED se zapojením vodičů bytových nebo společenských místností přisazených stropních bez pohybového čidla</t>
  </si>
  <si>
    <t>-1935511544</t>
  </si>
  <si>
    <t>TYP 1</t>
  </si>
  <si>
    <t>LED svítidlo stropní, 14 W</t>
  </si>
  <si>
    <t>-2112223084</t>
  </si>
  <si>
    <t>741372012</t>
  </si>
  <si>
    <t>Montáž svítidel LED se zapojením vodičů bytových nebo společenských místností přisazených nástěnných bez pohybového čidla</t>
  </si>
  <si>
    <t>1999493770</t>
  </si>
  <si>
    <t>TYP 3</t>
  </si>
  <si>
    <t>LED svítidlo nástěnné zrcadlové, 9 W</t>
  </si>
  <si>
    <t>2001624217</t>
  </si>
  <si>
    <t>74137205R</t>
  </si>
  <si>
    <t>Montáž svítidel LED se zapojením vodičů bytových nebo společenských místností "bodových" stropních bez pohybového čidla</t>
  </si>
  <si>
    <t>-2094945477</t>
  </si>
  <si>
    <t>TYP 5</t>
  </si>
  <si>
    <t>LED svítidlo bodové stropní (pro SDK podhled), 6W</t>
  </si>
  <si>
    <t>567698676</t>
  </si>
  <si>
    <t>sesterna, pokoje, umývárna</t>
  </si>
  <si>
    <t>1+5+1</t>
  </si>
  <si>
    <t>koupelny, umývárna</t>
  </si>
  <si>
    <t>2+2</t>
  </si>
  <si>
    <t>koupelny</t>
  </si>
  <si>
    <t>2*4</t>
  </si>
  <si>
    <t>c</t>
  </si>
  <si>
    <t>{023e2caa-9585-46c1-85f6-83dfa3c40adb}</t>
  </si>
  <si>
    <t>06 - Interiérové vybavení</t>
  </si>
  <si>
    <t>D.2.04-1</t>
  </si>
  <si>
    <t>-171173999</t>
  </si>
  <si>
    <t>Poznámka k položce:
PODROBNÁ SPECIFIKACE VÝROBKU - VIZ ČÁST PD "D.2. - INTERIÉROVÉ ŘEŠENÍ, VÝKR.č. D.2.04</t>
  </si>
  <si>
    <t>D.2.12</t>
  </si>
  <si>
    <t>569449742</t>
  </si>
  <si>
    <t>Poznámka k položce:
PODROBNÁ SPECIFIKACE VÝROBKU - VIZ ČÁST PD "D.2. - INTERIÉROVÉ ŘEŠENÍ, VÝKR.č. D.2.12</t>
  </si>
  <si>
    <t>D.2.17</t>
  </si>
  <si>
    <t>-1147178154</t>
  </si>
  <si>
    <t>Poznámka k položce:
PODROBNÁ SPECIFIKACE VÝROBKU - VIZ ČÁST PD "D.2. - INTERIÉROVÉ ŘEŠENÍ, VÝKR.č. D.2.17</t>
  </si>
  <si>
    <t>D.2.18</t>
  </si>
  <si>
    <t>Poznámka k položce:
PODROBNÁ SPECIFIKACE VÝROBKU - VIZ ČÁST PD "D.2. - INTERIÉROVÉ ŘEŠENÍ, VÝKR.č. D.2.18</t>
  </si>
  <si>
    <t>D.2.22</t>
  </si>
  <si>
    <t>-1730221593</t>
  </si>
  <si>
    <t>1655657037</t>
  </si>
  <si>
    <t>998766201</t>
  </si>
  <si>
    <t>Přesun hmot pro konstrukce truhlářské stanovený procentní sazbou (%) z ceny vodorovná dopravní vzdálenost do 50 m v objektech výšky do 6 m</t>
  </si>
  <si>
    <t>1702553220</t>
  </si>
  <si>
    <t>-2055651550</t>
  </si>
  <si>
    <t>KUCHYŇSKÁ LINKA v m.č. 101 : VÝROBA, DODÁVKA A MONTÁŽ v rozsahu projektu interiéru, výkr.č. D.2.04, základní parametry - spodní skříňky, horní police, š.3000 x hl. 590 mm spodní skříňky (hl. 160 mm horní police) x v. 900 mm, Obklad stěny MDF deskou tl. 15 mm - rozměr 3,15*0,6m,  materiál LTD lamino (barva bílá a bělený dub -barevná kombinace truhlářského výrobku je zřejmá z výkresu čelního pohledu a z výkresu řezu), kovová dveřní madla, dřez s odkapávačem a dřezová baterie</t>
  </si>
  <si>
    <t>Poznámka k položce:
PODROBNÁ SPECIFIKACE VÝROBKU - VIZ ČÁST PD "D.2. - INTERIÉROVÉ ŘEŠENÍ, VÝKR.č. D.2.05</t>
  </si>
  <si>
    <t>Poznámka k položce:
PODROBNÁ SPECIFIKACE VÝROBKU - VIZ ČÁST PD "D.2. - INTERIÉROVÉ ŘEŠENÍ, VÝKR.č. D.2.7</t>
  </si>
  <si>
    <t>SKŘÍNĚ S REGÁL v m.č. 102 : VÝROBA, DODÁVKA A MONTÁŽ v rozsahu projektu interiéru, výkr.č. D.2.07, základní parametry - š.6120 x hl. 400 mm x v. 2835 mm, část regálu umístěna v šikmině střechy - s pevnými policemi, rovný regál až do stropu s nastavitelnými 5ti policemi materiál LTD lamino (barva bílá a bělený dub -barevná kombinace truhlářského výrobku je zřejmá z výkresu čelního pohledu a z výkresu řezu)</t>
  </si>
  <si>
    <t>SKŘÍNĚ S REGÁLY v m.č. 102 : VÝROBA, DODÁVKA A MONTÁŽ v rozsahu projektu interiéru, výkr.č. D.2.08, základní parametry - š.5910 x hl. 1105 mm x v. 2345 mm, část regálu se 4mi policemi umístěna v šikmině střechy, rovný regál až do stropu s 5ti pevnými policemi, materiál LTD lamino (barva bílá a bělený dub -barevná kombinace truhlářského výrobku je zřejmá z výkresu čelního pohledu a z výkresu řezu)</t>
  </si>
  <si>
    <t>SKŘÍŇ S POLICEMI v m.č. 101 : VÝROBA, DODÁVKA A MONTÁŽ v rozsahu projektu interiéru, výkr.č. D.2.05, základní parametry - š.1500 x hl. 400 mm x v. 2400 mm, spodní díl otvíravá dvojdrířka s jednou policí, horní díl předělený policový regál se 4 policemi, materiál LTD lamino (barva bílá a bělený dub -barevná kombinace truhlářského výrobku je zřejmá z výkresu čelního pohledu a z výkresu řezu), kovová dveřní madla</t>
  </si>
  <si>
    <t>SKŘÍŇ S POLICEMI v místnosti sesterny : VÝROBA, DODÁVKA A MONTÁŽ v rozsahu projektu interiéru, výkr.č. D.2.11, základní parametry - š.1500 x hl. 400 mm x v. 2400 mm, spodní díl otvíravá dvojdrířka s jednou policí, horní díl předělený policový regál se 4 policemi, materiál LTD lamino (barva bílá a bělený dub -barevná kombinace truhlářského výrobku je zřejmá z výkresu čelního pohledu a z výkresu řezu), kovová dveřní madla</t>
  </si>
  <si>
    <t>Poznámka k položce:
PODROBNÁ SPECIFIKACE VÝROBKU - VIZ ČÁST PD "D.2. - INTERIÉROVÉ ŘEŠENÍ, VÝKR.č. D.2.11</t>
  </si>
  <si>
    <t>D.2.08</t>
  </si>
  <si>
    <t>D.2.11</t>
  </si>
  <si>
    <t>D.2.10</t>
  </si>
  <si>
    <t>KUCHYŇSKÁ LINKA v místnosti sesterny : VÝROBA, DODÁVKA A MONTÁŽ v rozsahu projektu interiéru, výkr.č. D.2.10, základní parametry - rozměr 1800x 2230x 400 mm, spodní skříňky 2x 900x1000 s dvoudvířky, horní díl 1x 900x1230 s dvoudvířky,  materiál LTD lamino (barva bílá a bělený dub -barevná kombinace truhlářského výrobku je zřejmá z výkresu čelního pohledu a z výkresu řezu), kovová dveřní madla</t>
  </si>
  <si>
    <t>Poznámka k položce:
PODROBNÁ SPECIFIKACE VÝROBKU - VIZ ČÁST PD "D.2. - INTERIÉROVÉ ŘEŠENÍ, VÝKR.č. D.2.10</t>
  </si>
  <si>
    <t>Poznámka k položce:
PODROBNÁ SPECIFIKACE VÝROBKU - VIZ ČÁST PD "D.2. - INTERIÉROVÉ ŘEŠENÍ, VÝKR.č. D.2.8</t>
  </si>
  <si>
    <t>SKŘÍŇKA POD DŘEZEM v pokoji č. 13 a 14 : VÝROBA, DODÁVKA A MONTÁŽ v rozsahu projektu interiéru, výkr.č. D.2.13 a 15, základní parametry - š.2000 x hl. 500 mm x v. 900 mm, 2x dvoukřídlá, materiál LTD lamino (barva bílá a bělený dub - barevná kombinace truhlářského výrobku je zřejmá z výkresu čelního pohledu), kovová dveřní madla, dřez s baterií v oddílu 03 - Zdravotechinka</t>
  </si>
  <si>
    <t>D.2.13 - 15</t>
  </si>
  <si>
    <t>Poznámka k položce:
PODROBNÁ SPECIFIKACE VÝROBKU - VIZ ČÁST PD "D.2. - INTERIÉROVÉ ŘEŠENÍ, VÝKR.č. D.2.13 - 15</t>
  </si>
  <si>
    <t>ŠATNÍ SKŘÍŇ v m.č. 117 : VÝROBA, DODÁVKA A MONTÁŽ v rozsahu projektu interiéru, výkr.č. D.2.17, základní parametry - š.1420 x hl. 450 mm x v. 3500 mm, vestavěná do niky na výšku místnosti, dvoukřídlá, horní díl dvoukřídlý, materiál LTD lamino (barva bílá a bělený dub -barevná kombinace truhlářského výrobku je zřejmá z výkresu čelního pohledu a z výkresu řezu), kovová dveřní madla</t>
  </si>
  <si>
    <t>SKŘÍŇKA POD DŘEZEM v pokoji č. 18 : VÝROBA, DODÁVKA A MONTÁŽ v rozsahu projektu interiéru, výkr.č. D.2.17, základní parametry - š. 970 x hl. 490 mm x v. 900 mm, dvoukřídlá, materiál LTD lamino (barva bílá a bělený dub - barevná kombinace truhlářského výrobku je zřejmá z výkresu čelního pohledu), kovová dveřní madla, dřez s baterií v oddílu 03 - Zdravotechinka</t>
  </si>
  <si>
    <t>SKŘÍŇKA POD DŘEZEM v pokoji č. 11 : VÝROBA, DODÁVKA A MONTÁŽ v rozsahu projektu interiéru, výkr.č. D.2.12, základní parametry - š.1090 x hl. 490 mm x v. 900 mm, dvoukřídlá, materiál LTD lamino (barva bílá a bělený dub - barevná kombinace truhlářského výrobku je zřejmá z výkresu čelního pohledu), kovová dveřní madla, dřez s baterií v oddílu 03 - Zdravotechinka</t>
  </si>
  <si>
    <t>SKŘÍŇKA POD DŘEZEM v pokoji č. 19 : VÝROBA, DODÁVKA A MONTÁŽ v rozsahu projektu interiéru, výkr.č. D.2.18, základní parametry - š. 900 x hl. 500 mm x v. 900 mm, dvoukřídlá, materiál LTD lamino (barva bílá a bělený dub - barevná kombinace truhlářského výrobku je zřejmá z výkresu čelního pohledu), kovová dveřní madla, dřez s baterií v oddílu 03 - Zdravotechinka</t>
  </si>
  <si>
    <t>ŠATNÍ SKŘÍŇ v pokoj č. 19 : VÝROBA, DODÁVKA A MONTÁŽ v rozsahu projektu interiéru, výkr.č. D.2.17, základní parametry - š.1390 x hl. 450 mm x v. 3500 mm, vestavěná do niky na výšku místnosti, dvoukřídlá, horní díl dvoukřídlý, materiál LTD lamino (barva bílá a bělený dub -barevná kombinace truhlářského výrobku je zřejmá z výkresu čelního pohledu a z výkresu řezu), kovová dveřní madla</t>
  </si>
  <si>
    <t>Interiérové vybavení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</si>
</sst>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sz val="8"/>
      <color rgb="FF003366"/>
      <name val="Arial CE"/>
      <family val="2"/>
    </font>
    <font>
      <b/>
      <sz val="10"/>
      <color rgb="FF003366"/>
      <name val="Arial CE"/>
      <family val="2"/>
    </font>
    <font>
      <b/>
      <sz val="12"/>
      <color rgb="FF003366"/>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bottom style="thin"/>
    </border>
    <border>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2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0" fillId="3"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8"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xf>
    <xf numFmtId="0" fontId="28"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8"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166" fontId="21" fillId="0" borderId="20" xfId="0" applyNumberFormat="1" applyFont="1" applyBorder="1" applyAlignment="1">
      <alignment vertical="center"/>
    </xf>
    <xf numFmtId="166" fontId="21" fillId="0" borderId="21" xfId="0" applyNumberFormat="1"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26" fillId="0" borderId="0" xfId="0" applyFont="1" applyAlignment="1">
      <alignment vertical="center"/>
    </xf>
    <xf numFmtId="0" fontId="0" fillId="0" borderId="0" xfId="0" applyFont="1" applyAlignment="1">
      <alignment vertical="center"/>
    </xf>
    <xf numFmtId="0" fontId="12" fillId="0" borderId="0" xfId="0" applyFont="1" applyBorder="1" applyAlignment="1">
      <alignment vertical="center"/>
    </xf>
    <xf numFmtId="0" fontId="0" fillId="0" borderId="3" xfId="0" applyBorder="1" applyAlignment="1" applyProtection="1">
      <alignmen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0" fontId="0" fillId="0" borderId="0" xfId="0" applyAlignment="1">
      <alignment horizontal="left" vertical="center"/>
    </xf>
    <xf numFmtId="4" fontId="0" fillId="0" borderId="0" xfId="0" applyNumberForma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67" fontId="10" fillId="0" borderId="0" xfId="0" applyNumberFormat="1" applyFont="1" applyAlignment="1">
      <alignment horizontal="left" vertical="center"/>
    </xf>
    <xf numFmtId="0" fontId="20" fillId="0" borderId="22" xfId="0" applyFont="1" applyFill="1" applyBorder="1" applyAlignment="1" applyProtection="1">
      <alignment horizontal="left" vertical="center" wrapText="1"/>
      <protection locked="0"/>
    </xf>
    <xf numFmtId="0" fontId="0" fillId="0" borderId="0" xfId="0" applyFont="1" applyBorder="1" applyAlignment="1">
      <alignment vertical="center"/>
    </xf>
    <xf numFmtId="0" fontId="9" fillId="0" borderId="0" xfId="0" applyFont="1" applyBorder="1" applyAlignment="1">
      <alignment/>
    </xf>
    <xf numFmtId="0" fontId="9" fillId="0" borderId="0" xfId="0" applyFont="1" applyBorder="1" applyAlignment="1">
      <alignment horizontal="left"/>
    </xf>
    <xf numFmtId="0" fontId="8" fillId="0" borderId="0" xfId="0" applyFont="1" applyBorder="1" applyAlignment="1">
      <alignment horizontal="left"/>
    </xf>
    <xf numFmtId="4" fontId="8" fillId="0" borderId="0" xfId="0" applyNumberFormat="1" applyFont="1" applyBorder="1" applyAlignment="1">
      <alignment/>
    </xf>
    <xf numFmtId="166" fontId="9" fillId="0" borderId="0" xfId="0" applyNumberFormat="1" applyFont="1" applyBorder="1" applyAlignment="1">
      <alignment/>
    </xf>
    <xf numFmtId="0" fontId="9" fillId="0" borderId="0" xfId="0" applyFont="1" applyBorder="1" applyAlignment="1">
      <alignment horizontal="center"/>
    </xf>
    <xf numFmtId="4" fontId="9" fillId="0" borderId="0" xfId="0" applyNumberFormat="1" applyFont="1" applyBorder="1" applyAlignment="1">
      <alignment vertical="center"/>
    </xf>
    <xf numFmtId="0" fontId="20" fillId="0" borderId="0" xfId="0" applyFont="1" applyBorder="1" applyAlignment="1">
      <alignment horizontal="lef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0" fontId="32" fillId="0" borderId="0" xfId="0" applyFont="1" applyBorder="1" applyAlignment="1">
      <alignment horizontal="left" vertical="center"/>
    </xf>
    <xf numFmtId="0" fontId="33"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67" fontId="12" fillId="0" borderId="0" xfId="0" applyNumberFormat="1" applyFont="1" applyBorder="1" applyAlignment="1">
      <alignment vertical="center"/>
    </xf>
    <xf numFmtId="0" fontId="34" fillId="0" borderId="0" xfId="0" applyFont="1" applyBorder="1" applyAlignment="1">
      <alignment horizontal="center" vertical="center"/>
    </xf>
    <xf numFmtId="0" fontId="31" fillId="0" borderId="0" xfId="0" applyFont="1" applyBorder="1" applyAlignment="1">
      <alignment vertical="center"/>
    </xf>
    <xf numFmtId="167" fontId="11" fillId="0" borderId="0" xfId="0" applyNumberFormat="1" applyFont="1" applyBorder="1" applyAlignment="1">
      <alignment horizontal="left" vertical="center" wrapText="1"/>
    </xf>
    <xf numFmtId="0" fontId="20" fillId="0" borderId="22"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0" fontId="20" fillId="0" borderId="22" xfId="0" applyFont="1" applyFill="1" applyBorder="1" applyAlignment="1" applyProtection="1">
      <alignment horizontal="center" vertical="center" wrapText="1"/>
      <protection locked="0"/>
    </xf>
    <xf numFmtId="167" fontId="20" fillId="0" borderId="22" xfId="0" applyNumberFormat="1" applyFont="1" applyFill="1" applyBorder="1" applyAlignment="1" applyProtection="1">
      <alignment vertical="center"/>
      <protection locked="0"/>
    </xf>
    <xf numFmtId="4" fontId="20" fillId="0" borderId="22" xfId="0" applyNumberFormat="1" applyFont="1" applyFill="1" applyBorder="1" applyAlignment="1" applyProtection="1">
      <alignment vertical="center"/>
      <protection locked="0"/>
    </xf>
    <xf numFmtId="0" fontId="34" fillId="0" borderId="22" xfId="0" applyFont="1" applyFill="1" applyBorder="1" applyAlignment="1" applyProtection="1">
      <alignment horizontal="center" vertical="center"/>
      <protection locked="0"/>
    </xf>
    <xf numFmtId="49" fontId="34" fillId="0" borderId="22" xfId="0" applyNumberFormat="1" applyFont="1" applyFill="1" applyBorder="1" applyAlignment="1" applyProtection="1">
      <alignment horizontal="left" vertical="center" wrapText="1"/>
      <protection locked="0"/>
    </xf>
    <xf numFmtId="0" fontId="34" fillId="0" borderId="22"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protection locked="0"/>
    </xf>
    <xf numFmtId="167" fontId="34" fillId="0" borderId="22" xfId="0" applyNumberFormat="1" applyFont="1" applyFill="1" applyBorder="1" applyAlignment="1" applyProtection="1">
      <alignment vertical="center"/>
      <protection locked="0"/>
    </xf>
    <xf numFmtId="4" fontId="34" fillId="0" borderId="22"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wrapText="1"/>
    </xf>
    <xf numFmtId="167" fontId="11" fillId="0" borderId="0" xfId="0" applyNumberFormat="1" applyFont="1" applyFill="1" applyBorder="1" applyAlignment="1">
      <alignment vertical="center"/>
    </xf>
    <xf numFmtId="167" fontId="10" fillId="0" borderId="0" xfId="0" applyNumberFormat="1" applyFont="1" applyAlignment="1">
      <alignment horizontal="right" vertical="center"/>
    </xf>
    <xf numFmtId="0" fontId="45" fillId="0" borderId="0" xfId="0" applyFont="1" applyAlignment="1">
      <alignment horizontal="left"/>
    </xf>
    <xf numFmtId="0" fontId="46" fillId="0" borderId="0" xfId="0" applyFont="1" applyAlignment="1">
      <alignment horizontal="left"/>
    </xf>
    <xf numFmtId="0" fontId="45" fillId="0" borderId="0" xfId="0" applyFont="1" applyAlignment="1">
      <alignment/>
    </xf>
    <xf numFmtId="4" fontId="46" fillId="0" borderId="0" xfId="0" applyNumberFormat="1" applyFont="1" applyAlignment="1">
      <alignment/>
    </xf>
    <xf numFmtId="0" fontId="45" fillId="0" borderId="0" xfId="0" applyFont="1" applyBorder="1" applyAlignment="1">
      <alignment horizontal="left"/>
    </xf>
    <xf numFmtId="0" fontId="46" fillId="0" borderId="0" xfId="0" applyFont="1" applyBorder="1" applyAlignment="1">
      <alignment horizontal="left"/>
    </xf>
    <xf numFmtId="0" fontId="45" fillId="0" borderId="0" xfId="0" applyFont="1" applyBorder="1" applyAlignment="1">
      <alignment/>
    </xf>
    <xf numFmtId="4" fontId="46" fillId="0" borderId="0" xfId="0" applyNumberFormat="1" applyFont="1" applyBorder="1" applyAlignment="1">
      <alignment/>
    </xf>
    <xf numFmtId="0" fontId="47" fillId="0" borderId="0" xfId="0" applyFont="1" applyAlignment="1">
      <alignment horizontal="left"/>
    </xf>
    <xf numFmtId="4" fontId="47" fillId="0" borderId="0" xfId="0" applyNumberFormat="1" applyFont="1" applyAlignment="1">
      <alignment/>
    </xf>
    <xf numFmtId="4" fontId="6" fillId="0" borderId="0" xfId="0" applyNumberFormat="1" applyFont="1" applyAlignment="1">
      <alignment vertical="center"/>
    </xf>
    <xf numFmtId="4" fontId="0" fillId="0" borderId="0" xfId="0" applyNumberFormat="1"/>
    <xf numFmtId="0" fontId="31" fillId="0" borderId="0" xfId="0" applyFont="1" applyBorder="1" applyAlignment="1">
      <alignment vertical="center" wrapText="1"/>
    </xf>
    <xf numFmtId="0" fontId="0" fillId="0" borderId="0" xfId="0" applyBorder="1" applyProtection="1">
      <protection/>
    </xf>
    <xf numFmtId="0" fontId="0" fillId="0" borderId="0" xfId="0" applyBorder="1"/>
    <xf numFmtId="0" fontId="15" fillId="0" borderId="0" xfId="0" applyFont="1" applyBorder="1" applyAlignment="1">
      <alignment horizontal="left" vertical="center"/>
    </xf>
    <xf numFmtId="0" fontId="28"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165" fontId="3" fillId="0" borderId="0"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Border="1" applyAlignment="1">
      <alignment vertical="center" wrapText="1"/>
    </xf>
    <xf numFmtId="0" fontId="16" fillId="0" borderId="0" xfId="0" applyFont="1" applyBorder="1" applyAlignment="1">
      <alignment horizontal="left" vertical="center"/>
    </xf>
    <xf numFmtId="4" fontId="22" fillId="0" borderId="0" xfId="0" applyNumberFormat="1" applyFont="1" applyBorder="1" applyAlignment="1">
      <alignment vertical="center"/>
    </xf>
    <xf numFmtId="0" fontId="2" fillId="0" borderId="0" xfId="0" applyFont="1" applyBorder="1" applyAlignment="1">
      <alignment horizontal="right" vertical="center"/>
    </xf>
    <xf numFmtId="0" fontId="19" fillId="0" borderId="0" xfId="0" applyFont="1" applyBorder="1" applyAlignment="1">
      <alignment horizontal="lef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3" borderId="0" xfId="0" applyFont="1" applyFill="1" applyBorder="1" applyAlignment="1">
      <alignment vertical="center"/>
    </xf>
    <xf numFmtId="0" fontId="3" fillId="0" borderId="0" xfId="0" applyFont="1" applyBorder="1" applyAlignment="1">
      <alignment horizontal="left" vertical="center" wrapText="1"/>
    </xf>
    <xf numFmtId="0" fontId="20" fillId="3" borderId="0" xfId="0" applyFont="1" applyFill="1" applyBorder="1" applyAlignment="1">
      <alignment horizontal="left" vertical="center"/>
    </xf>
    <xf numFmtId="0" fontId="20" fillId="3" borderId="0" xfId="0" applyFont="1" applyFill="1" applyBorder="1" applyAlignment="1">
      <alignment horizontal="right" vertical="center"/>
    </xf>
    <xf numFmtId="0" fontId="29"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left" vertical="center"/>
    </xf>
    <xf numFmtId="4" fontId="22" fillId="0" borderId="0" xfId="0" applyNumberFormat="1" applyFont="1" applyBorder="1" applyAlignment="1">
      <alignment/>
    </xf>
    <xf numFmtId="4" fontId="31" fillId="0" borderId="0" xfId="0" applyNumberFormat="1" applyFont="1" applyBorder="1" applyAlignment="1">
      <alignment vertical="center"/>
    </xf>
    <xf numFmtId="0" fontId="7" fillId="0" borderId="0" xfId="0" applyFont="1" applyBorder="1" applyAlignment="1">
      <alignment horizontal="left"/>
    </xf>
    <xf numFmtId="4" fontId="7" fillId="0" borderId="0" xfId="0" applyNumberFormat="1" applyFont="1" applyBorder="1" applyAlignment="1">
      <alignment/>
    </xf>
    <xf numFmtId="0" fontId="0" fillId="0" borderId="31" xfId="0" applyFont="1" applyBorder="1" applyAlignment="1">
      <alignment vertical="center"/>
    </xf>
    <xf numFmtId="0" fontId="0" fillId="0" borderId="29" xfId="0" applyFont="1" applyBorder="1" applyAlignment="1">
      <alignment vertical="center"/>
    </xf>
    <xf numFmtId="0" fontId="32" fillId="0" borderId="29" xfId="0" applyFont="1" applyBorder="1" applyAlignment="1">
      <alignment horizontal="left" vertical="center"/>
    </xf>
    <xf numFmtId="0" fontId="33" fillId="0" borderId="29" xfId="0" applyFont="1" applyBorder="1" applyAlignment="1">
      <alignment vertical="center" wrapText="1"/>
    </xf>
    <xf numFmtId="0" fontId="0" fillId="0" borderId="32" xfId="0" applyFont="1" applyBorder="1" applyAlignment="1">
      <alignment vertical="center"/>
    </xf>
    <xf numFmtId="0" fontId="14" fillId="4"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left" vertical="center"/>
    </xf>
    <xf numFmtId="0" fontId="20" fillId="3" borderId="7" xfId="0" applyFont="1" applyFill="1" applyBorder="1" applyAlignment="1">
      <alignment horizontal="center" vertical="center"/>
    </xf>
    <xf numFmtId="0" fontId="20" fillId="3" borderId="7" xfId="0" applyFont="1" applyFill="1" applyBorder="1" applyAlignment="1">
      <alignment horizontal="righ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4" fillId="4" borderId="0" xfId="0" applyFont="1" applyFill="1" applyBorder="1" applyAlignment="1">
      <alignment horizontal="center" vertical="center"/>
    </xf>
    <xf numFmtId="0" fontId="0" fillId="0" borderId="0" xfId="0" applyBorder="1"/>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37" fillId="0" borderId="0" xfId="0" applyFont="1" applyBorder="1" applyAlignment="1">
      <alignment horizontal="center" vertical="center" wrapText="1"/>
    </xf>
    <xf numFmtId="0" fontId="38" fillId="0" borderId="29" xfId="0" applyFont="1" applyBorder="1" applyAlignment="1">
      <alignment horizontal="left" wrapText="1"/>
    </xf>
    <xf numFmtId="0" fontId="37"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8"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R\200617%20Nemocnice%20Nymburk_pokoje\DPS\UPRAVEN&#221;%20POL.ROZP.%20-%20Rekonstrukce%20l&#233;ka&#345;sk&#253;ch%20pokoj&#367;,%20skladov&#253;ch%20a%20technick&#253;ch%20prostor%20Nemocnice%20Nymburk%20s.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01 - Stavební část"/>
      <sheetName val="02 - Zdravotechnika"/>
      <sheetName val="03 - Vytápění"/>
      <sheetName val="04 - Elektroinstalace"/>
      <sheetName val="05 - VZT"/>
      <sheetName val="06 - Interiérové vybavení"/>
      <sheetName val="07 - VRN"/>
      <sheetName val="Pokyny pro vyplnění"/>
    </sheetNames>
    <sheetDataSet>
      <sheetData sheetId="0">
        <row r="13">
          <cell r="AN13" t="str">
            <v/>
          </cell>
        </row>
        <row r="14">
          <cell r="E14" t="str">
            <v> </v>
          </cell>
          <cell r="AN14" t="str">
            <v/>
          </cell>
        </row>
        <row r="19">
          <cell r="AN19" t="str">
            <v/>
          </cell>
        </row>
        <row r="20">
          <cell r="E20" t="str">
            <v> </v>
          </cell>
          <cell r="AN20" t="str">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29">
      <selection activeCell="BE26" sqref="BE2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4" t="s">
        <v>6</v>
      </c>
      <c r="AS2" s="375"/>
      <c r="AT2" s="375"/>
      <c r="AU2" s="375"/>
      <c r="AV2" s="375"/>
      <c r="AW2" s="375"/>
      <c r="AX2" s="375"/>
      <c r="AY2" s="375"/>
      <c r="AZ2" s="375"/>
      <c r="BA2" s="375"/>
      <c r="BB2" s="375"/>
      <c r="BC2" s="375"/>
      <c r="BD2" s="375"/>
      <c r="BE2" s="375"/>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S4" s="18" t="s">
        <v>12</v>
      </c>
    </row>
    <row r="5" spans="2:71" s="1" customFormat="1" ht="12" customHeight="1">
      <c r="B5" s="21"/>
      <c r="D5" s="24" t="s">
        <v>13</v>
      </c>
      <c r="K5" s="383" t="s">
        <v>14</v>
      </c>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R5" s="21"/>
      <c r="BS5" s="18" t="s">
        <v>7</v>
      </c>
    </row>
    <row r="6" spans="2:71" s="1" customFormat="1" ht="36.95" customHeight="1">
      <c r="B6" s="21"/>
      <c r="D6" s="26" t="s">
        <v>15</v>
      </c>
      <c r="K6" s="384" t="s">
        <v>16</v>
      </c>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R6" s="21"/>
      <c r="BS6" s="18" t="s">
        <v>7</v>
      </c>
    </row>
    <row r="7" spans="2:71" s="1" customFormat="1" ht="12" customHeight="1">
      <c r="B7" s="21"/>
      <c r="D7" s="27" t="s">
        <v>17</v>
      </c>
      <c r="K7" s="25" t="s">
        <v>18</v>
      </c>
      <c r="AK7" s="27" t="s">
        <v>19</v>
      </c>
      <c r="AN7" s="25" t="s">
        <v>20</v>
      </c>
      <c r="AR7" s="21"/>
      <c r="BS7" s="18" t="s">
        <v>7</v>
      </c>
    </row>
    <row r="8" spans="2:71" s="1" customFormat="1" ht="12" customHeight="1">
      <c r="B8" s="21"/>
      <c r="D8" s="27" t="s">
        <v>21</v>
      </c>
      <c r="K8" s="25" t="s">
        <v>22</v>
      </c>
      <c r="AK8" s="27" t="s">
        <v>23</v>
      </c>
      <c r="AN8" s="25" t="s">
        <v>24</v>
      </c>
      <c r="AR8" s="21"/>
      <c r="BS8" s="18" t="s">
        <v>7</v>
      </c>
    </row>
    <row r="9" spans="2:71" s="1" customFormat="1" ht="14.45" customHeight="1">
      <c r="B9" s="21"/>
      <c r="AR9" s="21"/>
      <c r="BS9" s="18" t="s">
        <v>7</v>
      </c>
    </row>
    <row r="10" spans="2:71" s="1" customFormat="1" ht="12" customHeight="1">
      <c r="B10" s="21"/>
      <c r="D10" s="27" t="s">
        <v>25</v>
      </c>
      <c r="AK10" s="27" t="s">
        <v>26</v>
      </c>
      <c r="AN10" s="25" t="s">
        <v>27</v>
      </c>
      <c r="AR10" s="21"/>
      <c r="BS10" s="18" t="s">
        <v>7</v>
      </c>
    </row>
    <row r="11" spans="2:71" s="1" customFormat="1" ht="18.4" customHeight="1">
      <c r="B11" s="21"/>
      <c r="E11" s="25" t="s">
        <v>28</v>
      </c>
      <c r="AK11" s="27" t="s">
        <v>29</v>
      </c>
      <c r="AN11" s="25" t="s">
        <v>30</v>
      </c>
      <c r="AR11" s="21"/>
      <c r="BS11" s="18" t="s">
        <v>7</v>
      </c>
    </row>
    <row r="12" spans="2:71" s="1" customFormat="1" ht="6.95" customHeight="1">
      <c r="B12" s="21"/>
      <c r="AR12" s="21"/>
      <c r="BS12" s="18" t="s">
        <v>7</v>
      </c>
    </row>
    <row r="13" spans="2:71" s="1" customFormat="1" ht="12" customHeight="1">
      <c r="B13" s="21"/>
      <c r="D13" s="27" t="s">
        <v>31</v>
      </c>
      <c r="AK13" s="27" t="s">
        <v>26</v>
      </c>
      <c r="AN13" s="25" t="s">
        <v>3</v>
      </c>
      <c r="AR13" s="21"/>
      <c r="BS13" s="18" t="s">
        <v>7</v>
      </c>
    </row>
    <row r="14" spans="2:71" ht="12.75">
      <c r="B14" s="21"/>
      <c r="E14" s="25" t="s">
        <v>32</v>
      </c>
      <c r="AK14" s="27" t="s">
        <v>29</v>
      </c>
      <c r="AN14" s="25" t="s">
        <v>3</v>
      </c>
      <c r="AR14" s="21"/>
      <c r="BS14" s="18" t="s">
        <v>7</v>
      </c>
    </row>
    <row r="15" spans="2:71" s="1" customFormat="1" ht="6.95" customHeight="1">
      <c r="B15" s="21"/>
      <c r="AR15" s="21"/>
      <c r="BS15" s="18" t="s">
        <v>4</v>
      </c>
    </row>
    <row r="16" spans="2:71" s="1" customFormat="1" ht="12" customHeight="1">
      <c r="B16" s="21"/>
      <c r="D16" s="27" t="s">
        <v>33</v>
      </c>
      <c r="AK16" s="27" t="s">
        <v>26</v>
      </c>
      <c r="AN16" s="25" t="s">
        <v>34</v>
      </c>
      <c r="AR16" s="21"/>
      <c r="BS16" s="18" t="s">
        <v>4</v>
      </c>
    </row>
    <row r="17" spans="2:71" s="1" customFormat="1" ht="18.4" customHeight="1">
      <c r="B17" s="21"/>
      <c r="E17" s="25" t="s">
        <v>35</v>
      </c>
      <c r="AK17" s="27" t="s">
        <v>29</v>
      </c>
      <c r="AN17" s="25" t="s">
        <v>36</v>
      </c>
      <c r="AR17" s="21"/>
      <c r="BS17" s="18" t="s">
        <v>37</v>
      </c>
    </row>
    <row r="18" spans="2:71" s="1" customFormat="1" ht="6.95" customHeight="1">
      <c r="B18" s="21"/>
      <c r="AR18" s="21"/>
      <c r="BS18" s="18" t="s">
        <v>7</v>
      </c>
    </row>
    <row r="19" spans="2:71" s="1" customFormat="1" ht="12" customHeight="1">
      <c r="B19" s="21"/>
      <c r="D19" s="27" t="s">
        <v>38</v>
      </c>
      <c r="AK19" s="27" t="s">
        <v>26</v>
      </c>
      <c r="AN19" s="25" t="s">
        <v>3</v>
      </c>
      <c r="AR19" s="21"/>
      <c r="BS19" s="18" t="s">
        <v>7</v>
      </c>
    </row>
    <row r="20" spans="2:71" s="1" customFormat="1" ht="18.4" customHeight="1">
      <c r="B20" s="21"/>
      <c r="E20" s="25" t="s">
        <v>32</v>
      </c>
      <c r="AK20" s="27" t="s">
        <v>29</v>
      </c>
      <c r="AN20" s="25" t="s">
        <v>3</v>
      </c>
      <c r="AR20" s="21"/>
      <c r="BS20" s="18" t="s">
        <v>4</v>
      </c>
    </row>
    <row r="21" spans="2:44" s="1" customFormat="1" ht="6.95" customHeight="1">
      <c r="B21" s="21"/>
      <c r="AR21" s="21"/>
    </row>
    <row r="22" spans="2:44" s="1" customFormat="1" ht="12" customHeight="1">
      <c r="B22" s="21"/>
      <c r="D22" s="27" t="s">
        <v>39</v>
      </c>
      <c r="AR22" s="21"/>
    </row>
    <row r="23" spans="2:44" s="1" customFormat="1" ht="47.25" customHeight="1">
      <c r="B23" s="21"/>
      <c r="E23" s="385" t="s">
        <v>40</v>
      </c>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R23" s="21"/>
    </row>
    <row r="24" spans="2:44" s="1" customFormat="1" ht="6.95" customHeight="1">
      <c r="B24" s="21"/>
      <c r="AR24" s="21"/>
    </row>
    <row r="25" spans="2:57" s="1" customFormat="1" ht="6.95" customHeight="1">
      <c r="B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21"/>
      <c r="BE25" s="338"/>
    </row>
    <row r="26" spans="1:57" s="2" customFormat="1" ht="25.9" customHeight="1">
      <c r="A26" s="30"/>
      <c r="B26" s="31"/>
      <c r="C26" s="30"/>
      <c r="D26" s="32" t="s">
        <v>41</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86">
        <f>AG54</f>
        <v>0</v>
      </c>
      <c r="AL26" s="387"/>
      <c r="AM26" s="387"/>
      <c r="AN26" s="387"/>
      <c r="AO26" s="387"/>
      <c r="AP26" s="30"/>
      <c r="AQ26" s="30"/>
      <c r="AR26" s="31"/>
      <c r="BE26" s="30"/>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30"/>
    </row>
    <row r="28" spans="1:57" s="2" customFormat="1" ht="12.75">
      <c r="A28" s="30"/>
      <c r="B28" s="31"/>
      <c r="C28" s="30"/>
      <c r="D28" s="30"/>
      <c r="E28" s="30"/>
      <c r="F28" s="30"/>
      <c r="G28" s="30"/>
      <c r="H28" s="30"/>
      <c r="I28" s="30"/>
      <c r="J28" s="30"/>
      <c r="K28" s="30"/>
      <c r="L28" s="388" t="s">
        <v>42</v>
      </c>
      <c r="M28" s="388"/>
      <c r="N28" s="388"/>
      <c r="O28" s="388"/>
      <c r="P28" s="388"/>
      <c r="Q28" s="30"/>
      <c r="R28" s="30"/>
      <c r="S28" s="30"/>
      <c r="T28" s="30"/>
      <c r="U28" s="30"/>
      <c r="V28" s="30"/>
      <c r="W28" s="388" t="s">
        <v>43</v>
      </c>
      <c r="X28" s="388"/>
      <c r="Y28" s="388"/>
      <c r="Z28" s="388"/>
      <c r="AA28" s="388"/>
      <c r="AB28" s="388"/>
      <c r="AC28" s="388"/>
      <c r="AD28" s="388"/>
      <c r="AE28" s="388"/>
      <c r="AF28" s="30"/>
      <c r="AG28" s="30"/>
      <c r="AH28" s="30"/>
      <c r="AI28" s="30"/>
      <c r="AJ28" s="30"/>
      <c r="AK28" s="388" t="s">
        <v>44</v>
      </c>
      <c r="AL28" s="388"/>
      <c r="AM28" s="388"/>
      <c r="AN28" s="388"/>
      <c r="AO28" s="388"/>
      <c r="AP28" s="30"/>
      <c r="AQ28" s="30"/>
      <c r="AR28" s="31"/>
      <c r="BE28" s="30"/>
    </row>
    <row r="29" spans="2:44" s="3" customFormat="1" ht="14.45" customHeight="1">
      <c r="B29" s="35"/>
      <c r="D29" s="27" t="s">
        <v>45</v>
      </c>
      <c r="F29" s="27" t="s">
        <v>46</v>
      </c>
      <c r="L29" s="376">
        <v>0.21</v>
      </c>
      <c r="M29" s="377"/>
      <c r="N29" s="377"/>
      <c r="O29" s="377"/>
      <c r="P29" s="377"/>
      <c r="W29" s="378">
        <f>AK26</f>
        <v>0</v>
      </c>
      <c r="X29" s="377"/>
      <c r="Y29" s="377"/>
      <c r="Z29" s="377"/>
      <c r="AA29" s="377"/>
      <c r="AB29" s="377"/>
      <c r="AC29" s="377"/>
      <c r="AD29" s="377"/>
      <c r="AE29" s="377"/>
      <c r="AK29" s="378">
        <f>W29*0.21</f>
        <v>0</v>
      </c>
      <c r="AL29" s="377"/>
      <c r="AM29" s="377"/>
      <c r="AN29" s="377"/>
      <c r="AO29" s="377"/>
      <c r="AR29" s="35"/>
    </row>
    <row r="30" spans="2:44" s="3" customFormat="1" ht="14.45" customHeight="1">
      <c r="B30" s="35"/>
      <c r="F30" s="27" t="s">
        <v>47</v>
      </c>
      <c r="L30" s="376">
        <v>0.15</v>
      </c>
      <c r="M30" s="377"/>
      <c r="N30" s="377"/>
      <c r="O30" s="377"/>
      <c r="P30" s="377"/>
      <c r="W30" s="378">
        <v>0</v>
      </c>
      <c r="X30" s="377"/>
      <c r="Y30" s="377"/>
      <c r="Z30" s="377"/>
      <c r="AA30" s="377"/>
      <c r="AB30" s="377"/>
      <c r="AC30" s="377"/>
      <c r="AD30" s="377"/>
      <c r="AE30" s="377"/>
      <c r="AK30" s="378">
        <f>W30*0.15</f>
        <v>0</v>
      </c>
      <c r="AL30" s="377"/>
      <c r="AM30" s="377"/>
      <c r="AN30" s="377"/>
      <c r="AO30" s="377"/>
      <c r="AR30" s="35"/>
    </row>
    <row r="31" spans="2:44" s="3" customFormat="1" ht="14.45" customHeight="1" hidden="1">
      <c r="B31" s="35"/>
      <c r="F31" s="27" t="s">
        <v>48</v>
      </c>
      <c r="L31" s="376">
        <v>0.21</v>
      </c>
      <c r="M31" s="377"/>
      <c r="N31" s="377"/>
      <c r="O31" s="377"/>
      <c r="P31" s="377"/>
      <c r="W31" s="378">
        <f>ROUND(BB54,2)</f>
        <v>0</v>
      </c>
      <c r="X31" s="377"/>
      <c r="Y31" s="377"/>
      <c r="Z31" s="377"/>
      <c r="AA31" s="377"/>
      <c r="AB31" s="377"/>
      <c r="AC31" s="377"/>
      <c r="AD31" s="377"/>
      <c r="AE31" s="377"/>
      <c r="AK31" s="378">
        <v>0</v>
      </c>
      <c r="AL31" s="377"/>
      <c r="AM31" s="377"/>
      <c r="AN31" s="377"/>
      <c r="AO31" s="377"/>
      <c r="AR31" s="35"/>
    </row>
    <row r="32" spans="2:44" s="3" customFormat="1" ht="14.45" customHeight="1" hidden="1">
      <c r="B32" s="35"/>
      <c r="F32" s="27" t="s">
        <v>49</v>
      </c>
      <c r="L32" s="376">
        <v>0.15</v>
      </c>
      <c r="M32" s="377"/>
      <c r="N32" s="377"/>
      <c r="O32" s="377"/>
      <c r="P32" s="377"/>
      <c r="W32" s="378">
        <f>ROUND(BC54,2)</f>
        <v>0</v>
      </c>
      <c r="X32" s="377"/>
      <c r="Y32" s="377"/>
      <c r="Z32" s="377"/>
      <c r="AA32" s="377"/>
      <c r="AB32" s="377"/>
      <c r="AC32" s="377"/>
      <c r="AD32" s="377"/>
      <c r="AE32" s="377"/>
      <c r="AK32" s="378">
        <v>0</v>
      </c>
      <c r="AL32" s="377"/>
      <c r="AM32" s="377"/>
      <c r="AN32" s="377"/>
      <c r="AO32" s="377"/>
      <c r="AR32" s="35"/>
    </row>
    <row r="33" spans="2:44" s="3" customFormat="1" ht="14.45" customHeight="1" hidden="1">
      <c r="B33" s="35"/>
      <c r="F33" s="27" t="s">
        <v>50</v>
      </c>
      <c r="L33" s="376">
        <v>0</v>
      </c>
      <c r="M33" s="377"/>
      <c r="N33" s="377"/>
      <c r="O33" s="377"/>
      <c r="P33" s="377"/>
      <c r="W33" s="378">
        <f>ROUND(BD54,2)</f>
        <v>0</v>
      </c>
      <c r="X33" s="377"/>
      <c r="Y33" s="377"/>
      <c r="Z33" s="377"/>
      <c r="AA33" s="377"/>
      <c r="AB33" s="377"/>
      <c r="AC33" s="377"/>
      <c r="AD33" s="377"/>
      <c r="AE33" s="377"/>
      <c r="AK33" s="378">
        <v>0</v>
      </c>
      <c r="AL33" s="377"/>
      <c r="AM33" s="377"/>
      <c r="AN33" s="377"/>
      <c r="AO33" s="377"/>
      <c r="AR33" s="35"/>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30"/>
    </row>
    <row r="35" spans="1:57" s="2" customFormat="1" ht="25.9" customHeight="1">
      <c r="A35" s="30"/>
      <c r="B35" s="31"/>
      <c r="C35" s="36"/>
      <c r="D35" s="37" t="s">
        <v>51</v>
      </c>
      <c r="E35" s="38"/>
      <c r="F35" s="38"/>
      <c r="G35" s="38"/>
      <c r="H35" s="38"/>
      <c r="I35" s="38"/>
      <c r="J35" s="38"/>
      <c r="K35" s="38"/>
      <c r="L35" s="38"/>
      <c r="M35" s="38"/>
      <c r="N35" s="38"/>
      <c r="O35" s="38"/>
      <c r="P35" s="38"/>
      <c r="Q35" s="38"/>
      <c r="R35" s="38"/>
      <c r="S35" s="38"/>
      <c r="T35" s="39" t="s">
        <v>52</v>
      </c>
      <c r="U35" s="38"/>
      <c r="V35" s="38"/>
      <c r="W35" s="38"/>
      <c r="X35" s="382" t="s">
        <v>53</v>
      </c>
      <c r="Y35" s="380"/>
      <c r="Z35" s="380"/>
      <c r="AA35" s="380"/>
      <c r="AB35" s="380"/>
      <c r="AC35" s="38"/>
      <c r="AD35" s="38"/>
      <c r="AE35" s="38"/>
      <c r="AF35" s="38"/>
      <c r="AG35" s="38"/>
      <c r="AH35" s="38"/>
      <c r="AI35" s="38"/>
      <c r="AJ35" s="38"/>
      <c r="AK35" s="379">
        <f>AK26+AK29+AK30</f>
        <v>0</v>
      </c>
      <c r="AL35" s="380"/>
      <c r="AM35" s="380"/>
      <c r="AN35" s="380"/>
      <c r="AO35" s="381"/>
      <c r="AP35" s="36"/>
      <c r="AQ35" s="36"/>
      <c r="AR35" s="31"/>
      <c r="BE35" s="147"/>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6.95" customHeight="1">
      <c r="A37" s="3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31"/>
      <c r="BE37" s="30"/>
    </row>
    <row r="41" spans="1:57" s="2" customFormat="1" ht="6.95" customHeight="1">
      <c r="A41" s="30"/>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31"/>
      <c r="BE41" s="30"/>
    </row>
    <row r="42" spans="1:57" s="2" customFormat="1" ht="24.95" customHeight="1">
      <c r="A42" s="30"/>
      <c r="B42" s="31"/>
      <c r="C42" s="22" t="s">
        <v>54</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1"/>
      <c r="BE42" s="30"/>
    </row>
    <row r="43" spans="1:57" s="2" customFormat="1" ht="6.95" customHeight="1">
      <c r="A43" s="30"/>
      <c r="B43" s="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1"/>
      <c r="BE43" s="30"/>
    </row>
    <row r="44" spans="2:44" s="4" customFormat="1" ht="12" customHeight="1">
      <c r="B44" s="44"/>
      <c r="C44" s="27" t="s">
        <v>13</v>
      </c>
      <c r="L44" s="4" t="str">
        <f>K5</f>
        <v>OST-2020007</v>
      </c>
      <c r="AR44" s="44"/>
    </row>
    <row r="45" spans="2:44" s="5" customFormat="1" ht="36.95" customHeight="1">
      <c r="B45" s="45"/>
      <c r="C45" s="46" t="s">
        <v>15</v>
      </c>
      <c r="L45" s="398" t="str">
        <f>K6</f>
        <v>Zázemí zdravotnického personálu Oddělení gynekogolie a porodnice Nymburk s.r.o.</v>
      </c>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R45" s="45"/>
    </row>
    <row r="46" spans="1:57" s="2" customFormat="1" ht="6.95" customHeight="1">
      <c r="A46" s="30"/>
      <c r="B46" s="3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1"/>
      <c r="BE46" s="30"/>
    </row>
    <row r="47" spans="1:57" s="2" customFormat="1" ht="12" customHeight="1">
      <c r="A47" s="30"/>
      <c r="B47" s="31"/>
      <c r="C47" s="27" t="s">
        <v>21</v>
      </c>
      <c r="D47" s="30"/>
      <c r="E47" s="30"/>
      <c r="F47" s="30"/>
      <c r="G47" s="30"/>
      <c r="H47" s="30"/>
      <c r="I47" s="30"/>
      <c r="J47" s="30"/>
      <c r="K47" s="30"/>
      <c r="L47" s="47" t="str">
        <f>IF(K8="","",K8)</f>
        <v>Nymburk</v>
      </c>
      <c r="M47" s="30"/>
      <c r="N47" s="30"/>
      <c r="O47" s="30"/>
      <c r="P47" s="30"/>
      <c r="Q47" s="30"/>
      <c r="R47" s="30"/>
      <c r="S47" s="30"/>
      <c r="T47" s="30"/>
      <c r="U47" s="30"/>
      <c r="V47" s="30"/>
      <c r="W47" s="30"/>
      <c r="X47" s="30"/>
      <c r="Y47" s="30"/>
      <c r="Z47" s="30"/>
      <c r="AA47" s="30"/>
      <c r="AB47" s="30"/>
      <c r="AC47" s="30"/>
      <c r="AD47" s="30"/>
      <c r="AE47" s="30"/>
      <c r="AF47" s="30"/>
      <c r="AG47" s="30"/>
      <c r="AH47" s="30"/>
      <c r="AI47" s="27" t="s">
        <v>23</v>
      </c>
      <c r="AJ47" s="30"/>
      <c r="AK47" s="30"/>
      <c r="AL47" s="30"/>
      <c r="AM47" s="400" t="str">
        <f>IF(AN8="","",AN8)</f>
        <v>10. 8. 2020</v>
      </c>
      <c r="AN47" s="400"/>
      <c r="AO47" s="30"/>
      <c r="AP47" s="30"/>
      <c r="AQ47" s="30"/>
      <c r="AR47" s="31"/>
      <c r="BE47" s="30"/>
    </row>
    <row r="48" spans="1:57" s="2" customFormat="1" ht="6.95" customHeight="1">
      <c r="A48" s="30"/>
      <c r="B48" s="3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1"/>
      <c r="BE48" s="30"/>
    </row>
    <row r="49" spans="1:57" s="2" customFormat="1" ht="15.2" customHeight="1">
      <c r="A49" s="30"/>
      <c r="B49" s="31"/>
      <c r="C49" s="27" t="s">
        <v>25</v>
      </c>
      <c r="D49" s="30"/>
      <c r="E49" s="30"/>
      <c r="F49" s="30"/>
      <c r="G49" s="30"/>
      <c r="H49" s="30"/>
      <c r="I49" s="30"/>
      <c r="J49" s="30"/>
      <c r="K49" s="30"/>
      <c r="L49" s="4" t="str">
        <f>IF(E11="","",E11)</f>
        <v>Nemocnice Nymburk s.r.o.</v>
      </c>
      <c r="M49" s="30"/>
      <c r="N49" s="30"/>
      <c r="O49" s="30"/>
      <c r="P49" s="30"/>
      <c r="Q49" s="30"/>
      <c r="R49" s="30"/>
      <c r="S49" s="30"/>
      <c r="T49" s="30"/>
      <c r="U49" s="30"/>
      <c r="V49" s="30"/>
      <c r="W49" s="30"/>
      <c r="X49" s="30"/>
      <c r="Y49" s="30"/>
      <c r="Z49" s="30"/>
      <c r="AA49" s="30"/>
      <c r="AB49" s="30"/>
      <c r="AC49" s="30"/>
      <c r="AD49" s="30"/>
      <c r="AE49" s="30"/>
      <c r="AF49" s="30"/>
      <c r="AG49" s="30"/>
      <c r="AH49" s="30"/>
      <c r="AI49" s="27" t="s">
        <v>33</v>
      </c>
      <c r="AJ49" s="30"/>
      <c r="AK49" s="30"/>
      <c r="AL49" s="30"/>
      <c r="AM49" s="401" t="str">
        <f>IF(E17="","",E17)</f>
        <v>Ing. arch. Pavel Petrák</v>
      </c>
      <c r="AN49" s="402"/>
      <c r="AO49" s="402"/>
      <c r="AP49" s="402"/>
      <c r="AQ49" s="30"/>
      <c r="AR49" s="31"/>
      <c r="AS49" s="403" t="s">
        <v>55</v>
      </c>
      <c r="AT49" s="404"/>
      <c r="AU49" s="49"/>
      <c r="AV49" s="49"/>
      <c r="AW49" s="49"/>
      <c r="AX49" s="49"/>
      <c r="AY49" s="49"/>
      <c r="AZ49" s="49"/>
      <c r="BA49" s="49"/>
      <c r="BB49" s="49"/>
      <c r="BC49" s="49"/>
      <c r="BD49" s="50"/>
      <c r="BE49" s="147"/>
    </row>
    <row r="50" spans="1:57" s="2" customFormat="1" ht="15.2" customHeight="1">
      <c r="A50" s="30"/>
      <c r="B50" s="31"/>
      <c r="C50" s="27" t="s">
        <v>31</v>
      </c>
      <c r="D50" s="30"/>
      <c r="E50" s="30"/>
      <c r="F50" s="30"/>
      <c r="G50" s="30"/>
      <c r="H50" s="30"/>
      <c r="I50" s="30"/>
      <c r="J50" s="30"/>
      <c r="K50" s="30"/>
      <c r="L50" s="4" t="str">
        <f>IF(E14="","",E14)</f>
        <v xml:space="preserve"> </v>
      </c>
      <c r="M50" s="30"/>
      <c r="N50" s="30"/>
      <c r="O50" s="30"/>
      <c r="P50" s="30"/>
      <c r="Q50" s="30"/>
      <c r="R50" s="30"/>
      <c r="S50" s="30"/>
      <c r="T50" s="30"/>
      <c r="U50" s="30"/>
      <c r="V50" s="30"/>
      <c r="W50" s="30"/>
      <c r="X50" s="30"/>
      <c r="Y50" s="30"/>
      <c r="Z50" s="30"/>
      <c r="AA50" s="30"/>
      <c r="AB50" s="30"/>
      <c r="AC50" s="30"/>
      <c r="AD50" s="30"/>
      <c r="AE50" s="30"/>
      <c r="AF50" s="30"/>
      <c r="AG50" s="30"/>
      <c r="AH50" s="30"/>
      <c r="AI50" s="27" t="s">
        <v>38</v>
      </c>
      <c r="AJ50" s="30"/>
      <c r="AK50" s="30"/>
      <c r="AL50" s="30"/>
      <c r="AM50" s="401" t="str">
        <f>IF(E20="","",E20)</f>
        <v xml:space="preserve"> </v>
      </c>
      <c r="AN50" s="402"/>
      <c r="AO50" s="402"/>
      <c r="AP50" s="402"/>
      <c r="AQ50" s="30"/>
      <c r="AR50" s="31"/>
      <c r="AS50" s="405"/>
      <c r="AT50" s="406"/>
      <c r="AU50" s="51"/>
      <c r="AV50" s="51"/>
      <c r="AW50" s="51"/>
      <c r="AX50" s="51"/>
      <c r="AY50" s="51"/>
      <c r="AZ50" s="51"/>
      <c r="BA50" s="51"/>
      <c r="BB50" s="51"/>
      <c r="BC50" s="51"/>
      <c r="BD50" s="52"/>
      <c r="BE50" s="30"/>
    </row>
    <row r="51" spans="1:57" s="2" customFormat="1" ht="10.9" customHeight="1">
      <c r="A51" s="30"/>
      <c r="B51" s="3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1"/>
      <c r="AS51" s="405"/>
      <c r="AT51" s="406"/>
      <c r="AU51" s="51"/>
      <c r="AV51" s="51"/>
      <c r="AW51" s="51"/>
      <c r="AX51" s="51"/>
      <c r="AY51" s="51"/>
      <c r="AZ51" s="51"/>
      <c r="BA51" s="51"/>
      <c r="BB51" s="51"/>
      <c r="BC51" s="51"/>
      <c r="BD51" s="52"/>
      <c r="BE51" s="30"/>
    </row>
    <row r="52" spans="1:57" s="2" customFormat="1" ht="29.25" customHeight="1">
      <c r="A52" s="30"/>
      <c r="B52" s="31"/>
      <c r="C52" s="392" t="s">
        <v>56</v>
      </c>
      <c r="D52" s="393"/>
      <c r="E52" s="393"/>
      <c r="F52" s="393"/>
      <c r="G52" s="393"/>
      <c r="H52" s="53"/>
      <c r="I52" s="394" t="s">
        <v>57</v>
      </c>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5" t="s">
        <v>58</v>
      </c>
      <c r="AH52" s="393"/>
      <c r="AI52" s="393"/>
      <c r="AJ52" s="393"/>
      <c r="AK52" s="393"/>
      <c r="AL52" s="393"/>
      <c r="AM52" s="393"/>
      <c r="AN52" s="394" t="s">
        <v>59</v>
      </c>
      <c r="AO52" s="393"/>
      <c r="AP52" s="393"/>
      <c r="AQ52" s="54" t="s">
        <v>60</v>
      </c>
      <c r="AR52" s="31"/>
      <c r="AS52" s="55" t="s">
        <v>61</v>
      </c>
      <c r="AT52" s="56" t="s">
        <v>62</v>
      </c>
      <c r="AU52" s="56" t="s">
        <v>63</v>
      </c>
      <c r="AV52" s="56" t="s">
        <v>64</v>
      </c>
      <c r="AW52" s="56" t="s">
        <v>65</v>
      </c>
      <c r="AX52" s="56" t="s">
        <v>66</v>
      </c>
      <c r="AY52" s="56" t="s">
        <v>67</v>
      </c>
      <c r="AZ52" s="56" t="s">
        <v>68</v>
      </c>
      <c r="BA52" s="56" t="s">
        <v>69</v>
      </c>
      <c r="BB52" s="56" t="s">
        <v>70</v>
      </c>
      <c r="BC52" s="56" t="s">
        <v>71</v>
      </c>
      <c r="BD52" s="57" t="s">
        <v>72</v>
      </c>
      <c r="BE52" s="30"/>
    </row>
    <row r="53" spans="1:57" s="2" customFormat="1" ht="10.9" customHeight="1">
      <c r="A53" s="30"/>
      <c r="B53" s="31"/>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1"/>
      <c r="AS53" s="58"/>
      <c r="AT53" s="59"/>
      <c r="AU53" s="59"/>
      <c r="AV53" s="59"/>
      <c r="AW53" s="59"/>
      <c r="AX53" s="59"/>
      <c r="AY53" s="59"/>
      <c r="AZ53" s="59"/>
      <c r="BA53" s="59"/>
      <c r="BB53" s="59"/>
      <c r="BC53" s="59"/>
      <c r="BD53" s="60"/>
      <c r="BE53" s="30"/>
    </row>
    <row r="54" spans="2:90" s="6" customFormat="1" ht="32.45" customHeight="1">
      <c r="B54" s="61"/>
      <c r="C54" s="62" t="s">
        <v>73</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96">
        <f>SUM(AG55:AM61)</f>
        <v>0</v>
      </c>
      <c r="AH54" s="396"/>
      <c r="AI54" s="396"/>
      <c r="AJ54" s="396"/>
      <c r="AK54" s="396"/>
      <c r="AL54" s="396"/>
      <c r="AM54" s="396"/>
      <c r="AN54" s="397">
        <f>SUM(AN55:AP61)</f>
        <v>0</v>
      </c>
      <c r="AO54" s="397"/>
      <c r="AP54" s="397"/>
      <c r="AQ54" s="65" t="s">
        <v>3</v>
      </c>
      <c r="AR54" s="61"/>
      <c r="AS54" s="66">
        <f>ROUND(SUM(AS55:AS61),2)</f>
        <v>0</v>
      </c>
      <c r="AT54" s="67">
        <f aca="true" t="shared" si="0" ref="AT54:AT61">ROUND(SUM(AV54:AW54),2)</f>
        <v>0</v>
      </c>
      <c r="AU54" s="68">
        <f>ROUND(SUM(AU55:AU61),5)</f>
        <v>1469.60709</v>
      </c>
      <c r="AV54" s="67">
        <f>ROUND(AZ54*L29,2)</f>
        <v>0</v>
      </c>
      <c r="AW54" s="67">
        <f>ROUND(BA54*L30,2)</f>
        <v>0</v>
      </c>
      <c r="AX54" s="67">
        <f>ROUND(BB54*L29,2)</f>
        <v>0</v>
      </c>
      <c r="AY54" s="67">
        <f>ROUND(BC54*L30,2)</f>
        <v>0</v>
      </c>
      <c r="AZ54" s="67">
        <f>ROUND(SUM(AZ55:AZ61),2)</f>
        <v>0</v>
      </c>
      <c r="BA54" s="67">
        <f>ROUND(SUM(BA55:BA61),2)</f>
        <v>0</v>
      </c>
      <c r="BB54" s="67">
        <f>ROUND(SUM(BB55:BB61),2)</f>
        <v>0</v>
      </c>
      <c r="BC54" s="67">
        <f>ROUND(SUM(BC55:BC61),2)</f>
        <v>0</v>
      </c>
      <c r="BD54" s="69">
        <f>ROUND(SUM(BD55:BD61),2)</f>
        <v>0</v>
      </c>
      <c r="BS54" s="70" t="s">
        <v>74</v>
      </c>
      <c r="BT54" s="70" t="s">
        <v>75</v>
      </c>
      <c r="BU54" s="71" t="s">
        <v>76</v>
      </c>
      <c r="BV54" s="70" t="s">
        <v>77</v>
      </c>
      <c r="BW54" s="70" t="s">
        <v>5</v>
      </c>
      <c r="BX54" s="70" t="s">
        <v>78</v>
      </c>
      <c r="CL54" s="70" t="s">
        <v>18</v>
      </c>
    </row>
    <row r="55" spans="1:91" s="7" customFormat="1" ht="16.5" customHeight="1">
      <c r="A55" s="72" t="s">
        <v>79</v>
      </c>
      <c r="B55" s="73"/>
      <c r="C55" s="74"/>
      <c r="D55" s="391">
        <v>1</v>
      </c>
      <c r="E55" s="391"/>
      <c r="F55" s="391"/>
      <c r="G55" s="391"/>
      <c r="H55" s="391"/>
      <c r="I55" s="75"/>
      <c r="J55" s="391" t="s">
        <v>1877</v>
      </c>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89">
        <f>'01 - Stavební část'!J30</f>
        <v>0</v>
      </c>
      <c r="AH55" s="390"/>
      <c r="AI55" s="390"/>
      <c r="AJ55" s="390"/>
      <c r="AK55" s="390"/>
      <c r="AL55" s="390"/>
      <c r="AM55" s="390"/>
      <c r="AN55" s="389">
        <f>AG55*1.21</f>
        <v>0</v>
      </c>
      <c r="AO55" s="390"/>
      <c r="AP55" s="390"/>
      <c r="AQ55" s="76" t="s">
        <v>80</v>
      </c>
      <c r="AR55" s="73"/>
      <c r="AS55" s="77">
        <v>0</v>
      </c>
      <c r="AT55" s="78">
        <f t="shared" si="0"/>
        <v>0</v>
      </c>
      <c r="AU55" s="79">
        <f>'01 - Stavební část'!P97</f>
        <v>1137.0489320000001</v>
      </c>
      <c r="AV55" s="78">
        <f>'01 - Stavební část'!J33</f>
        <v>0</v>
      </c>
      <c r="AW55" s="78">
        <f>'01 - Stavební část'!J34</f>
        <v>0</v>
      </c>
      <c r="AX55" s="78">
        <f>'01 - Stavební část'!J35</f>
        <v>0</v>
      </c>
      <c r="AY55" s="78">
        <f>'01 - Stavební část'!J36</f>
        <v>0</v>
      </c>
      <c r="AZ55" s="78">
        <f>'01 - Stavební část'!F33</f>
        <v>0</v>
      </c>
      <c r="BA55" s="78">
        <f>'01 - Stavební část'!F34</f>
        <v>0</v>
      </c>
      <c r="BB55" s="78">
        <f>'01 - Stavební část'!F35</f>
        <v>0</v>
      </c>
      <c r="BC55" s="78">
        <f>'01 - Stavební část'!F36</f>
        <v>0</v>
      </c>
      <c r="BD55" s="80">
        <f>'01 - Stavební část'!F37</f>
        <v>0</v>
      </c>
      <c r="BE55" s="337"/>
      <c r="BT55" s="81" t="s">
        <v>81</v>
      </c>
      <c r="BV55" s="81" t="s">
        <v>77</v>
      </c>
      <c r="BW55" s="81" t="s">
        <v>82</v>
      </c>
      <c r="BX55" s="81" t="s">
        <v>5</v>
      </c>
      <c r="CL55" s="81" t="s">
        <v>18</v>
      </c>
      <c r="CM55" s="81" t="s">
        <v>83</v>
      </c>
    </row>
    <row r="56" spans="1:91" s="7" customFormat="1" ht="16.5" customHeight="1">
      <c r="A56" s="72" t="s">
        <v>79</v>
      </c>
      <c r="B56" s="73"/>
      <c r="C56" s="74"/>
      <c r="D56" s="391">
        <v>2</v>
      </c>
      <c r="E56" s="391"/>
      <c r="F56" s="391"/>
      <c r="G56" s="391"/>
      <c r="H56" s="391"/>
      <c r="I56" s="270"/>
      <c r="J56" s="391" t="s">
        <v>1878</v>
      </c>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89">
        <f>'02 - Pokoje s koupelnami a umýv'!J30</f>
        <v>0</v>
      </c>
      <c r="AH56" s="389"/>
      <c r="AI56" s="389"/>
      <c r="AJ56" s="389"/>
      <c r="AK56" s="389"/>
      <c r="AL56" s="389"/>
      <c r="AM56" s="389"/>
      <c r="AN56" s="389">
        <f>AG56*1.21</f>
        <v>0</v>
      </c>
      <c r="AO56" s="390"/>
      <c r="AP56" s="390"/>
      <c r="AQ56" s="76" t="s">
        <v>80</v>
      </c>
      <c r="AR56" s="73"/>
      <c r="AS56" s="82">
        <v>0</v>
      </c>
      <c r="AT56" s="83">
        <f aca="true" t="shared" si="1" ref="AT56">ROUND(SUM(AV56:AW56),2)</f>
        <v>0</v>
      </c>
      <c r="AU56" s="84" t="str">
        <f>'06 - VRN'!P84</f>
        <v>Nh celkem [h]</v>
      </c>
      <c r="AV56" s="83" t="str">
        <f>'06 - VRN'!J32</f>
        <v>Výše daně</v>
      </c>
      <c r="AW56" s="83">
        <f>'06 - VRN'!J33</f>
        <v>0</v>
      </c>
      <c r="AX56" s="83">
        <f>'06 - VRN'!J34</f>
        <v>0</v>
      </c>
      <c r="AY56" s="83">
        <f>'06 - VRN'!J35</f>
        <v>0</v>
      </c>
      <c r="AZ56" s="83" t="str">
        <f>'06 - VRN'!F32</f>
        <v>Základ daně</v>
      </c>
      <c r="BA56" s="83">
        <f>'06 - VRN'!F33</f>
        <v>0</v>
      </c>
      <c r="BB56" s="83">
        <f>'06 - VRN'!F34</f>
        <v>0</v>
      </c>
      <c r="BC56" s="83">
        <f>'06 - VRN'!F35</f>
        <v>0</v>
      </c>
      <c r="BD56" s="85">
        <f>'06 - VRN'!F36</f>
        <v>0</v>
      </c>
      <c r="BT56" s="81" t="s">
        <v>81</v>
      </c>
      <c r="BV56" s="81" t="s">
        <v>77</v>
      </c>
      <c r="BW56" s="81" t="s">
        <v>91</v>
      </c>
      <c r="BX56" s="81" t="s">
        <v>5</v>
      </c>
      <c r="CL56" s="81" t="s">
        <v>18</v>
      </c>
      <c r="CM56" s="81" t="s">
        <v>83</v>
      </c>
    </row>
    <row r="57" spans="1:91" s="7" customFormat="1" ht="16.5" customHeight="1">
      <c r="A57" s="72" t="s">
        <v>79</v>
      </c>
      <c r="B57" s="73"/>
      <c r="C57" s="74"/>
      <c r="D57" s="391">
        <v>3</v>
      </c>
      <c r="E57" s="391"/>
      <c r="F57" s="391"/>
      <c r="G57" s="391"/>
      <c r="H57" s="391"/>
      <c r="I57" s="75"/>
      <c r="J57" s="391" t="s">
        <v>84</v>
      </c>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89">
        <f>'03 - Zdravotechnika'!J30</f>
        <v>0</v>
      </c>
      <c r="AH57" s="390"/>
      <c r="AI57" s="390"/>
      <c r="AJ57" s="390"/>
      <c r="AK57" s="390"/>
      <c r="AL57" s="390"/>
      <c r="AM57" s="390"/>
      <c r="AN57" s="389">
        <f aca="true" t="shared" si="2" ref="AN57:AN59">AG57*1.21</f>
        <v>0</v>
      </c>
      <c r="AO57" s="390"/>
      <c r="AP57" s="390"/>
      <c r="AQ57" s="76" t="s">
        <v>80</v>
      </c>
      <c r="AR57" s="73"/>
      <c r="AS57" s="77">
        <v>0</v>
      </c>
      <c r="AT57" s="78">
        <f t="shared" si="0"/>
        <v>0</v>
      </c>
      <c r="AU57" s="79">
        <f>'03 - Zdravotechnika'!P92</f>
        <v>185.529298</v>
      </c>
      <c r="AV57" s="78">
        <f>'03 - Zdravotechnika'!J33</f>
        <v>0</v>
      </c>
      <c r="AW57" s="78">
        <f>'03 - Zdravotechnika'!J34</f>
        <v>0</v>
      </c>
      <c r="AX57" s="78">
        <f>'03 - Zdravotechnika'!J35</f>
        <v>0</v>
      </c>
      <c r="AY57" s="78">
        <f>'03 - Zdravotechnika'!J36</f>
        <v>0</v>
      </c>
      <c r="AZ57" s="78">
        <f>'03 - Zdravotechnika'!F33</f>
        <v>0</v>
      </c>
      <c r="BA57" s="78">
        <f>'03 - Zdravotechnika'!F34</f>
        <v>0</v>
      </c>
      <c r="BB57" s="78">
        <f>'03 - Zdravotechnika'!F35</f>
        <v>0</v>
      </c>
      <c r="BC57" s="78">
        <f>'03 - Zdravotechnika'!F36</f>
        <v>0</v>
      </c>
      <c r="BD57" s="80">
        <f>'03 - Zdravotechnika'!F37</f>
        <v>0</v>
      </c>
      <c r="BE57" s="337"/>
      <c r="BT57" s="81" t="s">
        <v>81</v>
      </c>
      <c r="BV57" s="81" t="s">
        <v>77</v>
      </c>
      <c r="BW57" s="81" t="s">
        <v>85</v>
      </c>
      <c r="BX57" s="81" t="s">
        <v>5</v>
      </c>
      <c r="CL57" s="81" t="s">
        <v>18</v>
      </c>
      <c r="CM57" s="81" t="s">
        <v>83</v>
      </c>
    </row>
    <row r="58" spans="1:91" s="7" customFormat="1" ht="16.5" customHeight="1">
      <c r="A58" s="72" t="s">
        <v>79</v>
      </c>
      <c r="B58" s="73"/>
      <c r="C58" s="74"/>
      <c r="D58" s="391">
        <v>4</v>
      </c>
      <c r="E58" s="391"/>
      <c r="F58" s="391"/>
      <c r="G58" s="391"/>
      <c r="H58" s="391"/>
      <c r="I58" s="75"/>
      <c r="J58" s="391" t="s">
        <v>86</v>
      </c>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89">
        <f>'04 - Vytápění'!J30</f>
        <v>0</v>
      </c>
      <c r="AH58" s="390"/>
      <c r="AI58" s="390"/>
      <c r="AJ58" s="390"/>
      <c r="AK58" s="390"/>
      <c r="AL58" s="390"/>
      <c r="AM58" s="390"/>
      <c r="AN58" s="389">
        <f t="shared" si="2"/>
        <v>0</v>
      </c>
      <c r="AO58" s="390"/>
      <c r="AP58" s="390"/>
      <c r="AQ58" s="76" t="s">
        <v>80</v>
      </c>
      <c r="AR58" s="73"/>
      <c r="AS58" s="77">
        <v>0</v>
      </c>
      <c r="AT58" s="78">
        <f t="shared" si="0"/>
        <v>0</v>
      </c>
      <c r="AU58" s="79">
        <f>'04 - Vytápění'!P90</f>
        <v>45.171968</v>
      </c>
      <c r="AV58" s="78">
        <f>'04 - Vytápění'!J33</f>
        <v>0</v>
      </c>
      <c r="AW58" s="78">
        <f>'04 - Vytápění'!J34</f>
        <v>0</v>
      </c>
      <c r="AX58" s="78">
        <f>'04 - Vytápění'!J35</f>
        <v>0</v>
      </c>
      <c r="AY58" s="78">
        <f>'04 - Vytápění'!J36</f>
        <v>0</v>
      </c>
      <c r="AZ58" s="78">
        <f>'04 - Vytápění'!F33</f>
        <v>0</v>
      </c>
      <c r="BA58" s="78">
        <f>'04 - Vytápění'!F34</f>
        <v>0</v>
      </c>
      <c r="BB58" s="78">
        <f>'04 - Vytápění'!F35</f>
        <v>0</v>
      </c>
      <c r="BC58" s="78">
        <f>'04 - Vytápění'!F36</f>
        <v>0</v>
      </c>
      <c r="BD58" s="80">
        <f>'04 - Vytápění'!F37</f>
        <v>0</v>
      </c>
      <c r="BE58" s="337"/>
      <c r="BT58" s="81" t="s">
        <v>81</v>
      </c>
      <c r="BV58" s="81" t="s">
        <v>77</v>
      </c>
      <c r="BW58" s="81" t="s">
        <v>87</v>
      </c>
      <c r="BX58" s="81" t="s">
        <v>5</v>
      </c>
      <c r="CL58" s="81" t="s">
        <v>18</v>
      </c>
      <c r="CM58" s="81" t="s">
        <v>83</v>
      </c>
    </row>
    <row r="59" spans="1:91" s="7" customFormat="1" ht="16.5" customHeight="1">
      <c r="A59" s="72" t="s">
        <v>79</v>
      </c>
      <c r="B59" s="73"/>
      <c r="C59" s="74"/>
      <c r="D59" s="391">
        <v>5</v>
      </c>
      <c r="E59" s="391"/>
      <c r="F59" s="391"/>
      <c r="G59" s="391"/>
      <c r="H59" s="391"/>
      <c r="I59" s="75"/>
      <c r="J59" s="391" t="s">
        <v>88</v>
      </c>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89">
        <f>'05 - Elektroinstalace'!J30</f>
        <v>0</v>
      </c>
      <c r="AH59" s="390"/>
      <c r="AI59" s="390"/>
      <c r="AJ59" s="390"/>
      <c r="AK59" s="390"/>
      <c r="AL59" s="390"/>
      <c r="AM59" s="390"/>
      <c r="AN59" s="389">
        <f t="shared" si="2"/>
        <v>0</v>
      </c>
      <c r="AO59" s="390"/>
      <c r="AP59" s="390"/>
      <c r="AQ59" s="76" t="s">
        <v>80</v>
      </c>
      <c r="AR59" s="73"/>
      <c r="AS59" s="77">
        <v>0</v>
      </c>
      <c r="AT59" s="78">
        <f t="shared" si="0"/>
        <v>0</v>
      </c>
      <c r="AU59" s="79">
        <f>'05 - Elektroinstalace'!P88</f>
        <v>75.39344599999998</v>
      </c>
      <c r="AV59" s="78">
        <f>'05 - Elektroinstalace'!J33</f>
        <v>0</v>
      </c>
      <c r="AW59" s="78">
        <f>'05 - Elektroinstalace'!J34</f>
        <v>0</v>
      </c>
      <c r="AX59" s="78">
        <f>'05 - Elektroinstalace'!J35</f>
        <v>0</v>
      </c>
      <c r="AY59" s="78">
        <f>'05 - Elektroinstalace'!J36</f>
        <v>0</v>
      </c>
      <c r="AZ59" s="78">
        <f>'05 - Elektroinstalace'!F33</f>
        <v>0</v>
      </c>
      <c r="BA59" s="78">
        <f>'05 - Elektroinstalace'!F34</f>
        <v>0</v>
      </c>
      <c r="BB59" s="78">
        <f>'05 - Elektroinstalace'!F35</f>
        <v>0</v>
      </c>
      <c r="BC59" s="78">
        <f>'05 - Elektroinstalace'!F36</f>
        <v>0</v>
      </c>
      <c r="BD59" s="80">
        <f>'05 - Elektroinstalace'!F37</f>
        <v>0</v>
      </c>
      <c r="BT59" s="81" t="s">
        <v>81</v>
      </c>
      <c r="BV59" s="81" t="s">
        <v>77</v>
      </c>
      <c r="BW59" s="81" t="s">
        <v>89</v>
      </c>
      <c r="BX59" s="81" t="s">
        <v>5</v>
      </c>
      <c r="CL59" s="81" t="s">
        <v>18</v>
      </c>
      <c r="CM59" s="81" t="s">
        <v>83</v>
      </c>
    </row>
    <row r="60" spans="1:91" s="7" customFormat="1" ht="16.5" customHeight="1">
      <c r="A60" s="72" t="s">
        <v>79</v>
      </c>
      <c r="B60" s="73"/>
      <c r="C60" s="74"/>
      <c r="D60" s="391">
        <v>6</v>
      </c>
      <c r="E60" s="391"/>
      <c r="F60" s="391"/>
      <c r="G60" s="391"/>
      <c r="H60" s="391"/>
      <c r="I60" s="270"/>
      <c r="J60" s="391" t="s">
        <v>2066</v>
      </c>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89">
        <f>'06 - Interiérové vybavení'!J30</f>
        <v>0</v>
      </c>
      <c r="AH60" s="390"/>
      <c r="AI60" s="390"/>
      <c r="AJ60" s="390"/>
      <c r="AK60" s="390"/>
      <c r="AL60" s="390"/>
      <c r="AM60" s="390"/>
      <c r="AN60" s="389">
        <f aca="true" t="shared" si="3" ref="AN60">AG60*1.21</f>
        <v>0</v>
      </c>
      <c r="AO60" s="390"/>
      <c r="AP60" s="390"/>
      <c r="AQ60" s="76" t="s">
        <v>80</v>
      </c>
      <c r="AR60" s="73"/>
      <c r="AS60" s="77">
        <v>0</v>
      </c>
      <c r="AT60" s="78">
        <f aca="true" t="shared" si="4" ref="AT60">ROUND(SUM(AV60:AW60),2)</f>
        <v>0</v>
      </c>
      <c r="AU60" s="79">
        <f>'05 - Elektroinstalace'!P89</f>
        <v>26.463445999999998</v>
      </c>
      <c r="AV60" s="78">
        <f>'05 - Elektroinstalace'!J34</f>
        <v>0</v>
      </c>
      <c r="AW60" s="78">
        <f>'05 - Elektroinstalace'!J35</f>
        <v>0</v>
      </c>
      <c r="AX60" s="78">
        <f>'05 - Elektroinstalace'!J36</f>
        <v>0</v>
      </c>
      <c r="AY60" s="78">
        <f>'05 - Elektroinstalace'!J37</f>
        <v>0</v>
      </c>
      <c r="AZ60" s="78">
        <f>'05 - Elektroinstalace'!F34</f>
        <v>0</v>
      </c>
      <c r="BA60" s="78">
        <f>'05 - Elektroinstalace'!F35</f>
        <v>0</v>
      </c>
      <c r="BB60" s="78">
        <f>'05 - Elektroinstalace'!F36</f>
        <v>0</v>
      </c>
      <c r="BC60" s="78">
        <f>'05 - Elektroinstalace'!F37</f>
        <v>0</v>
      </c>
      <c r="BD60" s="80">
        <f>'05 - Elektroinstalace'!F38</f>
        <v>0</v>
      </c>
      <c r="BT60" s="81" t="s">
        <v>81</v>
      </c>
      <c r="BV60" s="81" t="s">
        <v>77</v>
      </c>
      <c r="BW60" s="81" t="s">
        <v>89</v>
      </c>
      <c r="BX60" s="81" t="s">
        <v>5</v>
      </c>
      <c r="CL60" s="81" t="s">
        <v>18</v>
      </c>
      <c r="CM60" s="81" t="s">
        <v>83</v>
      </c>
    </row>
    <row r="61" spans="1:91" s="7" customFormat="1" ht="16.5" customHeight="1">
      <c r="A61" s="72" t="s">
        <v>79</v>
      </c>
      <c r="B61" s="73"/>
      <c r="C61" s="74"/>
      <c r="D61" s="391">
        <v>6</v>
      </c>
      <c r="E61" s="391"/>
      <c r="F61" s="391"/>
      <c r="G61" s="391"/>
      <c r="H61" s="391"/>
      <c r="I61" s="75"/>
      <c r="J61" s="391" t="s">
        <v>90</v>
      </c>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89">
        <f>'06 - VRN'!J30</f>
        <v>0</v>
      </c>
      <c r="AH61" s="390"/>
      <c r="AI61" s="390"/>
      <c r="AJ61" s="390"/>
      <c r="AK61" s="390"/>
      <c r="AL61" s="390"/>
      <c r="AM61" s="390"/>
      <c r="AN61" s="389">
        <f>AG61*1.21</f>
        <v>0</v>
      </c>
      <c r="AO61" s="390"/>
      <c r="AP61" s="390"/>
      <c r="AQ61" s="76" t="s">
        <v>80</v>
      </c>
      <c r="AR61" s="73"/>
      <c r="AS61" s="82">
        <v>0</v>
      </c>
      <c r="AT61" s="83">
        <f t="shared" si="0"/>
        <v>0</v>
      </c>
      <c r="AU61" s="84">
        <f>'06 - VRN'!P85</f>
        <v>0</v>
      </c>
      <c r="AV61" s="83">
        <f>'06 - VRN'!J33</f>
        <v>0</v>
      </c>
      <c r="AW61" s="83">
        <f>'06 - VRN'!J34</f>
        <v>0</v>
      </c>
      <c r="AX61" s="83">
        <f>'06 - VRN'!J35</f>
        <v>0</v>
      </c>
      <c r="AY61" s="83">
        <f>'06 - VRN'!J36</f>
        <v>0</v>
      </c>
      <c r="AZ61" s="83">
        <f>'06 - VRN'!F33</f>
        <v>0</v>
      </c>
      <c r="BA61" s="83">
        <f>'06 - VRN'!F34</f>
        <v>0</v>
      </c>
      <c r="BB61" s="83">
        <f>'06 - VRN'!F35</f>
        <v>0</v>
      </c>
      <c r="BC61" s="83">
        <f>'06 - VRN'!F36</f>
        <v>0</v>
      </c>
      <c r="BD61" s="85">
        <f>'06 - VRN'!F37</f>
        <v>0</v>
      </c>
      <c r="BT61" s="81" t="s">
        <v>81</v>
      </c>
      <c r="BV61" s="81" t="s">
        <v>77</v>
      </c>
      <c r="BW61" s="81" t="s">
        <v>91</v>
      </c>
      <c r="BX61" s="81" t="s">
        <v>5</v>
      </c>
      <c r="CL61" s="81" t="s">
        <v>18</v>
      </c>
      <c r="CM61" s="81" t="s">
        <v>83</v>
      </c>
    </row>
    <row r="62" spans="1:57" s="2" customFormat="1" ht="30" customHeight="1">
      <c r="A62" s="30"/>
      <c r="B62" s="3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1"/>
      <c r="AS62" s="30"/>
      <c r="AT62" s="30"/>
      <c r="AU62" s="30"/>
      <c r="AV62" s="30"/>
      <c r="AW62" s="30"/>
      <c r="AX62" s="30"/>
      <c r="AY62" s="30"/>
      <c r="AZ62" s="30"/>
      <c r="BA62" s="30"/>
      <c r="BB62" s="30"/>
      <c r="BC62" s="30"/>
      <c r="BD62" s="30"/>
      <c r="BE62" s="30"/>
    </row>
    <row r="63" spans="1:57" s="2" customFormat="1" ht="6.95" customHeight="1">
      <c r="A63" s="30"/>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31"/>
      <c r="AS63" s="30"/>
      <c r="AT63" s="30"/>
      <c r="AU63" s="30"/>
      <c r="AV63" s="30"/>
      <c r="AW63" s="30"/>
      <c r="AX63" s="30"/>
      <c r="AY63" s="30"/>
      <c r="AZ63" s="30"/>
      <c r="BA63" s="30"/>
      <c r="BB63" s="30"/>
      <c r="BC63" s="30"/>
      <c r="BD63" s="30"/>
      <c r="BE63" s="30"/>
    </row>
  </sheetData>
  <mergeCells count="64">
    <mergeCell ref="AN56:AP56"/>
    <mergeCell ref="AG56:AM56"/>
    <mergeCell ref="J56:AF56"/>
    <mergeCell ref="D56:H56"/>
    <mergeCell ref="D60:H60"/>
    <mergeCell ref="J60:AF60"/>
    <mergeCell ref="AG60:AM60"/>
    <mergeCell ref="AN60:AP60"/>
    <mergeCell ref="J57:AF57"/>
    <mergeCell ref="D57:H57"/>
    <mergeCell ref="AN57:AP57"/>
    <mergeCell ref="AG57:AM57"/>
    <mergeCell ref="J58:AF58"/>
    <mergeCell ref="AG58:AM58"/>
    <mergeCell ref="D58:H58"/>
    <mergeCell ref="AN58:AP58"/>
    <mergeCell ref="L45:AO45"/>
    <mergeCell ref="AM47:AN47"/>
    <mergeCell ref="AM49:AP49"/>
    <mergeCell ref="AS49:AT51"/>
    <mergeCell ref="AM50:AP50"/>
    <mergeCell ref="C52:G52"/>
    <mergeCell ref="AN52:AP52"/>
    <mergeCell ref="AG52:AM52"/>
    <mergeCell ref="I52:AF52"/>
    <mergeCell ref="AN55:AP55"/>
    <mergeCell ref="D55:H55"/>
    <mergeCell ref="AG55:AM55"/>
    <mergeCell ref="J55:AF55"/>
    <mergeCell ref="AG54:AM54"/>
    <mergeCell ref="AN54:AP54"/>
    <mergeCell ref="AN59:AP59"/>
    <mergeCell ref="AG59:AM59"/>
    <mergeCell ref="J59:AF59"/>
    <mergeCell ref="D59:H59"/>
    <mergeCell ref="AN61:AP61"/>
    <mergeCell ref="AG61:AM61"/>
    <mergeCell ref="D61:H61"/>
    <mergeCell ref="J61:AF61"/>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55" location="'01 - Stavební část'!C2" display="/"/>
    <hyperlink ref="A56" location="'05 - VRN'!C2" display="/"/>
    <hyperlink ref="A58" location="'03 - Vytápění'!C2" display="/"/>
    <hyperlink ref="A59" location="'04 - Elektroinstalace'!C2" display="/"/>
    <hyperlink ref="A61" location="'05 - VRN'!C2" display="/"/>
    <hyperlink ref="A60" location="'04 - Elektroinstalace'!C2" display="/"/>
  </hyperlinks>
  <printOptions horizontalCentered="1"/>
  <pageMargins left="0.3937007874015748" right="0.3937007874015748" top="0.3937007874015748" bottom="0.3937007874015748" header="0" footer="0"/>
  <pageSetup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93"/>
  <sheetViews>
    <sheetView showGridLines="0" view="pageBreakPreview" zoomScale="90" zoomScaleSheetLayoutView="90" workbookViewId="0" topLeftCell="A48">
      <selection activeCell="W102" sqref="W10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74" t="s">
        <v>6</v>
      </c>
      <c r="M2" s="375"/>
      <c r="N2" s="375"/>
      <c r="O2" s="375"/>
      <c r="P2" s="375"/>
      <c r="Q2" s="375"/>
      <c r="R2" s="375"/>
      <c r="S2" s="375"/>
      <c r="T2" s="375"/>
      <c r="U2" s="375"/>
      <c r="V2" s="375"/>
      <c r="AT2" s="18" t="s">
        <v>82</v>
      </c>
    </row>
    <row r="3" spans="2:46" s="1" customFormat="1" ht="6.95" customHeight="1">
      <c r="B3" s="19"/>
      <c r="C3" s="20"/>
      <c r="D3" s="20"/>
      <c r="E3" s="20"/>
      <c r="F3" s="20"/>
      <c r="G3" s="20"/>
      <c r="H3" s="20"/>
      <c r="I3" s="20"/>
      <c r="J3" s="20"/>
      <c r="K3" s="20"/>
      <c r="L3" s="21"/>
      <c r="AT3" s="18" t="s">
        <v>83</v>
      </c>
    </row>
    <row r="4" spans="2:46" s="1" customFormat="1" ht="24.95" customHeight="1">
      <c r="B4" s="21"/>
      <c r="D4" s="22" t="s">
        <v>92</v>
      </c>
      <c r="L4" s="21"/>
      <c r="M4" s="87" t="s">
        <v>11</v>
      </c>
      <c r="AT4" s="18" t="s">
        <v>4</v>
      </c>
    </row>
    <row r="5" spans="2:12" s="1" customFormat="1" ht="6.95" customHeight="1">
      <c r="B5" s="21"/>
      <c r="L5" s="21"/>
    </row>
    <row r="6" spans="2:12" s="1" customFormat="1" ht="12" customHeight="1">
      <c r="B6" s="21"/>
      <c r="D6" s="27" t="s">
        <v>15</v>
      </c>
      <c r="L6" s="21"/>
    </row>
    <row r="7" spans="2:12" s="1" customFormat="1"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94</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ROUND(J97,2)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ROUND((SUM(BE97:BE692)),2)</f>
        <v>0</v>
      </c>
      <c r="G33" s="30"/>
      <c r="H33" s="30"/>
      <c r="I33" s="95">
        <v>0.21</v>
      </c>
      <c r="J33" s="94">
        <f>ROUND(((SUM(BE97:BE692))*I33),2)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ROUND((SUM(BF97:BF692)),2)</f>
        <v>0</v>
      </c>
      <c r="G34" s="30"/>
      <c r="H34" s="30"/>
      <c r="I34" s="95">
        <v>0.15</v>
      </c>
      <c r="J34" s="94">
        <f>ROUND(((SUM(BF97:BF692))*I34),2)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48</v>
      </c>
      <c r="F35" s="94">
        <f>ROUND((SUM(BG97:BG692)),2)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ROUND((SUM(BH97:BH692)),2)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ROUND((SUM(BI97:BI692)),2)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01 - Stavební část</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J97</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99</v>
      </c>
      <c r="E60" s="107"/>
      <c r="F60" s="107"/>
      <c r="G60" s="107"/>
      <c r="H60" s="107"/>
      <c r="I60" s="107"/>
      <c r="J60" s="108">
        <f>J98</f>
        <v>0</v>
      </c>
      <c r="L60" s="105"/>
    </row>
    <row r="61" spans="2:12" s="10" customFormat="1" ht="19.9" customHeight="1">
      <c r="B61" s="109"/>
      <c r="D61" s="110" t="s">
        <v>100</v>
      </c>
      <c r="E61" s="111"/>
      <c r="F61" s="111"/>
      <c r="G61" s="111"/>
      <c r="H61" s="111"/>
      <c r="I61" s="111"/>
      <c r="J61" s="112">
        <f>J99</f>
        <v>0</v>
      </c>
      <c r="L61" s="109"/>
    </row>
    <row r="62" spans="2:12" s="10" customFormat="1" ht="19.9" customHeight="1">
      <c r="B62" s="109"/>
      <c r="D62" s="110" t="s">
        <v>101</v>
      </c>
      <c r="E62" s="111"/>
      <c r="F62" s="111"/>
      <c r="G62" s="111"/>
      <c r="H62" s="111"/>
      <c r="I62" s="111"/>
      <c r="J62" s="112">
        <f>J123</f>
        <v>0</v>
      </c>
      <c r="L62" s="109"/>
    </row>
    <row r="63" spans="2:12" s="10" customFormat="1" ht="19.9" customHeight="1">
      <c r="B63" s="109"/>
      <c r="D63" s="110" t="s">
        <v>102</v>
      </c>
      <c r="E63" s="111"/>
      <c r="F63" s="111"/>
      <c r="G63" s="111"/>
      <c r="H63" s="111"/>
      <c r="I63" s="111"/>
      <c r="J63" s="112">
        <f>J135</f>
        <v>0</v>
      </c>
      <c r="L63" s="109"/>
    </row>
    <row r="64" spans="2:12" s="10" customFormat="1" ht="19.9" customHeight="1">
      <c r="B64" s="109"/>
      <c r="D64" s="110" t="s">
        <v>103</v>
      </c>
      <c r="E64" s="111"/>
      <c r="F64" s="111"/>
      <c r="G64" s="111"/>
      <c r="H64" s="111"/>
      <c r="I64" s="111"/>
      <c r="J64" s="112">
        <f>J173</f>
        <v>0</v>
      </c>
      <c r="L64" s="109"/>
    </row>
    <row r="65" spans="2:12" s="10" customFormat="1" ht="19.9" customHeight="1">
      <c r="B65" s="109"/>
      <c r="D65" s="110" t="s">
        <v>104</v>
      </c>
      <c r="E65" s="111"/>
      <c r="F65" s="111"/>
      <c r="G65" s="111"/>
      <c r="H65" s="111"/>
      <c r="I65" s="111"/>
      <c r="J65" s="112">
        <f>J233</f>
        <v>0</v>
      </c>
      <c r="L65" s="109"/>
    </row>
    <row r="66" spans="2:12" s="10" customFormat="1" ht="19.9" customHeight="1">
      <c r="B66" s="109"/>
      <c r="D66" s="110" t="s">
        <v>105</v>
      </c>
      <c r="E66" s="111"/>
      <c r="F66" s="111"/>
      <c r="G66" s="111"/>
      <c r="H66" s="111"/>
      <c r="I66" s="111"/>
      <c r="J66" s="112">
        <f>J252</f>
        <v>0</v>
      </c>
      <c r="L66" s="109"/>
    </row>
    <row r="67" spans="2:12" s="9" customFormat="1" ht="24.95" customHeight="1">
      <c r="B67" s="105"/>
      <c r="D67" s="106" t="s">
        <v>106</v>
      </c>
      <c r="E67" s="107"/>
      <c r="F67" s="107"/>
      <c r="G67" s="107"/>
      <c r="H67" s="107"/>
      <c r="I67" s="107"/>
      <c r="J67" s="108">
        <f>J255</f>
        <v>0</v>
      </c>
      <c r="L67" s="105"/>
    </row>
    <row r="68" spans="2:12" s="10" customFormat="1" ht="19.9" customHeight="1">
      <c r="B68" s="109"/>
      <c r="D68" s="110" t="s">
        <v>107</v>
      </c>
      <c r="E68" s="111"/>
      <c r="F68" s="111"/>
      <c r="G68" s="111"/>
      <c r="H68" s="111"/>
      <c r="I68" s="111"/>
      <c r="J68" s="112">
        <f>J256</f>
        <v>0</v>
      </c>
      <c r="L68" s="109"/>
    </row>
    <row r="69" spans="2:12" s="10" customFormat="1" ht="19.9" customHeight="1">
      <c r="B69" s="109"/>
      <c r="D69" s="110" t="s">
        <v>108</v>
      </c>
      <c r="E69" s="111"/>
      <c r="F69" s="111"/>
      <c r="G69" s="111"/>
      <c r="H69" s="111"/>
      <c r="I69" s="111"/>
      <c r="J69" s="112">
        <f>J286</f>
        <v>0</v>
      </c>
      <c r="L69" s="109"/>
    </row>
    <row r="70" spans="2:12" s="10" customFormat="1" ht="19.9" customHeight="1">
      <c r="B70" s="109"/>
      <c r="D70" s="110" t="s">
        <v>109</v>
      </c>
      <c r="E70" s="111"/>
      <c r="F70" s="111"/>
      <c r="G70" s="111"/>
      <c r="H70" s="111"/>
      <c r="I70" s="111"/>
      <c r="J70" s="112">
        <f>J374</f>
        <v>0</v>
      </c>
      <c r="L70" s="109"/>
    </row>
    <row r="71" spans="2:12" s="10" customFormat="1" ht="19.9" customHeight="1">
      <c r="B71" s="109"/>
      <c r="D71" s="110" t="s">
        <v>110</v>
      </c>
      <c r="E71" s="111"/>
      <c r="F71" s="111"/>
      <c r="G71" s="111"/>
      <c r="H71" s="111"/>
      <c r="I71" s="111"/>
      <c r="J71" s="112">
        <f>J463</f>
        <v>0</v>
      </c>
      <c r="L71" s="109"/>
    </row>
    <row r="72" spans="2:12" s="10" customFormat="1" ht="19.9" customHeight="1">
      <c r="B72" s="109"/>
      <c r="D72" s="110" t="s">
        <v>111</v>
      </c>
      <c r="E72" s="111"/>
      <c r="F72" s="111"/>
      <c r="G72" s="111"/>
      <c r="H72" s="111"/>
      <c r="I72" s="111"/>
      <c r="J72" s="112">
        <f>J509</f>
        <v>0</v>
      </c>
      <c r="L72" s="109"/>
    </row>
    <row r="73" spans="2:12" s="10" customFormat="1" ht="19.9" customHeight="1">
      <c r="B73" s="109"/>
      <c r="D73" s="110" t="s">
        <v>112</v>
      </c>
      <c r="E73" s="111"/>
      <c r="F73" s="111"/>
      <c r="G73" s="111"/>
      <c r="H73" s="111"/>
      <c r="I73" s="111"/>
      <c r="J73" s="112">
        <f>J552</f>
        <v>0</v>
      </c>
      <c r="L73" s="109"/>
    </row>
    <row r="74" spans="2:12" s="10" customFormat="1" ht="19.9" customHeight="1">
      <c r="B74" s="109"/>
      <c r="D74" s="110" t="s">
        <v>113</v>
      </c>
      <c r="E74" s="111"/>
      <c r="F74" s="111"/>
      <c r="G74" s="111"/>
      <c r="H74" s="111"/>
      <c r="I74" s="111"/>
      <c r="J74" s="112">
        <f>J613</f>
        <v>0</v>
      </c>
      <c r="L74" s="109"/>
    </row>
    <row r="75" spans="2:12" s="10" customFormat="1" ht="19.9" customHeight="1">
      <c r="B75" s="109"/>
      <c r="D75" s="110" t="s">
        <v>114</v>
      </c>
      <c r="E75" s="111"/>
      <c r="F75" s="111"/>
      <c r="G75" s="111"/>
      <c r="H75" s="111"/>
      <c r="I75" s="111"/>
      <c r="J75" s="112">
        <f>J620</f>
        <v>0</v>
      </c>
      <c r="L75" s="109"/>
    </row>
    <row r="76" spans="2:12" s="10" customFormat="1" ht="19.9" customHeight="1">
      <c r="B76" s="109"/>
      <c r="D76" s="110" t="s">
        <v>115</v>
      </c>
      <c r="E76" s="111"/>
      <c r="F76" s="111"/>
      <c r="G76" s="111"/>
      <c r="H76" s="111"/>
      <c r="I76" s="111"/>
      <c r="J76" s="112">
        <f>J650</f>
        <v>0</v>
      </c>
      <c r="L76" s="109"/>
    </row>
    <row r="77" spans="2:12" s="10" customFormat="1" ht="19.9" customHeight="1">
      <c r="B77" s="109"/>
      <c r="D77" s="110" t="s">
        <v>116</v>
      </c>
      <c r="E77" s="111"/>
      <c r="F77" s="111"/>
      <c r="G77" s="111"/>
      <c r="H77" s="111"/>
      <c r="I77" s="111"/>
      <c r="J77" s="112">
        <f>J659</f>
        <v>0</v>
      </c>
      <c r="L77" s="109"/>
    </row>
    <row r="78" spans="1:31" s="2" customFormat="1" ht="21.75" customHeight="1">
      <c r="A78" s="30"/>
      <c r="B78" s="31"/>
      <c r="C78" s="30"/>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6.95" customHeight="1">
      <c r="A79" s="30"/>
      <c r="B79" s="40"/>
      <c r="C79" s="41"/>
      <c r="D79" s="41"/>
      <c r="E79" s="41"/>
      <c r="F79" s="41"/>
      <c r="G79" s="41"/>
      <c r="H79" s="41"/>
      <c r="I79" s="41"/>
      <c r="J79" s="41"/>
      <c r="K79" s="41"/>
      <c r="L79" s="88"/>
      <c r="S79" s="30"/>
      <c r="T79" s="30"/>
      <c r="U79" s="30"/>
      <c r="V79" s="30"/>
      <c r="W79" s="30"/>
      <c r="X79" s="30"/>
      <c r="Y79" s="30"/>
      <c r="Z79" s="30"/>
      <c r="AA79" s="30"/>
      <c r="AB79" s="30"/>
      <c r="AC79" s="30"/>
      <c r="AD79" s="30"/>
      <c r="AE79" s="30"/>
    </row>
    <row r="83" spans="1:31" s="2" customFormat="1" ht="6.95" customHeight="1">
      <c r="A83" s="30"/>
      <c r="B83" s="42"/>
      <c r="C83" s="43"/>
      <c r="D83" s="43"/>
      <c r="E83" s="43"/>
      <c r="F83" s="43"/>
      <c r="G83" s="43"/>
      <c r="H83" s="43"/>
      <c r="I83" s="43"/>
      <c r="J83" s="43"/>
      <c r="K83" s="43"/>
      <c r="L83" s="88"/>
      <c r="S83" s="30"/>
      <c r="T83" s="30"/>
      <c r="U83" s="30"/>
      <c r="V83" s="30"/>
      <c r="W83" s="30"/>
      <c r="X83" s="30"/>
      <c r="Y83" s="30"/>
      <c r="Z83" s="30"/>
      <c r="AA83" s="30"/>
      <c r="AB83" s="30"/>
      <c r="AC83" s="30"/>
      <c r="AD83" s="30"/>
      <c r="AE83" s="30"/>
    </row>
    <row r="84" spans="1:31" s="2" customFormat="1" ht="24.95" customHeight="1">
      <c r="A84" s="30"/>
      <c r="B84" s="31"/>
      <c r="C84" s="22" t="s">
        <v>117</v>
      </c>
      <c r="D84" s="30"/>
      <c r="E84" s="30"/>
      <c r="F84" s="30"/>
      <c r="G84" s="30"/>
      <c r="H84" s="30"/>
      <c r="I84" s="30"/>
      <c r="J84" s="30"/>
      <c r="K84" s="30"/>
      <c r="L84" s="88"/>
      <c r="S84" s="30"/>
      <c r="T84" s="30"/>
      <c r="U84" s="30"/>
      <c r="V84" s="30"/>
      <c r="W84" s="30"/>
      <c r="X84" s="30"/>
      <c r="Y84" s="30"/>
      <c r="Z84" s="30"/>
      <c r="AA84" s="30"/>
      <c r="AB84" s="30"/>
      <c r="AC84" s="30"/>
      <c r="AD84" s="30"/>
      <c r="AE84" s="30"/>
    </row>
    <row r="85" spans="1:31" s="2" customFormat="1" ht="6.95" customHeight="1">
      <c r="A85" s="30"/>
      <c r="B85" s="31"/>
      <c r="C85" s="30"/>
      <c r="D85" s="30"/>
      <c r="E85" s="30"/>
      <c r="F85" s="30"/>
      <c r="G85" s="30"/>
      <c r="H85" s="30"/>
      <c r="I85" s="30"/>
      <c r="J85" s="30"/>
      <c r="K85" s="30"/>
      <c r="L85" s="88"/>
      <c r="S85" s="30"/>
      <c r="T85" s="30"/>
      <c r="U85" s="30"/>
      <c r="V85" s="30"/>
      <c r="W85" s="30"/>
      <c r="X85" s="30"/>
      <c r="Y85" s="30"/>
      <c r="Z85" s="30"/>
      <c r="AA85" s="30"/>
      <c r="AB85" s="30"/>
      <c r="AC85" s="30"/>
      <c r="AD85" s="30"/>
      <c r="AE85" s="30"/>
    </row>
    <row r="86" spans="1:31" s="2" customFormat="1" ht="12" customHeight="1">
      <c r="A86" s="30"/>
      <c r="B86" s="31"/>
      <c r="C86" s="27" t="s">
        <v>15</v>
      </c>
      <c r="D86" s="30"/>
      <c r="E86" s="30"/>
      <c r="F86" s="30"/>
      <c r="G86" s="30"/>
      <c r="H86" s="30"/>
      <c r="I86" s="30"/>
      <c r="J86" s="30"/>
      <c r="K86" s="30"/>
      <c r="L86" s="88"/>
      <c r="S86" s="30"/>
      <c r="T86" s="30"/>
      <c r="U86" s="30"/>
      <c r="V86" s="30"/>
      <c r="W86" s="30"/>
      <c r="X86" s="30"/>
      <c r="Y86" s="30"/>
      <c r="Z86" s="30"/>
      <c r="AA86" s="30"/>
      <c r="AB86" s="30"/>
      <c r="AC86" s="30"/>
      <c r="AD86" s="30"/>
      <c r="AE86" s="30"/>
    </row>
    <row r="87" spans="1:31" s="2" customFormat="1" ht="23.25" customHeight="1">
      <c r="A87" s="30"/>
      <c r="B87" s="31"/>
      <c r="C87" s="30"/>
      <c r="D87" s="30"/>
      <c r="E87" s="408" t="str">
        <f>E7</f>
        <v>Zázemí zdravotnického personálu Oddělení gynekogolie a porodnice Nymburk s.r.o.</v>
      </c>
      <c r="F87" s="409"/>
      <c r="G87" s="409"/>
      <c r="H87" s="409"/>
      <c r="I87" s="30"/>
      <c r="J87" s="30"/>
      <c r="K87" s="30"/>
      <c r="L87" s="88"/>
      <c r="S87" s="30"/>
      <c r="T87" s="30"/>
      <c r="U87" s="30"/>
      <c r="V87" s="30"/>
      <c r="W87" s="30"/>
      <c r="X87" s="30"/>
      <c r="Y87" s="30"/>
      <c r="Z87" s="30"/>
      <c r="AA87" s="30"/>
      <c r="AB87" s="30"/>
      <c r="AC87" s="30"/>
      <c r="AD87" s="30"/>
      <c r="AE87" s="30"/>
    </row>
    <row r="88" spans="1:31" s="2" customFormat="1" ht="12" customHeight="1">
      <c r="A88" s="30"/>
      <c r="B88" s="31"/>
      <c r="C88" s="27" t="s">
        <v>93</v>
      </c>
      <c r="D88" s="30"/>
      <c r="E88" s="30"/>
      <c r="F88" s="30"/>
      <c r="G88" s="30"/>
      <c r="H88" s="30"/>
      <c r="I88" s="30"/>
      <c r="J88" s="30"/>
      <c r="K88" s="30"/>
      <c r="L88" s="88"/>
      <c r="S88" s="30"/>
      <c r="T88" s="30"/>
      <c r="U88" s="30"/>
      <c r="V88" s="30"/>
      <c r="W88" s="30"/>
      <c r="X88" s="30"/>
      <c r="Y88" s="30"/>
      <c r="Z88" s="30"/>
      <c r="AA88" s="30"/>
      <c r="AB88" s="30"/>
      <c r="AC88" s="30"/>
      <c r="AD88" s="30"/>
      <c r="AE88" s="30"/>
    </row>
    <row r="89" spans="1:31" s="2" customFormat="1" ht="16.5" customHeight="1">
      <c r="A89" s="30"/>
      <c r="B89" s="31"/>
      <c r="C89" s="30"/>
      <c r="D89" s="30"/>
      <c r="E89" s="398" t="str">
        <f>E9</f>
        <v>01 - Stavební část</v>
      </c>
      <c r="F89" s="407"/>
      <c r="G89" s="407"/>
      <c r="H89" s="407"/>
      <c r="I89" s="30"/>
      <c r="J89" s="30"/>
      <c r="K89" s="30"/>
      <c r="L89" s="88"/>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88"/>
      <c r="S90" s="30"/>
      <c r="T90" s="30"/>
      <c r="U90" s="30"/>
      <c r="V90" s="30"/>
      <c r="W90" s="30"/>
      <c r="X90" s="30"/>
      <c r="Y90" s="30"/>
      <c r="Z90" s="30"/>
      <c r="AA90" s="30"/>
      <c r="AB90" s="30"/>
      <c r="AC90" s="30"/>
      <c r="AD90" s="30"/>
      <c r="AE90" s="30"/>
    </row>
    <row r="91" spans="1:31" s="2" customFormat="1" ht="12" customHeight="1">
      <c r="A91" s="30"/>
      <c r="B91" s="31"/>
      <c r="C91" s="27" t="s">
        <v>21</v>
      </c>
      <c r="D91" s="30"/>
      <c r="E91" s="30"/>
      <c r="F91" s="25" t="str">
        <f>F12</f>
        <v>Nymburk</v>
      </c>
      <c r="G91" s="30"/>
      <c r="H91" s="30"/>
      <c r="I91" s="27" t="s">
        <v>23</v>
      </c>
      <c r="J91" s="48" t="str">
        <f>IF(J12="","",J12)</f>
        <v>10. 8. 2020</v>
      </c>
      <c r="K91" s="30"/>
      <c r="L91" s="88"/>
      <c r="S91" s="30"/>
      <c r="T91" s="30"/>
      <c r="U91" s="30"/>
      <c r="V91" s="30"/>
      <c r="W91" s="30"/>
      <c r="X91" s="30"/>
      <c r="Y91" s="30"/>
      <c r="Z91" s="30"/>
      <c r="AA91" s="30"/>
      <c r="AB91" s="30"/>
      <c r="AC91" s="30"/>
      <c r="AD91" s="30"/>
      <c r="AE91" s="30"/>
    </row>
    <row r="92" spans="1:31" s="2" customFormat="1" ht="6.95" customHeight="1">
      <c r="A92" s="30"/>
      <c r="B92" s="31"/>
      <c r="C92" s="30"/>
      <c r="D92" s="30"/>
      <c r="E92" s="30"/>
      <c r="F92" s="30"/>
      <c r="G92" s="30"/>
      <c r="H92" s="30"/>
      <c r="I92" s="30"/>
      <c r="J92" s="30"/>
      <c r="K92" s="30"/>
      <c r="L92" s="88"/>
      <c r="S92" s="30"/>
      <c r="T92" s="30"/>
      <c r="U92" s="30"/>
      <c r="V92" s="30"/>
      <c r="W92" s="30"/>
      <c r="X92" s="30"/>
      <c r="Y92" s="30"/>
      <c r="Z92" s="30"/>
      <c r="AA92" s="30"/>
      <c r="AB92" s="30"/>
      <c r="AC92" s="30"/>
      <c r="AD92" s="30"/>
      <c r="AE92" s="30"/>
    </row>
    <row r="93" spans="1:31" s="2" customFormat="1" ht="25.7" customHeight="1">
      <c r="A93" s="30"/>
      <c r="B93" s="31"/>
      <c r="C93" s="27" t="s">
        <v>25</v>
      </c>
      <c r="D93" s="30"/>
      <c r="E93" s="30"/>
      <c r="F93" s="25" t="str">
        <f>E15</f>
        <v>Nemocnice Nymburk s.r.o.</v>
      </c>
      <c r="G93" s="30"/>
      <c r="H93" s="30"/>
      <c r="I93" s="27" t="s">
        <v>33</v>
      </c>
      <c r="J93" s="28" t="str">
        <f>E21</f>
        <v>Ing. arch. Pavel Petrák</v>
      </c>
      <c r="K93" s="30"/>
      <c r="L93" s="88"/>
      <c r="S93" s="30"/>
      <c r="T93" s="30"/>
      <c r="U93" s="30"/>
      <c r="V93" s="30"/>
      <c r="W93" s="30"/>
      <c r="X93" s="30"/>
      <c r="Y93" s="30"/>
      <c r="Z93" s="30"/>
      <c r="AA93" s="30"/>
      <c r="AB93" s="30"/>
      <c r="AC93" s="30"/>
      <c r="AD93" s="30"/>
      <c r="AE93" s="30"/>
    </row>
    <row r="94" spans="1:31" s="2" customFormat="1" ht="15.2" customHeight="1">
      <c r="A94" s="30"/>
      <c r="B94" s="31"/>
      <c r="C94" s="27" t="s">
        <v>31</v>
      </c>
      <c r="D94" s="30"/>
      <c r="E94" s="30"/>
      <c r="F94" s="25" t="str">
        <f>IF(E18="","",E18)</f>
        <v xml:space="preserve"> </v>
      </c>
      <c r="G94" s="30"/>
      <c r="H94" s="30"/>
      <c r="I94" s="27" t="s">
        <v>38</v>
      </c>
      <c r="J94" s="28" t="str">
        <f>E24</f>
        <v xml:space="preserve"> </v>
      </c>
      <c r="K94" s="30"/>
      <c r="L94" s="88"/>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88"/>
      <c r="S95" s="30"/>
      <c r="T95" s="30"/>
      <c r="U95" s="30"/>
      <c r="V95" s="30"/>
      <c r="W95" s="30"/>
      <c r="X95" s="30"/>
      <c r="Y95" s="30"/>
      <c r="Z95" s="30"/>
      <c r="AA95" s="30"/>
      <c r="AB95" s="30"/>
      <c r="AC95" s="30"/>
      <c r="AD95" s="30"/>
      <c r="AE95" s="30"/>
    </row>
    <row r="96" spans="1:31" s="11" customFormat="1" ht="29.25" customHeight="1">
      <c r="A96" s="113"/>
      <c r="B96" s="114"/>
      <c r="C96" s="115" t="s">
        <v>118</v>
      </c>
      <c r="D96" s="116" t="s">
        <v>60</v>
      </c>
      <c r="E96" s="116" t="s">
        <v>56</v>
      </c>
      <c r="F96" s="116" t="s">
        <v>57</v>
      </c>
      <c r="G96" s="116" t="s">
        <v>119</v>
      </c>
      <c r="H96" s="116" t="s">
        <v>120</v>
      </c>
      <c r="I96" s="116" t="s">
        <v>121</v>
      </c>
      <c r="J96" s="116" t="s">
        <v>97</v>
      </c>
      <c r="K96" s="117" t="s">
        <v>122</v>
      </c>
      <c r="L96" s="118"/>
      <c r="M96" s="55" t="s">
        <v>3</v>
      </c>
      <c r="N96" s="56" t="s">
        <v>45</v>
      </c>
      <c r="O96" s="56" t="s">
        <v>123</v>
      </c>
      <c r="P96" s="56" t="s">
        <v>124</v>
      </c>
      <c r="Q96" s="56" t="s">
        <v>125</v>
      </c>
      <c r="R96" s="56" t="s">
        <v>126</v>
      </c>
      <c r="S96" s="56" t="s">
        <v>127</v>
      </c>
      <c r="T96" s="57" t="s">
        <v>128</v>
      </c>
      <c r="U96" s="113"/>
      <c r="V96" s="113"/>
      <c r="W96" s="113"/>
      <c r="X96" s="113"/>
      <c r="Y96" s="113"/>
      <c r="Z96" s="113"/>
      <c r="AA96" s="113"/>
      <c r="AB96" s="113"/>
      <c r="AC96" s="113"/>
      <c r="AD96" s="113"/>
      <c r="AE96" s="113"/>
    </row>
    <row r="97" spans="1:63" s="2" customFormat="1" ht="22.9" customHeight="1">
      <c r="A97" s="30"/>
      <c r="B97" s="31"/>
      <c r="C97" s="62" t="s">
        <v>129</v>
      </c>
      <c r="D97" s="30"/>
      <c r="E97" s="30"/>
      <c r="F97" s="30"/>
      <c r="G97" s="30"/>
      <c r="H97" s="30"/>
      <c r="I97" s="30"/>
      <c r="J97" s="119">
        <f>BK97</f>
        <v>0</v>
      </c>
      <c r="K97" s="30"/>
      <c r="L97" s="31"/>
      <c r="M97" s="58"/>
      <c r="N97" s="49"/>
      <c r="O97" s="59"/>
      <c r="P97" s="120">
        <f>P98+P255</f>
        <v>1137.0489320000001</v>
      </c>
      <c r="Q97" s="59"/>
      <c r="R97" s="120">
        <f>R98+R255</f>
        <v>13.716196290000001</v>
      </c>
      <c r="S97" s="59"/>
      <c r="T97" s="121">
        <f>T98+T255</f>
        <v>17.729903</v>
      </c>
      <c r="U97" s="30"/>
      <c r="V97" s="30"/>
      <c r="W97" s="30"/>
      <c r="X97" s="30"/>
      <c r="Y97" s="30"/>
      <c r="Z97" s="30"/>
      <c r="AA97" s="30"/>
      <c r="AB97" s="30"/>
      <c r="AC97" s="30"/>
      <c r="AD97" s="30"/>
      <c r="AE97" s="30"/>
      <c r="AT97" s="18" t="s">
        <v>74</v>
      </c>
      <c r="AU97" s="18" t="s">
        <v>98</v>
      </c>
      <c r="BK97" s="122">
        <f>BK98+BK255</f>
        <v>0</v>
      </c>
    </row>
    <row r="98" spans="2:63" s="12" customFormat="1" ht="25.9" customHeight="1">
      <c r="B98" s="123"/>
      <c r="D98" s="124" t="s">
        <v>74</v>
      </c>
      <c r="E98" s="125" t="s">
        <v>130</v>
      </c>
      <c r="F98" s="125" t="s">
        <v>131</v>
      </c>
      <c r="J98" s="126">
        <f>BK98</f>
        <v>0</v>
      </c>
      <c r="L98" s="123"/>
      <c r="M98" s="127"/>
      <c r="N98" s="128"/>
      <c r="O98" s="128"/>
      <c r="P98" s="129">
        <f>P99+P123+P135+P173+P233+P252</f>
        <v>315.52313599999997</v>
      </c>
      <c r="Q98" s="128"/>
      <c r="R98" s="129">
        <f>R99+R123+R135+R173+R233+R252</f>
        <v>2.5063547500000003</v>
      </c>
      <c r="S98" s="128"/>
      <c r="T98" s="130">
        <f>T99+T123+T135+T173+T233+T252</f>
        <v>12.997815</v>
      </c>
      <c r="AR98" s="124" t="s">
        <v>81</v>
      </c>
      <c r="AT98" s="131" t="s">
        <v>74</v>
      </c>
      <c r="AU98" s="131" t="s">
        <v>75</v>
      </c>
      <c r="AY98" s="124" t="s">
        <v>132</v>
      </c>
      <c r="BK98" s="132">
        <f>BK99+BK123+BK135+BK173+BK233+BK252</f>
        <v>0</v>
      </c>
    </row>
    <row r="99" spans="2:63" s="12" customFormat="1" ht="22.9" customHeight="1">
      <c r="B99" s="123"/>
      <c r="D99" s="124" t="s">
        <v>74</v>
      </c>
      <c r="E99" s="133" t="s">
        <v>133</v>
      </c>
      <c r="F99" s="133" t="s">
        <v>134</v>
      </c>
      <c r="J99" s="134">
        <f>BK99</f>
        <v>0</v>
      </c>
      <c r="L99" s="123"/>
      <c r="M99" s="127"/>
      <c r="N99" s="128"/>
      <c r="O99" s="128"/>
      <c r="P99" s="129">
        <f>SUM(P100:P122)</f>
        <v>5.498462999999999</v>
      </c>
      <c r="Q99" s="128"/>
      <c r="R99" s="129">
        <f>SUM(R100:R122)</f>
        <v>1.59019778</v>
      </c>
      <c r="S99" s="128"/>
      <c r="T99" s="130">
        <f>SUM(T100:T122)</f>
        <v>0</v>
      </c>
      <c r="AR99" s="124" t="s">
        <v>81</v>
      </c>
      <c r="AT99" s="131" t="s">
        <v>74</v>
      </c>
      <c r="AU99" s="131" t="s">
        <v>81</v>
      </c>
      <c r="AY99" s="124" t="s">
        <v>132</v>
      </c>
      <c r="BK99" s="132">
        <f>SUM(BK100:BK122)</f>
        <v>0</v>
      </c>
    </row>
    <row r="100" spans="1:65" s="2" customFormat="1" ht="24.2" customHeight="1">
      <c r="A100" s="30"/>
      <c r="B100" s="135"/>
      <c r="C100" s="136" t="s">
        <v>81</v>
      </c>
      <c r="D100" s="136" t="s">
        <v>135</v>
      </c>
      <c r="E100" s="137" t="s">
        <v>136</v>
      </c>
      <c r="F100" s="138" t="s">
        <v>137</v>
      </c>
      <c r="G100" s="139" t="s">
        <v>138</v>
      </c>
      <c r="H100" s="140">
        <v>0.693</v>
      </c>
      <c r="I100" s="141"/>
      <c r="J100" s="141">
        <f>ROUND(I100*H100,2)</f>
        <v>0</v>
      </c>
      <c r="K100" s="138" t="s">
        <v>139</v>
      </c>
      <c r="L100" s="31"/>
      <c r="M100" s="142" t="s">
        <v>3</v>
      </c>
      <c r="N100" s="143" t="s">
        <v>46</v>
      </c>
      <c r="O100" s="144">
        <v>3.805</v>
      </c>
      <c r="P100" s="144">
        <f>O100*H100</f>
        <v>2.636865</v>
      </c>
      <c r="Q100" s="144">
        <v>1.6285</v>
      </c>
      <c r="R100" s="144">
        <f>Q100*H100</f>
        <v>1.1285505</v>
      </c>
      <c r="S100" s="144">
        <v>0</v>
      </c>
      <c r="T100" s="145">
        <f>S100*H100</f>
        <v>0</v>
      </c>
      <c r="U100" s="30"/>
      <c r="V100" s="30"/>
      <c r="W100" s="30"/>
      <c r="X100" s="30"/>
      <c r="Y100" s="30"/>
      <c r="Z100" s="30"/>
      <c r="AA100" s="30"/>
      <c r="AB100" s="30"/>
      <c r="AC100" s="30"/>
      <c r="AD100" s="30"/>
      <c r="AE100" s="30"/>
      <c r="AR100" s="146" t="s">
        <v>140</v>
      </c>
      <c r="AT100" s="146" t="s">
        <v>135</v>
      </c>
      <c r="AU100" s="146" t="s">
        <v>83</v>
      </c>
      <c r="AY100" s="18" t="s">
        <v>132</v>
      </c>
      <c r="BE100" s="147">
        <f>IF(N100="základní",J100,0)</f>
        <v>0</v>
      </c>
      <c r="BF100" s="147">
        <f>IF(N100="snížená",J100,0)</f>
        <v>0</v>
      </c>
      <c r="BG100" s="147">
        <f>IF(N100="zákl. přenesená",J100,0)</f>
        <v>0</v>
      </c>
      <c r="BH100" s="147">
        <f>IF(N100="sníž. přenesená",J100,0)</f>
        <v>0</v>
      </c>
      <c r="BI100" s="147">
        <f>IF(N100="nulová",J100,0)</f>
        <v>0</v>
      </c>
      <c r="BJ100" s="18" t="s">
        <v>81</v>
      </c>
      <c r="BK100" s="147">
        <f>ROUND(I100*H100,2)</f>
        <v>0</v>
      </c>
      <c r="BL100" s="18" t="s">
        <v>140</v>
      </c>
      <c r="BM100" s="146" t="s">
        <v>141</v>
      </c>
    </row>
    <row r="101" spans="1:47" s="2" customFormat="1" ht="117">
      <c r="A101" s="30"/>
      <c r="B101" s="31"/>
      <c r="C101" s="30"/>
      <c r="D101" s="148" t="s">
        <v>142</v>
      </c>
      <c r="E101" s="30"/>
      <c r="F101" s="149" t="s">
        <v>143</v>
      </c>
      <c r="G101" s="30"/>
      <c r="H101" s="30"/>
      <c r="I101" s="30"/>
      <c r="J101" s="30"/>
      <c r="K101" s="30"/>
      <c r="L101" s="31"/>
      <c r="M101" s="150"/>
      <c r="N101" s="151"/>
      <c r="O101" s="51"/>
      <c r="P101" s="51"/>
      <c r="Q101" s="51"/>
      <c r="R101" s="51"/>
      <c r="S101" s="51"/>
      <c r="T101" s="52"/>
      <c r="U101" s="30"/>
      <c r="V101" s="30"/>
      <c r="W101" s="30"/>
      <c r="X101" s="30"/>
      <c r="Y101" s="30"/>
      <c r="Z101" s="30"/>
      <c r="AA101" s="30"/>
      <c r="AB101" s="30"/>
      <c r="AC101" s="30"/>
      <c r="AD101" s="30"/>
      <c r="AE101" s="30"/>
      <c r="AT101" s="18" t="s">
        <v>142</v>
      </c>
      <c r="AU101" s="18" t="s">
        <v>83</v>
      </c>
    </row>
    <row r="102" spans="2:51" s="13" customFormat="1" ht="22.5">
      <c r="B102" s="152"/>
      <c r="D102" s="148" t="s">
        <v>144</v>
      </c>
      <c r="E102" s="153" t="s">
        <v>3</v>
      </c>
      <c r="F102" s="154" t="s">
        <v>145</v>
      </c>
      <c r="H102" s="153" t="s">
        <v>3</v>
      </c>
      <c r="L102" s="152"/>
      <c r="M102" s="155"/>
      <c r="N102" s="156"/>
      <c r="O102" s="156"/>
      <c r="P102" s="156"/>
      <c r="Q102" s="156"/>
      <c r="R102" s="156"/>
      <c r="S102" s="156"/>
      <c r="T102" s="157"/>
      <c r="AT102" s="153" t="s">
        <v>144</v>
      </c>
      <c r="AU102" s="153" t="s">
        <v>83</v>
      </c>
      <c r="AV102" s="13" t="s">
        <v>81</v>
      </c>
      <c r="AW102" s="13" t="s">
        <v>37</v>
      </c>
      <c r="AX102" s="13" t="s">
        <v>75</v>
      </c>
      <c r="AY102" s="153" t="s">
        <v>132</v>
      </c>
    </row>
    <row r="103" spans="2:51" s="14" customFormat="1" ht="12">
      <c r="B103" s="158"/>
      <c r="D103" s="148" t="s">
        <v>144</v>
      </c>
      <c r="E103" s="159" t="s">
        <v>3</v>
      </c>
      <c r="F103" s="160" t="s">
        <v>146</v>
      </c>
      <c r="H103" s="161">
        <v>0.693</v>
      </c>
      <c r="L103" s="158"/>
      <c r="M103" s="162"/>
      <c r="N103" s="163"/>
      <c r="O103" s="163"/>
      <c r="P103" s="163"/>
      <c r="Q103" s="163"/>
      <c r="R103" s="163"/>
      <c r="S103" s="163"/>
      <c r="T103" s="164"/>
      <c r="AT103" s="159" t="s">
        <v>144</v>
      </c>
      <c r="AU103" s="159" t="s">
        <v>83</v>
      </c>
      <c r="AV103" s="14" t="s">
        <v>83</v>
      </c>
      <c r="AW103" s="14" t="s">
        <v>37</v>
      </c>
      <c r="AX103" s="14" t="s">
        <v>81</v>
      </c>
      <c r="AY103" s="159" t="s">
        <v>132</v>
      </c>
    </row>
    <row r="104" spans="1:65" s="2" customFormat="1" ht="24.2" customHeight="1">
      <c r="A104" s="30"/>
      <c r="B104" s="135"/>
      <c r="C104" s="136" t="s">
        <v>83</v>
      </c>
      <c r="D104" s="136" t="s">
        <v>135</v>
      </c>
      <c r="E104" s="137" t="s">
        <v>147</v>
      </c>
      <c r="F104" s="138" t="s">
        <v>148</v>
      </c>
      <c r="G104" s="139" t="s">
        <v>138</v>
      </c>
      <c r="H104" s="140">
        <v>0.13</v>
      </c>
      <c r="I104" s="141"/>
      <c r="J104" s="141">
        <f>ROUND(I104*H104,2)</f>
        <v>0</v>
      </c>
      <c r="K104" s="138" t="s">
        <v>139</v>
      </c>
      <c r="L104" s="31"/>
      <c r="M104" s="142" t="s">
        <v>3</v>
      </c>
      <c r="N104" s="143" t="s">
        <v>46</v>
      </c>
      <c r="O104" s="144">
        <v>6.77</v>
      </c>
      <c r="P104" s="144">
        <f>O104*H104</f>
        <v>0.8801</v>
      </c>
      <c r="Q104" s="144">
        <v>1.94302</v>
      </c>
      <c r="R104" s="144">
        <f>Q104*H104</f>
        <v>0.2525926</v>
      </c>
      <c r="S104" s="144">
        <v>0</v>
      </c>
      <c r="T104" s="145">
        <f>S104*H104</f>
        <v>0</v>
      </c>
      <c r="U104" s="30"/>
      <c r="V104" s="30"/>
      <c r="W104" s="30"/>
      <c r="X104" s="30"/>
      <c r="Y104" s="30"/>
      <c r="Z104" s="30"/>
      <c r="AA104" s="30"/>
      <c r="AB104" s="30"/>
      <c r="AC104" s="30"/>
      <c r="AD104" s="30"/>
      <c r="AE104" s="30"/>
      <c r="AR104" s="146" t="s">
        <v>140</v>
      </c>
      <c r="AT104" s="146" t="s">
        <v>135</v>
      </c>
      <c r="AU104" s="146" t="s">
        <v>83</v>
      </c>
      <c r="AY104" s="18" t="s">
        <v>132</v>
      </c>
      <c r="BE104" s="147">
        <f>IF(N104="základní",J104,0)</f>
        <v>0</v>
      </c>
      <c r="BF104" s="147">
        <f>IF(N104="snížená",J104,0)</f>
        <v>0</v>
      </c>
      <c r="BG104" s="147">
        <f>IF(N104="zákl. přenesená",J104,0)</f>
        <v>0</v>
      </c>
      <c r="BH104" s="147">
        <f>IF(N104="sníž. přenesená",J104,0)</f>
        <v>0</v>
      </c>
      <c r="BI104" s="147">
        <f>IF(N104="nulová",J104,0)</f>
        <v>0</v>
      </c>
      <c r="BJ104" s="18" t="s">
        <v>81</v>
      </c>
      <c r="BK104" s="147">
        <f>ROUND(I104*H104,2)</f>
        <v>0</v>
      </c>
      <c r="BL104" s="18" t="s">
        <v>140</v>
      </c>
      <c r="BM104" s="146" t="s">
        <v>149</v>
      </c>
    </row>
    <row r="105" spans="1:47" s="2" customFormat="1" ht="97.5">
      <c r="A105" s="30"/>
      <c r="B105" s="31"/>
      <c r="C105" s="30"/>
      <c r="D105" s="148" t="s">
        <v>142</v>
      </c>
      <c r="E105" s="30"/>
      <c r="F105" s="149" t="s">
        <v>150</v>
      </c>
      <c r="G105" s="30"/>
      <c r="H105" s="30"/>
      <c r="I105" s="30"/>
      <c r="J105" s="30"/>
      <c r="K105" s="30"/>
      <c r="L105" s="31"/>
      <c r="M105" s="150"/>
      <c r="N105" s="151"/>
      <c r="O105" s="51"/>
      <c r="P105" s="51"/>
      <c r="Q105" s="51"/>
      <c r="R105" s="51"/>
      <c r="S105" s="51"/>
      <c r="T105" s="52"/>
      <c r="U105" s="30"/>
      <c r="V105" s="30"/>
      <c r="W105" s="30"/>
      <c r="X105" s="30"/>
      <c r="Y105" s="30"/>
      <c r="Z105" s="30"/>
      <c r="AA105" s="30"/>
      <c r="AB105" s="30"/>
      <c r="AC105" s="30"/>
      <c r="AD105" s="30"/>
      <c r="AE105" s="30"/>
      <c r="AT105" s="18" t="s">
        <v>142</v>
      </c>
      <c r="AU105" s="18" t="s">
        <v>83</v>
      </c>
    </row>
    <row r="106" spans="2:51" s="13" customFormat="1" ht="22.5">
      <c r="B106" s="152"/>
      <c r="D106" s="148" t="s">
        <v>144</v>
      </c>
      <c r="E106" s="153" t="s">
        <v>3</v>
      </c>
      <c r="F106" s="154" t="s">
        <v>145</v>
      </c>
      <c r="H106" s="153" t="s">
        <v>3</v>
      </c>
      <c r="L106" s="152"/>
      <c r="M106" s="155"/>
      <c r="N106" s="156"/>
      <c r="O106" s="156"/>
      <c r="P106" s="156"/>
      <c r="Q106" s="156"/>
      <c r="R106" s="156"/>
      <c r="S106" s="156"/>
      <c r="T106" s="157"/>
      <c r="AT106" s="153" t="s">
        <v>144</v>
      </c>
      <c r="AU106" s="153" t="s">
        <v>83</v>
      </c>
      <c r="AV106" s="13" t="s">
        <v>81</v>
      </c>
      <c r="AW106" s="13" t="s">
        <v>37</v>
      </c>
      <c r="AX106" s="13" t="s">
        <v>75</v>
      </c>
      <c r="AY106" s="153" t="s">
        <v>132</v>
      </c>
    </row>
    <row r="107" spans="2:51" s="14" customFormat="1" ht="12">
      <c r="B107" s="158"/>
      <c r="D107" s="148" t="s">
        <v>144</v>
      </c>
      <c r="E107" s="159" t="s">
        <v>3</v>
      </c>
      <c r="F107" s="160" t="s">
        <v>151</v>
      </c>
      <c r="H107" s="161">
        <v>0.13</v>
      </c>
      <c r="L107" s="158"/>
      <c r="M107" s="162"/>
      <c r="N107" s="163"/>
      <c r="O107" s="163"/>
      <c r="P107" s="163"/>
      <c r="Q107" s="163"/>
      <c r="R107" s="163"/>
      <c r="S107" s="163"/>
      <c r="T107" s="164"/>
      <c r="AT107" s="159" t="s">
        <v>144</v>
      </c>
      <c r="AU107" s="159" t="s">
        <v>83</v>
      </c>
      <c r="AV107" s="14" t="s">
        <v>83</v>
      </c>
      <c r="AW107" s="14" t="s">
        <v>37</v>
      </c>
      <c r="AX107" s="14" t="s">
        <v>81</v>
      </c>
      <c r="AY107" s="159" t="s">
        <v>132</v>
      </c>
    </row>
    <row r="108" spans="1:65" s="2" customFormat="1" ht="37.9" customHeight="1">
      <c r="A108" s="30"/>
      <c r="B108" s="135"/>
      <c r="C108" s="136" t="s">
        <v>133</v>
      </c>
      <c r="D108" s="136" t="s">
        <v>135</v>
      </c>
      <c r="E108" s="137" t="s">
        <v>152</v>
      </c>
      <c r="F108" s="138" t="s">
        <v>153</v>
      </c>
      <c r="G108" s="139" t="s">
        <v>154</v>
      </c>
      <c r="H108" s="140">
        <v>0.006</v>
      </c>
      <c r="I108" s="141"/>
      <c r="J108" s="141">
        <f>ROUND(I108*H108,2)</f>
        <v>0</v>
      </c>
      <c r="K108" s="138" t="s">
        <v>139</v>
      </c>
      <c r="L108" s="31"/>
      <c r="M108" s="142" t="s">
        <v>3</v>
      </c>
      <c r="N108" s="143" t="s">
        <v>46</v>
      </c>
      <c r="O108" s="144">
        <v>18.175</v>
      </c>
      <c r="P108" s="144">
        <f>O108*H108</f>
        <v>0.10905000000000001</v>
      </c>
      <c r="Q108" s="144">
        <v>0.01954</v>
      </c>
      <c r="R108" s="144">
        <f>Q108*H108</f>
        <v>0.00011724</v>
      </c>
      <c r="S108" s="144">
        <v>0</v>
      </c>
      <c r="T108" s="145">
        <f>S108*H108</f>
        <v>0</v>
      </c>
      <c r="U108" s="30"/>
      <c r="V108" s="30"/>
      <c r="W108" s="30"/>
      <c r="X108" s="30"/>
      <c r="Y108" s="30"/>
      <c r="Z108" s="30"/>
      <c r="AA108" s="30"/>
      <c r="AB108" s="30"/>
      <c r="AC108" s="30"/>
      <c r="AD108" s="30"/>
      <c r="AE108" s="30"/>
      <c r="AR108" s="146" t="s">
        <v>140</v>
      </c>
      <c r="AT108" s="146" t="s">
        <v>135</v>
      </c>
      <c r="AU108" s="146" t="s">
        <v>83</v>
      </c>
      <c r="AY108" s="18" t="s">
        <v>132</v>
      </c>
      <c r="BE108" s="147">
        <f>IF(N108="základní",J108,0)</f>
        <v>0</v>
      </c>
      <c r="BF108" s="147">
        <f>IF(N108="snížená",J108,0)</f>
        <v>0</v>
      </c>
      <c r="BG108" s="147">
        <f>IF(N108="zákl. přenesená",J108,0)</f>
        <v>0</v>
      </c>
      <c r="BH108" s="147">
        <f>IF(N108="sníž. přenesená",J108,0)</f>
        <v>0</v>
      </c>
      <c r="BI108" s="147">
        <f>IF(N108="nulová",J108,0)</f>
        <v>0</v>
      </c>
      <c r="BJ108" s="18" t="s">
        <v>81</v>
      </c>
      <c r="BK108" s="147">
        <f>ROUND(I108*H108,2)</f>
        <v>0</v>
      </c>
      <c r="BL108" s="18" t="s">
        <v>140</v>
      </c>
      <c r="BM108" s="146" t="s">
        <v>155</v>
      </c>
    </row>
    <row r="109" spans="1:47" s="2" customFormat="1" ht="78">
      <c r="A109" s="30"/>
      <c r="B109" s="31"/>
      <c r="C109" s="30"/>
      <c r="D109" s="148" t="s">
        <v>142</v>
      </c>
      <c r="E109" s="30"/>
      <c r="F109" s="149" t="s">
        <v>156</v>
      </c>
      <c r="G109" s="30"/>
      <c r="H109" s="30"/>
      <c r="I109" s="30"/>
      <c r="J109" s="30"/>
      <c r="K109" s="30"/>
      <c r="L109" s="31"/>
      <c r="M109" s="150"/>
      <c r="N109" s="151"/>
      <c r="O109" s="51"/>
      <c r="P109" s="51"/>
      <c r="Q109" s="51"/>
      <c r="R109" s="51"/>
      <c r="S109" s="51"/>
      <c r="T109" s="52"/>
      <c r="U109" s="30"/>
      <c r="V109" s="30"/>
      <c r="W109" s="30"/>
      <c r="X109" s="30"/>
      <c r="Y109" s="30"/>
      <c r="Z109" s="30"/>
      <c r="AA109" s="30"/>
      <c r="AB109" s="30"/>
      <c r="AC109" s="30"/>
      <c r="AD109" s="30"/>
      <c r="AE109" s="30"/>
      <c r="AT109" s="18" t="s">
        <v>142</v>
      </c>
      <c r="AU109" s="18" t="s">
        <v>83</v>
      </c>
    </row>
    <row r="110" spans="2:51" s="13" customFormat="1" ht="22.5">
      <c r="B110" s="152"/>
      <c r="D110" s="148" t="s">
        <v>144</v>
      </c>
      <c r="E110" s="153" t="s">
        <v>3</v>
      </c>
      <c r="F110" s="154" t="s">
        <v>145</v>
      </c>
      <c r="H110" s="153" t="s">
        <v>3</v>
      </c>
      <c r="L110" s="152"/>
      <c r="M110" s="155"/>
      <c r="N110" s="156"/>
      <c r="O110" s="156"/>
      <c r="P110" s="156"/>
      <c r="Q110" s="156"/>
      <c r="R110" s="156"/>
      <c r="S110" s="156"/>
      <c r="T110" s="157"/>
      <c r="AT110" s="153" t="s">
        <v>144</v>
      </c>
      <c r="AU110" s="153" t="s">
        <v>83</v>
      </c>
      <c r="AV110" s="13" t="s">
        <v>81</v>
      </c>
      <c r="AW110" s="13" t="s">
        <v>37</v>
      </c>
      <c r="AX110" s="13" t="s">
        <v>75</v>
      </c>
      <c r="AY110" s="153" t="s">
        <v>132</v>
      </c>
    </row>
    <row r="111" spans="2:51" s="14" customFormat="1" ht="12">
      <c r="B111" s="158"/>
      <c r="D111" s="148" t="s">
        <v>144</v>
      </c>
      <c r="E111" s="159" t="s">
        <v>3</v>
      </c>
      <c r="F111" s="160" t="s">
        <v>157</v>
      </c>
      <c r="H111" s="161">
        <v>0.006</v>
      </c>
      <c r="L111" s="158"/>
      <c r="M111" s="162"/>
      <c r="N111" s="163"/>
      <c r="O111" s="163"/>
      <c r="P111" s="163"/>
      <c r="Q111" s="163"/>
      <c r="R111" s="163"/>
      <c r="S111" s="163"/>
      <c r="T111" s="164"/>
      <c r="AT111" s="159" t="s">
        <v>144</v>
      </c>
      <c r="AU111" s="159" t="s">
        <v>83</v>
      </c>
      <c r="AV111" s="14" t="s">
        <v>83</v>
      </c>
      <c r="AW111" s="14" t="s">
        <v>37</v>
      </c>
      <c r="AX111" s="14" t="s">
        <v>81</v>
      </c>
      <c r="AY111" s="159" t="s">
        <v>132</v>
      </c>
    </row>
    <row r="112" spans="1:65" s="2" customFormat="1" ht="24.2" customHeight="1">
      <c r="A112" s="30"/>
      <c r="B112" s="135"/>
      <c r="C112" s="165" t="s">
        <v>140</v>
      </c>
      <c r="D112" s="165" t="s">
        <v>158</v>
      </c>
      <c r="E112" s="166" t="s">
        <v>159</v>
      </c>
      <c r="F112" s="167" t="s">
        <v>160</v>
      </c>
      <c r="G112" s="168" t="s">
        <v>154</v>
      </c>
      <c r="H112" s="169">
        <v>0.007</v>
      </c>
      <c r="I112" s="170"/>
      <c r="J112" s="170">
        <f>ROUND(I112*H112,2)</f>
        <v>0</v>
      </c>
      <c r="K112" s="167" t="s">
        <v>139</v>
      </c>
      <c r="L112" s="171"/>
      <c r="M112" s="172" t="s">
        <v>3</v>
      </c>
      <c r="N112" s="173" t="s">
        <v>46</v>
      </c>
      <c r="O112" s="144">
        <v>0</v>
      </c>
      <c r="P112" s="144">
        <f>O112*H112</f>
        <v>0</v>
      </c>
      <c r="Q112" s="144">
        <v>1</v>
      </c>
      <c r="R112" s="144">
        <f>Q112*H112</f>
        <v>0.007</v>
      </c>
      <c r="S112" s="144">
        <v>0</v>
      </c>
      <c r="T112" s="145">
        <f>S112*H112</f>
        <v>0</v>
      </c>
      <c r="U112" s="30"/>
      <c r="V112" s="30"/>
      <c r="W112" s="30"/>
      <c r="X112" s="30"/>
      <c r="Y112" s="30"/>
      <c r="Z112" s="30"/>
      <c r="AA112" s="30"/>
      <c r="AB112" s="30"/>
      <c r="AC112" s="30"/>
      <c r="AD112" s="30"/>
      <c r="AE112" s="30"/>
      <c r="AR112" s="146" t="s">
        <v>161</v>
      </c>
      <c r="AT112" s="146" t="s">
        <v>158</v>
      </c>
      <c r="AU112" s="146" t="s">
        <v>83</v>
      </c>
      <c r="AY112" s="18" t="s">
        <v>132</v>
      </c>
      <c r="BE112" s="147">
        <f>IF(N112="základní",J112,0)</f>
        <v>0</v>
      </c>
      <c r="BF112" s="147">
        <f>IF(N112="snížená",J112,0)</f>
        <v>0</v>
      </c>
      <c r="BG112" s="147">
        <f>IF(N112="zákl. přenesená",J112,0)</f>
        <v>0</v>
      </c>
      <c r="BH112" s="147">
        <f>IF(N112="sníž. přenesená",J112,0)</f>
        <v>0</v>
      </c>
      <c r="BI112" s="147">
        <f>IF(N112="nulová",J112,0)</f>
        <v>0</v>
      </c>
      <c r="BJ112" s="18" t="s">
        <v>81</v>
      </c>
      <c r="BK112" s="147">
        <f>ROUND(I112*H112,2)</f>
        <v>0</v>
      </c>
      <c r="BL112" s="18" t="s">
        <v>140</v>
      </c>
      <c r="BM112" s="146" t="s">
        <v>162</v>
      </c>
    </row>
    <row r="113" spans="2:51" s="14" customFormat="1" ht="12">
      <c r="B113" s="158"/>
      <c r="D113" s="148" t="s">
        <v>144</v>
      </c>
      <c r="F113" s="160" t="s">
        <v>163</v>
      </c>
      <c r="H113" s="161">
        <v>0.007</v>
      </c>
      <c r="L113" s="158"/>
      <c r="M113" s="162"/>
      <c r="N113" s="163"/>
      <c r="O113" s="163"/>
      <c r="P113" s="163"/>
      <c r="Q113" s="163"/>
      <c r="R113" s="163"/>
      <c r="S113" s="163"/>
      <c r="T113" s="164"/>
      <c r="AT113" s="159" t="s">
        <v>144</v>
      </c>
      <c r="AU113" s="159" t="s">
        <v>83</v>
      </c>
      <c r="AV113" s="14" t="s">
        <v>83</v>
      </c>
      <c r="AW113" s="14" t="s">
        <v>4</v>
      </c>
      <c r="AX113" s="14" t="s">
        <v>81</v>
      </c>
      <c r="AY113" s="159" t="s">
        <v>132</v>
      </c>
    </row>
    <row r="114" spans="1:65" s="2" customFormat="1" ht="37.9" customHeight="1">
      <c r="A114" s="30"/>
      <c r="B114" s="135"/>
      <c r="C114" s="136" t="s">
        <v>164</v>
      </c>
      <c r="D114" s="136" t="s">
        <v>135</v>
      </c>
      <c r="E114" s="137" t="s">
        <v>165</v>
      </c>
      <c r="F114" s="138" t="s">
        <v>166</v>
      </c>
      <c r="G114" s="139" t="s">
        <v>154</v>
      </c>
      <c r="H114" s="140">
        <v>0.056</v>
      </c>
      <c r="I114" s="141"/>
      <c r="J114" s="141">
        <f>ROUND(I114*H114,2)</f>
        <v>0</v>
      </c>
      <c r="K114" s="138" t="s">
        <v>139</v>
      </c>
      <c r="L114" s="31"/>
      <c r="M114" s="142" t="s">
        <v>3</v>
      </c>
      <c r="N114" s="143" t="s">
        <v>46</v>
      </c>
      <c r="O114" s="144">
        <v>16.583</v>
      </c>
      <c r="P114" s="144">
        <f>O114*H114</f>
        <v>0.9286479999999999</v>
      </c>
      <c r="Q114" s="144">
        <v>0.01709</v>
      </c>
      <c r="R114" s="144">
        <f>Q114*H114</f>
        <v>0.00095704</v>
      </c>
      <c r="S114" s="144">
        <v>0</v>
      </c>
      <c r="T114" s="145">
        <f>S114*H114</f>
        <v>0</v>
      </c>
      <c r="U114" s="30"/>
      <c r="V114" s="30"/>
      <c r="W114" s="30"/>
      <c r="X114" s="30"/>
      <c r="Y114" s="30"/>
      <c r="Z114" s="30"/>
      <c r="AA114" s="30"/>
      <c r="AB114" s="30"/>
      <c r="AC114" s="30"/>
      <c r="AD114" s="30"/>
      <c r="AE114" s="30"/>
      <c r="AR114" s="146" t="s">
        <v>140</v>
      </c>
      <c r="AT114" s="146" t="s">
        <v>135</v>
      </c>
      <c r="AU114" s="146" t="s">
        <v>83</v>
      </c>
      <c r="AY114" s="18" t="s">
        <v>132</v>
      </c>
      <c r="BE114" s="147">
        <f>IF(N114="základní",J114,0)</f>
        <v>0</v>
      </c>
      <c r="BF114" s="147">
        <f>IF(N114="snížená",J114,0)</f>
        <v>0</v>
      </c>
      <c r="BG114" s="147">
        <f>IF(N114="zákl. přenesená",J114,0)</f>
        <v>0</v>
      </c>
      <c r="BH114" s="147">
        <f>IF(N114="sníž. přenesená",J114,0)</f>
        <v>0</v>
      </c>
      <c r="BI114" s="147">
        <f>IF(N114="nulová",J114,0)</f>
        <v>0</v>
      </c>
      <c r="BJ114" s="18" t="s">
        <v>81</v>
      </c>
      <c r="BK114" s="147">
        <f>ROUND(I114*H114,2)</f>
        <v>0</v>
      </c>
      <c r="BL114" s="18" t="s">
        <v>140</v>
      </c>
      <c r="BM114" s="146" t="s">
        <v>167</v>
      </c>
    </row>
    <row r="115" spans="1:47" s="2" customFormat="1" ht="78">
      <c r="A115" s="30"/>
      <c r="B115" s="31"/>
      <c r="C115" s="30"/>
      <c r="D115" s="148" t="s">
        <v>142</v>
      </c>
      <c r="E115" s="30"/>
      <c r="F115" s="149" t="s">
        <v>156</v>
      </c>
      <c r="G115" s="30"/>
      <c r="H115" s="30"/>
      <c r="I115" s="30"/>
      <c r="J115" s="30"/>
      <c r="K115" s="30"/>
      <c r="L115" s="31"/>
      <c r="M115" s="150"/>
      <c r="N115" s="151"/>
      <c r="O115" s="51"/>
      <c r="P115" s="51"/>
      <c r="Q115" s="51"/>
      <c r="R115" s="51"/>
      <c r="S115" s="51"/>
      <c r="T115" s="52"/>
      <c r="U115" s="30"/>
      <c r="V115" s="30"/>
      <c r="W115" s="30"/>
      <c r="X115" s="30"/>
      <c r="Y115" s="30"/>
      <c r="Z115" s="30"/>
      <c r="AA115" s="30"/>
      <c r="AB115" s="30"/>
      <c r="AC115" s="30"/>
      <c r="AD115" s="30"/>
      <c r="AE115" s="30"/>
      <c r="AT115" s="18" t="s">
        <v>142</v>
      </c>
      <c r="AU115" s="18" t="s">
        <v>83</v>
      </c>
    </row>
    <row r="116" spans="2:51" s="13" customFormat="1" ht="22.5">
      <c r="B116" s="152"/>
      <c r="D116" s="148" t="s">
        <v>144</v>
      </c>
      <c r="E116" s="153" t="s">
        <v>3</v>
      </c>
      <c r="F116" s="154" t="s">
        <v>145</v>
      </c>
      <c r="H116" s="153" t="s">
        <v>3</v>
      </c>
      <c r="L116" s="152"/>
      <c r="M116" s="155"/>
      <c r="N116" s="156"/>
      <c r="O116" s="156"/>
      <c r="P116" s="156"/>
      <c r="Q116" s="156"/>
      <c r="R116" s="156"/>
      <c r="S116" s="156"/>
      <c r="T116" s="157"/>
      <c r="AT116" s="153" t="s">
        <v>144</v>
      </c>
      <c r="AU116" s="153" t="s">
        <v>83</v>
      </c>
      <c r="AV116" s="13" t="s">
        <v>81</v>
      </c>
      <c r="AW116" s="13" t="s">
        <v>37</v>
      </c>
      <c r="AX116" s="13" t="s">
        <v>75</v>
      </c>
      <c r="AY116" s="153" t="s">
        <v>132</v>
      </c>
    </row>
    <row r="117" spans="2:51" s="14" customFormat="1" ht="12">
      <c r="B117" s="158"/>
      <c r="D117" s="148" t="s">
        <v>144</v>
      </c>
      <c r="E117" s="159" t="s">
        <v>3</v>
      </c>
      <c r="F117" s="160" t="s">
        <v>168</v>
      </c>
      <c r="H117" s="161">
        <v>0.056</v>
      </c>
      <c r="L117" s="158"/>
      <c r="M117" s="162"/>
      <c r="N117" s="163"/>
      <c r="O117" s="163"/>
      <c r="P117" s="163"/>
      <c r="Q117" s="163"/>
      <c r="R117" s="163"/>
      <c r="S117" s="163"/>
      <c r="T117" s="164"/>
      <c r="AT117" s="159" t="s">
        <v>144</v>
      </c>
      <c r="AU117" s="159" t="s">
        <v>83</v>
      </c>
      <c r="AV117" s="14" t="s">
        <v>83</v>
      </c>
      <c r="AW117" s="14" t="s">
        <v>37</v>
      </c>
      <c r="AX117" s="14" t="s">
        <v>81</v>
      </c>
      <c r="AY117" s="159" t="s">
        <v>132</v>
      </c>
    </row>
    <row r="118" spans="1:65" s="2" customFormat="1" ht="14.45" customHeight="1">
      <c r="A118" s="30"/>
      <c r="B118" s="135"/>
      <c r="C118" s="165" t="s">
        <v>169</v>
      </c>
      <c r="D118" s="165" t="s">
        <v>158</v>
      </c>
      <c r="E118" s="166" t="s">
        <v>170</v>
      </c>
      <c r="F118" s="167" t="s">
        <v>171</v>
      </c>
      <c r="G118" s="168" t="s">
        <v>154</v>
      </c>
      <c r="H118" s="169">
        <v>0.062</v>
      </c>
      <c r="I118" s="170"/>
      <c r="J118" s="170">
        <f>ROUND(I118*H118,2)</f>
        <v>0</v>
      </c>
      <c r="K118" s="167" t="s">
        <v>139</v>
      </c>
      <c r="L118" s="171"/>
      <c r="M118" s="172" t="s">
        <v>3</v>
      </c>
      <c r="N118" s="173" t="s">
        <v>46</v>
      </c>
      <c r="O118" s="144">
        <v>0</v>
      </c>
      <c r="P118" s="144">
        <f>O118*H118</f>
        <v>0</v>
      </c>
      <c r="Q118" s="144">
        <v>1</v>
      </c>
      <c r="R118" s="144">
        <f>Q118*H118</f>
        <v>0.062</v>
      </c>
      <c r="S118" s="144">
        <v>0</v>
      </c>
      <c r="T118" s="145">
        <f>S118*H118</f>
        <v>0</v>
      </c>
      <c r="U118" s="30"/>
      <c r="V118" s="30"/>
      <c r="W118" s="30"/>
      <c r="X118" s="30"/>
      <c r="Y118" s="30"/>
      <c r="Z118" s="30"/>
      <c r="AA118" s="30"/>
      <c r="AB118" s="30"/>
      <c r="AC118" s="30"/>
      <c r="AD118" s="30"/>
      <c r="AE118" s="30"/>
      <c r="AR118" s="146" t="s">
        <v>161</v>
      </c>
      <c r="AT118" s="146" t="s">
        <v>158</v>
      </c>
      <c r="AU118" s="146" t="s">
        <v>83</v>
      </c>
      <c r="AY118" s="18" t="s">
        <v>132</v>
      </c>
      <c r="BE118" s="147">
        <f>IF(N118="základní",J118,0)</f>
        <v>0</v>
      </c>
      <c r="BF118" s="147">
        <f>IF(N118="snížená",J118,0)</f>
        <v>0</v>
      </c>
      <c r="BG118" s="147">
        <f>IF(N118="zákl. přenesená",J118,0)</f>
        <v>0</v>
      </c>
      <c r="BH118" s="147">
        <f>IF(N118="sníž. přenesená",J118,0)</f>
        <v>0</v>
      </c>
      <c r="BI118" s="147">
        <f>IF(N118="nulová",J118,0)</f>
        <v>0</v>
      </c>
      <c r="BJ118" s="18" t="s">
        <v>81</v>
      </c>
      <c r="BK118" s="147">
        <f>ROUND(I118*H118,2)</f>
        <v>0</v>
      </c>
      <c r="BL118" s="18" t="s">
        <v>140</v>
      </c>
      <c r="BM118" s="146" t="s">
        <v>172</v>
      </c>
    </row>
    <row r="119" spans="2:51" s="14" customFormat="1" ht="12">
      <c r="B119" s="158"/>
      <c r="D119" s="148" t="s">
        <v>144</v>
      </c>
      <c r="F119" s="160" t="s">
        <v>173</v>
      </c>
      <c r="H119" s="161">
        <v>0.062</v>
      </c>
      <c r="L119" s="158"/>
      <c r="M119" s="162"/>
      <c r="N119" s="163"/>
      <c r="O119" s="163"/>
      <c r="P119" s="163"/>
      <c r="Q119" s="163"/>
      <c r="R119" s="163"/>
      <c r="S119" s="163"/>
      <c r="T119" s="164"/>
      <c r="AT119" s="159" t="s">
        <v>144</v>
      </c>
      <c r="AU119" s="159" t="s">
        <v>83</v>
      </c>
      <c r="AV119" s="14" t="s">
        <v>83</v>
      </c>
      <c r="AW119" s="14" t="s">
        <v>4</v>
      </c>
      <c r="AX119" s="14" t="s">
        <v>81</v>
      </c>
      <c r="AY119" s="159" t="s">
        <v>132</v>
      </c>
    </row>
    <row r="120" spans="1:65" s="2" customFormat="1" ht="37.9" customHeight="1">
      <c r="A120" s="30"/>
      <c r="B120" s="135"/>
      <c r="C120" s="136" t="s">
        <v>174</v>
      </c>
      <c r="D120" s="136" t="s">
        <v>135</v>
      </c>
      <c r="E120" s="137" t="s">
        <v>175</v>
      </c>
      <c r="F120" s="138" t="s">
        <v>176</v>
      </c>
      <c r="G120" s="139" t="s">
        <v>177</v>
      </c>
      <c r="H120" s="140">
        <v>0.78</v>
      </c>
      <c r="I120" s="141"/>
      <c r="J120" s="141">
        <f>ROUND(I120*H120,2)</f>
        <v>0</v>
      </c>
      <c r="K120" s="138" t="s">
        <v>139</v>
      </c>
      <c r="L120" s="31"/>
      <c r="M120" s="142" t="s">
        <v>3</v>
      </c>
      <c r="N120" s="143" t="s">
        <v>46</v>
      </c>
      <c r="O120" s="144">
        <v>1.21</v>
      </c>
      <c r="P120" s="144">
        <f>O120*H120</f>
        <v>0.9438</v>
      </c>
      <c r="Q120" s="144">
        <v>0.17818</v>
      </c>
      <c r="R120" s="144">
        <f>Q120*H120</f>
        <v>0.1389804</v>
      </c>
      <c r="S120" s="144">
        <v>0</v>
      </c>
      <c r="T120" s="145">
        <f>S120*H120</f>
        <v>0</v>
      </c>
      <c r="U120" s="30"/>
      <c r="V120" s="30"/>
      <c r="W120" s="30"/>
      <c r="X120" s="30"/>
      <c r="Y120" s="30"/>
      <c r="Z120" s="30"/>
      <c r="AA120" s="30"/>
      <c r="AB120" s="30"/>
      <c r="AC120" s="30"/>
      <c r="AD120" s="30"/>
      <c r="AE120" s="30"/>
      <c r="AR120" s="146" t="s">
        <v>140</v>
      </c>
      <c r="AT120" s="146" t="s">
        <v>135</v>
      </c>
      <c r="AU120" s="146" t="s">
        <v>83</v>
      </c>
      <c r="AY120" s="18" t="s">
        <v>132</v>
      </c>
      <c r="BE120" s="147">
        <f>IF(N120="základní",J120,0)</f>
        <v>0</v>
      </c>
      <c r="BF120" s="147">
        <f>IF(N120="snížená",J120,0)</f>
        <v>0</v>
      </c>
      <c r="BG120" s="147">
        <f>IF(N120="zákl. přenesená",J120,0)</f>
        <v>0</v>
      </c>
      <c r="BH120" s="147">
        <f>IF(N120="sníž. přenesená",J120,0)</f>
        <v>0</v>
      </c>
      <c r="BI120" s="147">
        <f>IF(N120="nulová",J120,0)</f>
        <v>0</v>
      </c>
      <c r="BJ120" s="18" t="s">
        <v>81</v>
      </c>
      <c r="BK120" s="147">
        <f>ROUND(I120*H120,2)</f>
        <v>0</v>
      </c>
      <c r="BL120" s="18" t="s">
        <v>140</v>
      </c>
      <c r="BM120" s="146" t="s">
        <v>178</v>
      </c>
    </row>
    <row r="121" spans="2:51" s="13" customFormat="1" ht="12">
      <c r="B121" s="152"/>
      <c r="D121" s="148" t="s">
        <v>144</v>
      </c>
      <c r="E121" s="153" t="s">
        <v>3</v>
      </c>
      <c r="F121" s="154" t="s">
        <v>179</v>
      </c>
      <c r="H121" s="153" t="s">
        <v>3</v>
      </c>
      <c r="L121" s="152"/>
      <c r="M121" s="155"/>
      <c r="N121" s="156"/>
      <c r="O121" s="156"/>
      <c r="P121" s="156"/>
      <c r="Q121" s="156"/>
      <c r="R121" s="156"/>
      <c r="S121" s="156"/>
      <c r="T121" s="157"/>
      <c r="AT121" s="153" t="s">
        <v>144</v>
      </c>
      <c r="AU121" s="153" t="s">
        <v>83</v>
      </c>
      <c r="AV121" s="13" t="s">
        <v>81</v>
      </c>
      <c r="AW121" s="13" t="s">
        <v>37</v>
      </c>
      <c r="AX121" s="13" t="s">
        <v>75</v>
      </c>
      <c r="AY121" s="153" t="s">
        <v>132</v>
      </c>
    </row>
    <row r="122" spans="2:51" s="14" customFormat="1" ht="12">
      <c r="B122" s="158"/>
      <c r="D122" s="148" t="s">
        <v>144</v>
      </c>
      <c r="E122" s="159" t="s">
        <v>3</v>
      </c>
      <c r="F122" s="160" t="s">
        <v>180</v>
      </c>
      <c r="H122" s="161">
        <v>0.78</v>
      </c>
      <c r="L122" s="158"/>
      <c r="M122" s="162"/>
      <c r="N122" s="163"/>
      <c r="O122" s="163"/>
      <c r="P122" s="163"/>
      <c r="Q122" s="163"/>
      <c r="R122" s="163"/>
      <c r="S122" s="163"/>
      <c r="T122" s="164"/>
      <c r="AT122" s="159" t="s">
        <v>144</v>
      </c>
      <c r="AU122" s="159" t="s">
        <v>83</v>
      </c>
      <c r="AV122" s="14" t="s">
        <v>83</v>
      </c>
      <c r="AW122" s="14" t="s">
        <v>37</v>
      </c>
      <c r="AX122" s="14" t="s">
        <v>81</v>
      </c>
      <c r="AY122" s="159" t="s">
        <v>132</v>
      </c>
    </row>
    <row r="123" spans="2:63" s="12" customFormat="1" ht="22.9" customHeight="1">
      <c r="B123" s="123"/>
      <c r="D123" s="124" t="s">
        <v>74</v>
      </c>
      <c r="E123" s="133" t="s">
        <v>140</v>
      </c>
      <c r="F123" s="133" t="s">
        <v>181</v>
      </c>
      <c r="J123" s="134">
        <f>BK123</f>
        <v>0</v>
      </c>
      <c r="L123" s="123"/>
      <c r="M123" s="127"/>
      <c r="N123" s="128"/>
      <c r="O123" s="128"/>
      <c r="P123" s="129">
        <f>SUM(P124:P134)</f>
        <v>5.471984999999999</v>
      </c>
      <c r="Q123" s="128"/>
      <c r="R123" s="129">
        <f>SUM(R124:R134)</f>
        <v>0.44804155</v>
      </c>
      <c r="S123" s="128"/>
      <c r="T123" s="130">
        <f>SUM(T124:T134)</f>
        <v>0</v>
      </c>
      <c r="AR123" s="124" t="s">
        <v>81</v>
      </c>
      <c r="AT123" s="131" t="s">
        <v>74</v>
      </c>
      <c r="AU123" s="131" t="s">
        <v>81</v>
      </c>
      <c r="AY123" s="124" t="s">
        <v>132</v>
      </c>
      <c r="BK123" s="132">
        <f>SUM(BK124:BK134)</f>
        <v>0</v>
      </c>
    </row>
    <row r="124" spans="1:65" s="2" customFormat="1" ht="37.9" customHeight="1">
      <c r="A124" s="30"/>
      <c r="B124" s="135"/>
      <c r="C124" s="136" t="s">
        <v>161</v>
      </c>
      <c r="D124" s="136" t="s">
        <v>135</v>
      </c>
      <c r="E124" s="137" t="s">
        <v>182</v>
      </c>
      <c r="F124" s="138" t="s">
        <v>183</v>
      </c>
      <c r="G124" s="139" t="s">
        <v>184</v>
      </c>
      <c r="H124" s="140">
        <v>2</v>
      </c>
      <c r="I124" s="141"/>
      <c r="J124" s="141">
        <f>ROUND(I124*H124,2)</f>
        <v>0</v>
      </c>
      <c r="K124" s="138" t="s">
        <v>139</v>
      </c>
      <c r="L124" s="31"/>
      <c r="M124" s="142" t="s">
        <v>3</v>
      </c>
      <c r="N124" s="143" t="s">
        <v>46</v>
      </c>
      <c r="O124" s="144">
        <v>0.29</v>
      </c>
      <c r="P124" s="144">
        <f>O124*H124</f>
        <v>0.58</v>
      </c>
      <c r="Q124" s="144">
        <v>0.059</v>
      </c>
      <c r="R124" s="144">
        <f>Q124*H124</f>
        <v>0.118</v>
      </c>
      <c r="S124" s="144">
        <v>0</v>
      </c>
      <c r="T124" s="145">
        <f>S124*H124</f>
        <v>0</v>
      </c>
      <c r="U124" s="30"/>
      <c r="V124" s="30"/>
      <c r="W124" s="30"/>
      <c r="X124" s="30"/>
      <c r="Y124" s="30"/>
      <c r="Z124" s="30"/>
      <c r="AA124" s="30"/>
      <c r="AB124" s="30"/>
      <c r="AC124" s="30"/>
      <c r="AD124" s="30"/>
      <c r="AE124" s="30"/>
      <c r="AR124" s="146" t="s">
        <v>140</v>
      </c>
      <c r="AT124" s="146" t="s">
        <v>135</v>
      </c>
      <c r="AU124" s="146" t="s">
        <v>83</v>
      </c>
      <c r="AY124" s="18" t="s">
        <v>132</v>
      </c>
      <c r="BE124" s="147">
        <f>IF(N124="základní",J124,0)</f>
        <v>0</v>
      </c>
      <c r="BF124" s="147">
        <f>IF(N124="snížená",J124,0)</f>
        <v>0</v>
      </c>
      <c r="BG124" s="147">
        <f>IF(N124="zákl. přenesená",J124,0)</f>
        <v>0</v>
      </c>
      <c r="BH124" s="147">
        <f>IF(N124="sníž. přenesená",J124,0)</f>
        <v>0</v>
      </c>
      <c r="BI124" s="147">
        <f>IF(N124="nulová",J124,0)</f>
        <v>0</v>
      </c>
      <c r="BJ124" s="18" t="s">
        <v>81</v>
      </c>
      <c r="BK124" s="147">
        <f>ROUND(I124*H124,2)</f>
        <v>0</v>
      </c>
      <c r="BL124" s="18" t="s">
        <v>140</v>
      </c>
      <c r="BM124" s="146" t="s">
        <v>185</v>
      </c>
    </row>
    <row r="125" spans="1:47" s="2" customFormat="1" ht="29.25">
      <c r="A125" s="30"/>
      <c r="B125" s="31"/>
      <c r="C125" s="30"/>
      <c r="D125" s="148" t="s">
        <v>186</v>
      </c>
      <c r="E125" s="30"/>
      <c r="F125" s="149" t="s">
        <v>187</v>
      </c>
      <c r="G125" s="30"/>
      <c r="H125" s="30"/>
      <c r="I125" s="30"/>
      <c r="J125" s="30"/>
      <c r="K125" s="30"/>
      <c r="L125" s="31"/>
      <c r="M125" s="150"/>
      <c r="N125" s="151"/>
      <c r="O125" s="51"/>
      <c r="P125" s="51"/>
      <c r="Q125" s="51"/>
      <c r="R125" s="51"/>
      <c r="S125" s="51"/>
      <c r="T125" s="52"/>
      <c r="U125" s="30"/>
      <c r="V125" s="30"/>
      <c r="W125" s="30"/>
      <c r="X125" s="30"/>
      <c r="Y125" s="30"/>
      <c r="Z125" s="30"/>
      <c r="AA125" s="30"/>
      <c r="AB125" s="30"/>
      <c r="AC125" s="30"/>
      <c r="AD125" s="30"/>
      <c r="AE125" s="30"/>
      <c r="AT125" s="18" t="s">
        <v>186</v>
      </c>
      <c r="AU125" s="18" t="s">
        <v>83</v>
      </c>
    </row>
    <row r="126" spans="2:51" s="13" customFormat="1" ht="22.5">
      <c r="B126" s="152"/>
      <c r="D126" s="148" t="s">
        <v>144</v>
      </c>
      <c r="E126" s="153" t="s">
        <v>3</v>
      </c>
      <c r="F126" s="154" t="s">
        <v>145</v>
      </c>
      <c r="H126" s="153" t="s">
        <v>3</v>
      </c>
      <c r="L126" s="152"/>
      <c r="M126" s="155"/>
      <c r="N126" s="156"/>
      <c r="O126" s="156"/>
      <c r="P126" s="156"/>
      <c r="Q126" s="156"/>
      <c r="R126" s="156"/>
      <c r="S126" s="156"/>
      <c r="T126" s="157"/>
      <c r="AT126" s="153" t="s">
        <v>144</v>
      </c>
      <c r="AU126" s="153" t="s">
        <v>83</v>
      </c>
      <c r="AV126" s="13" t="s">
        <v>81</v>
      </c>
      <c r="AW126" s="13" t="s">
        <v>37</v>
      </c>
      <c r="AX126" s="13" t="s">
        <v>75</v>
      </c>
      <c r="AY126" s="153" t="s">
        <v>132</v>
      </c>
    </row>
    <row r="127" spans="2:51" s="14" customFormat="1" ht="12">
      <c r="B127" s="158"/>
      <c r="D127" s="148" t="s">
        <v>144</v>
      </c>
      <c r="E127" s="159" t="s">
        <v>3</v>
      </c>
      <c r="F127" s="160" t="s">
        <v>188</v>
      </c>
      <c r="H127" s="161">
        <v>2</v>
      </c>
      <c r="L127" s="158"/>
      <c r="M127" s="162"/>
      <c r="N127" s="163"/>
      <c r="O127" s="163"/>
      <c r="P127" s="163"/>
      <c r="Q127" s="163"/>
      <c r="R127" s="163"/>
      <c r="S127" s="163"/>
      <c r="T127" s="164"/>
      <c r="AT127" s="159" t="s">
        <v>144</v>
      </c>
      <c r="AU127" s="159" t="s">
        <v>83</v>
      </c>
      <c r="AV127" s="14" t="s">
        <v>83</v>
      </c>
      <c r="AW127" s="14" t="s">
        <v>37</v>
      </c>
      <c r="AX127" s="14" t="s">
        <v>81</v>
      </c>
      <c r="AY127" s="159" t="s">
        <v>132</v>
      </c>
    </row>
    <row r="128" spans="1:65" s="2" customFormat="1" ht="37.9" customHeight="1">
      <c r="A128" s="30"/>
      <c r="B128" s="135"/>
      <c r="C128" s="136" t="s">
        <v>189</v>
      </c>
      <c r="D128" s="136" t="s">
        <v>135</v>
      </c>
      <c r="E128" s="137" t="s">
        <v>190</v>
      </c>
      <c r="F128" s="138" t="s">
        <v>191</v>
      </c>
      <c r="G128" s="139" t="s">
        <v>154</v>
      </c>
      <c r="H128" s="140">
        <v>0.295</v>
      </c>
      <c r="I128" s="141"/>
      <c r="J128" s="141">
        <f>ROUND(I128*H128,2)</f>
        <v>0</v>
      </c>
      <c r="K128" s="138" t="s">
        <v>139</v>
      </c>
      <c r="L128" s="31"/>
      <c r="M128" s="142" t="s">
        <v>3</v>
      </c>
      <c r="N128" s="143" t="s">
        <v>46</v>
      </c>
      <c r="O128" s="144">
        <v>16.583</v>
      </c>
      <c r="P128" s="144">
        <f>O128*H128</f>
        <v>4.891984999999999</v>
      </c>
      <c r="Q128" s="144">
        <v>0.01709</v>
      </c>
      <c r="R128" s="144">
        <f>Q128*H128</f>
        <v>0.00504155</v>
      </c>
      <c r="S128" s="144">
        <v>0</v>
      </c>
      <c r="T128" s="145">
        <f>S128*H128</f>
        <v>0</v>
      </c>
      <c r="U128" s="30"/>
      <c r="V128" s="30"/>
      <c r="W128" s="30"/>
      <c r="X128" s="30"/>
      <c r="Y128" s="30"/>
      <c r="Z128" s="30"/>
      <c r="AA128" s="30"/>
      <c r="AB128" s="30"/>
      <c r="AC128" s="30"/>
      <c r="AD128" s="30"/>
      <c r="AE128" s="30"/>
      <c r="AR128" s="146" t="s">
        <v>140</v>
      </c>
      <c r="AT128" s="146" t="s">
        <v>135</v>
      </c>
      <c r="AU128" s="146" t="s">
        <v>83</v>
      </c>
      <c r="AY128" s="18" t="s">
        <v>132</v>
      </c>
      <c r="BE128" s="147">
        <f>IF(N128="základní",J128,0)</f>
        <v>0</v>
      </c>
      <c r="BF128" s="147">
        <f>IF(N128="snížená",J128,0)</f>
        <v>0</v>
      </c>
      <c r="BG128" s="147">
        <f>IF(N128="zákl. přenesená",J128,0)</f>
        <v>0</v>
      </c>
      <c r="BH128" s="147">
        <f>IF(N128="sníž. přenesená",J128,0)</f>
        <v>0</v>
      </c>
      <c r="BI128" s="147">
        <f>IF(N128="nulová",J128,0)</f>
        <v>0</v>
      </c>
      <c r="BJ128" s="18" t="s">
        <v>81</v>
      </c>
      <c r="BK128" s="147">
        <f>ROUND(I128*H128,2)</f>
        <v>0</v>
      </c>
      <c r="BL128" s="18" t="s">
        <v>140</v>
      </c>
      <c r="BM128" s="146" t="s">
        <v>192</v>
      </c>
    </row>
    <row r="129" spans="1:47" s="2" customFormat="1" ht="78">
      <c r="A129" s="30"/>
      <c r="B129" s="31"/>
      <c r="C129" s="30"/>
      <c r="D129" s="148" t="s">
        <v>142</v>
      </c>
      <c r="E129" s="30"/>
      <c r="F129" s="149" t="s">
        <v>193</v>
      </c>
      <c r="G129" s="30"/>
      <c r="H129" s="30"/>
      <c r="I129" s="30"/>
      <c r="J129" s="30"/>
      <c r="K129" s="30"/>
      <c r="L129" s="31"/>
      <c r="M129" s="150"/>
      <c r="N129" s="151"/>
      <c r="O129" s="51"/>
      <c r="P129" s="51"/>
      <c r="Q129" s="51"/>
      <c r="R129" s="51"/>
      <c r="S129" s="51"/>
      <c r="T129" s="52"/>
      <c r="U129" s="30"/>
      <c r="V129" s="30"/>
      <c r="W129" s="30"/>
      <c r="X129" s="30"/>
      <c r="Y129" s="30"/>
      <c r="Z129" s="30"/>
      <c r="AA129" s="30"/>
      <c r="AB129" s="30"/>
      <c r="AC129" s="30"/>
      <c r="AD129" s="30"/>
      <c r="AE129" s="30"/>
      <c r="AT129" s="18" t="s">
        <v>142</v>
      </c>
      <c r="AU129" s="18" t="s">
        <v>83</v>
      </c>
    </row>
    <row r="130" spans="1:47" s="2" customFormat="1" ht="29.25">
      <c r="A130" s="30"/>
      <c r="B130" s="31"/>
      <c r="C130" s="30"/>
      <c r="D130" s="148" t="s">
        <v>186</v>
      </c>
      <c r="E130" s="30"/>
      <c r="F130" s="149" t="s">
        <v>187</v>
      </c>
      <c r="G130" s="30"/>
      <c r="H130" s="30"/>
      <c r="I130" s="30"/>
      <c r="J130" s="30"/>
      <c r="K130" s="30"/>
      <c r="L130" s="31"/>
      <c r="M130" s="150"/>
      <c r="N130" s="151"/>
      <c r="O130" s="51"/>
      <c r="P130" s="51"/>
      <c r="Q130" s="51"/>
      <c r="R130" s="51"/>
      <c r="S130" s="51"/>
      <c r="T130" s="52"/>
      <c r="U130" s="30"/>
      <c r="V130" s="30"/>
      <c r="W130" s="30"/>
      <c r="X130" s="30"/>
      <c r="Y130" s="30"/>
      <c r="Z130" s="30"/>
      <c r="AA130" s="30"/>
      <c r="AB130" s="30"/>
      <c r="AC130" s="30"/>
      <c r="AD130" s="30"/>
      <c r="AE130" s="30"/>
      <c r="AT130" s="18" t="s">
        <v>186</v>
      </c>
      <c r="AU130" s="18" t="s">
        <v>83</v>
      </c>
    </row>
    <row r="131" spans="2:51" s="13" customFormat="1" ht="22.5">
      <c r="B131" s="152"/>
      <c r="D131" s="148" t="s">
        <v>144</v>
      </c>
      <c r="E131" s="153" t="s">
        <v>3</v>
      </c>
      <c r="F131" s="154" t="s">
        <v>145</v>
      </c>
      <c r="H131" s="153" t="s">
        <v>3</v>
      </c>
      <c r="L131" s="152"/>
      <c r="M131" s="155"/>
      <c r="N131" s="156"/>
      <c r="O131" s="156"/>
      <c r="P131" s="156"/>
      <c r="Q131" s="156"/>
      <c r="R131" s="156"/>
      <c r="S131" s="156"/>
      <c r="T131" s="157"/>
      <c r="AT131" s="153" t="s">
        <v>144</v>
      </c>
      <c r="AU131" s="153" t="s">
        <v>83</v>
      </c>
      <c r="AV131" s="13" t="s">
        <v>81</v>
      </c>
      <c r="AW131" s="13" t="s">
        <v>37</v>
      </c>
      <c r="AX131" s="13" t="s">
        <v>75</v>
      </c>
      <c r="AY131" s="153" t="s">
        <v>132</v>
      </c>
    </row>
    <row r="132" spans="2:51" s="14" customFormat="1" ht="22.5">
      <c r="B132" s="158"/>
      <c r="D132" s="148" t="s">
        <v>144</v>
      </c>
      <c r="E132" s="159" t="s">
        <v>3</v>
      </c>
      <c r="F132" s="160" t="s">
        <v>194</v>
      </c>
      <c r="H132" s="161">
        <v>0.295</v>
      </c>
      <c r="L132" s="158"/>
      <c r="M132" s="162"/>
      <c r="N132" s="163"/>
      <c r="O132" s="163"/>
      <c r="P132" s="163"/>
      <c r="Q132" s="163"/>
      <c r="R132" s="163"/>
      <c r="S132" s="163"/>
      <c r="T132" s="164"/>
      <c r="AT132" s="159" t="s">
        <v>144</v>
      </c>
      <c r="AU132" s="159" t="s">
        <v>83</v>
      </c>
      <c r="AV132" s="14" t="s">
        <v>83</v>
      </c>
      <c r="AW132" s="14" t="s">
        <v>37</v>
      </c>
      <c r="AX132" s="14" t="s">
        <v>81</v>
      </c>
      <c r="AY132" s="159" t="s">
        <v>132</v>
      </c>
    </row>
    <row r="133" spans="1:65" s="2" customFormat="1" ht="14.45" customHeight="1">
      <c r="A133" s="30"/>
      <c r="B133" s="135"/>
      <c r="C133" s="165" t="s">
        <v>195</v>
      </c>
      <c r="D133" s="165" t="s">
        <v>158</v>
      </c>
      <c r="E133" s="166" t="s">
        <v>196</v>
      </c>
      <c r="F133" s="167" t="s">
        <v>197</v>
      </c>
      <c r="G133" s="168" t="s">
        <v>154</v>
      </c>
      <c r="H133" s="169">
        <v>0.325</v>
      </c>
      <c r="I133" s="170"/>
      <c r="J133" s="170">
        <f>ROUND(I133*H133,2)</f>
        <v>0</v>
      </c>
      <c r="K133" s="167" t="s">
        <v>139</v>
      </c>
      <c r="L133" s="171"/>
      <c r="M133" s="172" t="s">
        <v>3</v>
      </c>
      <c r="N133" s="173" t="s">
        <v>46</v>
      </c>
      <c r="O133" s="144">
        <v>0</v>
      </c>
      <c r="P133" s="144">
        <f>O133*H133</f>
        <v>0</v>
      </c>
      <c r="Q133" s="144">
        <v>1</v>
      </c>
      <c r="R133" s="144">
        <f>Q133*H133</f>
        <v>0.325</v>
      </c>
      <c r="S133" s="144">
        <v>0</v>
      </c>
      <c r="T133" s="145">
        <f>S133*H133</f>
        <v>0</v>
      </c>
      <c r="U133" s="30"/>
      <c r="V133" s="30"/>
      <c r="W133" s="30"/>
      <c r="X133" s="30"/>
      <c r="Y133" s="30"/>
      <c r="Z133" s="30"/>
      <c r="AA133" s="30"/>
      <c r="AB133" s="30"/>
      <c r="AC133" s="30"/>
      <c r="AD133" s="30"/>
      <c r="AE133" s="30"/>
      <c r="AR133" s="146" t="s">
        <v>161</v>
      </c>
      <c r="AT133" s="146" t="s">
        <v>158</v>
      </c>
      <c r="AU133" s="146" t="s">
        <v>83</v>
      </c>
      <c r="AY133" s="18" t="s">
        <v>132</v>
      </c>
      <c r="BE133" s="147">
        <f>IF(N133="základní",J133,0)</f>
        <v>0</v>
      </c>
      <c r="BF133" s="147">
        <f>IF(N133="snížená",J133,0)</f>
        <v>0</v>
      </c>
      <c r="BG133" s="147">
        <f>IF(N133="zákl. přenesená",J133,0)</f>
        <v>0</v>
      </c>
      <c r="BH133" s="147">
        <f>IF(N133="sníž. přenesená",J133,0)</f>
        <v>0</v>
      </c>
      <c r="BI133" s="147">
        <f>IF(N133="nulová",J133,0)</f>
        <v>0</v>
      </c>
      <c r="BJ133" s="18" t="s">
        <v>81</v>
      </c>
      <c r="BK133" s="147">
        <f>ROUND(I133*H133,2)</f>
        <v>0</v>
      </c>
      <c r="BL133" s="18" t="s">
        <v>140</v>
      </c>
      <c r="BM133" s="146" t="s">
        <v>198</v>
      </c>
    </row>
    <row r="134" spans="2:51" s="14" customFormat="1" ht="12">
      <c r="B134" s="158"/>
      <c r="D134" s="148" t="s">
        <v>144</v>
      </c>
      <c r="F134" s="160" t="s">
        <v>199</v>
      </c>
      <c r="H134" s="161">
        <v>0.325</v>
      </c>
      <c r="L134" s="158"/>
      <c r="M134" s="162"/>
      <c r="N134" s="163"/>
      <c r="O134" s="163"/>
      <c r="P134" s="163"/>
      <c r="Q134" s="163"/>
      <c r="R134" s="163"/>
      <c r="S134" s="163"/>
      <c r="T134" s="164"/>
      <c r="AT134" s="159" t="s">
        <v>144</v>
      </c>
      <c r="AU134" s="159" t="s">
        <v>83</v>
      </c>
      <c r="AV134" s="14" t="s">
        <v>83</v>
      </c>
      <c r="AW134" s="14" t="s">
        <v>4</v>
      </c>
      <c r="AX134" s="14" t="s">
        <v>81</v>
      </c>
      <c r="AY134" s="159" t="s">
        <v>132</v>
      </c>
    </row>
    <row r="135" spans="2:63" s="12" customFormat="1" ht="22.9" customHeight="1">
      <c r="B135" s="123"/>
      <c r="D135" s="124" t="s">
        <v>74</v>
      </c>
      <c r="E135" s="133" t="s">
        <v>169</v>
      </c>
      <c r="F135" s="133" t="s">
        <v>200</v>
      </c>
      <c r="J135" s="134">
        <f>BK135</f>
        <v>0</v>
      </c>
      <c r="L135" s="123"/>
      <c r="M135" s="127"/>
      <c r="N135" s="128"/>
      <c r="O135" s="128"/>
      <c r="P135" s="129">
        <f>SUM(P136:P172)</f>
        <v>18.680815</v>
      </c>
      <c r="Q135" s="128"/>
      <c r="R135" s="129">
        <f>SUM(R136:R172)</f>
        <v>0.458625</v>
      </c>
      <c r="S135" s="128"/>
      <c r="T135" s="130">
        <f>SUM(T136:T172)</f>
        <v>0</v>
      </c>
      <c r="AR135" s="124" t="s">
        <v>81</v>
      </c>
      <c r="AT135" s="131" t="s">
        <v>74</v>
      </c>
      <c r="AU135" s="131" t="s">
        <v>81</v>
      </c>
      <c r="AY135" s="124" t="s">
        <v>132</v>
      </c>
      <c r="BK135" s="132">
        <f>SUM(BK136:BK172)</f>
        <v>0</v>
      </c>
    </row>
    <row r="136" spans="1:65" s="2" customFormat="1" ht="24.2" customHeight="1">
      <c r="A136" s="30"/>
      <c r="B136" s="135"/>
      <c r="C136" s="136" t="s">
        <v>201</v>
      </c>
      <c r="D136" s="136" t="s">
        <v>135</v>
      </c>
      <c r="E136" s="137" t="s">
        <v>202</v>
      </c>
      <c r="F136" s="138" t="s">
        <v>203</v>
      </c>
      <c r="G136" s="139" t="s">
        <v>177</v>
      </c>
      <c r="H136" s="140">
        <v>5.1</v>
      </c>
      <c r="I136" s="141"/>
      <c r="J136" s="141">
        <f>ROUND(I136*H136,2)</f>
        <v>0</v>
      </c>
      <c r="K136" s="138" t="s">
        <v>139</v>
      </c>
      <c r="L136" s="31"/>
      <c r="M136" s="142" t="s">
        <v>3</v>
      </c>
      <c r="N136" s="143" t="s">
        <v>46</v>
      </c>
      <c r="O136" s="144">
        <v>0.104</v>
      </c>
      <c r="P136" s="144">
        <f>O136*H136</f>
        <v>0.5304</v>
      </c>
      <c r="Q136" s="144">
        <v>0.00026</v>
      </c>
      <c r="R136" s="144">
        <f>Q136*H136</f>
        <v>0.0013259999999999997</v>
      </c>
      <c r="S136" s="144">
        <v>0</v>
      </c>
      <c r="T136" s="145">
        <f>S136*H136</f>
        <v>0</v>
      </c>
      <c r="U136" s="30"/>
      <c r="V136" s="30"/>
      <c r="W136" s="30"/>
      <c r="X136" s="30"/>
      <c r="Y136" s="30"/>
      <c r="Z136" s="30"/>
      <c r="AA136" s="30"/>
      <c r="AB136" s="30"/>
      <c r="AC136" s="30"/>
      <c r="AD136" s="30"/>
      <c r="AE136" s="30"/>
      <c r="AR136" s="146" t="s">
        <v>140</v>
      </c>
      <c r="AT136" s="146" t="s">
        <v>135</v>
      </c>
      <c r="AU136" s="146" t="s">
        <v>83</v>
      </c>
      <c r="AY136" s="18" t="s">
        <v>132</v>
      </c>
      <c r="BE136" s="147">
        <f>IF(N136="základní",J136,0)</f>
        <v>0</v>
      </c>
      <c r="BF136" s="147">
        <f>IF(N136="snížená",J136,0)</f>
        <v>0</v>
      </c>
      <c r="BG136" s="147">
        <f>IF(N136="zákl. přenesená",J136,0)</f>
        <v>0</v>
      </c>
      <c r="BH136" s="147">
        <f>IF(N136="sníž. přenesená",J136,0)</f>
        <v>0</v>
      </c>
      <c r="BI136" s="147">
        <f>IF(N136="nulová",J136,0)</f>
        <v>0</v>
      </c>
      <c r="BJ136" s="18" t="s">
        <v>81</v>
      </c>
      <c r="BK136" s="147">
        <f>ROUND(I136*H136,2)</f>
        <v>0</v>
      </c>
      <c r="BL136" s="18" t="s">
        <v>140</v>
      </c>
      <c r="BM136" s="146" t="s">
        <v>204</v>
      </c>
    </row>
    <row r="137" spans="2:51" s="13" customFormat="1" ht="22.5">
      <c r="B137" s="152"/>
      <c r="D137" s="148" t="s">
        <v>144</v>
      </c>
      <c r="E137" s="153" t="s">
        <v>3</v>
      </c>
      <c r="F137" s="154" t="s">
        <v>145</v>
      </c>
      <c r="H137" s="153" t="s">
        <v>3</v>
      </c>
      <c r="L137" s="152"/>
      <c r="M137" s="155"/>
      <c r="N137" s="156"/>
      <c r="O137" s="156"/>
      <c r="P137" s="156"/>
      <c r="Q137" s="156"/>
      <c r="R137" s="156"/>
      <c r="S137" s="156"/>
      <c r="T137" s="157"/>
      <c r="AT137" s="153" t="s">
        <v>144</v>
      </c>
      <c r="AU137" s="153" t="s">
        <v>83</v>
      </c>
      <c r="AV137" s="13" t="s">
        <v>81</v>
      </c>
      <c r="AW137" s="13" t="s">
        <v>37</v>
      </c>
      <c r="AX137" s="13" t="s">
        <v>75</v>
      </c>
      <c r="AY137" s="153" t="s">
        <v>132</v>
      </c>
    </row>
    <row r="138" spans="2:51" s="14" customFormat="1" ht="12">
      <c r="B138" s="158"/>
      <c r="D138" s="148" t="s">
        <v>144</v>
      </c>
      <c r="E138" s="159" t="s">
        <v>3</v>
      </c>
      <c r="F138" s="160" t="s">
        <v>205</v>
      </c>
      <c r="H138" s="161">
        <v>1.98</v>
      </c>
      <c r="L138" s="158"/>
      <c r="M138" s="162"/>
      <c r="N138" s="163"/>
      <c r="O138" s="163"/>
      <c r="P138" s="163"/>
      <c r="Q138" s="163"/>
      <c r="R138" s="163"/>
      <c r="S138" s="163"/>
      <c r="T138" s="164"/>
      <c r="AT138" s="159" t="s">
        <v>144</v>
      </c>
      <c r="AU138" s="159" t="s">
        <v>83</v>
      </c>
      <c r="AV138" s="14" t="s">
        <v>83</v>
      </c>
      <c r="AW138" s="14" t="s">
        <v>37</v>
      </c>
      <c r="AX138" s="14" t="s">
        <v>75</v>
      </c>
      <c r="AY138" s="159" t="s">
        <v>132</v>
      </c>
    </row>
    <row r="139" spans="2:51" s="14" customFormat="1" ht="22.5">
      <c r="B139" s="158"/>
      <c r="D139" s="148" t="s">
        <v>144</v>
      </c>
      <c r="E139" s="159" t="s">
        <v>3</v>
      </c>
      <c r="F139" s="160" t="s">
        <v>206</v>
      </c>
      <c r="H139" s="161">
        <v>3.12</v>
      </c>
      <c r="L139" s="158"/>
      <c r="M139" s="162"/>
      <c r="N139" s="163"/>
      <c r="O139" s="163"/>
      <c r="P139" s="163"/>
      <c r="Q139" s="163"/>
      <c r="R139" s="163"/>
      <c r="S139" s="163"/>
      <c r="T139" s="164"/>
      <c r="AT139" s="159" t="s">
        <v>144</v>
      </c>
      <c r="AU139" s="159" t="s">
        <v>83</v>
      </c>
      <c r="AV139" s="14" t="s">
        <v>83</v>
      </c>
      <c r="AW139" s="14" t="s">
        <v>37</v>
      </c>
      <c r="AX139" s="14" t="s">
        <v>75</v>
      </c>
      <c r="AY139" s="159" t="s">
        <v>132</v>
      </c>
    </row>
    <row r="140" spans="2:51" s="15" customFormat="1" ht="12">
      <c r="B140" s="174"/>
      <c r="D140" s="148" t="s">
        <v>144</v>
      </c>
      <c r="E140" s="175" t="s">
        <v>3</v>
      </c>
      <c r="F140" s="176" t="s">
        <v>207</v>
      </c>
      <c r="H140" s="177">
        <v>5.1</v>
      </c>
      <c r="L140" s="174"/>
      <c r="M140" s="178"/>
      <c r="N140" s="179"/>
      <c r="O140" s="179"/>
      <c r="P140" s="179"/>
      <c r="Q140" s="179"/>
      <c r="R140" s="179"/>
      <c r="S140" s="179"/>
      <c r="T140" s="180"/>
      <c r="AT140" s="175" t="s">
        <v>144</v>
      </c>
      <c r="AU140" s="175" t="s">
        <v>83</v>
      </c>
      <c r="AV140" s="15" t="s">
        <v>140</v>
      </c>
      <c r="AW140" s="15" t="s">
        <v>37</v>
      </c>
      <c r="AX140" s="15" t="s">
        <v>81</v>
      </c>
      <c r="AY140" s="175" t="s">
        <v>132</v>
      </c>
    </row>
    <row r="141" spans="1:65" s="2" customFormat="1" ht="24.2" customHeight="1">
      <c r="A141" s="30"/>
      <c r="B141" s="135"/>
      <c r="C141" s="136" t="s">
        <v>208</v>
      </c>
      <c r="D141" s="136" t="s">
        <v>135</v>
      </c>
      <c r="E141" s="137" t="s">
        <v>209</v>
      </c>
      <c r="F141" s="138" t="s">
        <v>210</v>
      </c>
      <c r="G141" s="139" t="s">
        <v>177</v>
      </c>
      <c r="H141" s="140">
        <v>5.1</v>
      </c>
      <c r="I141" s="141"/>
      <c r="J141" s="141">
        <f>ROUND(I141*H141,2)</f>
        <v>0</v>
      </c>
      <c r="K141" s="138" t="s">
        <v>139</v>
      </c>
      <c r="L141" s="31"/>
      <c r="M141" s="142" t="s">
        <v>3</v>
      </c>
      <c r="N141" s="143" t="s">
        <v>46</v>
      </c>
      <c r="O141" s="144">
        <v>0.117</v>
      </c>
      <c r="P141" s="144">
        <f>O141*H141</f>
        <v>0.5967</v>
      </c>
      <c r="Q141" s="144">
        <v>0.00735</v>
      </c>
      <c r="R141" s="144">
        <f>Q141*H141</f>
        <v>0.037485</v>
      </c>
      <c r="S141" s="144">
        <v>0</v>
      </c>
      <c r="T141" s="145">
        <f>S141*H141</f>
        <v>0</v>
      </c>
      <c r="U141" s="30"/>
      <c r="V141" s="30"/>
      <c r="W141" s="30"/>
      <c r="X141" s="30"/>
      <c r="Y141" s="30"/>
      <c r="Z141" s="30"/>
      <c r="AA141" s="30"/>
      <c r="AB141" s="30"/>
      <c r="AC141" s="30"/>
      <c r="AD141" s="30"/>
      <c r="AE141" s="30"/>
      <c r="AR141" s="146" t="s">
        <v>140</v>
      </c>
      <c r="AT141" s="146" t="s">
        <v>135</v>
      </c>
      <c r="AU141" s="146" t="s">
        <v>83</v>
      </c>
      <c r="AY141" s="18" t="s">
        <v>132</v>
      </c>
      <c r="BE141" s="147">
        <f>IF(N141="základní",J141,0)</f>
        <v>0</v>
      </c>
      <c r="BF141" s="147">
        <f>IF(N141="snížená",J141,0)</f>
        <v>0</v>
      </c>
      <c r="BG141" s="147">
        <f>IF(N141="zákl. přenesená",J141,0)</f>
        <v>0</v>
      </c>
      <c r="BH141" s="147">
        <f>IF(N141="sníž. přenesená",J141,0)</f>
        <v>0</v>
      </c>
      <c r="BI141" s="147">
        <f>IF(N141="nulová",J141,0)</f>
        <v>0</v>
      </c>
      <c r="BJ141" s="18" t="s">
        <v>81</v>
      </c>
      <c r="BK141" s="147">
        <f>ROUND(I141*H141,2)</f>
        <v>0</v>
      </c>
      <c r="BL141" s="18" t="s">
        <v>140</v>
      </c>
      <c r="BM141" s="146" t="s">
        <v>211</v>
      </c>
    </row>
    <row r="142" spans="1:65" s="2" customFormat="1" ht="37.9" customHeight="1">
      <c r="A142" s="30"/>
      <c r="B142" s="135"/>
      <c r="C142" s="136" t="s">
        <v>212</v>
      </c>
      <c r="D142" s="136" t="s">
        <v>135</v>
      </c>
      <c r="E142" s="137" t="s">
        <v>213</v>
      </c>
      <c r="F142" s="138" t="s">
        <v>214</v>
      </c>
      <c r="G142" s="139" t="s">
        <v>177</v>
      </c>
      <c r="H142" s="140">
        <v>5.1</v>
      </c>
      <c r="I142" s="141"/>
      <c r="J142" s="141">
        <f>ROUND(I142*H142,2)</f>
        <v>0</v>
      </c>
      <c r="K142" s="138" t="s">
        <v>139</v>
      </c>
      <c r="L142" s="31"/>
      <c r="M142" s="142" t="s">
        <v>3</v>
      </c>
      <c r="N142" s="143" t="s">
        <v>46</v>
      </c>
      <c r="O142" s="144">
        <v>0.39</v>
      </c>
      <c r="P142" s="144">
        <f>O142*H142</f>
        <v>1.9889999999999999</v>
      </c>
      <c r="Q142" s="144">
        <v>0.0154</v>
      </c>
      <c r="R142" s="144">
        <f>Q142*H142</f>
        <v>0.07854</v>
      </c>
      <c r="S142" s="144">
        <v>0</v>
      </c>
      <c r="T142" s="145">
        <f>S142*H142</f>
        <v>0</v>
      </c>
      <c r="U142" s="30"/>
      <c r="V142" s="30"/>
      <c r="W142" s="30"/>
      <c r="X142" s="30"/>
      <c r="Y142" s="30"/>
      <c r="Z142" s="30"/>
      <c r="AA142" s="30"/>
      <c r="AB142" s="30"/>
      <c r="AC142" s="30"/>
      <c r="AD142" s="30"/>
      <c r="AE142" s="30"/>
      <c r="AR142" s="146" t="s">
        <v>140</v>
      </c>
      <c r="AT142" s="146" t="s">
        <v>135</v>
      </c>
      <c r="AU142" s="146" t="s">
        <v>83</v>
      </c>
      <c r="AY142" s="18" t="s">
        <v>132</v>
      </c>
      <c r="BE142" s="147">
        <f>IF(N142="základní",J142,0)</f>
        <v>0</v>
      </c>
      <c r="BF142" s="147">
        <f>IF(N142="snížená",J142,0)</f>
        <v>0</v>
      </c>
      <c r="BG142" s="147">
        <f>IF(N142="zákl. přenesená",J142,0)</f>
        <v>0</v>
      </c>
      <c r="BH142" s="147">
        <f>IF(N142="sníž. přenesená",J142,0)</f>
        <v>0</v>
      </c>
      <c r="BI142" s="147">
        <f>IF(N142="nulová",J142,0)</f>
        <v>0</v>
      </c>
      <c r="BJ142" s="18" t="s">
        <v>81</v>
      </c>
      <c r="BK142" s="147">
        <f>ROUND(I142*H142,2)</f>
        <v>0</v>
      </c>
      <c r="BL142" s="18" t="s">
        <v>140</v>
      </c>
      <c r="BM142" s="146" t="s">
        <v>215</v>
      </c>
    </row>
    <row r="143" spans="1:47" s="2" customFormat="1" ht="78">
      <c r="A143" s="30"/>
      <c r="B143" s="31"/>
      <c r="C143" s="30"/>
      <c r="D143" s="148" t="s">
        <v>142</v>
      </c>
      <c r="E143" s="30"/>
      <c r="F143" s="149" t="s">
        <v>216</v>
      </c>
      <c r="G143" s="30"/>
      <c r="H143" s="30"/>
      <c r="I143" s="30"/>
      <c r="J143" s="30"/>
      <c r="K143" s="30"/>
      <c r="L143" s="31"/>
      <c r="M143" s="150"/>
      <c r="N143" s="151"/>
      <c r="O143" s="51"/>
      <c r="P143" s="51"/>
      <c r="Q143" s="51"/>
      <c r="R143" s="51"/>
      <c r="S143" s="51"/>
      <c r="T143" s="52"/>
      <c r="U143" s="30"/>
      <c r="V143" s="30"/>
      <c r="W143" s="30"/>
      <c r="X143" s="30"/>
      <c r="Y143" s="30"/>
      <c r="Z143" s="30"/>
      <c r="AA143" s="30"/>
      <c r="AB143" s="30"/>
      <c r="AC143" s="30"/>
      <c r="AD143" s="30"/>
      <c r="AE143" s="30"/>
      <c r="AT143" s="18" t="s">
        <v>142</v>
      </c>
      <c r="AU143" s="18" t="s">
        <v>83</v>
      </c>
    </row>
    <row r="144" spans="1:65" s="2" customFormat="1" ht="37.9" customHeight="1">
      <c r="A144" s="30"/>
      <c r="B144" s="135"/>
      <c r="C144" s="136" t="s">
        <v>217</v>
      </c>
      <c r="D144" s="136" t="s">
        <v>135</v>
      </c>
      <c r="E144" s="137" t="s">
        <v>218</v>
      </c>
      <c r="F144" s="138" t="s">
        <v>219</v>
      </c>
      <c r="G144" s="139" t="s">
        <v>177</v>
      </c>
      <c r="H144" s="140">
        <v>5.1</v>
      </c>
      <c r="I144" s="141"/>
      <c r="J144" s="141">
        <f>ROUND(I144*H144,2)</f>
        <v>0</v>
      </c>
      <c r="K144" s="138" t="s">
        <v>139</v>
      </c>
      <c r="L144" s="31"/>
      <c r="M144" s="142" t="s">
        <v>3</v>
      </c>
      <c r="N144" s="143" t="s">
        <v>46</v>
      </c>
      <c r="O144" s="144">
        <v>0.09</v>
      </c>
      <c r="P144" s="144">
        <f>O144*H144</f>
        <v>0.45899999999999996</v>
      </c>
      <c r="Q144" s="144">
        <v>0.0079</v>
      </c>
      <c r="R144" s="144">
        <f>Q144*H144</f>
        <v>0.04029</v>
      </c>
      <c r="S144" s="144">
        <v>0</v>
      </c>
      <c r="T144" s="145">
        <f>S144*H144</f>
        <v>0</v>
      </c>
      <c r="U144" s="30"/>
      <c r="V144" s="30"/>
      <c r="W144" s="30"/>
      <c r="X144" s="30"/>
      <c r="Y144" s="30"/>
      <c r="Z144" s="30"/>
      <c r="AA144" s="30"/>
      <c r="AB144" s="30"/>
      <c r="AC144" s="30"/>
      <c r="AD144" s="30"/>
      <c r="AE144" s="30"/>
      <c r="AR144" s="146" t="s">
        <v>140</v>
      </c>
      <c r="AT144" s="146" t="s">
        <v>135</v>
      </c>
      <c r="AU144" s="146" t="s">
        <v>83</v>
      </c>
      <c r="AY144" s="18" t="s">
        <v>132</v>
      </c>
      <c r="BE144" s="147">
        <f>IF(N144="základní",J144,0)</f>
        <v>0</v>
      </c>
      <c r="BF144" s="147">
        <f>IF(N144="snížená",J144,0)</f>
        <v>0</v>
      </c>
      <c r="BG144" s="147">
        <f>IF(N144="zákl. přenesená",J144,0)</f>
        <v>0</v>
      </c>
      <c r="BH144" s="147">
        <f>IF(N144="sníž. přenesená",J144,0)</f>
        <v>0</v>
      </c>
      <c r="BI144" s="147">
        <f>IF(N144="nulová",J144,0)</f>
        <v>0</v>
      </c>
      <c r="BJ144" s="18" t="s">
        <v>81</v>
      </c>
      <c r="BK144" s="147">
        <f>ROUND(I144*H144,2)</f>
        <v>0</v>
      </c>
      <c r="BL144" s="18" t="s">
        <v>140</v>
      </c>
      <c r="BM144" s="146" t="s">
        <v>220</v>
      </c>
    </row>
    <row r="145" spans="1:47" s="2" customFormat="1" ht="78">
      <c r="A145" s="30"/>
      <c r="B145" s="31"/>
      <c r="C145" s="30"/>
      <c r="D145" s="148" t="s">
        <v>142</v>
      </c>
      <c r="E145" s="30"/>
      <c r="F145" s="149" t="s">
        <v>216</v>
      </c>
      <c r="G145" s="30"/>
      <c r="H145" s="30"/>
      <c r="I145" s="30"/>
      <c r="J145" s="30"/>
      <c r="K145" s="30"/>
      <c r="L145" s="31"/>
      <c r="M145" s="150"/>
      <c r="N145" s="151"/>
      <c r="O145" s="51"/>
      <c r="P145" s="51"/>
      <c r="Q145" s="51"/>
      <c r="R145" s="51"/>
      <c r="S145" s="51"/>
      <c r="T145" s="52"/>
      <c r="U145" s="30"/>
      <c r="V145" s="30"/>
      <c r="W145" s="30"/>
      <c r="X145" s="30"/>
      <c r="Y145" s="30"/>
      <c r="Z145" s="30"/>
      <c r="AA145" s="30"/>
      <c r="AB145" s="30"/>
      <c r="AC145" s="30"/>
      <c r="AD145" s="30"/>
      <c r="AE145" s="30"/>
      <c r="AT145" s="18" t="s">
        <v>142</v>
      </c>
      <c r="AU145" s="18" t="s">
        <v>83</v>
      </c>
    </row>
    <row r="146" spans="1:65" s="2" customFormat="1" ht="37.9" customHeight="1">
      <c r="A146" s="30"/>
      <c r="B146" s="135"/>
      <c r="C146" s="136" t="s">
        <v>9</v>
      </c>
      <c r="D146" s="136" t="s">
        <v>135</v>
      </c>
      <c r="E146" s="137" t="s">
        <v>221</v>
      </c>
      <c r="F146" s="138" t="s">
        <v>222</v>
      </c>
      <c r="G146" s="139" t="s">
        <v>177</v>
      </c>
      <c r="H146" s="140">
        <v>4.695</v>
      </c>
      <c r="I146" s="141"/>
      <c r="J146" s="141">
        <f>ROUND(I146*H146,2)</f>
        <v>0</v>
      </c>
      <c r="K146" s="138" t="s">
        <v>139</v>
      </c>
      <c r="L146" s="31"/>
      <c r="M146" s="142" t="s">
        <v>3</v>
      </c>
      <c r="N146" s="143" t="s">
        <v>46</v>
      </c>
      <c r="O146" s="144">
        <v>0.405</v>
      </c>
      <c r="P146" s="144">
        <f>O146*H146</f>
        <v>1.9014750000000002</v>
      </c>
      <c r="Q146" s="144">
        <v>0.0262</v>
      </c>
      <c r="R146" s="144">
        <f>Q146*H146</f>
        <v>0.12300900000000001</v>
      </c>
      <c r="S146" s="144">
        <v>0</v>
      </c>
      <c r="T146" s="145">
        <f>S146*H146</f>
        <v>0</v>
      </c>
      <c r="U146" s="30"/>
      <c r="V146" s="30"/>
      <c r="W146" s="30"/>
      <c r="X146" s="30"/>
      <c r="Y146" s="30"/>
      <c r="Z146" s="30"/>
      <c r="AA146" s="30"/>
      <c r="AB146" s="30"/>
      <c r="AC146" s="30"/>
      <c r="AD146" s="30"/>
      <c r="AE146" s="30"/>
      <c r="AR146" s="146" t="s">
        <v>140</v>
      </c>
      <c r="AT146" s="146" t="s">
        <v>135</v>
      </c>
      <c r="AU146" s="146" t="s">
        <v>83</v>
      </c>
      <c r="AY146" s="18" t="s">
        <v>132</v>
      </c>
      <c r="BE146" s="147">
        <f>IF(N146="základní",J146,0)</f>
        <v>0</v>
      </c>
      <c r="BF146" s="147">
        <f>IF(N146="snížená",J146,0)</f>
        <v>0</v>
      </c>
      <c r="BG146" s="147">
        <f>IF(N146="zákl. přenesená",J146,0)</f>
        <v>0</v>
      </c>
      <c r="BH146" s="147">
        <f>IF(N146="sníž. přenesená",J146,0)</f>
        <v>0</v>
      </c>
      <c r="BI146" s="147">
        <f>IF(N146="nulová",J146,0)</f>
        <v>0</v>
      </c>
      <c r="BJ146" s="18" t="s">
        <v>81</v>
      </c>
      <c r="BK146" s="147">
        <f>ROUND(I146*H146,2)</f>
        <v>0</v>
      </c>
      <c r="BL146" s="18" t="s">
        <v>140</v>
      </c>
      <c r="BM146" s="146" t="s">
        <v>223</v>
      </c>
    </row>
    <row r="147" spans="1:47" s="2" customFormat="1" ht="48.75">
      <c r="A147" s="30"/>
      <c r="B147" s="31"/>
      <c r="C147" s="30"/>
      <c r="D147" s="148" t="s">
        <v>142</v>
      </c>
      <c r="E147" s="30"/>
      <c r="F147" s="149" t="s">
        <v>224</v>
      </c>
      <c r="G147" s="30"/>
      <c r="H147" s="30"/>
      <c r="I147" s="30"/>
      <c r="J147" s="30"/>
      <c r="K147" s="30"/>
      <c r="L147" s="31"/>
      <c r="M147" s="150"/>
      <c r="N147" s="151"/>
      <c r="O147" s="51"/>
      <c r="P147" s="51"/>
      <c r="Q147" s="51"/>
      <c r="R147" s="51"/>
      <c r="S147" s="51"/>
      <c r="T147" s="52"/>
      <c r="U147" s="30"/>
      <c r="V147" s="30"/>
      <c r="W147" s="30"/>
      <c r="X147" s="30"/>
      <c r="Y147" s="30"/>
      <c r="Z147" s="30"/>
      <c r="AA147" s="30"/>
      <c r="AB147" s="30"/>
      <c r="AC147" s="30"/>
      <c r="AD147" s="30"/>
      <c r="AE147" s="30"/>
      <c r="AT147" s="18" t="s">
        <v>142</v>
      </c>
      <c r="AU147" s="18" t="s">
        <v>83</v>
      </c>
    </row>
    <row r="148" spans="2:51" s="13" customFormat="1" ht="22.5">
      <c r="B148" s="152"/>
      <c r="D148" s="148" t="s">
        <v>144</v>
      </c>
      <c r="E148" s="153" t="s">
        <v>3</v>
      </c>
      <c r="F148" s="154" t="s">
        <v>145</v>
      </c>
      <c r="H148" s="153" t="s">
        <v>3</v>
      </c>
      <c r="L148" s="152"/>
      <c r="M148" s="155"/>
      <c r="N148" s="156"/>
      <c r="O148" s="156"/>
      <c r="P148" s="156"/>
      <c r="Q148" s="156"/>
      <c r="R148" s="156"/>
      <c r="S148" s="156"/>
      <c r="T148" s="157"/>
      <c r="AT148" s="153" t="s">
        <v>144</v>
      </c>
      <c r="AU148" s="153" t="s">
        <v>83</v>
      </c>
      <c r="AV148" s="13" t="s">
        <v>81</v>
      </c>
      <c r="AW148" s="13" t="s">
        <v>37</v>
      </c>
      <c r="AX148" s="13" t="s">
        <v>75</v>
      </c>
      <c r="AY148" s="153" t="s">
        <v>132</v>
      </c>
    </row>
    <row r="149" spans="2:51" s="14" customFormat="1" ht="22.5">
      <c r="B149" s="158"/>
      <c r="D149" s="148" t="s">
        <v>144</v>
      </c>
      <c r="E149" s="159" t="s">
        <v>3</v>
      </c>
      <c r="F149" s="160" t="s">
        <v>225</v>
      </c>
      <c r="H149" s="161">
        <v>4.695</v>
      </c>
      <c r="L149" s="158"/>
      <c r="M149" s="162"/>
      <c r="N149" s="163"/>
      <c r="O149" s="163"/>
      <c r="P149" s="163"/>
      <c r="Q149" s="163"/>
      <c r="R149" s="163"/>
      <c r="S149" s="163"/>
      <c r="T149" s="164"/>
      <c r="AT149" s="159" t="s">
        <v>144</v>
      </c>
      <c r="AU149" s="159" t="s">
        <v>83</v>
      </c>
      <c r="AV149" s="14" t="s">
        <v>83</v>
      </c>
      <c r="AW149" s="14" t="s">
        <v>37</v>
      </c>
      <c r="AX149" s="14" t="s">
        <v>81</v>
      </c>
      <c r="AY149" s="159" t="s">
        <v>132</v>
      </c>
    </row>
    <row r="150" spans="1:65" s="2" customFormat="1" ht="24.2" customHeight="1">
      <c r="A150" s="30"/>
      <c r="B150" s="135"/>
      <c r="C150" s="136" t="s">
        <v>226</v>
      </c>
      <c r="D150" s="136" t="s">
        <v>135</v>
      </c>
      <c r="E150" s="137" t="s">
        <v>227</v>
      </c>
      <c r="F150" s="138" t="s">
        <v>228</v>
      </c>
      <c r="G150" s="139" t="s">
        <v>177</v>
      </c>
      <c r="H150" s="140">
        <v>9.795</v>
      </c>
      <c r="I150" s="141"/>
      <c r="J150" s="141">
        <f>ROUND(I150*H150,2)</f>
        <v>0</v>
      </c>
      <c r="K150" s="138" t="s">
        <v>139</v>
      </c>
      <c r="L150" s="31"/>
      <c r="M150" s="142" t="s">
        <v>3</v>
      </c>
      <c r="N150" s="143" t="s">
        <v>46</v>
      </c>
      <c r="O150" s="144">
        <v>0.272</v>
      </c>
      <c r="P150" s="144">
        <f>O150*H150</f>
        <v>2.6642400000000004</v>
      </c>
      <c r="Q150" s="144">
        <v>0.003</v>
      </c>
      <c r="R150" s="144">
        <f>Q150*H150</f>
        <v>0.029385</v>
      </c>
      <c r="S150" s="144">
        <v>0</v>
      </c>
      <c r="T150" s="145">
        <f>S150*H150</f>
        <v>0</v>
      </c>
      <c r="U150" s="30"/>
      <c r="V150" s="30"/>
      <c r="W150" s="30"/>
      <c r="X150" s="30"/>
      <c r="Y150" s="30"/>
      <c r="Z150" s="30"/>
      <c r="AA150" s="30"/>
      <c r="AB150" s="30"/>
      <c r="AC150" s="30"/>
      <c r="AD150" s="30"/>
      <c r="AE150" s="30"/>
      <c r="AR150" s="146" t="s">
        <v>140</v>
      </c>
      <c r="AT150" s="146" t="s">
        <v>135</v>
      </c>
      <c r="AU150" s="146" t="s">
        <v>83</v>
      </c>
      <c r="AY150" s="18" t="s">
        <v>132</v>
      </c>
      <c r="BE150" s="147">
        <f>IF(N150="základní",J150,0)</f>
        <v>0</v>
      </c>
      <c r="BF150" s="147">
        <f>IF(N150="snížená",J150,0)</f>
        <v>0</v>
      </c>
      <c r="BG150" s="147">
        <f>IF(N150="zákl. přenesená",J150,0)</f>
        <v>0</v>
      </c>
      <c r="BH150" s="147">
        <f>IF(N150="sníž. přenesená",J150,0)</f>
        <v>0</v>
      </c>
      <c r="BI150" s="147">
        <f>IF(N150="nulová",J150,0)</f>
        <v>0</v>
      </c>
      <c r="BJ150" s="18" t="s">
        <v>81</v>
      </c>
      <c r="BK150" s="147">
        <f>ROUND(I150*H150,2)</f>
        <v>0</v>
      </c>
      <c r="BL150" s="18" t="s">
        <v>140</v>
      </c>
      <c r="BM150" s="146" t="s">
        <v>229</v>
      </c>
    </row>
    <row r="151" spans="2:51" s="13" customFormat="1" ht="12">
      <c r="B151" s="152"/>
      <c r="D151" s="148" t="s">
        <v>144</v>
      </c>
      <c r="E151" s="153" t="s">
        <v>3</v>
      </c>
      <c r="F151" s="154" t="s">
        <v>179</v>
      </c>
      <c r="H151" s="153" t="s">
        <v>3</v>
      </c>
      <c r="L151" s="152"/>
      <c r="M151" s="155"/>
      <c r="N151" s="156"/>
      <c r="O151" s="156"/>
      <c r="P151" s="156"/>
      <c r="Q151" s="156"/>
      <c r="R151" s="156"/>
      <c r="S151" s="156"/>
      <c r="T151" s="157"/>
      <c r="AT151" s="153" t="s">
        <v>144</v>
      </c>
      <c r="AU151" s="153" t="s">
        <v>83</v>
      </c>
      <c r="AV151" s="13" t="s">
        <v>81</v>
      </c>
      <c r="AW151" s="13" t="s">
        <v>37</v>
      </c>
      <c r="AX151" s="13" t="s">
        <v>75</v>
      </c>
      <c r="AY151" s="153" t="s">
        <v>132</v>
      </c>
    </row>
    <row r="152" spans="2:51" s="14" customFormat="1" ht="12">
      <c r="B152" s="158"/>
      <c r="D152" s="148" t="s">
        <v>144</v>
      </c>
      <c r="E152" s="159" t="s">
        <v>3</v>
      </c>
      <c r="F152" s="160" t="s">
        <v>230</v>
      </c>
      <c r="H152" s="161">
        <v>9.795</v>
      </c>
      <c r="L152" s="158"/>
      <c r="M152" s="162"/>
      <c r="N152" s="163"/>
      <c r="O152" s="163"/>
      <c r="P152" s="163"/>
      <c r="Q152" s="163"/>
      <c r="R152" s="163"/>
      <c r="S152" s="163"/>
      <c r="T152" s="164"/>
      <c r="AT152" s="159" t="s">
        <v>144</v>
      </c>
      <c r="AU152" s="159" t="s">
        <v>83</v>
      </c>
      <c r="AV152" s="14" t="s">
        <v>83</v>
      </c>
      <c r="AW152" s="14" t="s">
        <v>37</v>
      </c>
      <c r="AX152" s="14" t="s">
        <v>81</v>
      </c>
      <c r="AY152" s="159" t="s">
        <v>132</v>
      </c>
    </row>
    <row r="153" spans="1:65" s="2" customFormat="1" ht="24.2" customHeight="1">
      <c r="A153" s="30"/>
      <c r="B153" s="135"/>
      <c r="C153" s="136" t="s">
        <v>231</v>
      </c>
      <c r="D153" s="136" t="s">
        <v>135</v>
      </c>
      <c r="E153" s="137" t="s">
        <v>232</v>
      </c>
      <c r="F153" s="138" t="s">
        <v>233</v>
      </c>
      <c r="G153" s="139" t="s">
        <v>234</v>
      </c>
      <c r="H153" s="140">
        <v>19.8</v>
      </c>
      <c r="I153" s="141"/>
      <c r="J153" s="141">
        <f>ROUND(I153*H153,2)</f>
        <v>0</v>
      </c>
      <c r="K153" s="138" t="s">
        <v>139</v>
      </c>
      <c r="L153" s="31"/>
      <c r="M153" s="142" t="s">
        <v>3</v>
      </c>
      <c r="N153" s="143" t="s">
        <v>46</v>
      </c>
      <c r="O153" s="144">
        <v>0.37</v>
      </c>
      <c r="P153" s="144">
        <f>O153*H153</f>
        <v>7.3260000000000005</v>
      </c>
      <c r="Q153" s="144">
        <v>0.0015</v>
      </c>
      <c r="R153" s="144">
        <f>Q153*H153</f>
        <v>0.0297</v>
      </c>
      <c r="S153" s="144">
        <v>0</v>
      </c>
      <c r="T153" s="145">
        <f>S153*H153</f>
        <v>0</v>
      </c>
      <c r="U153" s="30"/>
      <c r="V153" s="30"/>
      <c r="W153" s="30"/>
      <c r="X153" s="30"/>
      <c r="Y153" s="30"/>
      <c r="Z153" s="30"/>
      <c r="AA153" s="30"/>
      <c r="AB153" s="30"/>
      <c r="AC153" s="30"/>
      <c r="AD153" s="30"/>
      <c r="AE153" s="30"/>
      <c r="AR153" s="146" t="s">
        <v>140</v>
      </c>
      <c r="AT153" s="146" t="s">
        <v>135</v>
      </c>
      <c r="AU153" s="146" t="s">
        <v>83</v>
      </c>
      <c r="AY153" s="18" t="s">
        <v>132</v>
      </c>
      <c r="BE153" s="147">
        <f>IF(N153="základní",J153,0)</f>
        <v>0</v>
      </c>
      <c r="BF153" s="147">
        <f>IF(N153="snížená",J153,0)</f>
        <v>0</v>
      </c>
      <c r="BG153" s="147">
        <f>IF(N153="zákl. přenesená",J153,0)</f>
        <v>0</v>
      </c>
      <c r="BH153" s="147">
        <f>IF(N153="sníž. přenesená",J153,0)</f>
        <v>0</v>
      </c>
      <c r="BI153" s="147">
        <f>IF(N153="nulová",J153,0)</f>
        <v>0</v>
      </c>
      <c r="BJ153" s="18" t="s">
        <v>81</v>
      </c>
      <c r="BK153" s="147">
        <f>ROUND(I153*H153,2)</f>
        <v>0</v>
      </c>
      <c r="BL153" s="18" t="s">
        <v>140</v>
      </c>
      <c r="BM153" s="146" t="s">
        <v>235</v>
      </c>
    </row>
    <row r="154" spans="1:47" s="2" customFormat="1" ht="58.5">
      <c r="A154" s="30"/>
      <c r="B154" s="31"/>
      <c r="C154" s="30"/>
      <c r="D154" s="148" t="s">
        <v>142</v>
      </c>
      <c r="E154" s="30"/>
      <c r="F154" s="149" t="s">
        <v>236</v>
      </c>
      <c r="G154" s="30"/>
      <c r="H154" s="30"/>
      <c r="I154" s="30"/>
      <c r="J154" s="30"/>
      <c r="K154" s="30"/>
      <c r="L154" s="31"/>
      <c r="M154" s="150"/>
      <c r="N154" s="151"/>
      <c r="O154" s="51"/>
      <c r="P154" s="51"/>
      <c r="Q154" s="51"/>
      <c r="R154" s="51"/>
      <c r="S154" s="51"/>
      <c r="T154" s="52"/>
      <c r="U154" s="30"/>
      <c r="V154" s="30"/>
      <c r="W154" s="30"/>
      <c r="X154" s="30"/>
      <c r="Y154" s="30"/>
      <c r="Z154" s="30"/>
      <c r="AA154" s="30"/>
      <c r="AB154" s="30"/>
      <c r="AC154" s="30"/>
      <c r="AD154" s="30"/>
      <c r="AE154" s="30"/>
      <c r="AT154" s="18" t="s">
        <v>142</v>
      </c>
      <c r="AU154" s="18" t="s">
        <v>83</v>
      </c>
    </row>
    <row r="155" spans="2:51" s="13" customFormat="1" ht="22.5">
      <c r="B155" s="152"/>
      <c r="D155" s="148" t="s">
        <v>144</v>
      </c>
      <c r="E155" s="153" t="s">
        <v>3</v>
      </c>
      <c r="F155" s="154" t="s">
        <v>145</v>
      </c>
      <c r="H155" s="153" t="s">
        <v>3</v>
      </c>
      <c r="L155" s="152"/>
      <c r="M155" s="155"/>
      <c r="N155" s="156"/>
      <c r="O155" s="156"/>
      <c r="P155" s="156"/>
      <c r="Q155" s="156"/>
      <c r="R155" s="156"/>
      <c r="S155" s="156"/>
      <c r="T155" s="157"/>
      <c r="AT155" s="153" t="s">
        <v>144</v>
      </c>
      <c r="AU155" s="153" t="s">
        <v>83</v>
      </c>
      <c r="AV155" s="13" t="s">
        <v>81</v>
      </c>
      <c r="AW155" s="13" t="s">
        <v>37</v>
      </c>
      <c r="AX155" s="13" t="s">
        <v>75</v>
      </c>
      <c r="AY155" s="153" t="s">
        <v>132</v>
      </c>
    </row>
    <row r="156" spans="2:51" s="14" customFormat="1" ht="12">
      <c r="B156" s="158"/>
      <c r="D156" s="148" t="s">
        <v>144</v>
      </c>
      <c r="E156" s="159" t="s">
        <v>3</v>
      </c>
      <c r="F156" s="160" t="s">
        <v>237</v>
      </c>
      <c r="H156" s="161">
        <v>9.8</v>
      </c>
      <c r="L156" s="158"/>
      <c r="M156" s="162"/>
      <c r="N156" s="163"/>
      <c r="O156" s="163"/>
      <c r="P156" s="163"/>
      <c r="Q156" s="163"/>
      <c r="R156" s="163"/>
      <c r="S156" s="163"/>
      <c r="T156" s="164"/>
      <c r="AT156" s="159" t="s">
        <v>144</v>
      </c>
      <c r="AU156" s="159" t="s">
        <v>83</v>
      </c>
      <c r="AV156" s="14" t="s">
        <v>83</v>
      </c>
      <c r="AW156" s="14" t="s">
        <v>37</v>
      </c>
      <c r="AX156" s="14" t="s">
        <v>75</v>
      </c>
      <c r="AY156" s="159" t="s">
        <v>132</v>
      </c>
    </row>
    <row r="157" spans="2:51" s="14" customFormat="1" ht="12">
      <c r="B157" s="158"/>
      <c r="D157" s="148" t="s">
        <v>144</v>
      </c>
      <c r="E157" s="159" t="s">
        <v>3</v>
      </c>
      <c r="F157" s="160" t="s">
        <v>238</v>
      </c>
      <c r="H157" s="161">
        <v>10</v>
      </c>
      <c r="L157" s="158"/>
      <c r="M157" s="162"/>
      <c r="N157" s="163"/>
      <c r="O157" s="163"/>
      <c r="P157" s="163"/>
      <c r="Q157" s="163"/>
      <c r="R157" s="163"/>
      <c r="S157" s="163"/>
      <c r="T157" s="164"/>
      <c r="AT157" s="159" t="s">
        <v>144</v>
      </c>
      <c r="AU157" s="159" t="s">
        <v>83</v>
      </c>
      <c r="AV157" s="14" t="s">
        <v>83</v>
      </c>
      <c r="AW157" s="14" t="s">
        <v>37</v>
      </c>
      <c r="AX157" s="14" t="s">
        <v>75</v>
      </c>
      <c r="AY157" s="159" t="s">
        <v>132</v>
      </c>
    </row>
    <row r="158" spans="2:51" s="15" customFormat="1" ht="12">
      <c r="B158" s="174"/>
      <c r="D158" s="148" t="s">
        <v>144</v>
      </c>
      <c r="E158" s="175" t="s">
        <v>3</v>
      </c>
      <c r="F158" s="176" t="s">
        <v>207</v>
      </c>
      <c r="H158" s="177">
        <v>19.8</v>
      </c>
      <c r="L158" s="174"/>
      <c r="M158" s="178"/>
      <c r="N158" s="179"/>
      <c r="O158" s="179"/>
      <c r="P158" s="179"/>
      <c r="Q158" s="179"/>
      <c r="R158" s="179"/>
      <c r="S158" s="179"/>
      <c r="T158" s="180"/>
      <c r="AT158" s="175" t="s">
        <v>144</v>
      </c>
      <c r="AU158" s="175" t="s">
        <v>83</v>
      </c>
      <c r="AV158" s="15" t="s">
        <v>140</v>
      </c>
      <c r="AW158" s="15" t="s">
        <v>37</v>
      </c>
      <c r="AX158" s="15" t="s">
        <v>81</v>
      </c>
      <c r="AY158" s="175" t="s">
        <v>132</v>
      </c>
    </row>
    <row r="159" spans="1:65" s="2" customFormat="1" ht="37.9" customHeight="1">
      <c r="A159" s="30"/>
      <c r="B159" s="135"/>
      <c r="C159" s="136" t="s">
        <v>239</v>
      </c>
      <c r="D159" s="136" t="s">
        <v>135</v>
      </c>
      <c r="E159" s="137" t="s">
        <v>240</v>
      </c>
      <c r="F159" s="138" t="s">
        <v>241</v>
      </c>
      <c r="G159" s="139" t="s">
        <v>184</v>
      </c>
      <c r="H159" s="140">
        <v>2</v>
      </c>
      <c r="I159" s="141"/>
      <c r="J159" s="141">
        <f>ROUND(I159*H159,2)</f>
        <v>0</v>
      </c>
      <c r="K159" s="138" t="s">
        <v>139</v>
      </c>
      <c r="L159" s="31"/>
      <c r="M159" s="142" t="s">
        <v>3</v>
      </c>
      <c r="N159" s="143" t="s">
        <v>46</v>
      </c>
      <c r="O159" s="144">
        <v>1.607</v>
      </c>
      <c r="P159" s="144">
        <f>O159*H159</f>
        <v>3.214</v>
      </c>
      <c r="Q159" s="144">
        <v>0.04684</v>
      </c>
      <c r="R159" s="144">
        <f>Q159*H159</f>
        <v>0.09368</v>
      </c>
      <c r="S159" s="144">
        <v>0</v>
      </c>
      <c r="T159" s="145">
        <f>S159*H159</f>
        <v>0</v>
      </c>
      <c r="U159" s="30"/>
      <c r="V159" s="30"/>
      <c r="W159" s="30"/>
      <c r="X159" s="30"/>
      <c r="Y159" s="30"/>
      <c r="Z159" s="30"/>
      <c r="AA159" s="30"/>
      <c r="AB159" s="30"/>
      <c r="AC159" s="30"/>
      <c r="AD159" s="30"/>
      <c r="AE159" s="30"/>
      <c r="AR159" s="146" t="s">
        <v>140</v>
      </c>
      <c r="AT159" s="146" t="s">
        <v>135</v>
      </c>
      <c r="AU159" s="146" t="s">
        <v>83</v>
      </c>
      <c r="AY159" s="18" t="s">
        <v>132</v>
      </c>
      <c r="BE159" s="147">
        <f>IF(N159="základní",J159,0)</f>
        <v>0</v>
      </c>
      <c r="BF159" s="147">
        <f>IF(N159="snížená",J159,0)</f>
        <v>0</v>
      </c>
      <c r="BG159" s="147">
        <f>IF(N159="zákl. přenesená",J159,0)</f>
        <v>0</v>
      </c>
      <c r="BH159" s="147">
        <f>IF(N159="sníž. přenesená",J159,0)</f>
        <v>0</v>
      </c>
      <c r="BI159" s="147">
        <f>IF(N159="nulová",J159,0)</f>
        <v>0</v>
      </c>
      <c r="BJ159" s="18" t="s">
        <v>81</v>
      </c>
      <c r="BK159" s="147">
        <f>ROUND(I159*H159,2)</f>
        <v>0</v>
      </c>
      <c r="BL159" s="18" t="s">
        <v>140</v>
      </c>
      <c r="BM159" s="146" t="s">
        <v>242</v>
      </c>
    </row>
    <row r="160" spans="1:47" s="2" customFormat="1" ht="39">
      <c r="A160" s="30"/>
      <c r="B160" s="31"/>
      <c r="C160" s="30"/>
      <c r="D160" s="148" t="s">
        <v>142</v>
      </c>
      <c r="E160" s="30"/>
      <c r="F160" s="149" t="s">
        <v>243</v>
      </c>
      <c r="G160" s="30"/>
      <c r="H160" s="30"/>
      <c r="I160" s="30"/>
      <c r="J160" s="30"/>
      <c r="K160" s="30"/>
      <c r="L160" s="31"/>
      <c r="M160" s="150"/>
      <c r="N160" s="151"/>
      <c r="O160" s="51"/>
      <c r="P160" s="51"/>
      <c r="Q160" s="51"/>
      <c r="R160" s="51"/>
      <c r="S160" s="51"/>
      <c r="T160" s="52"/>
      <c r="U160" s="30"/>
      <c r="V160" s="30"/>
      <c r="W160" s="30"/>
      <c r="X160" s="30"/>
      <c r="Y160" s="30"/>
      <c r="Z160" s="30"/>
      <c r="AA160" s="30"/>
      <c r="AB160" s="30"/>
      <c r="AC160" s="30"/>
      <c r="AD160" s="30"/>
      <c r="AE160" s="30"/>
      <c r="AT160" s="18" t="s">
        <v>142</v>
      </c>
      <c r="AU160" s="18" t="s">
        <v>83</v>
      </c>
    </row>
    <row r="161" spans="2:51" s="13" customFormat="1" ht="22.5">
      <c r="B161" s="152"/>
      <c r="D161" s="148" t="s">
        <v>144</v>
      </c>
      <c r="E161" s="153" t="s">
        <v>3</v>
      </c>
      <c r="F161" s="154" t="s">
        <v>145</v>
      </c>
      <c r="H161" s="153" t="s">
        <v>3</v>
      </c>
      <c r="L161" s="152"/>
      <c r="M161" s="155"/>
      <c r="N161" s="156"/>
      <c r="O161" s="156"/>
      <c r="P161" s="156"/>
      <c r="Q161" s="156"/>
      <c r="R161" s="156"/>
      <c r="S161" s="156"/>
      <c r="T161" s="157"/>
      <c r="AT161" s="153" t="s">
        <v>144</v>
      </c>
      <c r="AU161" s="153" t="s">
        <v>83</v>
      </c>
      <c r="AV161" s="13" t="s">
        <v>81</v>
      </c>
      <c r="AW161" s="13" t="s">
        <v>37</v>
      </c>
      <c r="AX161" s="13" t="s">
        <v>75</v>
      </c>
      <c r="AY161" s="153" t="s">
        <v>132</v>
      </c>
    </row>
    <row r="162" spans="2:51" s="14" customFormat="1" ht="12">
      <c r="B162" s="158"/>
      <c r="D162" s="148" t="s">
        <v>144</v>
      </c>
      <c r="E162" s="159" t="s">
        <v>3</v>
      </c>
      <c r="F162" s="160" t="s">
        <v>244</v>
      </c>
      <c r="H162" s="161">
        <v>1</v>
      </c>
      <c r="L162" s="158"/>
      <c r="M162" s="162"/>
      <c r="N162" s="163"/>
      <c r="O162" s="163"/>
      <c r="P162" s="163"/>
      <c r="Q162" s="163"/>
      <c r="R162" s="163"/>
      <c r="S162" s="163"/>
      <c r="T162" s="164"/>
      <c r="AT162" s="159" t="s">
        <v>144</v>
      </c>
      <c r="AU162" s="159" t="s">
        <v>83</v>
      </c>
      <c r="AV162" s="14" t="s">
        <v>83</v>
      </c>
      <c r="AW162" s="14" t="s">
        <v>37</v>
      </c>
      <c r="AX162" s="14" t="s">
        <v>75</v>
      </c>
      <c r="AY162" s="159" t="s">
        <v>132</v>
      </c>
    </row>
    <row r="163" spans="2:51" s="14" customFormat="1" ht="12">
      <c r="B163" s="158"/>
      <c r="D163" s="148" t="s">
        <v>144</v>
      </c>
      <c r="E163" s="159" t="s">
        <v>3</v>
      </c>
      <c r="F163" s="160" t="s">
        <v>245</v>
      </c>
      <c r="H163" s="161">
        <v>1</v>
      </c>
      <c r="L163" s="158"/>
      <c r="M163" s="162"/>
      <c r="N163" s="163"/>
      <c r="O163" s="163"/>
      <c r="P163" s="163"/>
      <c r="Q163" s="163"/>
      <c r="R163" s="163"/>
      <c r="S163" s="163"/>
      <c r="T163" s="164"/>
      <c r="AT163" s="159" t="s">
        <v>144</v>
      </c>
      <c r="AU163" s="159" t="s">
        <v>83</v>
      </c>
      <c r="AV163" s="14" t="s">
        <v>83</v>
      </c>
      <c r="AW163" s="14" t="s">
        <v>37</v>
      </c>
      <c r="AX163" s="14" t="s">
        <v>75</v>
      </c>
      <c r="AY163" s="159" t="s">
        <v>132</v>
      </c>
    </row>
    <row r="164" spans="2:51" s="15" customFormat="1" ht="12">
      <c r="B164" s="174"/>
      <c r="D164" s="148" t="s">
        <v>144</v>
      </c>
      <c r="E164" s="175" t="s">
        <v>3</v>
      </c>
      <c r="F164" s="176" t="s">
        <v>207</v>
      </c>
      <c r="H164" s="177">
        <v>2</v>
      </c>
      <c r="L164" s="174"/>
      <c r="M164" s="178"/>
      <c r="N164" s="179"/>
      <c r="O164" s="179"/>
      <c r="P164" s="179"/>
      <c r="Q164" s="179"/>
      <c r="R164" s="179"/>
      <c r="S164" s="179"/>
      <c r="T164" s="180"/>
      <c r="AT164" s="175" t="s">
        <v>144</v>
      </c>
      <c r="AU164" s="175" t="s">
        <v>83</v>
      </c>
      <c r="AV164" s="15" t="s">
        <v>140</v>
      </c>
      <c r="AW164" s="15" t="s">
        <v>37</v>
      </c>
      <c r="AX164" s="15" t="s">
        <v>81</v>
      </c>
      <c r="AY164" s="175" t="s">
        <v>132</v>
      </c>
    </row>
    <row r="165" spans="1:65" s="2" customFormat="1" ht="24.2" customHeight="1">
      <c r="A165" s="30"/>
      <c r="B165" s="135"/>
      <c r="C165" s="165" t="s">
        <v>246</v>
      </c>
      <c r="D165" s="165" t="s">
        <v>158</v>
      </c>
      <c r="E165" s="166" t="s">
        <v>247</v>
      </c>
      <c r="F165" s="167" t="s">
        <v>248</v>
      </c>
      <c r="G165" s="168" t="s">
        <v>184</v>
      </c>
      <c r="H165" s="169">
        <v>1</v>
      </c>
      <c r="I165" s="170"/>
      <c r="J165" s="170">
        <f>ROUND(I165*H165,2)</f>
        <v>0</v>
      </c>
      <c r="K165" s="167" t="s">
        <v>139</v>
      </c>
      <c r="L165" s="171"/>
      <c r="M165" s="172" t="s">
        <v>3</v>
      </c>
      <c r="N165" s="173" t="s">
        <v>46</v>
      </c>
      <c r="O165" s="144">
        <v>0</v>
      </c>
      <c r="P165" s="144">
        <f>O165*H165</f>
        <v>0</v>
      </c>
      <c r="Q165" s="144">
        <v>0.01249</v>
      </c>
      <c r="R165" s="144">
        <f>Q165*H165</f>
        <v>0.01249</v>
      </c>
      <c r="S165" s="144">
        <v>0</v>
      </c>
      <c r="T165" s="145">
        <f>S165*H165</f>
        <v>0</v>
      </c>
      <c r="U165" s="30"/>
      <c r="V165" s="30"/>
      <c r="W165" s="30"/>
      <c r="X165" s="30"/>
      <c r="Y165" s="30"/>
      <c r="Z165" s="30"/>
      <c r="AA165" s="30"/>
      <c r="AB165" s="30"/>
      <c r="AC165" s="30"/>
      <c r="AD165" s="30"/>
      <c r="AE165" s="30"/>
      <c r="AR165" s="146" t="s">
        <v>161</v>
      </c>
      <c r="AT165" s="146" t="s">
        <v>158</v>
      </c>
      <c r="AU165" s="146" t="s">
        <v>83</v>
      </c>
      <c r="AY165" s="18" t="s">
        <v>132</v>
      </c>
      <c r="BE165" s="147">
        <f>IF(N165="základní",J165,0)</f>
        <v>0</v>
      </c>
      <c r="BF165" s="147">
        <f>IF(N165="snížená",J165,0)</f>
        <v>0</v>
      </c>
      <c r="BG165" s="147">
        <f>IF(N165="zákl. přenesená",J165,0)</f>
        <v>0</v>
      </c>
      <c r="BH165" s="147">
        <f>IF(N165="sníž. přenesená",J165,0)</f>
        <v>0</v>
      </c>
      <c r="BI165" s="147">
        <f>IF(N165="nulová",J165,0)</f>
        <v>0</v>
      </c>
      <c r="BJ165" s="18" t="s">
        <v>81</v>
      </c>
      <c r="BK165" s="147">
        <f>ROUND(I165*H165,2)</f>
        <v>0</v>
      </c>
      <c r="BL165" s="18" t="s">
        <v>140</v>
      </c>
      <c r="BM165" s="146" t="s">
        <v>249</v>
      </c>
    </row>
    <row r="166" spans="1:47" s="2" customFormat="1" ht="19.5">
      <c r="A166" s="30"/>
      <c r="B166" s="31"/>
      <c r="C166" s="30"/>
      <c r="D166" s="148" t="s">
        <v>186</v>
      </c>
      <c r="E166" s="30"/>
      <c r="F166" s="149" t="s">
        <v>250</v>
      </c>
      <c r="G166" s="30"/>
      <c r="H166" s="30"/>
      <c r="I166" s="30"/>
      <c r="J166" s="30"/>
      <c r="K166" s="30"/>
      <c r="L166" s="31"/>
      <c r="M166" s="150"/>
      <c r="N166" s="151"/>
      <c r="O166" s="51"/>
      <c r="P166" s="51"/>
      <c r="Q166" s="51"/>
      <c r="R166" s="51"/>
      <c r="S166" s="51"/>
      <c r="T166" s="52"/>
      <c r="U166" s="30"/>
      <c r="V166" s="30"/>
      <c r="W166" s="30"/>
      <c r="X166" s="30"/>
      <c r="Y166" s="30"/>
      <c r="Z166" s="30"/>
      <c r="AA166" s="30"/>
      <c r="AB166" s="30"/>
      <c r="AC166" s="30"/>
      <c r="AD166" s="30"/>
      <c r="AE166" s="30"/>
      <c r="AT166" s="18" t="s">
        <v>186</v>
      </c>
      <c r="AU166" s="18" t="s">
        <v>83</v>
      </c>
    </row>
    <row r="167" spans="2:51" s="13" customFormat="1" ht="22.5">
      <c r="B167" s="152"/>
      <c r="D167" s="148" t="s">
        <v>144</v>
      </c>
      <c r="E167" s="153" t="s">
        <v>3</v>
      </c>
      <c r="F167" s="154" t="s">
        <v>145</v>
      </c>
      <c r="H167" s="153" t="s">
        <v>3</v>
      </c>
      <c r="L167" s="152"/>
      <c r="M167" s="155"/>
      <c r="N167" s="156"/>
      <c r="O167" s="156"/>
      <c r="P167" s="156"/>
      <c r="Q167" s="156"/>
      <c r="R167" s="156"/>
      <c r="S167" s="156"/>
      <c r="T167" s="157"/>
      <c r="AT167" s="153" t="s">
        <v>144</v>
      </c>
      <c r="AU167" s="153" t="s">
        <v>83</v>
      </c>
      <c r="AV167" s="13" t="s">
        <v>81</v>
      </c>
      <c r="AW167" s="13" t="s">
        <v>37</v>
      </c>
      <c r="AX167" s="13" t="s">
        <v>75</v>
      </c>
      <c r="AY167" s="153" t="s">
        <v>132</v>
      </c>
    </row>
    <row r="168" spans="2:51" s="14" customFormat="1" ht="12">
      <c r="B168" s="158"/>
      <c r="D168" s="148" t="s">
        <v>144</v>
      </c>
      <c r="E168" s="159" t="s">
        <v>3</v>
      </c>
      <c r="F168" s="160" t="s">
        <v>244</v>
      </c>
      <c r="H168" s="161">
        <v>1</v>
      </c>
      <c r="L168" s="158"/>
      <c r="M168" s="162"/>
      <c r="N168" s="163"/>
      <c r="O168" s="163"/>
      <c r="P168" s="163"/>
      <c r="Q168" s="163"/>
      <c r="R168" s="163"/>
      <c r="S168" s="163"/>
      <c r="T168" s="164"/>
      <c r="AT168" s="159" t="s">
        <v>144</v>
      </c>
      <c r="AU168" s="159" t="s">
        <v>83</v>
      </c>
      <c r="AV168" s="14" t="s">
        <v>83</v>
      </c>
      <c r="AW168" s="14" t="s">
        <v>37</v>
      </c>
      <c r="AX168" s="14" t="s">
        <v>81</v>
      </c>
      <c r="AY168" s="159" t="s">
        <v>132</v>
      </c>
    </row>
    <row r="169" spans="1:65" s="2" customFormat="1" ht="24.2" customHeight="1">
      <c r="A169" s="30"/>
      <c r="B169" s="135"/>
      <c r="C169" s="165" t="s">
        <v>251</v>
      </c>
      <c r="D169" s="165" t="s">
        <v>158</v>
      </c>
      <c r="E169" s="166" t="s">
        <v>252</v>
      </c>
      <c r="F169" s="167" t="s">
        <v>253</v>
      </c>
      <c r="G169" s="168" t="s">
        <v>184</v>
      </c>
      <c r="H169" s="169">
        <v>1</v>
      </c>
      <c r="I169" s="170"/>
      <c r="J169" s="170">
        <f>ROUND(I169*H169,2)</f>
        <v>0</v>
      </c>
      <c r="K169" s="167" t="s">
        <v>139</v>
      </c>
      <c r="L169" s="171"/>
      <c r="M169" s="172" t="s">
        <v>3</v>
      </c>
      <c r="N169" s="173" t="s">
        <v>46</v>
      </c>
      <c r="O169" s="144">
        <v>0</v>
      </c>
      <c r="P169" s="144">
        <f>O169*H169</f>
        <v>0</v>
      </c>
      <c r="Q169" s="144">
        <v>0.01272</v>
      </c>
      <c r="R169" s="144">
        <f>Q169*H169</f>
        <v>0.01272</v>
      </c>
      <c r="S169" s="144">
        <v>0</v>
      </c>
      <c r="T169" s="145">
        <f>S169*H169</f>
        <v>0</v>
      </c>
      <c r="U169" s="30"/>
      <c r="V169" s="30"/>
      <c r="W169" s="30"/>
      <c r="X169" s="30"/>
      <c r="Y169" s="30"/>
      <c r="Z169" s="30"/>
      <c r="AA169" s="30"/>
      <c r="AB169" s="30"/>
      <c r="AC169" s="30"/>
      <c r="AD169" s="30"/>
      <c r="AE169" s="30"/>
      <c r="AR169" s="146" t="s">
        <v>161</v>
      </c>
      <c r="AT169" s="146" t="s">
        <v>158</v>
      </c>
      <c r="AU169" s="146" t="s">
        <v>83</v>
      </c>
      <c r="AY169" s="18" t="s">
        <v>132</v>
      </c>
      <c r="BE169" s="147">
        <f>IF(N169="základní",J169,0)</f>
        <v>0</v>
      </c>
      <c r="BF169" s="147">
        <f>IF(N169="snížená",J169,0)</f>
        <v>0</v>
      </c>
      <c r="BG169" s="147">
        <f>IF(N169="zákl. přenesená",J169,0)</f>
        <v>0</v>
      </c>
      <c r="BH169" s="147">
        <f>IF(N169="sníž. přenesená",J169,0)</f>
        <v>0</v>
      </c>
      <c r="BI169" s="147">
        <f>IF(N169="nulová",J169,0)</f>
        <v>0</v>
      </c>
      <c r="BJ169" s="18" t="s">
        <v>81</v>
      </c>
      <c r="BK169" s="147">
        <f>ROUND(I169*H169,2)</f>
        <v>0</v>
      </c>
      <c r="BL169" s="18" t="s">
        <v>140</v>
      </c>
      <c r="BM169" s="146" t="s">
        <v>254</v>
      </c>
    </row>
    <row r="170" spans="1:47" s="2" customFormat="1" ht="19.5">
      <c r="A170" s="30"/>
      <c r="B170" s="31"/>
      <c r="C170" s="30"/>
      <c r="D170" s="148" t="s">
        <v>186</v>
      </c>
      <c r="E170" s="30"/>
      <c r="F170" s="149" t="s">
        <v>250</v>
      </c>
      <c r="G170" s="30"/>
      <c r="H170" s="30"/>
      <c r="I170" s="30"/>
      <c r="J170" s="30"/>
      <c r="K170" s="30"/>
      <c r="L170" s="31"/>
      <c r="M170" s="150"/>
      <c r="N170" s="151"/>
      <c r="O170" s="51"/>
      <c r="P170" s="51"/>
      <c r="Q170" s="51"/>
      <c r="R170" s="51"/>
      <c r="S170" s="51"/>
      <c r="T170" s="52"/>
      <c r="U170" s="30"/>
      <c r="V170" s="30"/>
      <c r="W170" s="30"/>
      <c r="X170" s="30"/>
      <c r="Y170" s="30"/>
      <c r="Z170" s="30"/>
      <c r="AA170" s="30"/>
      <c r="AB170" s="30"/>
      <c r="AC170" s="30"/>
      <c r="AD170" s="30"/>
      <c r="AE170" s="30"/>
      <c r="AT170" s="18" t="s">
        <v>186</v>
      </c>
      <c r="AU170" s="18" t="s">
        <v>83</v>
      </c>
    </row>
    <row r="171" spans="2:51" s="13" customFormat="1" ht="22.5">
      <c r="B171" s="152"/>
      <c r="D171" s="148" t="s">
        <v>144</v>
      </c>
      <c r="E171" s="153" t="s">
        <v>3</v>
      </c>
      <c r="F171" s="154" t="s">
        <v>145</v>
      </c>
      <c r="H171" s="153" t="s">
        <v>3</v>
      </c>
      <c r="L171" s="152"/>
      <c r="M171" s="155"/>
      <c r="N171" s="156"/>
      <c r="O171" s="156"/>
      <c r="P171" s="156"/>
      <c r="Q171" s="156"/>
      <c r="R171" s="156"/>
      <c r="S171" s="156"/>
      <c r="T171" s="157"/>
      <c r="AT171" s="153" t="s">
        <v>144</v>
      </c>
      <c r="AU171" s="153" t="s">
        <v>83</v>
      </c>
      <c r="AV171" s="13" t="s">
        <v>81</v>
      </c>
      <c r="AW171" s="13" t="s">
        <v>37</v>
      </c>
      <c r="AX171" s="13" t="s">
        <v>75</v>
      </c>
      <c r="AY171" s="153" t="s">
        <v>132</v>
      </c>
    </row>
    <row r="172" spans="2:51" s="14" customFormat="1" ht="12">
      <c r="B172" s="158"/>
      <c r="D172" s="148" t="s">
        <v>144</v>
      </c>
      <c r="E172" s="159" t="s">
        <v>3</v>
      </c>
      <c r="F172" s="160" t="s">
        <v>245</v>
      </c>
      <c r="H172" s="161">
        <v>1</v>
      </c>
      <c r="L172" s="158"/>
      <c r="M172" s="162"/>
      <c r="N172" s="163"/>
      <c r="O172" s="163"/>
      <c r="P172" s="163"/>
      <c r="Q172" s="163"/>
      <c r="R172" s="163"/>
      <c r="S172" s="163"/>
      <c r="T172" s="164"/>
      <c r="AT172" s="159" t="s">
        <v>144</v>
      </c>
      <c r="AU172" s="159" t="s">
        <v>83</v>
      </c>
      <c r="AV172" s="14" t="s">
        <v>83</v>
      </c>
      <c r="AW172" s="14" t="s">
        <v>37</v>
      </c>
      <c r="AX172" s="14" t="s">
        <v>81</v>
      </c>
      <c r="AY172" s="159" t="s">
        <v>132</v>
      </c>
    </row>
    <row r="173" spans="2:63" s="12" customFormat="1" ht="22.9" customHeight="1">
      <c r="B173" s="123"/>
      <c r="D173" s="124" t="s">
        <v>74</v>
      </c>
      <c r="E173" s="133" t="s">
        <v>189</v>
      </c>
      <c r="F173" s="133" t="s">
        <v>255</v>
      </c>
      <c r="J173" s="134">
        <f>BK173</f>
        <v>0</v>
      </c>
      <c r="L173" s="123"/>
      <c r="M173" s="127"/>
      <c r="N173" s="128"/>
      <c r="O173" s="128"/>
      <c r="P173" s="129">
        <f>SUM(P174:P232)</f>
        <v>127.26252299999999</v>
      </c>
      <c r="Q173" s="128"/>
      <c r="R173" s="129">
        <f>SUM(R174:R232)</f>
        <v>0.00949042</v>
      </c>
      <c r="S173" s="128"/>
      <c r="T173" s="130">
        <f>SUM(T174:T232)</f>
        <v>12.997815</v>
      </c>
      <c r="AR173" s="124" t="s">
        <v>81</v>
      </c>
      <c r="AT173" s="131" t="s">
        <v>74</v>
      </c>
      <c r="AU173" s="131" t="s">
        <v>81</v>
      </c>
      <c r="AY173" s="124" t="s">
        <v>132</v>
      </c>
      <c r="BK173" s="132">
        <f>SUM(BK174:BK232)</f>
        <v>0</v>
      </c>
    </row>
    <row r="174" spans="1:65" s="2" customFormat="1" ht="49.15" customHeight="1">
      <c r="A174" s="30"/>
      <c r="B174" s="135"/>
      <c r="C174" s="136" t="s">
        <v>8</v>
      </c>
      <c r="D174" s="136" t="s">
        <v>135</v>
      </c>
      <c r="E174" s="137" t="s">
        <v>256</v>
      </c>
      <c r="F174" s="138" t="s">
        <v>257</v>
      </c>
      <c r="G174" s="139" t="s">
        <v>177</v>
      </c>
      <c r="H174" s="140">
        <v>278.6</v>
      </c>
      <c r="I174" s="141"/>
      <c r="J174" s="141">
        <f>ROUND(I174*H174,2)</f>
        <v>0</v>
      </c>
      <c r="K174" s="138" t="s">
        <v>139</v>
      </c>
      <c r="L174" s="31"/>
      <c r="M174" s="142" t="s">
        <v>3</v>
      </c>
      <c r="N174" s="143" t="s">
        <v>46</v>
      </c>
      <c r="O174" s="144">
        <v>0.128</v>
      </c>
      <c r="P174" s="144">
        <f>O174*H174</f>
        <v>35.6608</v>
      </c>
      <c r="Q174" s="144">
        <v>0</v>
      </c>
      <c r="R174" s="144">
        <f>Q174*H174</f>
        <v>0</v>
      </c>
      <c r="S174" s="144">
        <v>0</v>
      </c>
      <c r="T174" s="145">
        <f>S174*H174</f>
        <v>0</v>
      </c>
      <c r="U174" s="30"/>
      <c r="V174" s="30"/>
      <c r="W174" s="30"/>
      <c r="X174" s="30"/>
      <c r="Y174" s="30"/>
      <c r="Z174" s="30"/>
      <c r="AA174" s="30"/>
      <c r="AB174" s="30"/>
      <c r="AC174" s="30"/>
      <c r="AD174" s="30"/>
      <c r="AE174" s="30"/>
      <c r="AR174" s="146" t="s">
        <v>140</v>
      </c>
      <c r="AT174" s="146" t="s">
        <v>135</v>
      </c>
      <c r="AU174" s="146" t="s">
        <v>83</v>
      </c>
      <c r="AY174" s="18" t="s">
        <v>132</v>
      </c>
      <c r="BE174" s="147">
        <f>IF(N174="základní",J174,0)</f>
        <v>0</v>
      </c>
      <c r="BF174" s="147">
        <f>IF(N174="snížená",J174,0)</f>
        <v>0</v>
      </c>
      <c r="BG174" s="147">
        <f>IF(N174="zákl. přenesená",J174,0)</f>
        <v>0</v>
      </c>
      <c r="BH174" s="147">
        <f>IF(N174="sníž. přenesená",J174,0)</f>
        <v>0</v>
      </c>
      <c r="BI174" s="147">
        <f>IF(N174="nulová",J174,0)</f>
        <v>0</v>
      </c>
      <c r="BJ174" s="18" t="s">
        <v>81</v>
      </c>
      <c r="BK174" s="147">
        <f>ROUND(I174*H174,2)</f>
        <v>0</v>
      </c>
      <c r="BL174" s="18" t="s">
        <v>140</v>
      </c>
      <c r="BM174" s="146" t="s">
        <v>258</v>
      </c>
    </row>
    <row r="175" spans="1:47" s="2" customFormat="1" ht="78">
      <c r="A175" s="30"/>
      <c r="B175" s="31"/>
      <c r="C175" s="30"/>
      <c r="D175" s="148" t="s">
        <v>142</v>
      </c>
      <c r="E175" s="30"/>
      <c r="F175" s="149" t="s">
        <v>259</v>
      </c>
      <c r="G175" s="30"/>
      <c r="H175" s="30"/>
      <c r="I175" s="30"/>
      <c r="J175" s="30"/>
      <c r="K175" s="30"/>
      <c r="L175" s="31"/>
      <c r="M175" s="150"/>
      <c r="N175" s="151"/>
      <c r="O175" s="51"/>
      <c r="P175" s="51"/>
      <c r="Q175" s="51"/>
      <c r="R175" s="51"/>
      <c r="S175" s="51"/>
      <c r="T175" s="52"/>
      <c r="U175" s="30"/>
      <c r="V175" s="30"/>
      <c r="W175" s="30"/>
      <c r="X175" s="30"/>
      <c r="Y175" s="30"/>
      <c r="Z175" s="30"/>
      <c r="AA175" s="30"/>
      <c r="AB175" s="30"/>
      <c r="AC175" s="30"/>
      <c r="AD175" s="30"/>
      <c r="AE175" s="30"/>
      <c r="AT175" s="18" t="s">
        <v>142</v>
      </c>
      <c r="AU175" s="18" t="s">
        <v>83</v>
      </c>
    </row>
    <row r="176" spans="1:47" s="2" customFormat="1" ht="29.25">
      <c r="A176" s="30"/>
      <c r="B176" s="31"/>
      <c r="C176" s="30"/>
      <c r="D176" s="148" t="s">
        <v>186</v>
      </c>
      <c r="E176" s="30"/>
      <c r="F176" s="149" t="s">
        <v>260</v>
      </c>
      <c r="G176" s="30"/>
      <c r="H176" s="30"/>
      <c r="I176" s="30"/>
      <c r="J176" s="30"/>
      <c r="K176" s="30"/>
      <c r="L176" s="31"/>
      <c r="M176" s="150"/>
      <c r="N176" s="151"/>
      <c r="O176" s="51"/>
      <c r="P176" s="51"/>
      <c r="Q176" s="51"/>
      <c r="R176" s="51"/>
      <c r="S176" s="51"/>
      <c r="T176" s="52"/>
      <c r="U176" s="30"/>
      <c r="V176" s="30"/>
      <c r="W176" s="30"/>
      <c r="X176" s="30"/>
      <c r="Y176" s="30"/>
      <c r="Z176" s="30"/>
      <c r="AA176" s="30"/>
      <c r="AB176" s="30"/>
      <c r="AC176" s="30"/>
      <c r="AD176" s="30"/>
      <c r="AE176" s="30"/>
      <c r="AT176" s="18" t="s">
        <v>186</v>
      </c>
      <c r="AU176" s="18" t="s">
        <v>83</v>
      </c>
    </row>
    <row r="177" spans="2:51" s="13" customFormat="1" ht="12">
      <c r="B177" s="152"/>
      <c r="D177" s="148" t="s">
        <v>144</v>
      </c>
      <c r="E177" s="153" t="s">
        <v>3</v>
      </c>
      <c r="F177" s="154" t="s">
        <v>261</v>
      </c>
      <c r="H177" s="153" t="s">
        <v>3</v>
      </c>
      <c r="L177" s="152"/>
      <c r="M177" s="155"/>
      <c r="N177" s="156"/>
      <c r="O177" s="156"/>
      <c r="P177" s="156"/>
      <c r="Q177" s="156"/>
      <c r="R177" s="156"/>
      <c r="S177" s="156"/>
      <c r="T177" s="157"/>
      <c r="AT177" s="153" t="s">
        <v>144</v>
      </c>
      <c r="AU177" s="153" t="s">
        <v>83</v>
      </c>
      <c r="AV177" s="13" t="s">
        <v>81</v>
      </c>
      <c r="AW177" s="13" t="s">
        <v>37</v>
      </c>
      <c r="AX177" s="13" t="s">
        <v>75</v>
      </c>
      <c r="AY177" s="153" t="s">
        <v>132</v>
      </c>
    </row>
    <row r="178" spans="2:51" s="14" customFormat="1" ht="12">
      <c r="B178" s="158"/>
      <c r="D178" s="148" t="s">
        <v>144</v>
      </c>
      <c r="E178" s="159" t="s">
        <v>3</v>
      </c>
      <c r="F178" s="160" t="s">
        <v>262</v>
      </c>
      <c r="H178" s="161">
        <v>278.6</v>
      </c>
      <c r="L178" s="158"/>
      <c r="M178" s="162"/>
      <c r="N178" s="163"/>
      <c r="O178" s="163"/>
      <c r="P178" s="163"/>
      <c r="Q178" s="163"/>
      <c r="R178" s="163"/>
      <c r="S178" s="163"/>
      <c r="T178" s="164"/>
      <c r="AT178" s="159" t="s">
        <v>144</v>
      </c>
      <c r="AU178" s="159" t="s">
        <v>83</v>
      </c>
      <c r="AV178" s="14" t="s">
        <v>83</v>
      </c>
      <c r="AW178" s="14" t="s">
        <v>37</v>
      </c>
      <c r="AX178" s="14" t="s">
        <v>81</v>
      </c>
      <c r="AY178" s="159" t="s">
        <v>132</v>
      </c>
    </row>
    <row r="179" spans="1:65" s="2" customFormat="1" ht="49.15" customHeight="1">
      <c r="A179" s="30"/>
      <c r="B179" s="135"/>
      <c r="C179" s="136" t="s">
        <v>263</v>
      </c>
      <c r="D179" s="136" t="s">
        <v>135</v>
      </c>
      <c r="E179" s="137" t="s">
        <v>264</v>
      </c>
      <c r="F179" s="138" t="s">
        <v>265</v>
      </c>
      <c r="G179" s="139" t="s">
        <v>177</v>
      </c>
      <c r="H179" s="140">
        <v>11144</v>
      </c>
      <c r="I179" s="141"/>
      <c r="J179" s="141">
        <f>ROUND(I179*H179,2)</f>
        <v>0</v>
      </c>
      <c r="K179" s="138" t="s">
        <v>139</v>
      </c>
      <c r="L179" s="31"/>
      <c r="M179" s="142" t="s">
        <v>3</v>
      </c>
      <c r="N179" s="143" t="s">
        <v>46</v>
      </c>
      <c r="O179" s="144">
        <v>0</v>
      </c>
      <c r="P179" s="144">
        <f>O179*H179</f>
        <v>0</v>
      </c>
      <c r="Q179" s="144">
        <v>0</v>
      </c>
      <c r="R179" s="144">
        <f>Q179*H179</f>
        <v>0</v>
      </c>
      <c r="S179" s="144">
        <v>0</v>
      </c>
      <c r="T179" s="145">
        <f>S179*H179</f>
        <v>0</v>
      </c>
      <c r="U179" s="30"/>
      <c r="V179" s="30"/>
      <c r="W179" s="30"/>
      <c r="X179" s="30"/>
      <c r="Y179" s="30"/>
      <c r="Z179" s="30"/>
      <c r="AA179" s="30"/>
      <c r="AB179" s="30"/>
      <c r="AC179" s="30"/>
      <c r="AD179" s="30"/>
      <c r="AE179" s="30"/>
      <c r="AR179" s="146" t="s">
        <v>140</v>
      </c>
      <c r="AT179" s="146" t="s">
        <v>135</v>
      </c>
      <c r="AU179" s="146" t="s">
        <v>83</v>
      </c>
      <c r="AY179" s="18" t="s">
        <v>132</v>
      </c>
      <c r="BE179" s="147">
        <f>IF(N179="základní",J179,0)</f>
        <v>0</v>
      </c>
      <c r="BF179" s="147">
        <f>IF(N179="snížená",J179,0)</f>
        <v>0</v>
      </c>
      <c r="BG179" s="147">
        <f>IF(N179="zákl. přenesená",J179,0)</f>
        <v>0</v>
      </c>
      <c r="BH179" s="147">
        <f>IF(N179="sníž. přenesená",J179,0)</f>
        <v>0</v>
      </c>
      <c r="BI179" s="147">
        <f>IF(N179="nulová",J179,0)</f>
        <v>0</v>
      </c>
      <c r="BJ179" s="18" t="s">
        <v>81</v>
      </c>
      <c r="BK179" s="147">
        <f>ROUND(I179*H179,2)</f>
        <v>0</v>
      </c>
      <c r="BL179" s="18" t="s">
        <v>140</v>
      </c>
      <c r="BM179" s="146" t="s">
        <v>266</v>
      </c>
    </row>
    <row r="180" spans="1:47" s="2" customFormat="1" ht="78">
      <c r="A180" s="30"/>
      <c r="B180" s="31"/>
      <c r="C180" s="30"/>
      <c r="D180" s="148" t="s">
        <v>142</v>
      </c>
      <c r="E180" s="30"/>
      <c r="F180" s="149" t="s">
        <v>259</v>
      </c>
      <c r="G180" s="30"/>
      <c r="H180" s="30"/>
      <c r="I180" s="30"/>
      <c r="J180" s="30"/>
      <c r="K180" s="30"/>
      <c r="L180" s="31"/>
      <c r="M180" s="150"/>
      <c r="N180" s="151"/>
      <c r="O180" s="51"/>
      <c r="P180" s="51"/>
      <c r="Q180" s="51"/>
      <c r="R180" s="51"/>
      <c r="S180" s="51"/>
      <c r="T180" s="52"/>
      <c r="U180" s="30"/>
      <c r="V180" s="30"/>
      <c r="W180" s="30"/>
      <c r="X180" s="30"/>
      <c r="Y180" s="30"/>
      <c r="Z180" s="30"/>
      <c r="AA180" s="30"/>
      <c r="AB180" s="30"/>
      <c r="AC180" s="30"/>
      <c r="AD180" s="30"/>
      <c r="AE180" s="30"/>
      <c r="AT180" s="18" t="s">
        <v>142</v>
      </c>
      <c r="AU180" s="18" t="s">
        <v>83</v>
      </c>
    </row>
    <row r="181" spans="2:51" s="13" customFormat="1" ht="12">
      <c r="B181" s="152"/>
      <c r="D181" s="148" t="s">
        <v>144</v>
      </c>
      <c r="E181" s="153" t="s">
        <v>3</v>
      </c>
      <c r="F181" s="154" t="s">
        <v>267</v>
      </c>
      <c r="H181" s="153" t="s">
        <v>3</v>
      </c>
      <c r="L181" s="152"/>
      <c r="M181" s="155"/>
      <c r="N181" s="156"/>
      <c r="O181" s="156"/>
      <c r="P181" s="156"/>
      <c r="Q181" s="156"/>
      <c r="R181" s="156"/>
      <c r="S181" s="156"/>
      <c r="T181" s="157"/>
      <c r="AT181" s="153" t="s">
        <v>144</v>
      </c>
      <c r="AU181" s="153" t="s">
        <v>83</v>
      </c>
      <c r="AV181" s="13" t="s">
        <v>81</v>
      </c>
      <c r="AW181" s="13" t="s">
        <v>37</v>
      </c>
      <c r="AX181" s="13" t="s">
        <v>75</v>
      </c>
      <c r="AY181" s="153" t="s">
        <v>132</v>
      </c>
    </row>
    <row r="182" spans="2:51" s="14" customFormat="1" ht="12">
      <c r="B182" s="158"/>
      <c r="D182" s="148" t="s">
        <v>144</v>
      </c>
      <c r="E182" s="159" t="s">
        <v>3</v>
      </c>
      <c r="F182" s="160" t="s">
        <v>268</v>
      </c>
      <c r="H182" s="161">
        <v>11144</v>
      </c>
      <c r="L182" s="158"/>
      <c r="M182" s="162"/>
      <c r="N182" s="163"/>
      <c r="O182" s="163"/>
      <c r="P182" s="163"/>
      <c r="Q182" s="163"/>
      <c r="R182" s="163"/>
      <c r="S182" s="163"/>
      <c r="T182" s="164"/>
      <c r="AT182" s="159" t="s">
        <v>144</v>
      </c>
      <c r="AU182" s="159" t="s">
        <v>83</v>
      </c>
      <c r="AV182" s="14" t="s">
        <v>83</v>
      </c>
      <c r="AW182" s="14" t="s">
        <v>37</v>
      </c>
      <c r="AX182" s="14" t="s">
        <v>81</v>
      </c>
      <c r="AY182" s="159" t="s">
        <v>132</v>
      </c>
    </row>
    <row r="183" spans="1:65" s="2" customFormat="1" ht="49.15" customHeight="1">
      <c r="A183" s="30"/>
      <c r="B183" s="135"/>
      <c r="C183" s="136" t="s">
        <v>269</v>
      </c>
      <c r="D183" s="136" t="s">
        <v>135</v>
      </c>
      <c r="E183" s="137" t="s">
        <v>270</v>
      </c>
      <c r="F183" s="138" t="s">
        <v>271</v>
      </c>
      <c r="G183" s="139" t="s">
        <v>177</v>
      </c>
      <c r="H183" s="140">
        <v>278.6</v>
      </c>
      <c r="I183" s="141"/>
      <c r="J183" s="141">
        <f>ROUND(I183*H183,2)</f>
        <v>0</v>
      </c>
      <c r="K183" s="138" t="s">
        <v>139</v>
      </c>
      <c r="L183" s="31"/>
      <c r="M183" s="142" t="s">
        <v>3</v>
      </c>
      <c r="N183" s="143" t="s">
        <v>46</v>
      </c>
      <c r="O183" s="144">
        <v>0.088</v>
      </c>
      <c r="P183" s="144">
        <f>O183*H183</f>
        <v>24.5168</v>
      </c>
      <c r="Q183" s="144">
        <v>0</v>
      </c>
      <c r="R183" s="144">
        <f>Q183*H183</f>
        <v>0</v>
      </c>
      <c r="S183" s="144">
        <v>0</v>
      </c>
      <c r="T183" s="145">
        <f>S183*H183</f>
        <v>0</v>
      </c>
      <c r="U183" s="30"/>
      <c r="V183" s="30"/>
      <c r="W183" s="30"/>
      <c r="X183" s="30"/>
      <c r="Y183" s="30"/>
      <c r="Z183" s="30"/>
      <c r="AA183" s="30"/>
      <c r="AB183" s="30"/>
      <c r="AC183" s="30"/>
      <c r="AD183" s="30"/>
      <c r="AE183" s="30"/>
      <c r="AR183" s="146" t="s">
        <v>140</v>
      </c>
      <c r="AT183" s="146" t="s">
        <v>135</v>
      </c>
      <c r="AU183" s="146" t="s">
        <v>83</v>
      </c>
      <c r="AY183" s="18" t="s">
        <v>132</v>
      </c>
      <c r="BE183" s="147">
        <f>IF(N183="základní",J183,0)</f>
        <v>0</v>
      </c>
      <c r="BF183" s="147">
        <f>IF(N183="snížená",J183,0)</f>
        <v>0</v>
      </c>
      <c r="BG183" s="147">
        <f>IF(N183="zákl. přenesená",J183,0)</f>
        <v>0</v>
      </c>
      <c r="BH183" s="147">
        <f>IF(N183="sníž. přenesená",J183,0)</f>
        <v>0</v>
      </c>
      <c r="BI183" s="147">
        <f>IF(N183="nulová",J183,0)</f>
        <v>0</v>
      </c>
      <c r="BJ183" s="18" t="s">
        <v>81</v>
      </c>
      <c r="BK183" s="147">
        <f>ROUND(I183*H183,2)</f>
        <v>0</v>
      </c>
      <c r="BL183" s="18" t="s">
        <v>140</v>
      </c>
      <c r="BM183" s="146" t="s">
        <v>272</v>
      </c>
    </row>
    <row r="184" spans="1:47" s="2" customFormat="1" ht="39">
      <c r="A184" s="30"/>
      <c r="B184" s="31"/>
      <c r="C184" s="30"/>
      <c r="D184" s="148" t="s">
        <v>142</v>
      </c>
      <c r="E184" s="30"/>
      <c r="F184" s="149" t="s">
        <v>273</v>
      </c>
      <c r="G184" s="30"/>
      <c r="H184" s="30"/>
      <c r="I184" s="30"/>
      <c r="J184" s="30"/>
      <c r="K184" s="30"/>
      <c r="L184" s="31"/>
      <c r="M184" s="150"/>
      <c r="N184" s="151"/>
      <c r="O184" s="51"/>
      <c r="P184" s="51"/>
      <c r="Q184" s="51"/>
      <c r="R184" s="51"/>
      <c r="S184" s="51"/>
      <c r="T184" s="52"/>
      <c r="U184" s="30"/>
      <c r="V184" s="30"/>
      <c r="W184" s="30"/>
      <c r="X184" s="30"/>
      <c r="Y184" s="30"/>
      <c r="Z184" s="30"/>
      <c r="AA184" s="30"/>
      <c r="AB184" s="30"/>
      <c r="AC184" s="30"/>
      <c r="AD184" s="30"/>
      <c r="AE184" s="30"/>
      <c r="AT184" s="18" t="s">
        <v>142</v>
      </c>
      <c r="AU184" s="18" t="s">
        <v>83</v>
      </c>
    </row>
    <row r="185" spans="1:65" s="2" customFormat="1" ht="24.2" customHeight="1">
      <c r="A185" s="30"/>
      <c r="B185" s="135"/>
      <c r="C185" s="136" t="s">
        <v>274</v>
      </c>
      <c r="D185" s="136" t="s">
        <v>135</v>
      </c>
      <c r="E185" s="137" t="s">
        <v>275</v>
      </c>
      <c r="F185" s="138" t="s">
        <v>276</v>
      </c>
      <c r="G185" s="139" t="s">
        <v>177</v>
      </c>
      <c r="H185" s="140">
        <v>278.6</v>
      </c>
      <c r="I185" s="141"/>
      <c r="J185" s="141">
        <f>ROUND(I185*H185,2)</f>
        <v>0</v>
      </c>
      <c r="K185" s="138" t="s">
        <v>139</v>
      </c>
      <c r="L185" s="31"/>
      <c r="M185" s="142" t="s">
        <v>3</v>
      </c>
      <c r="N185" s="143" t="s">
        <v>46</v>
      </c>
      <c r="O185" s="144">
        <v>0.049</v>
      </c>
      <c r="P185" s="144">
        <f>O185*H185</f>
        <v>13.651400000000002</v>
      </c>
      <c r="Q185" s="144">
        <v>0</v>
      </c>
      <c r="R185" s="144">
        <f>Q185*H185</f>
        <v>0</v>
      </c>
      <c r="S185" s="144">
        <v>0</v>
      </c>
      <c r="T185" s="145">
        <f>S185*H185</f>
        <v>0</v>
      </c>
      <c r="U185" s="30"/>
      <c r="V185" s="30"/>
      <c r="W185" s="30"/>
      <c r="X185" s="30"/>
      <c r="Y185" s="30"/>
      <c r="Z185" s="30"/>
      <c r="AA185" s="30"/>
      <c r="AB185" s="30"/>
      <c r="AC185" s="30"/>
      <c r="AD185" s="30"/>
      <c r="AE185" s="30"/>
      <c r="AR185" s="146" t="s">
        <v>140</v>
      </c>
      <c r="AT185" s="146" t="s">
        <v>135</v>
      </c>
      <c r="AU185" s="146" t="s">
        <v>83</v>
      </c>
      <c r="AY185" s="18" t="s">
        <v>132</v>
      </c>
      <c r="BE185" s="147">
        <f>IF(N185="základní",J185,0)</f>
        <v>0</v>
      </c>
      <c r="BF185" s="147">
        <f>IF(N185="snížená",J185,0)</f>
        <v>0</v>
      </c>
      <c r="BG185" s="147">
        <f>IF(N185="zákl. přenesená",J185,0)</f>
        <v>0</v>
      </c>
      <c r="BH185" s="147">
        <f>IF(N185="sníž. přenesená",J185,0)</f>
        <v>0</v>
      </c>
      <c r="BI185" s="147">
        <f>IF(N185="nulová",J185,0)</f>
        <v>0</v>
      </c>
      <c r="BJ185" s="18" t="s">
        <v>81</v>
      </c>
      <c r="BK185" s="147">
        <f>ROUND(I185*H185,2)</f>
        <v>0</v>
      </c>
      <c r="BL185" s="18" t="s">
        <v>140</v>
      </c>
      <c r="BM185" s="146" t="s">
        <v>277</v>
      </c>
    </row>
    <row r="186" spans="1:47" s="2" customFormat="1" ht="39">
      <c r="A186" s="30"/>
      <c r="B186" s="31"/>
      <c r="C186" s="30"/>
      <c r="D186" s="148" t="s">
        <v>142</v>
      </c>
      <c r="E186" s="30"/>
      <c r="F186" s="149" t="s">
        <v>278</v>
      </c>
      <c r="G186" s="30"/>
      <c r="H186" s="30"/>
      <c r="I186" s="30"/>
      <c r="J186" s="30"/>
      <c r="K186" s="30"/>
      <c r="L186" s="31"/>
      <c r="M186" s="150"/>
      <c r="N186" s="151"/>
      <c r="O186" s="51"/>
      <c r="P186" s="51"/>
      <c r="Q186" s="51"/>
      <c r="R186" s="51"/>
      <c r="S186" s="51"/>
      <c r="T186" s="52"/>
      <c r="U186" s="30"/>
      <c r="V186" s="30"/>
      <c r="W186" s="30"/>
      <c r="X186" s="30"/>
      <c r="Y186" s="30"/>
      <c r="Z186" s="30"/>
      <c r="AA186" s="30"/>
      <c r="AB186" s="30"/>
      <c r="AC186" s="30"/>
      <c r="AD186" s="30"/>
      <c r="AE186" s="30"/>
      <c r="AT186" s="18" t="s">
        <v>142</v>
      </c>
      <c r="AU186" s="18" t="s">
        <v>83</v>
      </c>
    </row>
    <row r="187" spans="1:65" s="2" customFormat="1" ht="24.2" customHeight="1">
      <c r="A187" s="30"/>
      <c r="B187" s="135"/>
      <c r="C187" s="136" t="s">
        <v>279</v>
      </c>
      <c r="D187" s="136" t="s">
        <v>135</v>
      </c>
      <c r="E187" s="137" t="s">
        <v>280</v>
      </c>
      <c r="F187" s="138" t="s">
        <v>281</v>
      </c>
      <c r="G187" s="139" t="s">
        <v>177</v>
      </c>
      <c r="H187" s="140">
        <v>11144</v>
      </c>
      <c r="I187" s="141"/>
      <c r="J187" s="141">
        <f>ROUND(I187*H187,2)</f>
        <v>0</v>
      </c>
      <c r="K187" s="138" t="s">
        <v>139</v>
      </c>
      <c r="L187" s="31"/>
      <c r="M187" s="142" t="s">
        <v>3</v>
      </c>
      <c r="N187" s="143" t="s">
        <v>46</v>
      </c>
      <c r="O187" s="144">
        <v>0</v>
      </c>
      <c r="P187" s="144">
        <f>O187*H187</f>
        <v>0</v>
      </c>
      <c r="Q187" s="144">
        <v>0</v>
      </c>
      <c r="R187" s="144">
        <f>Q187*H187</f>
        <v>0</v>
      </c>
      <c r="S187" s="144">
        <v>0</v>
      </c>
      <c r="T187" s="145">
        <f>S187*H187</f>
        <v>0</v>
      </c>
      <c r="U187" s="30"/>
      <c r="V187" s="30"/>
      <c r="W187" s="30"/>
      <c r="X187" s="30"/>
      <c r="Y187" s="30"/>
      <c r="Z187" s="30"/>
      <c r="AA187" s="30"/>
      <c r="AB187" s="30"/>
      <c r="AC187" s="30"/>
      <c r="AD187" s="30"/>
      <c r="AE187" s="30"/>
      <c r="AR187" s="146" t="s">
        <v>140</v>
      </c>
      <c r="AT187" s="146" t="s">
        <v>135</v>
      </c>
      <c r="AU187" s="146" t="s">
        <v>83</v>
      </c>
      <c r="AY187" s="18" t="s">
        <v>132</v>
      </c>
      <c r="BE187" s="147">
        <f>IF(N187="základní",J187,0)</f>
        <v>0</v>
      </c>
      <c r="BF187" s="147">
        <f>IF(N187="snížená",J187,0)</f>
        <v>0</v>
      </c>
      <c r="BG187" s="147">
        <f>IF(N187="zákl. přenesená",J187,0)</f>
        <v>0</v>
      </c>
      <c r="BH187" s="147">
        <f>IF(N187="sníž. přenesená",J187,0)</f>
        <v>0</v>
      </c>
      <c r="BI187" s="147">
        <f>IF(N187="nulová",J187,0)</f>
        <v>0</v>
      </c>
      <c r="BJ187" s="18" t="s">
        <v>81</v>
      </c>
      <c r="BK187" s="147">
        <f>ROUND(I187*H187,2)</f>
        <v>0</v>
      </c>
      <c r="BL187" s="18" t="s">
        <v>140</v>
      </c>
      <c r="BM187" s="146" t="s">
        <v>282</v>
      </c>
    </row>
    <row r="188" spans="1:47" s="2" customFormat="1" ht="39">
      <c r="A188" s="30"/>
      <c r="B188" s="31"/>
      <c r="C188" s="30"/>
      <c r="D188" s="148" t="s">
        <v>142</v>
      </c>
      <c r="E188" s="30"/>
      <c r="F188" s="149" t="s">
        <v>278</v>
      </c>
      <c r="G188" s="30"/>
      <c r="H188" s="30"/>
      <c r="I188" s="30"/>
      <c r="J188" s="30"/>
      <c r="K188" s="30"/>
      <c r="L188" s="31"/>
      <c r="M188" s="150"/>
      <c r="N188" s="151"/>
      <c r="O188" s="51"/>
      <c r="P188" s="51"/>
      <c r="Q188" s="51"/>
      <c r="R188" s="51"/>
      <c r="S188" s="51"/>
      <c r="T188" s="52"/>
      <c r="U188" s="30"/>
      <c r="V188" s="30"/>
      <c r="W188" s="30"/>
      <c r="X188" s="30"/>
      <c r="Y188" s="30"/>
      <c r="Z188" s="30"/>
      <c r="AA188" s="30"/>
      <c r="AB188" s="30"/>
      <c r="AC188" s="30"/>
      <c r="AD188" s="30"/>
      <c r="AE188" s="30"/>
      <c r="AT188" s="18" t="s">
        <v>142</v>
      </c>
      <c r="AU188" s="18" t="s">
        <v>83</v>
      </c>
    </row>
    <row r="189" spans="1:65" s="2" customFormat="1" ht="24.2" customHeight="1">
      <c r="A189" s="30"/>
      <c r="B189" s="135"/>
      <c r="C189" s="136" t="s">
        <v>283</v>
      </c>
      <c r="D189" s="136" t="s">
        <v>135</v>
      </c>
      <c r="E189" s="137" t="s">
        <v>284</v>
      </c>
      <c r="F189" s="138" t="s">
        <v>285</v>
      </c>
      <c r="G189" s="139" t="s">
        <v>177</v>
      </c>
      <c r="H189" s="140">
        <v>278.6</v>
      </c>
      <c r="I189" s="141"/>
      <c r="J189" s="141">
        <f>ROUND(I189*H189,2)</f>
        <v>0</v>
      </c>
      <c r="K189" s="138" t="s">
        <v>139</v>
      </c>
      <c r="L189" s="31"/>
      <c r="M189" s="142" t="s">
        <v>3</v>
      </c>
      <c r="N189" s="143" t="s">
        <v>46</v>
      </c>
      <c r="O189" s="144">
        <v>0.033</v>
      </c>
      <c r="P189" s="144">
        <f>O189*H189</f>
        <v>9.193800000000001</v>
      </c>
      <c r="Q189" s="144">
        <v>0</v>
      </c>
      <c r="R189" s="144">
        <f>Q189*H189</f>
        <v>0</v>
      </c>
      <c r="S189" s="144">
        <v>0</v>
      </c>
      <c r="T189" s="145">
        <f>S189*H189</f>
        <v>0</v>
      </c>
      <c r="U189" s="30"/>
      <c r="V189" s="30"/>
      <c r="W189" s="30"/>
      <c r="X189" s="30"/>
      <c r="Y189" s="30"/>
      <c r="Z189" s="30"/>
      <c r="AA189" s="30"/>
      <c r="AB189" s="30"/>
      <c r="AC189" s="30"/>
      <c r="AD189" s="30"/>
      <c r="AE189" s="30"/>
      <c r="AR189" s="146" t="s">
        <v>140</v>
      </c>
      <c r="AT189" s="146" t="s">
        <v>135</v>
      </c>
      <c r="AU189" s="146" t="s">
        <v>83</v>
      </c>
      <c r="AY189" s="18" t="s">
        <v>132</v>
      </c>
      <c r="BE189" s="147">
        <f>IF(N189="základní",J189,0)</f>
        <v>0</v>
      </c>
      <c r="BF189" s="147">
        <f>IF(N189="snížená",J189,0)</f>
        <v>0</v>
      </c>
      <c r="BG189" s="147">
        <f>IF(N189="zákl. přenesená",J189,0)</f>
        <v>0</v>
      </c>
      <c r="BH189" s="147">
        <f>IF(N189="sníž. přenesená",J189,0)</f>
        <v>0</v>
      </c>
      <c r="BI189" s="147">
        <f>IF(N189="nulová",J189,0)</f>
        <v>0</v>
      </c>
      <c r="BJ189" s="18" t="s">
        <v>81</v>
      </c>
      <c r="BK189" s="147">
        <f>ROUND(I189*H189,2)</f>
        <v>0</v>
      </c>
      <c r="BL189" s="18" t="s">
        <v>140</v>
      </c>
      <c r="BM189" s="146" t="s">
        <v>286</v>
      </c>
    </row>
    <row r="190" spans="1:65" s="2" customFormat="1" ht="37.9" customHeight="1">
      <c r="A190" s="30"/>
      <c r="B190" s="135"/>
      <c r="C190" s="136" t="s">
        <v>287</v>
      </c>
      <c r="D190" s="136" t="s">
        <v>135</v>
      </c>
      <c r="E190" s="137" t="s">
        <v>288</v>
      </c>
      <c r="F190" s="138" t="s">
        <v>289</v>
      </c>
      <c r="G190" s="139" t="s">
        <v>177</v>
      </c>
      <c r="H190" s="140">
        <v>55.826</v>
      </c>
      <c r="I190" s="141"/>
      <c r="J190" s="141">
        <f>ROUND(I190*H190,2)</f>
        <v>0</v>
      </c>
      <c r="K190" s="138" t="s">
        <v>139</v>
      </c>
      <c r="L190" s="31"/>
      <c r="M190" s="142" t="s">
        <v>3</v>
      </c>
      <c r="N190" s="143" t="s">
        <v>46</v>
      </c>
      <c r="O190" s="144">
        <v>0.105</v>
      </c>
      <c r="P190" s="144">
        <f>O190*H190</f>
        <v>5.86173</v>
      </c>
      <c r="Q190" s="144">
        <v>0.00013</v>
      </c>
      <c r="R190" s="144">
        <f>Q190*H190</f>
        <v>0.007257379999999999</v>
      </c>
      <c r="S190" s="144">
        <v>0</v>
      </c>
      <c r="T190" s="145">
        <f>S190*H190</f>
        <v>0</v>
      </c>
      <c r="U190" s="30"/>
      <c r="V190" s="30"/>
      <c r="W190" s="30"/>
      <c r="X190" s="30"/>
      <c r="Y190" s="30"/>
      <c r="Z190" s="30"/>
      <c r="AA190" s="30"/>
      <c r="AB190" s="30"/>
      <c r="AC190" s="30"/>
      <c r="AD190" s="30"/>
      <c r="AE190" s="30"/>
      <c r="AR190" s="146" t="s">
        <v>140</v>
      </c>
      <c r="AT190" s="146" t="s">
        <v>135</v>
      </c>
      <c r="AU190" s="146" t="s">
        <v>83</v>
      </c>
      <c r="AY190" s="18" t="s">
        <v>132</v>
      </c>
      <c r="BE190" s="147">
        <f>IF(N190="základní",J190,0)</f>
        <v>0</v>
      </c>
      <c r="BF190" s="147">
        <f>IF(N190="snížená",J190,0)</f>
        <v>0</v>
      </c>
      <c r="BG190" s="147">
        <f>IF(N190="zákl. přenesená",J190,0)</f>
        <v>0</v>
      </c>
      <c r="BH190" s="147">
        <f>IF(N190="sníž. přenesená",J190,0)</f>
        <v>0</v>
      </c>
      <c r="BI190" s="147">
        <f>IF(N190="nulová",J190,0)</f>
        <v>0</v>
      </c>
      <c r="BJ190" s="18" t="s">
        <v>81</v>
      </c>
      <c r="BK190" s="147">
        <f>ROUND(I190*H190,2)</f>
        <v>0</v>
      </c>
      <c r="BL190" s="18" t="s">
        <v>140</v>
      </c>
      <c r="BM190" s="146" t="s">
        <v>290</v>
      </c>
    </row>
    <row r="191" spans="1:47" s="2" customFormat="1" ht="78">
      <c r="A191" s="30"/>
      <c r="B191" s="31"/>
      <c r="C191" s="30"/>
      <c r="D191" s="148" t="s">
        <v>142</v>
      </c>
      <c r="E191" s="30"/>
      <c r="F191" s="149" t="s">
        <v>291</v>
      </c>
      <c r="G191" s="30"/>
      <c r="H191" s="30"/>
      <c r="I191" s="30"/>
      <c r="J191" s="30"/>
      <c r="K191" s="30"/>
      <c r="L191" s="31"/>
      <c r="M191" s="150"/>
      <c r="N191" s="151"/>
      <c r="O191" s="51"/>
      <c r="P191" s="51"/>
      <c r="Q191" s="51"/>
      <c r="R191" s="51"/>
      <c r="S191" s="51"/>
      <c r="T191" s="52"/>
      <c r="U191" s="30"/>
      <c r="V191" s="30"/>
      <c r="W191" s="30"/>
      <c r="X191" s="30"/>
      <c r="Y191" s="30"/>
      <c r="Z191" s="30"/>
      <c r="AA191" s="30"/>
      <c r="AB191" s="30"/>
      <c r="AC191" s="30"/>
      <c r="AD191" s="30"/>
      <c r="AE191" s="30"/>
      <c r="AT191" s="18" t="s">
        <v>142</v>
      </c>
      <c r="AU191" s="18" t="s">
        <v>83</v>
      </c>
    </row>
    <row r="192" spans="2:51" s="13" customFormat="1" ht="22.5">
      <c r="B192" s="152"/>
      <c r="D192" s="148" t="s">
        <v>144</v>
      </c>
      <c r="E192" s="153" t="s">
        <v>3</v>
      </c>
      <c r="F192" s="154" t="s">
        <v>145</v>
      </c>
      <c r="H192" s="153" t="s">
        <v>3</v>
      </c>
      <c r="L192" s="152"/>
      <c r="M192" s="155"/>
      <c r="N192" s="156"/>
      <c r="O192" s="156"/>
      <c r="P192" s="156"/>
      <c r="Q192" s="156"/>
      <c r="R192" s="156"/>
      <c r="S192" s="156"/>
      <c r="T192" s="157"/>
      <c r="AT192" s="153" t="s">
        <v>144</v>
      </c>
      <c r="AU192" s="153" t="s">
        <v>83</v>
      </c>
      <c r="AV192" s="13" t="s">
        <v>81</v>
      </c>
      <c r="AW192" s="13" t="s">
        <v>37</v>
      </c>
      <c r="AX192" s="13" t="s">
        <v>75</v>
      </c>
      <c r="AY192" s="153" t="s">
        <v>132</v>
      </c>
    </row>
    <row r="193" spans="2:51" s="14" customFormat="1" ht="12">
      <c r="B193" s="158"/>
      <c r="D193" s="148" t="s">
        <v>144</v>
      </c>
      <c r="E193" s="159" t="s">
        <v>3</v>
      </c>
      <c r="F193" s="160" t="s">
        <v>292</v>
      </c>
      <c r="H193" s="161">
        <v>29.27</v>
      </c>
      <c r="L193" s="158"/>
      <c r="M193" s="162"/>
      <c r="N193" s="163"/>
      <c r="O193" s="163"/>
      <c r="P193" s="163"/>
      <c r="Q193" s="163"/>
      <c r="R193" s="163"/>
      <c r="S193" s="163"/>
      <c r="T193" s="164"/>
      <c r="AT193" s="159" t="s">
        <v>144</v>
      </c>
      <c r="AU193" s="159" t="s">
        <v>83</v>
      </c>
      <c r="AV193" s="14" t="s">
        <v>83</v>
      </c>
      <c r="AW193" s="14" t="s">
        <v>37</v>
      </c>
      <c r="AX193" s="14" t="s">
        <v>75</v>
      </c>
      <c r="AY193" s="159" t="s">
        <v>132</v>
      </c>
    </row>
    <row r="194" spans="2:51" s="14" customFormat="1" ht="12">
      <c r="B194" s="158"/>
      <c r="D194" s="148" t="s">
        <v>144</v>
      </c>
      <c r="E194" s="159" t="s">
        <v>3</v>
      </c>
      <c r="F194" s="160" t="s">
        <v>293</v>
      </c>
      <c r="H194" s="161">
        <v>17.42</v>
      </c>
      <c r="L194" s="158"/>
      <c r="M194" s="162"/>
      <c r="N194" s="163"/>
      <c r="O194" s="163"/>
      <c r="P194" s="163"/>
      <c r="Q194" s="163"/>
      <c r="R194" s="163"/>
      <c r="S194" s="163"/>
      <c r="T194" s="164"/>
      <c r="AT194" s="159" t="s">
        <v>144</v>
      </c>
      <c r="AU194" s="159" t="s">
        <v>83</v>
      </c>
      <c r="AV194" s="14" t="s">
        <v>83</v>
      </c>
      <c r="AW194" s="14" t="s">
        <v>37</v>
      </c>
      <c r="AX194" s="14" t="s">
        <v>75</v>
      </c>
      <c r="AY194" s="159" t="s">
        <v>132</v>
      </c>
    </row>
    <row r="195" spans="2:51" s="14" customFormat="1" ht="12">
      <c r="B195" s="158"/>
      <c r="D195" s="148" t="s">
        <v>144</v>
      </c>
      <c r="E195" s="159" t="s">
        <v>3</v>
      </c>
      <c r="F195" s="160" t="s">
        <v>294</v>
      </c>
      <c r="H195" s="161">
        <v>9.136</v>
      </c>
      <c r="L195" s="158"/>
      <c r="M195" s="162"/>
      <c r="N195" s="163"/>
      <c r="O195" s="163"/>
      <c r="P195" s="163"/>
      <c r="Q195" s="163"/>
      <c r="R195" s="163"/>
      <c r="S195" s="163"/>
      <c r="T195" s="164"/>
      <c r="AT195" s="159" t="s">
        <v>144</v>
      </c>
      <c r="AU195" s="159" t="s">
        <v>83</v>
      </c>
      <c r="AV195" s="14" t="s">
        <v>83</v>
      </c>
      <c r="AW195" s="14" t="s">
        <v>37</v>
      </c>
      <c r="AX195" s="14" t="s">
        <v>75</v>
      </c>
      <c r="AY195" s="159" t="s">
        <v>132</v>
      </c>
    </row>
    <row r="196" spans="2:51" s="15" customFormat="1" ht="12">
      <c r="B196" s="174"/>
      <c r="D196" s="148" t="s">
        <v>144</v>
      </c>
      <c r="E196" s="175" t="s">
        <v>3</v>
      </c>
      <c r="F196" s="176" t="s">
        <v>207</v>
      </c>
      <c r="H196" s="177">
        <v>55.82599999999999</v>
      </c>
      <c r="L196" s="174"/>
      <c r="M196" s="178"/>
      <c r="N196" s="179"/>
      <c r="O196" s="179"/>
      <c r="P196" s="179"/>
      <c r="Q196" s="179"/>
      <c r="R196" s="179"/>
      <c r="S196" s="179"/>
      <c r="T196" s="180"/>
      <c r="AT196" s="175" t="s">
        <v>144</v>
      </c>
      <c r="AU196" s="175" t="s">
        <v>83</v>
      </c>
      <c r="AV196" s="15" t="s">
        <v>140</v>
      </c>
      <c r="AW196" s="15" t="s">
        <v>37</v>
      </c>
      <c r="AX196" s="15" t="s">
        <v>81</v>
      </c>
      <c r="AY196" s="175" t="s">
        <v>132</v>
      </c>
    </row>
    <row r="197" spans="1:65" s="2" customFormat="1" ht="37.9" customHeight="1">
      <c r="A197" s="30"/>
      <c r="B197" s="135"/>
      <c r="C197" s="136" t="s">
        <v>295</v>
      </c>
      <c r="D197" s="136" t="s">
        <v>135</v>
      </c>
      <c r="E197" s="137" t="s">
        <v>296</v>
      </c>
      <c r="F197" s="138" t="s">
        <v>297</v>
      </c>
      <c r="G197" s="139" t="s">
        <v>177</v>
      </c>
      <c r="H197" s="140">
        <v>49.52</v>
      </c>
      <c r="I197" s="141"/>
      <c r="J197" s="141">
        <f>ROUND(I197*H197,2)</f>
        <v>0</v>
      </c>
      <c r="K197" s="138" t="s">
        <v>139</v>
      </c>
      <c r="L197" s="31"/>
      <c r="M197" s="142" t="s">
        <v>3</v>
      </c>
      <c r="N197" s="143" t="s">
        <v>46</v>
      </c>
      <c r="O197" s="144">
        <v>0.12</v>
      </c>
      <c r="P197" s="144">
        <f>O197*H197</f>
        <v>5.9424</v>
      </c>
      <c r="Q197" s="144">
        <v>0</v>
      </c>
      <c r="R197" s="144">
        <f>Q197*H197</f>
        <v>0</v>
      </c>
      <c r="S197" s="144">
        <v>0.122</v>
      </c>
      <c r="T197" s="145">
        <f>S197*H197</f>
        <v>6.041440000000001</v>
      </c>
      <c r="U197" s="30"/>
      <c r="V197" s="30"/>
      <c r="W197" s="30"/>
      <c r="X197" s="30"/>
      <c r="Y197" s="30"/>
      <c r="Z197" s="30"/>
      <c r="AA197" s="30"/>
      <c r="AB197" s="30"/>
      <c r="AC197" s="30"/>
      <c r="AD197" s="30"/>
      <c r="AE197" s="30"/>
      <c r="AR197" s="146" t="s">
        <v>140</v>
      </c>
      <c r="AT197" s="146" t="s">
        <v>135</v>
      </c>
      <c r="AU197" s="146" t="s">
        <v>83</v>
      </c>
      <c r="AY197" s="18" t="s">
        <v>132</v>
      </c>
      <c r="BE197" s="147">
        <f>IF(N197="základní",J197,0)</f>
        <v>0</v>
      </c>
      <c r="BF197" s="147">
        <f>IF(N197="snížená",J197,0)</f>
        <v>0</v>
      </c>
      <c r="BG197" s="147">
        <f>IF(N197="zákl. přenesená",J197,0)</f>
        <v>0</v>
      </c>
      <c r="BH197" s="147">
        <f>IF(N197="sníž. přenesená",J197,0)</f>
        <v>0</v>
      </c>
      <c r="BI197" s="147">
        <f>IF(N197="nulová",J197,0)</f>
        <v>0</v>
      </c>
      <c r="BJ197" s="18" t="s">
        <v>81</v>
      </c>
      <c r="BK197" s="147">
        <f>ROUND(I197*H197,2)</f>
        <v>0</v>
      </c>
      <c r="BL197" s="18" t="s">
        <v>140</v>
      </c>
      <c r="BM197" s="146" t="s">
        <v>298</v>
      </c>
    </row>
    <row r="198" spans="1:47" s="2" customFormat="1" ht="29.25">
      <c r="A198" s="30"/>
      <c r="B198" s="31"/>
      <c r="C198" s="30"/>
      <c r="D198" s="148" t="s">
        <v>186</v>
      </c>
      <c r="E198" s="30"/>
      <c r="F198" s="149" t="s">
        <v>299</v>
      </c>
      <c r="G198" s="30"/>
      <c r="H198" s="30"/>
      <c r="I198" s="30"/>
      <c r="J198" s="30"/>
      <c r="K198" s="30"/>
      <c r="L198" s="31"/>
      <c r="M198" s="150"/>
      <c r="N198" s="151"/>
      <c r="O198" s="51"/>
      <c r="P198" s="51"/>
      <c r="Q198" s="51"/>
      <c r="R198" s="51"/>
      <c r="S198" s="51"/>
      <c r="T198" s="52"/>
      <c r="U198" s="30"/>
      <c r="V198" s="30"/>
      <c r="W198" s="30"/>
      <c r="X198" s="30"/>
      <c r="Y198" s="30"/>
      <c r="Z198" s="30"/>
      <c r="AA198" s="30"/>
      <c r="AB198" s="30"/>
      <c r="AC198" s="30"/>
      <c r="AD198" s="30"/>
      <c r="AE198" s="30"/>
      <c r="AT198" s="18" t="s">
        <v>186</v>
      </c>
      <c r="AU198" s="18" t="s">
        <v>83</v>
      </c>
    </row>
    <row r="199" spans="2:51" s="13" customFormat="1" ht="22.5">
      <c r="B199" s="152"/>
      <c r="D199" s="148" t="s">
        <v>144</v>
      </c>
      <c r="E199" s="153" t="s">
        <v>3</v>
      </c>
      <c r="F199" s="154" t="s">
        <v>300</v>
      </c>
      <c r="H199" s="153" t="s">
        <v>3</v>
      </c>
      <c r="L199" s="152"/>
      <c r="M199" s="155"/>
      <c r="N199" s="156"/>
      <c r="O199" s="156"/>
      <c r="P199" s="156"/>
      <c r="Q199" s="156"/>
      <c r="R199" s="156"/>
      <c r="S199" s="156"/>
      <c r="T199" s="157"/>
      <c r="AT199" s="153" t="s">
        <v>144</v>
      </c>
      <c r="AU199" s="153" t="s">
        <v>83</v>
      </c>
      <c r="AV199" s="13" t="s">
        <v>81</v>
      </c>
      <c r="AW199" s="13" t="s">
        <v>37</v>
      </c>
      <c r="AX199" s="13" t="s">
        <v>75</v>
      </c>
      <c r="AY199" s="153" t="s">
        <v>132</v>
      </c>
    </row>
    <row r="200" spans="2:51" s="14" customFormat="1" ht="12">
      <c r="B200" s="158"/>
      <c r="D200" s="148" t="s">
        <v>144</v>
      </c>
      <c r="E200" s="159" t="s">
        <v>3</v>
      </c>
      <c r="F200" s="160" t="s">
        <v>301</v>
      </c>
      <c r="H200" s="161">
        <v>49.52</v>
      </c>
      <c r="L200" s="158"/>
      <c r="M200" s="162"/>
      <c r="N200" s="163"/>
      <c r="O200" s="163"/>
      <c r="P200" s="163"/>
      <c r="Q200" s="163"/>
      <c r="R200" s="163"/>
      <c r="S200" s="163"/>
      <c r="T200" s="164"/>
      <c r="AT200" s="159" t="s">
        <v>144</v>
      </c>
      <c r="AU200" s="159" t="s">
        <v>83</v>
      </c>
      <c r="AV200" s="14" t="s">
        <v>83</v>
      </c>
      <c r="AW200" s="14" t="s">
        <v>37</v>
      </c>
      <c r="AX200" s="14" t="s">
        <v>81</v>
      </c>
      <c r="AY200" s="159" t="s">
        <v>132</v>
      </c>
    </row>
    <row r="201" spans="1:65" s="2" customFormat="1" ht="24.2" customHeight="1">
      <c r="A201" s="30"/>
      <c r="B201" s="135"/>
      <c r="C201" s="136" t="s">
        <v>302</v>
      </c>
      <c r="D201" s="136" t="s">
        <v>135</v>
      </c>
      <c r="E201" s="137" t="s">
        <v>303</v>
      </c>
      <c r="F201" s="138" t="s">
        <v>304</v>
      </c>
      <c r="G201" s="139" t="s">
        <v>138</v>
      </c>
      <c r="H201" s="140">
        <v>2.971</v>
      </c>
      <c r="I201" s="141"/>
      <c r="J201" s="141">
        <f>ROUND(I201*H201,2)</f>
        <v>0</v>
      </c>
      <c r="K201" s="138" t="s">
        <v>139</v>
      </c>
      <c r="L201" s="31"/>
      <c r="M201" s="142" t="s">
        <v>3</v>
      </c>
      <c r="N201" s="143" t="s">
        <v>46</v>
      </c>
      <c r="O201" s="144">
        <v>1.65</v>
      </c>
      <c r="P201" s="144">
        <f>O201*H201</f>
        <v>4.90215</v>
      </c>
      <c r="Q201" s="144">
        <v>0</v>
      </c>
      <c r="R201" s="144">
        <f>Q201*H201</f>
        <v>0</v>
      </c>
      <c r="S201" s="144">
        <v>1.4</v>
      </c>
      <c r="T201" s="145">
        <f>S201*H201</f>
        <v>4.1594</v>
      </c>
      <c r="U201" s="30"/>
      <c r="V201" s="30"/>
      <c r="W201" s="30"/>
      <c r="X201" s="30"/>
      <c r="Y201" s="30"/>
      <c r="Z201" s="30"/>
      <c r="AA201" s="30"/>
      <c r="AB201" s="30"/>
      <c r="AC201" s="30"/>
      <c r="AD201" s="30"/>
      <c r="AE201" s="30"/>
      <c r="AR201" s="146" t="s">
        <v>140</v>
      </c>
      <c r="AT201" s="146" t="s">
        <v>135</v>
      </c>
      <c r="AU201" s="146" t="s">
        <v>83</v>
      </c>
      <c r="AY201" s="18" t="s">
        <v>132</v>
      </c>
      <c r="BE201" s="147">
        <f>IF(N201="základní",J201,0)</f>
        <v>0</v>
      </c>
      <c r="BF201" s="147">
        <f>IF(N201="snížená",J201,0)</f>
        <v>0</v>
      </c>
      <c r="BG201" s="147">
        <f>IF(N201="zákl. přenesená",J201,0)</f>
        <v>0</v>
      </c>
      <c r="BH201" s="147">
        <f>IF(N201="sníž. přenesená",J201,0)</f>
        <v>0</v>
      </c>
      <c r="BI201" s="147">
        <f>IF(N201="nulová",J201,0)</f>
        <v>0</v>
      </c>
      <c r="BJ201" s="18" t="s">
        <v>81</v>
      </c>
      <c r="BK201" s="147">
        <f>ROUND(I201*H201,2)</f>
        <v>0</v>
      </c>
      <c r="BL201" s="18" t="s">
        <v>140</v>
      </c>
      <c r="BM201" s="146" t="s">
        <v>305</v>
      </c>
    </row>
    <row r="202" spans="1:47" s="2" customFormat="1" ht="29.25">
      <c r="A202" s="30"/>
      <c r="B202" s="31"/>
      <c r="C202" s="30"/>
      <c r="D202" s="148" t="s">
        <v>186</v>
      </c>
      <c r="E202" s="30"/>
      <c r="F202" s="149" t="s">
        <v>299</v>
      </c>
      <c r="G202" s="30"/>
      <c r="H202" s="30"/>
      <c r="I202" s="30"/>
      <c r="J202" s="30"/>
      <c r="K202" s="30"/>
      <c r="L202" s="31"/>
      <c r="M202" s="150"/>
      <c r="N202" s="151"/>
      <c r="O202" s="51"/>
      <c r="P202" s="51"/>
      <c r="Q202" s="51"/>
      <c r="R202" s="51"/>
      <c r="S202" s="51"/>
      <c r="T202" s="52"/>
      <c r="U202" s="30"/>
      <c r="V202" s="30"/>
      <c r="W202" s="30"/>
      <c r="X202" s="30"/>
      <c r="Y202" s="30"/>
      <c r="Z202" s="30"/>
      <c r="AA202" s="30"/>
      <c r="AB202" s="30"/>
      <c r="AC202" s="30"/>
      <c r="AD202" s="30"/>
      <c r="AE202" s="30"/>
      <c r="AT202" s="18" t="s">
        <v>186</v>
      </c>
      <c r="AU202" s="18" t="s">
        <v>83</v>
      </c>
    </row>
    <row r="203" spans="2:51" s="13" customFormat="1" ht="22.5">
      <c r="B203" s="152"/>
      <c r="D203" s="148" t="s">
        <v>144</v>
      </c>
      <c r="E203" s="153" t="s">
        <v>3</v>
      </c>
      <c r="F203" s="154" t="s">
        <v>300</v>
      </c>
      <c r="H203" s="153" t="s">
        <v>3</v>
      </c>
      <c r="L203" s="152"/>
      <c r="M203" s="155"/>
      <c r="N203" s="156"/>
      <c r="O203" s="156"/>
      <c r="P203" s="156"/>
      <c r="Q203" s="156"/>
      <c r="R203" s="156"/>
      <c r="S203" s="156"/>
      <c r="T203" s="157"/>
      <c r="AT203" s="153" t="s">
        <v>144</v>
      </c>
      <c r="AU203" s="153" t="s">
        <v>83</v>
      </c>
      <c r="AV203" s="13" t="s">
        <v>81</v>
      </c>
      <c r="AW203" s="13" t="s">
        <v>37</v>
      </c>
      <c r="AX203" s="13" t="s">
        <v>75</v>
      </c>
      <c r="AY203" s="153" t="s">
        <v>132</v>
      </c>
    </row>
    <row r="204" spans="2:51" s="14" customFormat="1" ht="12">
      <c r="B204" s="158"/>
      <c r="D204" s="148" t="s">
        <v>144</v>
      </c>
      <c r="E204" s="159" t="s">
        <v>3</v>
      </c>
      <c r="F204" s="160" t="s">
        <v>306</v>
      </c>
      <c r="H204" s="161">
        <v>2.971</v>
      </c>
      <c r="L204" s="158"/>
      <c r="M204" s="162"/>
      <c r="N204" s="163"/>
      <c r="O204" s="163"/>
      <c r="P204" s="163"/>
      <c r="Q204" s="163"/>
      <c r="R204" s="163"/>
      <c r="S204" s="163"/>
      <c r="T204" s="164"/>
      <c r="AT204" s="159" t="s">
        <v>144</v>
      </c>
      <c r="AU204" s="159" t="s">
        <v>83</v>
      </c>
      <c r="AV204" s="14" t="s">
        <v>83</v>
      </c>
      <c r="AW204" s="14" t="s">
        <v>37</v>
      </c>
      <c r="AX204" s="14" t="s">
        <v>81</v>
      </c>
      <c r="AY204" s="159" t="s">
        <v>132</v>
      </c>
    </row>
    <row r="205" spans="1:65" s="2" customFormat="1" ht="49.15" customHeight="1">
      <c r="A205" s="30"/>
      <c r="B205" s="135"/>
      <c r="C205" s="136" t="s">
        <v>307</v>
      </c>
      <c r="D205" s="136" t="s">
        <v>135</v>
      </c>
      <c r="E205" s="137" t="s">
        <v>308</v>
      </c>
      <c r="F205" s="138" t="s">
        <v>309</v>
      </c>
      <c r="G205" s="139" t="s">
        <v>177</v>
      </c>
      <c r="H205" s="140">
        <v>3.105</v>
      </c>
      <c r="I205" s="141"/>
      <c r="J205" s="141">
        <f>ROUND(I205*H205,2)</f>
        <v>0</v>
      </c>
      <c r="K205" s="138" t="s">
        <v>139</v>
      </c>
      <c r="L205" s="31"/>
      <c r="M205" s="142" t="s">
        <v>3</v>
      </c>
      <c r="N205" s="143" t="s">
        <v>46</v>
      </c>
      <c r="O205" s="144">
        <v>0.425</v>
      </c>
      <c r="P205" s="144">
        <f>O205*H205</f>
        <v>1.319625</v>
      </c>
      <c r="Q205" s="144">
        <v>0</v>
      </c>
      <c r="R205" s="144">
        <f>Q205*H205</f>
        <v>0</v>
      </c>
      <c r="S205" s="144">
        <v>0.055</v>
      </c>
      <c r="T205" s="145">
        <f>S205*H205</f>
        <v>0.170775</v>
      </c>
      <c r="U205" s="30"/>
      <c r="V205" s="30"/>
      <c r="W205" s="30"/>
      <c r="X205" s="30"/>
      <c r="Y205" s="30"/>
      <c r="Z205" s="30"/>
      <c r="AA205" s="30"/>
      <c r="AB205" s="30"/>
      <c r="AC205" s="30"/>
      <c r="AD205" s="30"/>
      <c r="AE205" s="30"/>
      <c r="AR205" s="146" t="s">
        <v>140</v>
      </c>
      <c r="AT205" s="146" t="s">
        <v>135</v>
      </c>
      <c r="AU205" s="146" t="s">
        <v>83</v>
      </c>
      <c r="AY205" s="18" t="s">
        <v>132</v>
      </c>
      <c r="BE205" s="147">
        <f>IF(N205="základní",J205,0)</f>
        <v>0</v>
      </c>
      <c r="BF205" s="147">
        <f>IF(N205="snížená",J205,0)</f>
        <v>0</v>
      </c>
      <c r="BG205" s="147">
        <f>IF(N205="zákl. přenesená",J205,0)</f>
        <v>0</v>
      </c>
      <c r="BH205" s="147">
        <f>IF(N205="sníž. přenesená",J205,0)</f>
        <v>0</v>
      </c>
      <c r="BI205" s="147">
        <f>IF(N205="nulová",J205,0)</f>
        <v>0</v>
      </c>
      <c r="BJ205" s="18" t="s">
        <v>81</v>
      </c>
      <c r="BK205" s="147">
        <f>ROUND(I205*H205,2)</f>
        <v>0</v>
      </c>
      <c r="BL205" s="18" t="s">
        <v>140</v>
      </c>
      <c r="BM205" s="146" t="s">
        <v>310</v>
      </c>
    </row>
    <row r="206" spans="2:51" s="13" customFormat="1" ht="22.5">
      <c r="B206" s="152"/>
      <c r="D206" s="148" t="s">
        <v>144</v>
      </c>
      <c r="E206" s="153" t="s">
        <v>3</v>
      </c>
      <c r="F206" s="154" t="s">
        <v>311</v>
      </c>
      <c r="H206" s="153" t="s">
        <v>3</v>
      </c>
      <c r="L206" s="152"/>
      <c r="M206" s="155"/>
      <c r="N206" s="156"/>
      <c r="O206" s="156"/>
      <c r="P206" s="156"/>
      <c r="Q206" s="156"/>
      <c r="R206" s="156"/>
      <c r="S206" s="156"/>
      <c r="T206" s="157"/>
      <c r="AT206" s="153" t="s">
        <v>144</v>
      </c>
      <c r="AU206" s="153" t="s">
        <v>83</v>
      </c>
      <c r="AV206" s="13" t="s">
        <v>81</v>
      </c>
      <c r="AW206" s="13" t="s">
        <v>37</v>
      </c>
      <c r="AX206" s="13" t="s">
        <v>75</v>
      </c>
      <c r="AY206" s="153" t="s">
        <v>132</v>
      </c>
    </row>
    <row r="207" spans="2:51" s="14" customFormat="1" ht="22.5">
      <c r="B207" s="158"/>
      <c r="D207" s="148" t="s">
        <v>144</v>
      </c>
      <c r="E207" s="159" t="s">
        <v>3</v>
      </c>
      <c r="F207" s="160" t="s">
        <v>312</v>
      </c>
      <c r="H207" s="161">
        <v>3.105</v>
      </c>
      <c r="L207" s="158"/>
      <c r="M207" s="162"/>
      <c r="N207" s="163"/>
      <c r="O207" s="163"/>
      <c r="P207" s="163"/>
      <c r="Q207" s="163"/>
      <c r="R207" s="163"/>
      <c r="S207" s="163"/>
      <c r="T207" s="164"/>
      <c r="AT207" s="159" t="s">
        <v>144</v>
      </c>
      <c r="AU207" s="159" t="s">
        <v>83</v>
      </c>
      <c r="AV207" s="14" t="s">
        <v>83</v>
      </c>
      <c r="AW207" s="14" t="s">
        <v>37</v>
      </c>
      <c r="AX207" s="14" t="s">
        <v>81</v>
      </c>
      <c r="AY207" s="159" t="s">
        <v>132</v>
      </c>
    </row>
    <row r="208" spans="1:65" s="2" customFormat="1" ht="49.15" customHeight="1">
      <c r="A208" s="30"/>
      <c r="B208" s="135"/>
      <c r="C208" s="136" t="s">
        <v>313</v>
      </c>
      <c r="D208" s="136" t="s">
        <v>135</v>
      </c>
      <c r="E208" s="137" t="s">
        <v>314</v>
      </c>
      <c r="F208" s="138" t="s">
        <v>315</v>
      </c>
      <c r="G208" s="139" t="s">
        <v>177</v>
      </c>
      <c r="H208" s="140">
        <v>2.05</v>
      </c>
      <c r="I208" s="141"/>
      <c r="J208" s="141">
        <f>ROUND(I208*H208,2)</f>
        <v>0</v>
      </c>
      <c r="K208" s="138" t="s">
        <v>139</v>
      </c>
      <c r="L208" s="31"/>
      <c r="M208" s="142" t="s">
        <v>3</v>
      </c>
      <c r="N208" s="143" t="s">
        <v>46</v>
      </c>
      <c r="O208" s="144">
        <v>0.43</v>
      </c>
      <c r="P208" s="144">
        <f>O208*H208</f>
        <v>0.8815</v>
      </c>
      <c r="Q208" s="144">
        <v>0</v>
      </c>
      <c r="R208" s="144">
        <f>Q208*H208</f>
        <v>0</v>
      </c>
      <c r="S208" s="144">
        <v>0.27</v>
      </c>
      <c r="T208" s="145">
        <f>S208*H208</f>
        <v>0.5535</v>
      </c>
      <c r="U208" s="30"/>
      <c r="V208" s="30"/>
      <c r="W208" s="30"/>
      <c r="X208" s="30"/>
      <c r="Y208" s="30"/>
      <c r="Z208" s="30"/>
      <c r="AA208" s="30"/>
      <c r="AB208" s="30"/>
      <c r="AC208" s="30"/>
      <c r="AD208" s="30"/>
      <c r="AE208" s="30"/>
      <c r="AR208" s="146" t="s">
        <v>140</v>
      </c>
      <c r="AT208" s="146" t="s">
        <v>135</v>
      </c>
      <c r="AU208" s="146" t="s">
        <v>83</v>
      </c>
      <c r="AY208" s="18" t="s">
        <v>132</v>
      </c>
      <c r="BE208" s="147">
        <f>IF(N208="základní",J208,0)</f>
        <v>0</v>
      </c>
      <c r="BF208" s="147">
        <f>IF(N208="snížená",J208,0)</f>
        <v>0</v>
      </c>
      <c r="BG208" s="147">
        <f>IF(N208="zákl. přenesená",J208,0)</f>
        <v>0</v>
      </c>
      <c r="BH208" s="147">
        <f>IF(N208="sníž. přenesená",J208,0)</f>
        <v>0</v>
      </c>
      <c r="BI208" s="147">
        <f>IF(N208="nulová",J208,0)</f>
        <v>0</v>
      </c>
      <c r="BJ208" s="18" t="s">
        <v>81</v>
      </c>
      <c r="BK208" s="147">
        <f>ROUND(I208*H208,2)</f>
        <v>0</v>
      </c>
      <c r="BL208" s="18" t="s">
        <v>140</v>
      </c>
      <c r="BM208" s="146" t="s">
        <v>316</v>
      </c>
    </row>
    <row r="209" spans="2:51" s="13" customFormat="1" ht="22.5">
      <c r="B209" s="152"/>
      <c r="D209" s="148" t="s">
        <v>144</v>
      </c>
      <c r="E209" s="153" t="s">
        <v>3</v>
      </c>
      <c r="F209" s="154" t="s">
        <v>300</v>
      </c>
      <c r="H209" s="153" t="s">
        <v>3</v>
      </c>
      <c r="L209" s="152"/>
      <c r="M209" s="155"/>
      <c r="N209" s="156"/>
      <c r="O209" s="156"/>
      <c r="P209" s="156"/>
      <c r="Q209" s="156"/>
      <c r="R209" s="156"/>
      <c r="S209" s="156"/>
      <c r="T209" s="157"/>
      <c r="AT209" s="153" t="s">
        <v>144</v>
      </c>
      <c r="AU209" s="153" t="s">
        <v>83</v>
      </c>
      <c r="AV209" s="13" t="s">
        <v>81</v>
      </c>
      <c r="AW209" s="13" t="s">
        <v>37</v>
      </c>
      <c r="AX209" s="13" t="s">
        <v>75</v>
      </c>
      <c r="AY209" s="153" t="s">
        <v>132</v>
      </c>
    </row>
    <row r="210" spans="2:51" s="14" customFormat="1" ht="12">
      <c r="B210" s="158"/>
      <c r="D210" s="148" t="s">
        <v>144</v>
      </c>
      <c r="E210" s="159" t="s">
        <v>3</v>
      </c>
      <c r="F210" s="160" t="s">
        <v>317</v>
      </c>
      <c r="H210" s="161">
        <v>2.05</v>
      </c>
      <c r="L210" s="158"/>
      <c r="M210" s="162"/>
      <c r="N210" s="163"/>
      <c r="O210" s="163"/>
      <c r="P210" s="163"/>
      <c r="Q210" s="163"/>
      <c r="R210" s="163"/>
      <c r="S210" s="163"/>
      <c r="T210" s="164"/>
      <c r="AT210" s="159" t="s">
        <v>144</v>
      </c>
      <c r="AU210" s="159" t="s">
        <v>83</v>
      </c>
      <c r="AV210" s="14" t="s">
        <v>83</v>
      </c>
      <c r="AW210" s="14" t="s">
        <v>37</v>
      </c>
      <c r="AX210" s="14" t="s">
        <v>81</v>
      </c>
      <c r="AY210" s="159" t="s">
        <v>132</v>
      </c>
    </row>
    <row r="211" spans="1:65" s="2" customFormat="1" ht="49.15" customHeight="1">
      <c r="A211" s="30"/>
      <c r="B211" s="135"/>
      <c r="C211" s="136" t="s">
        <v>318</v>
      </c>
      <c r="D211" s="136" t="s">
        <v>135</v>
      </c>
      <c r="E211" s="137" t="s">
        <v>319</v>
      </c>
      <c r="F211" s="138" t="s">
        <v>320</v>
      </c>
      <c r="G211" s="139" t="s">
        <v>138</v>
      </c>
      <c r="H211" s="140">
        <v>0.945</v>
      </c>
      <c r="I211" s="141"/>
      <c r="J211" s="141">
        <f>ROUND(I211*H211,2)</f>
        <v>0</v>
      </c>
      <c r="K211" s="138" t="s">
        <v>139</v>
      </c>
      <c r="L211" s="31"/>
      <c r="M211" s="142" t="s">
        <v>3</v>
      </c>
      <c r="N211" s="143" t="s">
        <v>46</v>
      </c>
      <c r="O211" s="144">
        <v>3.608</v>
      </c>
      <c r="P211" s="144">
        <f>O211*H211</f>
        <v>3.40956</v>
      </c>
      <c r="Q211" s="144">
        <v>0</v>
      </c>
      <c r="R211" s="144">
        <f>Q211*H211</f>
        <v>0</v>
      </c>
      <c r="S211" s="144">
        <v>1.8</v>
      </c>
      <c r="T211" s="145">
        <f>S211*H211</f>
        <v>1.7009999999999998</v>
      </c>
      <c r="U211" s="30"/>
      <c r="V211" s="30"/>
      <c r="W211" s="30"/>
      <c r="X211" s="30"/>
      <c r="Y211" s="30"/>
      <c r="Z211" s="30"/>
      <c r="AA211" s="30"/>
      <c r="AB211" s="30"/>
      <c r="AC211" s="30"/>
      <c r="AD211" s="30"/>
      <c r="AE211" s="30"/>
      <c r="AR211" s="146" t="s">
        <v>140</v>
      </c>
      <c r="AT211" s="146" t="s">
        <v>135</v>
      </c>
      <c r="AU211" s="146" t="s">
        <v>83</v>
      </c>
      <c r="AY211" s="18" t="s">
        <v>132</v>
      </c>
      <c r="BE211" s="147">
        <f>IF(N211="základní",J211,0)</f>
        <v>0</v>
      </c>
      <c r="BF211" s="147">
        <f>IF(N211="snížená",J211,0)</f>
        <v>0</v>
      </c>
      <c r="BG211" s="147">
        <f>IF(N211="zákl. přenesená",J211,0)</f>
        <v>0</v>
      </c>
      <c r="BH211" s="147">
        <f>IF(N211="sníž. přenesená",J211,0)</f>
        <v>0</v>
      </c>
      <c r="BI211" s="147">
        <f>IF(N211="nulová",J211,0)</f>
        <v>0</v>
      </c>
      <c r="BJ211" s="18" t="s">
        <v>81</v>
      </c>
      <c r="BK211" s="147">
        <f>ROUND(I211*H211,2)</f>
        <v>0</v>
      </c>
      <c r="BL211" s="18" t="s">
        <v>140</v>
      </c>
      <c r="BM211" s="146" t="s">
        <v>321</v>
      </c>
    </row>
    <row r="212" spans="2:51" s="13" customFormat="1" ht="22.5">
      <c r="B212" s="152"/>
      <c r="D212" s="148" t="s">
        <v>144</v>
      </c>
      <c r="E212" s="153" t="s">
        <v>3</v>
      </c>
      <c r="F212" s="154" t="s">
        <v>300</v>
      </c>
      <c r="H212" s="153" t="s">
        <v>3</v>
      </c>
      <c r="L212" s="152"/>
      <c r="M212" s="155"/>
      <c r="N212" s="156"/>
      <c r="O212" s="156"/>
      <c r="P212" s="156"/>
      <c r="Q212" s="156"/>
      <c r="R212" s="156"/>
      <c r="S212" s="156"/>
      <c r="T212" s="157"/>
      <c r="AT212" s="153" t="s">
        <v>144</v>
      </c>
      <c r="AU212" s="153" t="s">
        <v>83</v>
      </c>
      <c r="AV212" s="13" t="s">
        <v>81</v>
      </c>
      <c r="AW212" s="13" t="s">
        <v>37</v>
      </c>
      <c r="AX212" s="13" t="s">
        <v>75</v>
      </c>
      <c r="AY212" s="153" t="s">
        <v>132</v>
      </c>
    </row>
    <row r="213" spans="2:51" s="14" customFormat="1" ht="12">
      <c r="B213" s="158"/>
      <c r="D213" s="148" t="s">
        <v>144</v>
      </c>
      <c r="E213" s="159" t="s">
        <v>3</v>
      </c>
      <c r="F213" s="160" t="s">
        <v>322</v>
      </c>
      <c r="H213" s="161">
        <v>0.945</v>
      </c>
      <c r="L213" s="158"/>
      <c r="M213" s="162"/>
      <c r="N213" s="163"/>
      <c r="O213" s="163"/>
      <c r="P213" s="163"/>
      <c r="Q213" s="163"/>
      <c r="R213" s="163"/>
      <c r="S213" s="163"/>
      <c r="T213" s="164"/>
      <c r="AT213" s="159" t="s">
        <v>144</v>
      </c>
      <c r="AU213" s="159" t="s">
        <v>83</v>
      </c>
      <c r="AV213" s="14" t="s">
        <v>83</v>
      </c>
      <c r="AW213" s="14" t="s">
        <v>37</v>
      </c>
      <c r="AX213" s="14" t="s">
        <v>81</v>
      </c>
      <c r="AY213" s="159" t="s">
        <v>132</v>
      </c>
    </row>
    <row r="214" spans="1:65" s="2" customFormat="1" ht="37.9" customHeight="1">
      <c r="A214" s="30"/>
      <c r="B214" s="135"/>
      <c r="C214" s="136" t="s">
        <v>323</v>
      </c>
      <c r="D214" s="136" t="s">
        <v>135</v>
      </c>
      <c r="E214" s="137" t="s">
        <v>324</v>
      </c>
      <c r="F214" s="138" t="s">
        <v>325</v>
      </c>
      <c r="G214" s="139" t="s">
        <v>184</v>
      </c>
      <c r="H214" s="140">
        <v>2</v>
      </c>
      <c r="I214" s="141"/>
      <c r="J214" s="141">
        <f>ROUND(I214*H214,2)</f>
        <v>0</v>
      </c>
      <c r="K214" s="138" t="s">
        <v>139</v>
      </c>
      <c r="L214" s="31"/>
      <c r="M214" s="142" t="s">
        <v>3</v>
      </c>
      <c r="N214" s="143" t="s">
        <v>46</v>
      </c>
      <c r="O214" s="144">
        <v>0.772</v>
      </c>
      <c r="P214" s="144">
        <f>O214*H214</f>
        <v>1.544</v>
      </c>
      <c r="Q214" s="144">
        <v>0</v>
      </c>
      <c r="R214" s="144">
        <f>Q214*H214</f>
        <v>0</v>
      </c>
      <c r="S214" s="144">
        <v>0.031</v>
      </c>
      <c r="T214" s="145">
        <f>S214*H214</f>
        <v>0.062</v>
      </c>
      <c r="U214" s="30"/>
      <c r="V214" s="30"/>
      <c r="W214" s="30"/>
      <c r="X214" s="30"/>
      <c r="Y214" s="30"/>
      <c r="Z214" s="30"/>
      <c r="AA214" s="30"/>
      <c r="AB214" s="30"/>
      <c r="AC214" s="30"/>
      <c r="AD214" s="30"/>
      <c r="AE214" s="30"/>
      <c r="AR214" s="146" t="s">
        <v>140</v>
      </c>
      <c r="AT214" s="146" t="s">
        <v>135</v>
      </c>
      <c r="AU214" s="146" t="s">
        <v>83</v>
      </c>
      <c r="AY214" s="18" t="s">
        <v>132</v>
      </c>
      <c r="BE214" s="147">
        <f>IF(N214="základní",J214,0)</f>
        <v>0</v>
      </c>
      <c r="BF214" s="147">
        <f>IF(N214="snížená",J214,0)</f>
        <v>0</v>
      </c>
      <c r="BG214" s="147">
        <f>IF(N214="zákl. přenesená",J214,0)</f>
        <v>0</v>
      </c>
      <c r="BH214" s="147">
        <f>IF(N214="sníž. přenesená",J214,0)</f>
        <v>0</v>
      </c>
      <c r="BI214" s="147">
        <f>IF(N214="nulová",J214,0)</f>
        <v>0</v>
      </c>
      <c r="BJ214" s="18" t="s">
        <v>81</v>
      </c>
      <c r="BK214" s="147">
        <f>ROUND(I214*H214,2)</f>
        <v>0</v>
      </c>
      <c r="BL214" s="18" t="s">
        <v>140</v>
      </c>
      <c r="BM214" s="146" t="s">
        <v>326</v>
      </c>
    </row>
    <row r="215" spans="1:47" s="2" customFormat="1" ht="29.25">
      <c r="A215" s="30"/>
      <c r="B215" s="31"/>
      <c r="C215" s="30"/>
      <c r="D215" s="148" t="s">
        <v>186</v>
      </c>
      <c r="E215" s="30"/>
      <c r="F215" s="149" t="s">
        <v>187</v>
      </c>
      <c r="G215" s="30"/>
      <c r="H215" s="30"/>
      <c r="I215" s="30"/>
      <c r="J215" s="30"/>
      <c r="K215" s="30"/>
      <c r="L215" s="31"/>
      <c r="M215" s="150"/>
      <c r="N215" s="151"/>
      <c r="O215" s="51"/>
      <c r="P215" s="51"/>
      <c r="Q215" s="51"/>
      <c r="R215" s="51"/>
      <c r="S215" s="51"/>
      <c r="T215" s="52"/>
      <c r="U215" s="30"/>
      <c r="V215" s="30"/>
      <c r="W215" s="30"/>
      <c r="X215" s="30"/>
      <c r="Y215" s="30"/>
      <c r="Z215" s="30"/>
      <c r="AA215" s="30"/>
      <c r="AB215" s="30"/>
      <c r="AC215" s="30"/>
      <c r="AD215" s="30"/>
      <c r="AE215" s="30"/>
      <c r="AT215" s="18" t="s">
        <v>186</v>
      </c>
      <c r="AU215" s="18" t="s">
        <v>83</v>
      </c>
    </row>
    <row r="216" spans="2:51" s="13" customFormat="1" ht="22.5">
      <c r="B216" s="152"/>
      <c r="D216" s="148" t="s">
        <v>144</v>
      </c>
      <c r="E216" s="153" t="s">
        <v>3</v>
      </c>
      <c r="F216" s="154" t="s">
        <v>145</v>
      </c>
      <c r="H216" s="153" t="s">
        <v>3</v>
      </c>
      <c r="L216" s="152"/>
      <c r="M216" s="155"/>
      <c r="N216" s="156"/>
      <c r="O216" s="156"/>
      <c r="P216" s="156"/>
      <c r="Q216" s="156"/>
      <c r="R216" s="156"/>
      <c r="S216" s="156"/>
      <c r="T216" s="157"/>
      <c r="AT216" s="153" t="s">
        <v>144</v>
      </c>
      <c r="AU216" s="153" t="s">
        <v>83</v>
      </c>
      <c r="AV216" s="13" t="s">
        <v>81</v>
      </c>
      <c r="AW216" s="13" t="s">
        <v>37</v>
      </c>
      <c r="AX216" s="13" t="s">
        <v>75</v>
      </c>
      <c r="AY216" s="153" t="s">
        <v>132</v>
      </c>
    </row>
    <row r="217" spans="2:51" s="14" customFormat="1" ht="12">
      <c r="B217" s="158"/>
      <c r="D217" s="148" t="s">
        <v>144</v>
      </c>
      <c r="E217" s="159" t="s">
        <v>3</v>
      </c>
      <c r="F217" s="160" t="s">
        <v>327</v>
      </c>
      <c r="H217" s="161">
        <v>2</v>
      </c>
      <c r="L217" s="158"/>
      <c r="M217" s="162"/>
      <c r="N217" s="163"/>
      <c r="O217" s="163"/>
      <c r="P217" s="163"/>
      <c r="Q217" s="163"/>
      <c r="R217" s="163"/>
      <c r="S217" s="163"/>
      <c r="T217" s="164"/>
      <c r="AT217" s="159" t="s">
        <v>144</v>
      </c>
      <c r="AU217" s="159" t="s">
        <v>83</v>
      </c>
      <c r="AV217" s="14" t="s">
        <v>83</v>
      </c>
      <c r="AW217" s="14" t="s">
        <v>37</v>
      </c>
      <c r="AX217" s="14" t="s">
        <v>81</v>
      </c>
      <c r="AY217" s="159" t="s">
        <v>132</v>
      </c>
    </row>
    <row r="218" spans="1:65" s="2" customFormat="1" ht="37.9" customHeight="1">
      <c r="A218" s="30"/>
      <c r="B218" s="135"/>
      <c r="C218" s="136" t="s">
        <v>328</v>
      </c>
      <c r="D218" s="136" t="s">
        <v>135</v>
      </c>
      <c r="E218" s="137" t="s">
        <v>329</v>
      </c>
      <c r="F218" s="138" t="s">
        <v>330</v>
      </c>
      <c r="G218" s="139" t="s">
        <v>234</v>
      </c>
      <c r="H218" s="140">
        <v>1.3</v>
      </c>
      <c r="I218" s="141"/>
      <c r="J218" s="141">
        <f>ROUND(I218*H218,2)</f>
        <v>0</v>
      </c>
      <c r="K218" s="138" t="s">
        <v>139</v>
      </c>
      <c r="L218" s="31"/>
      <c r="M218" s="142" t="s">
        <v>3</v>
      </c>
      <c r="N218" s="143" t="s">
        <v>46</v>
      </c>
      <c r="O218" s="144">
        <v>0.342</v>
      </c>
      <c r="P218" s="144">
        <f>O218*H218</f>
        <v>0.44460000000000005</v>
      </c>
      <c r="Q218" s="144">
        <v>0</v>
      </c>
      <c r="R218" s="144">
        <f>Q218*H218</f>
        <v>0</v>
      </c>
      <c r="S218" s="144">
        <v>0.018</v>
      </c>
      <c r="T218" s="145">
        <f>S218*H218</f>
        <v>0.0234</v>
      </c>
      <c r="U218" s="30"/>
      <c r="V218" s="30"/>
      <c r="W218" s="30"/>
      <c r="X218" s="30"/>
      <c r="Y218" s="30"/>
      <c r="Z218" s="30"/>
      <c r="AA218" s="30"/>
      <c r="AB218" s="30"/>
      <c r="AC218" s="30"/>
      <c r="AD218" s="30"/>
      <c r="AE218" s="30"/>
      <c r="AR218" s="146" t="s">
        <v>140</v>
      </c>
      <c r="AT218" s="146" t="s">
        <v>135</v>
      </c>
      <c r="AU218" s="146" t="s">
        <v>83</v>
      </c>
      <c r="AY218" s="18" t="s">
        <v>132</v>
      </c>
      <c r="BE218" s="147">
        <f>IF(N218="základní",J218,0)</f>
        <v>0</v>
      </c>
      <c r="BF218" s="147">
        <f>IF(N218="snížená",J218,0)</f>
        <v>0</v>
      </c>
      <c r="BG218" s="147">
        <f>IF(N218="zákl. přenesená",J218,0)</f>
        <v>0</v>
      </c>
      <c r="BH218" s="147">
        <f>IF(N218="sníž. přenesená",J218,0)</f>
        <v>0</v>
      </c>
      <c r="BI218" s="147">
        <f>IF(N218="nulová",J218,0)</f>
        <v>0</v>
      </c>
      <c r="BJ218" s="18" t="s">
        <v>81</v>
      </c>
      <c r="BK218" s="147">
        <f>ROUND(I218*H218,2)</f>
        <v>0</v>
      </c>
      <c r="BL218" s="18" t="s">
        <v>140</v>
      </c>
      <c r="BM218" s="146" t="s">
        <v>331</v>
      </c>
    </row>
    <row r="219" spans="2:51" s="13" customFormat="1" ht="22.5">
      <c r="B219" s="152"/>
      <c r="D219" s="148" t="s">
        <v>144</v>
      </c>
      <c r="E219" s="153" t="s">
        <v>3</v>
      </c>
      <c r="F219" s="154" t="s">
        <v>145</v>
      </c>
      <c r="H219" s="153" t="s">
        <v>3</v>
      </c>
      <c r="L219" s="152"/>
      <c r="M219" s="155"/>
      <c r="N219" s="156"/>
      <c r="O219" s="156"/>
      <c r="P219" s="156"/>
      <c r="Q219" s="156"/>
      <c r="R219" s="156"/>
      <c r="S219" s="156"/>
      <c r="T219" s="157"/>
      <c r="AT219" s="153" t="s">
        <v>144</v>
      </c>
      <c r="AU219" s="153" t="s">
        <v>83</v>
      </c>
      <c r="AV219" s="13" t="s">
        <v>81</v>
      </c>
      <c r="AW219" s="13" t="s">
        <v>37</v>
      </c>
      <c r="AX219" s="13" t="s">
        <v>75</v>
      </c>
      <c r="AY219" s="153" t="s">
        <v>132</v>
      </c>
    </row>
    <row r="220" spans="2:51" s="14" customFormat="1" ht="12">
      <c r="B220" s="158"/>
      <c r="D220" s="148" t="s">
        <v>144</v>
      </c>
      <c r="E220" s="159" t="s">
        <v>3</v>
      </c>
      <c r="F220" s="160" t="s">
        <v>332</v>
      </c>
      <c r="H220" s="161">
        <v>1.3</v>
      </c>
      <c r="L220" s="158"/>
      <c r="M220" s="162"/>
      <c r="N220" s="163"/>
      <c r="O220" s="163"/>
      <c r="P220" s="163"/>
      <c r="Q220" s="163"/>
      <c r="R220" s="163"/>
      <c r="S220" s="163"/>
      <c r="T220" s="164"/>
      <c r="AT220" s="159" t="s">
        <v>144</v>
      </c>
      <c r="AU220" s="159" t="s">
        <v>83</v>
      </c>
      <c r="AV220" s="14" t="s">
        <v>83</v>
      </c>
      <c r="AW220" s="14" t="s">
        <v>37</v>
      </c>
      <c r="AX220" s="14" t="s">
        <v>81</v>
      </c>
      <c r="AY220" s="159" t="s">
        <v>132</v>
      </c>
    </row>
    <row r="221" spans="1:65" s="2" customFormat="1" ht="37.9" customHeight="1">
      <c r="A221" s="30"/>
      <c r="B221" s="135"/>
      <c r="C221" s="136" t="s">
        <v>333</v>
      </c>
      <c r="D221" s="136" t="s">
        <v>135</v>
      </c>
      <c r="E221" s="137" t="s">
        <v>334</v>
      </c>
      <c r="F221" s="138" t="s">
        <v>335</v>
      </c>
      <c r="G221" s="139" t="s">
        <v>234</v>
      </c>
      <c r="H221" s="140">
        <v>2.6</v>
      </c>
      <c r="I221" s="141"/>
      <c r="J221" s="141">
        <f>ROUND(I221*H221,2)</f>
        <v>0</v>
      </c>
      <c r="K221" s="138" t="s">
        <v>139</v>
      </c>
      <c r="L221" s="31"/>
      <c r="M221" s="142" t="s">
        <v>3</v>
      </c>
      <c r="N221" s="143" t="s">
        <v>46</v>
      </c>
      <c r="O221" s="144">
        <v>0.729</v>
      </c>
      <c r="P221" s="144">
        <f>O221*H221</f>
        <v>1.8954</v>
      </c>
      <c r="Q221" s="144">
        <v>0</v>
      </c>
      <c r="R221" s="144">
        <f>Q221*H221</f>
        <v>0</v>
      </c>
      <c r="S221" s="144">
        <v>0.054</v>
      </c>
      <c r="T221" s="145">
        <f>S221*H221</f>
        <v>0.1404</v>
      </c>
      <c r="U221" s="30"/>
      <c r="V221" s="30"/>
      <c r="W221" s="30"/>
      <c r="X221" s="30"/>
      <c r="Y221" s="30"/>
      <c r="Z221" s="30"/>
      <c r="AA221" s="30"/>
      <c r="AB221" s="30"/>
      <c r="AC221" s="30"/>
      <c r="AD221" s="30"/>
      <c r="AE221" s="30"/>
      <c r="AR221" s="146" t="s">
        <v>140</v>
      </c>
      <c r="AT221" s="146" t="s">
        <v>135</v>
      </c>
      <c r="AU221" s="146" t="s">
        <v>83</v>
      </c>
      <c r="AY221" s="18" t="s">
        <v>132</v>
      </c>
      <c r="BE221" s="147">
        <f>IF(N221="základní",J221,0)</f>
        <v>0</v>
      </c>
      <c r="BF221" s="147">
        <f>IF(N221="snížená",J221,0)</f>
        <v>0</v>
      </c>
      <c r="BG221" s="147">
        <f>IF(N221="zákl. přenesená",J221,0)</f>
        <v>0</v>
      </c>
      <c r="BH221" s="147">
        <f>IF(N221="sníž. přenesená",J221,0)</f>
        <v>0</v>
      </c>
      <c r="BI221" s="147">
        <f>IF(N221="nulová",J221,0)</f>
        <v>0</v>
      </c>
      <c r="BJ221" s="18" t="s">
        <v>81</v>
      </c>
      <c r="BK221" s="147">
        <f>ROUND(I221*H221,2)</f>
        <v>0</v>
      </c>
      <c r="BL221" s="18" t="s">
        <v>140</v>
      </c>
      <c r="BM221" s="146" t="s">
        <v>336</v>
      </c>
    </row>
    <row r="222" spans="2:51" s="13" customFormat="1" ht="22.5">
      <c r="B222" s="152"/>
      <c r="D222" s="148" t="s">
        <v>144</v>
      </c>
      <c r="E222" s="153" t="s">
        <v>3</v>
      </c>
      <c r="F222" s="154" t="s">
        <v>145</v>
      </c>
      <c r="H222" s="153" t="s">
        <v>3</v>
      </c>
      <c r="L222" s="152"/>
      <c r="M222" s="155"/>
      <c r="N222" s="156"/>
      <c r="O222" s="156"/>
      <c r="P222" s="156"/>
      <c r="Q222" s="156"/>
      <c r="R222" s="156"/>
      <c r="S222" s="156"/>
      <c r="T222" s="157"/>
      <c r="AT222" s="153" t="s">
        <v>144</v>
      </c>
      <c r="AU222" s="153" t="s">
        <v>83</v>
      </c>
      <c r="AV222" s="13" t="s">
        <v>81</v>
      </c>
      <c r="AW222" s="13" t="s">
        <v>37</v>
      </c>
      <c r="AX222" s="13" t="s">
        <v>75</v>
      </c>
      <c r="AY222" s="153" t="s">
        <v>132</v>
      </c>
    </row>
    <row r="223" spans="2:51" s="14" customFormat="1" ht="12">
      <c r="B223" s="158"/>
      <c r="D223" s="148" t="s">
        <v>144</v>
      </c>
      <c r="E223" s="159" t="s">
        <v>3</v>
      </c>
      <c r="F223" s="160" t="s">
        <v>337</v>
      </c>
      <c r="H223" s="161">
        <v>2.6</v>
      </c>
      <c r="L223" s="158"/>
      <c r="M223" s="162"/>
      <c r="N223" s="163"/>
      <c r="O223" s="163"/>
      <c r="P223" s="163"/>
      <c r="Q223" s="163"/>
      <c r="R223" s="163"/>
      <c r="S223" s="163"/>
      <c r="T223" s="164"/>
      <c r="AT223" s="159" t="s">
        <v>144</v>
      </c>
      <c r="AU223" s="159" t="s">
        <v>83</v>
      </c>
      <c r="AV223" s="14" t="s">
        <v>83</v>
      </c>
      <c r="AW223" s="14" t="s">
        <v>37</v>
      </c>
      <c r="AX223" s="14" t="s">
        <v>81</v>
      </c>
      <c r="AY223" s="159" t="s">
        <v>132</v>
      </c>
    </row>
    <row r="224" spans="1:65" s="2" customFormat="1" ht="49.15" customHeight="1">
      <c r="A224" s="30"/>
      <c r="B224" s="135"/>
      <c r="C224" s="136" t="s">
        <v>338</v>
      </c>
      <c r="D224" s="136" t="s">
        <v>135</v>
      </c>
      <c r="E224" s="137" t="s">
        <v>339</v>
      </c>
      <c r="F224" s="138" t="s">
        <v>340</v>
      </c>
      <c r="G224" s="139" t="s">
        <v>234</v>
      </c>
      <c r="H224" s="140">
        <v>1.3</v>
      </c>
      <c r="I224" s="141"/>
      <c r="J224" s="141">
        <f>ROUND(I224*H224,2)</f>
        <v>0</v>
      </c>
      <c r="K224" s="138" t="s">
        <v>139</v>
      </c>
      <c r="L224" s="31"/>
      <c r="M224" s="142" t="s">
        <v>3</v>
      </c>
      <c r="N224" s="143" t="s">
        <v>46</v>
      </c>
      <c r="O224" s="144">
        <v>0.18</v>
      </c>
      <c r="P224" s="144">
        <f>O224*H224</f>
        <v>0.23399999999999999</v>
      </c>
      <c r="Q224" s="144">
        <v>0</v>
      </c>
      <c r="R224" s="144">
        <f>Q224*H224</f>
        <v>0</v>
      </c>
      <c r="S224" s="144">
        <v>0.04</v>
      </c>
      <c r="T224" s="145">
        <f>S224*H224</f>
        <v>0.052000000000000005</v>
      </c>
      <c r="U224" s="30"/>
      <c r="V224" s="30"/>
      <c r="W224" s="30"/>
      <c r="X224" s="30"/>
      <c r="Y224" s="30"/>
      <c r="Z224" s="30"/>
      <c r="AA224" s="30"/>
      <c r="AB224" s="30"/>
      <c r="AC224" s="30"/>
      <c r="AD224" s="30"/>
      <c r="AE224" s="30"/>
      <c r="AR224" s="146" t="s">
        <v>140</v>
      </c>
      <c r="AT224" s="146" t="s">
        <v>135</v>
      </c>
      <c r="AU224" s="146" t="s">
        <v>83</v>
      </c>
      <c r="AY224" s="18" t="s">
        <v>132</v>
      </c>
      <c r="BE224" s="147">
        <f>IF(N224="základní",J224,0)</f>
        <v>0</v>
      </c>
      <c r="BF224" s="147">
        <f>IF(N224="snížená",J224,0)</f>
        <v>0</v>
      </c>
      <c r="BG224" s="147">
        <f>IF(N224="zákl. přenesená",J224,0)</f>
        <v>0</v>
      </c>
      <c r="BH224" s="147">
        <f>IF(N224="sníž. přenesená",J224,0)</f>
        <v>0</v>
      </c>
      <c r="BI224" s="147">
        <f>IF(N224="nulová",J224,0)</f>
        <v>0</v>
      </c>
      <c r="BJ224" s="18" t="s">
        <v>81</v>
      </c>
      <c r="BK224" s="147">
        <f>ROUND(I224*H224,2)</f>
        <v>0</v>
      </c>
      <c r="BL224" s="18" t="s">
        <v>140</v>
      </c>
      <c r="BM224" s="146" t="s">
        <v>341</v>
      </c>
    </row>
    <row r="225" spans="1:65" s="2" customFormat="1" ht="37.9" customHeight="1">
      <c r="A225" s="30"/>
      <c r="B225" s="135"/>
      <c r="C225" s="136" t="s">
        <v>342</v>
      </c>
      <c r="D225" s="136" t="s">
        <v>135</v>
      </c>
      <c r="E225" s="137" t="s">
        <v>343</v>
      </c>
      <c r="F225" s="138" t="s">
        <v>344</v>
      </c>
      <c r="G225" s="139" t="s">
        <v>177</v>
      </c>
      <c r="H225" s="140">
        <v>4.695</v>
      </c>
      <c r="I225" s="141"/>
      <c r="J225" s="141">
        <f>ROUND(I225*H225,2)</f>
        <v>0</v>
      </c>
      <c r="K225" s="138" t="s">
        <v>139</v>
      </c>
      <c r="L225" s="31"/>
      <c r="M225" s="142" t="s">
        <v>3</v>
      </c>
      <c r="N225" s="143" t="s">
        <v>46</v>
      </c>
      <c r="O225" s="144">
        <v>0.13</v>
      </c>
      <c r="P225" s="144">
        <f>O225*H225</f>
        <v>0.6103500000000001</v>
      </c>
      <c r="Q225" s="144">
        <v>0</v>
      </c>
      <c r="R225" s="144">
        <f>Q225*H225</f>
        <v>0</v>
      </c>
      <c r="S225" s="144">
        <v>0.02</v>
      </c>
      <c r="T225" s="145">
        <f>S225*H225</f>
        <v>0.09390000000000001</v>
      </c>
      <c r="U225" s="30"/>
      <c r="V225" s="30"/>
      <c r="W225" s="30"/>
      <c r="X225" s="30"/>
      <c r="Y225" s="30"/>
      <c r="Z225" s="30"/>
      <c r="AA225" s="30"/>
      <c r="AB225" s="30"/>
      <c r="AC225" s="30"/>
      <c r="AD225" s="30"/>
      <c r="AE225" s="30"/>
      <c r="AR225" s="146" t="s">
        <v>140</v>
      </c>
      <c r="AT225" s="146" t="s">
        <v>135</v>
      </c>
      <c r="AU225" s="146" t="s">
        <v>83</v>
      </c>
      <c r="AY225" s="18" t="s">
        <v>132</v>
      </c>
      <c r="BE225" s="147">
        <f>IF(N225="základní",J225,0)</f>
        <v>0</v>
      </c>
      <c r="BF225" s="147">
        <f>IF(N225="snížená",J225,0)</f>
        <v>0</v>
      </c>
      <c r="BG225" s="147">
        <f>IF(N225="zákl. přenesená",J225,0)</f>
        <v>0</v>
      </c>
      <c r="BH225" s="147">
        <f>IF(N225="sníž. přenesená",J225,0)</f>
        <v>0</v>
      </c>
      <c r="BI225" s="147">
        <f>IF(N225="nulová",J225,0)</f>
        <v>0</v>
      </c>
      <c r="BJ225" s="18" t="s">
        <v>81</v>
      </c>
      <c r="BK225" s="147">
        <f>ROUND(I225*H225,2)</f>
        <v>0</v>
      </c>
      <c r="BL225" s="18" t="s">
        <v>140</v>
      </c>
      <c r="BM225" s="146" t="s">
        <v>345</v>
      </c>
    </row>
    <row r="226" spans="1:47" s="2" customFormat="1" ht="39">
      <c r="A226" s="30"/>
      <c r="B226" s="31"/>
      <c r="C226" s="30"/>
      <c r="D226" s="148" t="s">
        <v>142</v>
      </c>
      <c r="E226" s="30"/>
      <c r="F226" s="149" t="s">
        <v>346</v>
      </c>
      <c r="G226" s="30"/>
      <c r="H226" s="30"/>
      <c r="I226" s="30"/>
      <c r="J226" s="30"/>
      <c r="K226" s="30"/>
      <c r="L226" s="31"/>
      <c r="M226" s="150"/>
      <c r="N226" s="151"/>
      <c r="O226" s="51"/>
      <c r="P226" s="51"/>
      <c r="Q226" s="51"/>
      <c r="R226" s="51"/>
      <c r="S226" s="51"/>
      <c r="T226" s="52"/>
      <c r="U226" s="30"/>
      <c r="V226" s="30"/>
      <c r="W226" s="30"/>
      <c r="X226" s="30"/>
      <c r="Y226" s="30"/>
      <c r="Z226" s="30"/>
      <c r="AA226" s="30"/>
      <c r="AB226" s="30"/>
      <c r="AC226" s="30"/>
      <c r="AD226" s="30"/>
      <c r="AE226" s="30"/>
      <c r="AT226" s="18" t="s">
        <v>142</v>
      </c>
      <c r="AU226" s="18" t="s">
        <v>83</v>
      </c>
    </row>
    <row r="227" spans="2:51" s="13" customFormat="1" ht="22.5">
      <c r="B227" s="152"/>
      <c r="D227" s="148" t="s">
        <v>144</v>
      </c>
      <c r="E227" s="153" t="s">
        <v>3</v>
      </c>
      <c r="F227" s="154" t="s">
        <v>145</v>
      </c>
      <c r="H227" s="153" t="s">
        <v>3</v>
      </c>
      <c r="L227" s="152"/>
      <c r="M227" s="155"/>
      <c r="N227" s="156"/>
      <c r="O227" s="156"/>
      <c r="P227" s="156"/>
      <c r="Q227" s="156"/>
      <c r="R227" s="156"/>
      <c r="S227" s="156"/>
      <c r="T227" s="157"/>
      <c r="AT227" s="153" t="s">
        <v>144</v>
      </c>
      <c r="AU227" s="153" t="s">
        <v>83</v>
      </c>
      <c r="AV227" s="13" t="s">
        <v>81</v>
      </c>
      <c r="AW227" s="13" t="s">
        <v>37</v>
      </c>
      <c r="AX227" s="13" t="s">
        <v>75</v>
      </c>
      <c r="AY227" s="153" t="s">
        <v>132</v>
      </c>
    </row>
    <row r="228" spans="2:51" s="14" customFormat="1" ht="22.5">
      <c r="B228" s="158"/>
      <c r="D228" s="148" t="s">
        <v>144</v>
      </c>
      <c r="E228" s="159" t="s">
        <v>3</v>
      </c>
      <c r="F228" s="160" t="s">
        <v>225</v>
      </c>
      <c r="H228" s="161">
        <v>4.695</v>
      </c>
      <c r="L228" s="158"/>
      <c r="M228" s="162"/>
      <c r="N228" s="163"/>
      <c r="O228" s="163"/>
      <c r="P228" s="163"/>
      <c r="Q228" s="163"/>
      <c r="R228" s="163"/>
      <c r="S228" s="163"/>
      <c r="T228" s="164"/>
      <c r="AT228" s="159" t="s">
        <v>144</v>
      </c>
      <c r="AU228" s="159" t="s">
        <v>83</v>
      </c>
      <c r="AV228" s="14" t="s">
        <v>83</v>
      </c>
      <c r="AW228" s="14" t="s">
        <v>37</v>
      </c>
      <c r="AX228" s="14" t="s">
        <v>81</v>
      </c>
      <c r="AY228" s="159" t="s">
        <v>132</v>
      </c>
    </row>
    <row r="229" spans="1:65" s="2" customFormat="1" ht="37.9" customHeight="1">
      <c r="A229" s="30"/>
      <c r="B229" s="135"/>
      <c r="C229" s="136" t="s">
        <v>347</v>
      </c>
      <c r="D229" s="136" t="s">
        <v>135</v>
      </c>
      <c r="E229" s="137" t="s">
        <v>348</v>
      </c>
      <c r="F229" s="138" t="s">
        <v>349</v>
      </c>
      <c r="G229" s="139" t="s">
        <v>177</v>
      </c>
      <c r="H229" s="140">
        <v>55.826</v>
      </c>
      <c r="I229" s="141"/>
      <c r="J229" s="141">
        <f>ROUND(I229*H229,2)</f>
        <v>0</v>
      </c>
      <c r="K229" s="138" t="s">
        <v>139</v>
      </c>
      <c r="L229" s="31"/>
      <c r="M229" s="142" t="s">
        <v>3</v>
      </c>
      <c r="N229" s="143" t="s">
        <v>46</v>
      </c>
      <c r="O229" s="144">
        <v>0.308</v>
      </c>
      <c r="P229" s="144">
        <f>O229*H229</f>
        <v>17.194408</v>
      </c>
      <c r="Q229" s="144">
        <v>4E-05</v>
      </c>
      <c r="R229" s="144">
        <f>Q229*H229</f>
        <v>0.0022330400000000004</v>
      </c>
      <c r="S229" s="144">
        <v>0</v>
      </c>
      <c r="T229" s="145">
        <f>S229*H229</f>
        <v>0</v>
      </c>
      <c r="U229" s="30"/>
      <c r="V229" s="30"/>
      <c r="W229" s="30"/>
      <c r="X229" s="30"/>
      <c r="Y229" s="30"/>
      <c r="Z229" s="30"/>
      <c r="AA229" s="30"/>
      <c r="AB229" s="30"/>
      <c r="AC229" s="30"/>
      <c r="AD229" s="30"/>
      <c r="AE229" s="30"/>
      <c r="AR229" s="146" t="s">
        <v>140</v>
      </c>
      <c r="AT229" s="146" t="s">
        <v>135</v>
      </c>
      <c r="AU229" s="146" t="s">
        <v>83</v>
      </c>
      <c r="AY229" s="18" t="s">
        <v>132</v>
      </c>
      <c r="BE229" s="147">
        <f>IF(N229="základní",J229,0)</f>
        <v>0</v>
      </c>
      <c r="BF229" s="147">
        <f>IF(N229="snížená",J229,0)</f>
        <v>0</v>
      </c>
      <c r="BG229" s="147">
        <f>IF(N229="zákl. přenesená",J229,0)</f>
        <v>0</v>
      </c>
      <c r="BH229" s="147">
        <f>IF(N229="sníž. přenesená",J229,0)</f>
        <v>0</v>
      </c>
      <c r="BI229" s="147">
        <f>IF(N229="nulová",J229,0)</f>
        <v>0</v>
      </c>
      <c r="BJ229" s="18" t="s">
        <v>81</v>
      </c>
      <c r="BK229" s="147">
        <f>ROUND(I229*H229,2)</f>
        <v>0</v>
      </c>
      <c r="BL229" s="18" t="s">
        <v>140</v>
      </c>
      <c r="BM229" s="146" t="s">
        <v>350</v>
      </c>
    </row>
    <row r="230" spans="1:47" s="2" customFormat="1" ht="237.75" customHeight="1">
      <c r="A230" s="30"/>
      <c r="B230" s="31"/>
      <c r="C230" s="30"/>
      <c r="D230" s="148" t="s">
        <v>142</v>
      </c>
      <c r="E230" s="30"/>
      <c r="F230" s="149" t="s">
        <v>351</v>
      </c>
      <c r="G230" s="30"/>
      <c r="H230" s="30"/>
      <c r="I230" s="30"/>
      <c r="J230" s="30"/>
      <c r="K230" s="30"/>
      <c r="L230" s="31"/>
      <c r="M230" s="150"/>
      <c r="N230" s="151"/>
      <c r="O230" s="51"/>
      <c r="P230" s="51"/>
      <c r="Q230" s="51"/>
      <c r="R230" s="51"/>
      <c r="S230" s="51"/>
      <c r="T230" s="52"/>
      <c r="U230" s="30"/>
      <c r="V230" s="30"/>
      <c r="W230" s="30"/>
      <c r="X230" s="30"/>
      <c r="Y230" s="30"/>
      <c r="Z230" s="30"/>
      <c r="AA230" s="30"/>
      <c r="AB230" s="30"/>
      <c r="AC230" s="30"/>
      <c r="AD230" s="30"/>
      <c r="AE230" s="30"/>
      <c r="AT230" s="18" t="s">
        <v>142</v>
      </c>
      <c r="AU230" s="18" t="s">
        <v>83</v>
      </c>
    </row>
    <row r="231" spans="2:51" s="13" customFormat="1" ht="12">
      <c r="B231" s="152"/>
      <c r="D231" s="148" t="s">
        <v>144</v>
      </c>
      <c r="E231" s="153" t="s">
        <v>3</v>
      </c>
      <c r="F231" s="154" t="s">
        <v>179</v>
      </c>
      <c r="H231" s="153" t="s">
        <v>3</v>
      </c>
      <c r="L231" s="152"/>
      <c r="M231" s="155"/>
      <c r="N231" s="156"/>
      <c r="O231" s="156"/>
      <c r="P231" s="156"/>
      <c r="Q231" s="156"/>
      <c r="R231" s="156"/>
      <c r="S231" s="156"/>
      <c r="T231" s="157"/>
      <c r="AT231" s="153" t="s">
        <v>144</v>
      </c>
      <c r="AU231" s="153" t="s">
        <v>83</v>
      </c>
      <c r="AV231" s="13" t="s">
        <v>81</v>
      </c>
      <c r="AW231" s="13" t="s">
        <v>37</v>
      </c>
      <c r="AX231" s="13" t="s">
        <v>75</v>
      </c>
      <c r="AY231" s="153" t="s">
        <v>132</v>
      </c>
    </row>
    <row r="232" spans="2:51" s="14" customFormat="1" ht="12">
      <c r="B232" s="158"/>
      <c r="D232" s="148" t="s">
        <v>144</v>
      </c>
      <c r="E232" s="159" t="s">
        <v>3</v>
      </c>
      <c r="F232" s="160" t="s">
        <v>352</v>
      </c>
      <c r="H232" s="161">
        <v>55.826</v>
      </c>
      <c r="L232" s="158"/>
      <c r="M232" s="162"/>
      <c r="N232" s="163"/>
      <c r="O232" s="163"/>
      <c r="P232" s="163"/>
      <c r="Q232" s="163"/>
      <c r="R232" s="163"/>
      <c r="S232" s="163"/>
      <c r="T232" s="164"/>
      <c r="AT232" s="159" t="s">
        <v>144</v>
      </c>
      <c r="AU232" s="159" t="s">
        <v>83</v>
      </c>
      <c r="AV232" s="14" t="s">
        <v>83</v>
      </c>
      <c r="AW232" s="14" t="s">
        <v>37</v>
      </c>
      <c r="AX232" s="14" t="s">
        <v>81</v>
      </c>
      <c r="AY232" s="159" t="s">
        <v>132</v>
      </c>
    </row>
    <row r="233" spans="2:63" s="12" customFormat="1" ht="22.9" customHeight="1">
      <c r="B233" s="123"/>
      <c r="D233" s="124" t="s">
        <v>74</v>
      </c>
      <c r="E233" s="133" t="s">
        <v>353</v>
      </c>
      <c r="F233" s="133" t="s">
        <v>354</v>
      </c>
      <c r="J233" s="134">
        <f>BK233</f>
        <v>0</v>
      </c>
      <c r="L233" s="123"/>
      <c r="M233" s="127"/>
      <c r="N233" s="128"/>
      <c r="O233" s="128"/>
      <c r="P233" s="129">
        <f>SUM(P234:P251)</f>
        <v>146.25477</v>
      </c>
      <c r="Q233" s="128"/>
      <c r="R233" s="129">
        <f>SUM(R234:R251)</f>
        <v>0</v>
      </c>
      <c r="S233" s="128"/>
      <c r="T233" s="130">
        <f>SUM(T234:T251)</f>
        <v>0</v>
      </c>
      <c r="AR233" s="124" t="s">
        <v>81</v>
      </c>
      <c r="AT233" s="131" t="s">
        <v>74</v>
      </c>
      <c r="AU233" s="131" t="s">
        <v>81</v>
      </c>
      <c r="AY233" s="124" t="s">
        <v>132</v>
      </c>
      <c r="BK233" s="132">
        <f>SUM(BK234:BK251)</f>
        <v>0</v>
      </c>
    </row>
    <row r="234" spans="1:65" s="2" customFormat="1" ht="37.9" customHeight="1">
      <c r="A234" s="30"/>
      <c r="B234" s="135"/>
      <c r="C234" s="136" t="s">
        <v>355</v>
      </c>
      <c r="D234" s="136" t="s">
        <v>135</v>
      </c>
      <c r="E234" s="137" t="s">
        <v>356</v>
      </c>
      <c r="F234" s="138" t="s">
        <v>357</v>
      </c>
      <c r="G234" s="139" t="s">
        <v>154</v>
      </c>
      <c r="H234" s="140">
        <v>17.73</v>
      </c>
      <c r="I234" s="141"/>
      <c r="J234" s="141">
        <f>ROUND(I234*H234,2)</f>
        <v>0</v>
      </c>
      <c r="K234" s="138" t="s">
        <v>139</v>
      </c>
      <c r="L234" s="31"/>
      <c r="M234" s="142" t="s">
        <v>3</v>
      </c>
      <c r="N234" s="143" t="s">
        <v>46</v>
      </c>
      <c r="O234" s="144">
        <v>6.68</v>
      </c>
      <c r="P234" s="144">
        <f>O234*H234</f>
        <v>118.43639999999999</v>
      </c>
      <c r="Q234" s="144">
        <v>0</v>
      </c>
      <c r="R234" s="144">
        <f>Q234*H234</f>
        <v>0</v>
      </c>
      <c r="S234" s="144">
        <v>0</v>
      </c>
      <c r="T234" s="145">
        <f>S234*H234</f>
        <v>0</v>
      </c>
      <c r="U234" s="30"/>
      <c r="V234" s="30"/>
      <c r="W234" s="30"/>
      <c r="X234" s="30"/>
      <c r="Y234" s="30"/>
      <c r="Z234" s="30"/>
      <c r="AA234" s="30"/>
      <c r="AB234" s="30"/>
      <c r="AC234" s="30"/>
      <c r="AD234" s="30"/>
      <c r="AE234" s="30"/>
      <c r="AR234" s="146" t="s">
        <v>140</v>
      </c>
      <c r="AT234" s="146" t="s">
        <v>135</v>
      </c>
      <c r="AU234" s="146" t="s">
        <v>83</v>
      </c>
      <c r="AY234" s="18" t="s">
        <v>132</v>
      </c>
      <c r="BE234" s="147">
        <f>IF(N234="základní",J234,0)</f>
        <v>0</v>
      </c>
      <c r="BF234" s="147">
        <f>IF(N234="snížená",J234,0)</f>
        <v>0</v>
      </c>
      <c r="BG234" s="147">
        <f>IF(N234="zákl. přenesená",J234,0)</f>
        <v>0</v>
      </c>
      <c r="BH234" s="147">
        <f>IF(N234="sníž. přenesená",J234,0)</f>
        <v>0</v>
      </c>
      <c r="BI234" s="147">
        <f>IF(N234="nulová",J234,0)</f>
        <v>0</v>
      </c>
      <c r="BJ234" s="18" t="s">
        <v>81</v>
      </c>
      <c r="BK234" s="147">
        <f>ROUND(I234*H234,2)</f>
        <v>0</v>
      </c>
      <c r="BL234" s="18" t="s">
        <v>140</v>
      </c>
      <c r="BM234" s="146" t="s">
        <v>358</v>
      </c>
    </row>
    <row r="235" spans="1:47" s="2" customFormat="1" ht="146.25">
      <c r="A235" s="30"/>
      <c r="B235" s="31"/>
      <c r="C235" s="30"/>
      <c r="D235" s="148" t="s">
        <v>142</v>
      </c>
      <c r="E235" s="30"/>
      <c r="F235" s="149" t="s">
        <v>359</v>
      </c>
      <c r="G235" s="30"/>
      <c r="H235" s="30"/>
      <c r="I235" s="30"/>
      <c r="J235" s="30"/>
      <c r="K235" s="30"/>
      <c r="L235" s="31"/>
      <c r="M235" s="150"/>
      <c r="N235" s="151"/>
      <c r="O235" s="51"/>
      <c r="P235" s="51"/>
      <c r="Q235" s="51"/>
      <c r="R235" s="51"/>
      <c r="S235" s="51"/>
      <c r="T235" s="52"/>
      <c r="U235" s="30"/>
      <c r="V235" s="30"/>
      <c r="W235" s="30"/>
      <c r="X235" s="30"/>
      <c r="Y235" s="30"/>
      <c r="Z235" s="30"/>
      <c r="AA235" s="30"/>
      <c r="AB235" s="30"/>
      <c r="AC235" s="30"/>
      <c r="AD235" s="30"/>
      <c r="AE235" s="30"/>
      <c r="AT235" s="18" t="s">
        <v>142</v>
      </c>
      <c r="AU235" s="18" t="s">
        <v>83</v>
      </c>
    </row>
    <row r="236" spans="1:65" s="2" customFormat="1" ht="62.65" customHeight="1">
      <c r="A236" s="30"/>
      <c r="B236" s="135"/>
      <c r="C236" s="136" t="s">
        <v>360</v>
      </c>
      <c r="D236" s="136" t="s">
        <v>135</v>
      </c>
      <c r="E236" s="137" t="s">
        <v>361</v>
      </c>
      <c r="F236" s="138" t="s">
        <v>362</v>
      </c>
      <c r="G236" s="139" t="s">
        <v>154</v>
      </c>
      <c r="H236" s="140">
        <v>88.65</v>
      </c>
      <c r="I236" s="141"/>
      <c r="J236" s="141">
        <f>ROUND(I236*H236,2)</f>
        <v>0</v>
      </c>
      <c r="K236" s="138" t="s">
        <v>139</v>
      </c>
      <c r="L236" s="31"/>
      <c r="M236" s="142" t="s">
        <v>3</v>
      </c>
      <c r="N236" s="143" t="s">
        <v>46</v>
      </c>
      <c r="O236" s="144">
        <v>0.26</v>
      </c>
      <c r="P236" s="144">
        <f>O236*H236</f>
        <v>23.049000000000003</v>
      </c>
      <c r="Q236" s="144">
        <v>0</v>
      </c>
      <c r="R236" s="144">
        <f>Q236*H236</f>
        <v>0</v>
      </c>
      <c r="S236" s="144">
        <v>0</v>
      </c>
      <c r="T236" s="145">
        <f>S236*H236</f>
        <v>0</v>
      </c>
      <c r="U236" s="30"/>
      <c r="V236" s="30"/>
      <c r="W236" s="30"/>
      <c r="X236" s="30"/>
      <c r="Y236" s="30"/>
      <c r="Z236" s="30"/>
      <c r="AA236" s="30"/>
      <c r="AB236" s="30"/>
      <c r="AC236" s="30"/>
      <c r="AD236" s="30"/>
      <c r="AE236" s="30"/>
      <c r="AR236" s="146" t="s">
        <v>140</v>
      </c>
      <c r="AT236" s="146" t="s">
        <v>135</v>
      </c>
      <c r="AU236" s="146" t="s">
        <v>83</v>
      </c>
      <c r="AY236" s="18" t="s">
        <v>132</v>
      </c>
      <c r="BE236" s="147">
        <f>IF(N236="základní",J236,0)</f>
        <v>0</v>
      </c>
      <c r="BF236" s="147">
        <f>IF(N236="snížená",J236,0)</f>
        <v>0</v>
      </c>
      <c r="BG236" s="147">
        <f>IF(N236="zákl. přenesená",J236,0)</f>
        <v>0</v>
      </c>
      <c r="BH236" s="147">
        <f>IF(N236="sníž. přenesená",J236,0)</f>
        <v>0</v>
      </c>
      <c r="BI236" s="147">
        <f>IF(N236="nulová",J236,0)</f>
        <v>0</v>
      </c>
      <c r="BJ236" s="18" t="s">
        <v>81</v>
      </c>
      <c r="BK236" s="147">
        <f>ROUND(I236*H236,2)</f>
        <v>0</v>
      </c>
      <c r="BL236" s="18" t="s">
        <v>140</v>
      </c>
      <c r="BM236" s="146" t="s">
        <v>363</v>
      </c>
    </row>
    <row r="237" spans="1:47" s="2" customFormat="1" ht="146.25">
      <c r="A237" s="30"/>
      <c r="B237" s="31"/>
      <c r="C237" s="30"/>
      <c r="D237" s="148" t="s">
        <v>142</v>
      </c>
      <c r="E237" s="30"/>
      <c r="F237" s="149" t="s">
        <v>359</v>
      </c>
      <c r="G237" s="30"/>
      <c r="H237" s="30"/>
      <c r="I237" s="30"/>
      <c r="J237" s="30"/>
      <c r="K237" s="30"/>
      <c r="L237" s="31"/>
      <c r="M237" s="150"/>
      <c r="N237" s="151"/>
      <c r="O237" s="51"/>
      <c r="P237" s="51"/>
      <c r="Q237" s="51"/>
      <c r="R237" s="51"/>
      <c r="S237" s="51"/>
      <c r="T237" s="52"/>
      <c r="U237" s="30"/>
      <c r="V237" s="30"/>
      <c r="W237" s="30"/>
      <c r="X237" s="30"/>
      <c r="Y237" s="30"/>
      <c r="Z237" s="30"/>
      <c r="AA237" s="30"/>
      <c r="AB237" s="30"/>
      <c r="AC237" s="30"/>
      <c r="AD237" s="30"/>
      <c r="AE237" s="30"/>
      <c r="AT237" s="18" t="s">
        <v>142</v>
      </c>
      <c r="AU237" s="18" t="s">
        <v>83</v>
      </c>
    </row>
    <row r="238" spans="2:51" s="14" customFormat="1" ht="12">
      <c r="B238" s="158"/>
      <c r="D238" s="148" t="s">
        <v>144</v>
      </c>
      <c r="F238" s="160" t="s">
        <v>364</v>
      </c>
      <c r="H238" s="161">
        <v>88.65</v>
      </c>
      <c r="L238" s="158"/>
      <c r="M238" s="162"/>
      <c r="N238" s="163"/>
      <c r="O238" s="163"/>
      <c r="P238" s="163"/>
      <c r="Q238" s="163"/>
      <c r="R238" s="163"/>
      <c r="S238" s="163"/>
      <c r="T238" s="164"/>
      <c r="AT238" s="159" t="s">
        <v>144</v>
      </c>
      <c r="AU238" s="159" t="s">
        <v>83</v>
      </c>
      <c r="AV238" s="14" t="s">
        <v>83</v>
      </c>
      <c r="AW238" s="14" t="s">
        <v>4</v>
      </c>
      <c r="AX238" s="14" t="s">
        <v>81</v>
      </c>
      <c r="AY238" s="159" t="s">
        <v>132</v>
      </c>
    </row>
    <row r="239" spans="1:65" s="2" customFormat="1" ht="24.2" customHeight="1">
      <c r="A239" s="30"/>
      <c r="B239" s="135"/>
      <c r="C239" s="136" t="s">
        <v>365</v>
      </c>
      <c r="D239" s="136" t="s">
        <v>135</v>
      </c>
      <c r="E239" s="137" t="s">
        <v>366</v>
      </c>
      <c r="F239" s="138" t="s">
        <v>367</v>
      </c>
      <c r="G239" s="139" t="s">
        <v>154</v>
      </c>
      <c r="H239" s="140">
        <v>17.73</v>
      </c>
      <c r="I239" s="141"/>
      <c r="J239" s="141">
        <f>ROUND(I239*H239,2)</f>
        <v>0</v>
      </c>
      <c r="K239" s="138" t="s">
        <v>139</v>
      </c>
      <c r="L239" s="31"/>
      <c r="M239" s="142" t="s">
        <v>3</v>
      </c>
      <c r="N239" s="143" t="s">
        <v>46</v>
      </c>
      <c r="O239" s="144">
        <v>0.125</v>
      </c>
      <c r="P239" s="144">
        <f>O239*H239</f>
        <v>2.21625</v>
      </c>
      <c r="Q239" s="144">
        <v>0</v>
      </c>
      <c r="R239" s="144">
        <f>Q239*H239</f>
        <v>0</v>
      </c>
      <c r="S239" s="144">
        <v>0</v>
      </c>
      <c r="T239" s="145">
        <f>S239*H239</f>
        <v>0</v>
      </c>
      <c r="U239" s="30"/>
      <c r="V239" s="30"/>
      <c r="W239" s="30"/>
      <c r="X239" s="30"/>
      <c r="Y239" s="30"/>
      <c r="Z239" s="30"/>
      <c r="AA239" s="30"/>
      <c r="AB239" s="30"/>
      <c r="AC239" s="30"/>
      <c r="AD239" s="30"/>
      <c r="AE239" s="30"/>
      <c r="AR239" s="146" t="s">
        <v>140</v>
      </c>
      <c r="AT239" s="146" t="s">
        <v>135</v>
      </c>
      <c r="AU239" s="146" t="s">
        <v>83</v>
      </c>
      <c r="AY239" s="18" t="s">
        <v>132</v>
      </c>
      <c r="BE239" s="147">
        <f>IF(N239="základní",J239,0)</f>
        <v>0</v>
      </c>
      <c r="BF239" s="147">
        <f>IF(N239="snížená",J239,0)</f>
        <v>0</v>
      </c>
      <c r="BG239" s="147">
        <f>IF(N239="zákl. přenesená",J239,0)</f>
        <v>0</v>
      </c>
      <c r="BH239" s="147">
        <f>IF(N239="sníž. přenesená",J239,0)</f>
        <v>0</v>
      </c>
      <c r="BI239" s="147">
        <f>IF(N239="nulová",J239,0)</f>
        <v>0</v>
      </c>
      <c r="BJ239" s="18" t="s">
        <v>81</v>
      </c>
      <c r="BK239" s="147">
        <f>ROUND(I239*H239,2)</f>
        <v>0</v>
      </c>
      <c r="BL239" s="18" t="s">
        <v>140</v>
      </c>
      <c r="BM239" s="146" t="s">
        <v>368</v>
      </c>
    </row>
    <row r="240" spans="1:47" s="2" customFormat="1" ht="107.25">
      <c r="A240" s="30"/>
      <c r="B240" s="31"/>
      <c r="C240" s="30"/>
      <c r="D240" s="148" t="s">
        <v>142</v>
      </c>
      <c r="E240" s="30"/>
      <c r="F240" s="149" t="s">
        <v>369</v>
      </c>
      <c r="G240" s="30"/>
      <c r="H240" s="30"/>
      <c r="I240" s="30"/>
      <c r="J240" s="30"/>
      <c r="K240" s="30"/>
      <c r="L240" s="31"/>
      <c r="M240" s="150"/>
      <c r="N240" s="151"/>
      <c r="O240" s="51"/>
      <c r="P240" s="51"/>
      <c r="Q240" s="51"/>
      <c r="R240" s="51"/>
      <c r="S240" s="51"/>
      <c r="T240" s="52"/>
      <c r="U240" s="30"/>
      <c r="V240" s="30"/>
      <c r="W240" s="30"/>
      <c r="X240" s="30"/>
      <c r="Y240" s="30"/>
      <c r="Z240" s="30"/>
      <c r="AA240" s="30"/>
      <c r="AB240" s="30"/>
      <c r="AC240" s="30"/>
      <c r="AD240" s="30"/>
      <c r="AE240" s="30"/>
      <c r="AT240" s="18" t="s">
        <v>142</v>
      </c>
      <c r="AU240" s="18" t="s">
        <v>83</v>
      </c>
    </row>
    <row r="241" spans="1:65" s="2" customFormat="1" ht="37.9" customHeight="1">
      <c r="A241" s="30"/>
      <c r="B241" s="135"/>
      <c r="C241" s="136" t="s">
        <v>370</v>
      </c>
      <c r="D241" s="136" t="s">
        <v>135</v>
      </c>
      <c r="E241" s="137" t="s">
        <v>371</v>
      </c>
      <c r="F241" s="138" t="s">
        <v>372</v>
      </c>
      <c r="G241" s="139" t="s">
        <v>154</v>
      </c>
      <c r="H241" s="140">
        <v>425.52</v>
      </c>
      <c r="I241" s="141"/>
      <c r="J241" s="141">
        <f>ROUND(I241*H241,2)</f>
        <v>0</v>
      </c>
      <c r="K241" s="138" t="s">
        <v>139</v>
      </c>
      <c r="L241" s="31"/>
      <c r="M241" s="142" t="s">
        <v>3</v>
      </c>
      <c r="N241" s="143" t="s">
        <v>46</v>
      </c>
      <c r="O241" s="144">
        <v>0.006</v>
      </c>
      <c r="P241" s="144">
        <f>O241*H241</f>
        <v>2.55312</v>
      </c>
      <c r="Q241" s="144">
        <v>0</v>
      </c>
      <c r="R241" s="144">
        <f>Q241*H241</f>
        <v>0</v>
      </c>
      <c r="S241" s="144">
        <v>0</v>
      </c>
      <c r="T241" s="145">
        <f>S241*H241</f>
        <v>0</v>
      </c>
      <c r="U241" s="30"/>
      <c r="V241" s="30"/>
      <c r="W241" s="30"/>
      <c r="X241" s="30"/>
      <c r="Y241" s="30"/>
      <c r="Z241" s="30"/>
      <c r="AA241" s="30"/>
      <c r="AB241" s="30"/>
      <c r="AC241" s="30"/>
      <c r="AD241" s="30"/>
      <c r="AE241" s="30"/>
      <c r="AR241" s="146" t="s">
        <v>140</v>
      </c>
      <c r="AT241" s="146" t="s">
        <v>135</v>
      </c>
      <c r="AU241" s="146" t="s">
        <v>83</v>
      </c>
      <c r="AY241" s="18" t="s">
        <v>132</v>
      </c>
      <c r="BE241" s="147">
        <f>IF(N241="základní",J241,0)</f>
        <v>0</v>
      </c>
      <c r="BF241" s="147">
        <f>IF(N241="snížená",J241,0)</f>
        <v>0</v>
      </c>
      <c r="BG241" s="147">
        <f>IF(N241="zákl. přenesená",J241,0)</f>
        <v>0</v>
      </c>
      <c r="BH241" s="147">
        <f>IF(N241="sníž. přenesená",J241,0)</f>
        <v>0</v>
      </c>
      <c r="BI241" s="147">
        <f>IF(N241="nulová",J241,0)</f>
        <v>0</v>
      </c>
      <c r="BJ241" s="18" t="s">
        <v>81</v>
      </c>
      <c r="BK241" s="147">
        <f>ROUND(I241*H241,2)</f>
        <v>0</v>
      </c>
      <c r="BL241" s="18" t="s">
        <v>140</v>
      </c>
      <c r="BM241" s="146" t="s">
        <v>373</v>
      </c>
    </row>
    <row r="242" spans="1:47" s="2" customFormat="1" ht="107.25">
      <c r="A242" s="30"/>
      <c r="B242" s="31"/>
      <c r="C242" s="30"/>
      <c r="D242" s="148" t="s">
        <v>142</v>
      </c>
      <c r="E242" s="30"/>
      <c r="F242" s="149" t="s">
        <v>369</v>
      </c>
      <c r="G242" s="30"/>
      <c r="H242" s="30"/>
      <c r="I242" s="30"/>
      <c r="J242" s="30"/>
      <c r="K242" s="30"/>
      <c r="L242" s="31"/>
      <c r="M242" s="150"/>
      <c r="N242" s="151"/>
      <c r="O242" s="51"/>
      <c r="P242" s="51"/>
      <c r="Q242" s="51"/>
      <c r="R242" s="51"/>
      <c r="S242" s="51"/>
      <c r="T242" s="52"/>
      <c r="U242" s="30"/>
      <c r="V242" s="30"/>
      <c r="W242" s="30"/>
      <c r="X242" s="30"/>
      <c r="Y242" s="30"/>
      <c r="Z242" s="30"/>
      <c r="AA242" s="30"/>
      <c r="AB242" s="30"/>
      <c r="AC242" s="30"/>
      <c r="AD242" s="30"/>
      <c r="AE242" s="30"/>
      <c r="AT242" s="18" t="s">
        <v>142</v>
      </c>
      <c r="AU242" s="18" t="s">
        <v>83</v>
      </c>
    </row>
    <row r="243" spans="2:51" s="14" customFormat="1" ht="12">
      <c r="B243" s="158"/>
      <c r="D243" s="148" t="s">
        <v>144</v>
      </c>
      <c r="F243" s="160" t="s">
        <v>374</v>
      </c>
      <c r="H243" s="161">
        <v>425.52</v>
      </c>
      <c r="L243" s="158"/>
      <c r="M243" s="162"/>
      <c r="N243" s="163"/>
      <c r="O243" s="163"/>
      <c r="P243" s="163"/>
      <c r="Q243" s="163"/>
      <c r="R243" s="163"/>
      <c r="S243" s="163"/>
      <c r="T243" s="164"/>
      <c r="AT243" s="159" t="s">
        <v>144</v>
      </c>
      <c r="AU243" s="159" t="s">
        <v>83</v>
      </c>
      <c r="AV243" s="14" t="s">
        <v>83</v>
      </c>
      <c r="AW243" s="14" t="s">
        <v>4</v>
      </c>
      <c r="AX243" s="14" t="s">
        <v>81</v>
      </c>
      <c r="AY243" s="159" t="s">
        <v>132</v>
      </c>
    </row>
    <row r="244" spans="1:65" s="2" customFormat="1" ht="49.5" customHeight="1">
      <c r="A244" s="30"/>
      <c r="B244" s="135"/>
      <c r="C244" s="136" t="s">
        <v>375</v>
      </c>
      <c r="D244" s="136" t="s">
        <v>135</v>
      </c>
      <c r="E244" s="137" t="s">
        <v>376</v>
      </c>
      <c r="F244" s="138" t="s">
        <v>377</v>
      </c>
      <c r="G244" s="139" t="s">
        <v>154</v>
      </c>
      <c r="H244" s="140">
        <v>14.146</v>
      </c>
      <c r="I244" s="141"/>
      <c r="J244" s="141">
        <f>ROUND(I244*H244,2)</f>
        <v>0</v>
      </c>
      <c r="K244" s="138" t="s">
        <v>139</v>
      </c>
      <c r="L244" s="31"/>
      <c r="M244" s="142" t="s">
        <v>3</v>
      </c>
      <c r="N244" s="143" t="s">
        <v>46</v>
      </c>
      <c r="O244" s="144">
        <v>0</v>
      </c>
      <c r="P244" s="144">
        <f>O244*H244</f>
        <v>0</v>
      </c>
      <c r="Q244" s="144">
        <v>0</v>
      </c>
      <c r="R244" s="144">
        <f>Q244*H244</f>
        <v>0</v>
      </c>
      <c r="S244" s="144">
        <v>0</v>
      </c>
      <c r="T244" s="145">
        <f>S244*H244</f>
        <v>0</v>
      </c>
      <c r="U244" s="30"/>
      <c r="V244" s="30"/>
      <c r="W244" s="30"/>
      <c r="X244" s="30"/>
      <c r="Y244" s="30"/>
      <c r="Z244" s="30"/>
      <c r="AA244" s="30"/>
      <c r="AB244" s="30"/>
      <c r="AC244" s="30"/>
      <c r="AD244" s="30"/>
      <c r="AE244" s="30"/>
      <c r="AR244" s="146" t="s">
        <v>140</v>
      </c>
      <c r="AT244" s="146" t="s">
        <v>135</v>
      </c>
      <c r="AU244" s="146" t="s">
        <v>83</v>
      </c>
      <c r="AY244" s="18" t="s">
        <v>132</v>
      </c>
      <c r="BE244" s="147">
        <f>IF(N244="základní",J244,0)</f>
        <v>0</v>
      </c>
      <c r="BF244" s="147">
        <f>IF(N244="snížená",J244,0)</f>
        <v>0</v>
      </c>
      <c r="BG244" s="147">
        <f>IF(N244="zákl. přenesená",J244,0)</f>
        <v>0</v>
      </c>
      <c r="BH244" s="147">
        <f>IF(N244="sníž. přenesená",J244,0)</f>
        <v>0</v>
      </c>
      <c r="BI244" s="147">
        <f>IF(N244="nulová",J244,0)</f>
        <v>0</v>
      </c>
      <c r="BJ244" s="18" t="s">
        <v>81</v>
      </c>
      <c r="BK244" s="147">
        <f>ROUND(I244*H244,2)</f>
        <v>0</v>
      </c>
      <c r="BL244" s="18" t="s">
        <v>140</v>
      </c>
      <c r="BM244" s="146" t="s">
        <v>378</v>
      </c>
    </row>
    <row r="245" spans="1:47" s="2" customFormat="1" ht="107.25">
      <c r="A245" s="30"/>
      <c r="B245" s="31"/>
      <c r="C245" s="30"/>
      <c r="D245" s="148" t="s">
        <v>142</v>
      </c>
      <c r="E245" s="30"/>
      <c r="F245" s="149" t="s">
        <v>379</v>
      </c>
      <c r="G245" s="30"/>
      <c r="H245" s="30"/>
      <c r="I245" s="30"/>
      <c r="J245" s="30"/>
      <c r="K245" s="30"/>
      <c r="L245" s="31"/>
      <c r="M245" s="150"/>
      <c r="N245" s="151"/>
      <c r="O245" s="51"/>
      <c r="P245" s="51"/>
      <c r="Q245" s="51"/>
      <c r="R245" s="51"/>
      <c r="S245" s="51"/>
      <c r="T245" s="52"/>
      <c r="U245" s="30"/>
      <c r="V245" s="30"/>
      <c r="W245" s="30"/>
      <c r="X245" s="30"/>
      <c r="Y245" s="30"/>
      <c r="Z245" s="30"/>
      <c r="AA245" s="30"/>
      <c r="AB245" s="30"/>
      <c r="AC245" s="30"/>
      <c r="AD245" s="30"/>
      <c r="AE245" s="30"/>
      <c r="AT245" s="18" t="s">
        <v>142</v>
      </c>
      <c r="AU245" s="18" t="s">
        <v>83</v>
      </c>
    </row>
    <row r="246" spans="2:51" s="13" customFormat="1" ht="12">
      <c r="B246" s="152"/>
      <c r="D246" s="148" t="s">
        <v>144</v>
      </c>
      <c r="E246" s="153" t="s">
        <v>3</v>
      </c>
      <c r="F246" s="154" t="s">
        <v>179</v>
      </c>
      <c r="H246" s="153" t="s">
        <v>3</v>
      </c>
      <c r="L246" s="152"/>
      <c r="M246" s="155"/>
      <c r="N246" s="156"/>
      <c r="O246" s="156"/>
      <c r="P246" s="156"/>
      <c r="Q246" s="156"/>
      <c r="R246" s="156"/>
      <c r="S246" s="156"/>
      <c r="T246" s="157"/>
      <c r="AT246" s="153" t="s">
        <v>144</v>
      </c>
      <c r="AU246" s="153" t="s">
        <v>83</v>
      </c>
      <c r="AV246" s="13" t="s">
        <v>81</v>
      </c>
      <c r="AW246" s="13" t="s">
        <v>37</v>
      </c>
      <c r="AX246" s="13" t="s">
        <v>75</v>
      </c>
      <c r="AY246" s="153" t="s">
        <v>132</v>
      </c>
    </row>
    <row r="247" spans="2:51" s="14" customFormat="1" ht="12">
      <c r="B247" s="158"/>
      <c r="D247" s="148" t="s">
        <v>144</v>
      </c>
      <c r="E247" s="159" t="s">
        <v>3</v>
      </c>
      <c r="F247" s="160" t="s">
        <v>380</v>
      </c>
      <c r="H247" s="161">
        <v>14.146</v>
      </c>
      <c r="L247" s="158"/>
      <c r="M247" s="162"/>
      <c r="N247" s="163"/>
      <c r="O247" s="163"/>
      <c r="P247" s="163"/>
      <c r="Q247" s="163"/>
      <c r="R247" s="163"/>
      <c r="S247" s="163"/>
      <c r="T247" s="164"/>
      <c r="AT247" s="159" t="s">
        <v>144</v>
      </c>
      <c r="AU247" s="159" t="s">
        <v>83</v>
      </c>
      <c r="AV247" s="14" t="s">
        <v>83</v>
      </c>
      <c r="AW247" s="14" t="s">
        <v>37</v>
      </c>
      <c r="AX247" s="14" t="s">
        <v>81</v>
      </c>
      <c r="AY247" s="159" t="s">
        <v>132</v>
      </c>
    </row>
    <row r="248" spans="1:65" s="2" customFormat="1" ht="37.9" customHeight="1">
      <c r="A248" s="30"/>
      <c r="B248" s="135"/>
      <c r="C248" s="136" t="s">
        <v>381</v>
      </c>
      <c r="D248" s="136" t="s">
        <v>135</v>
      </c>
      <c r="E248" s="137" t="s">
        <v>382</v>
      </c>
      <c r="F248" s="138" t="s">
        <v>383</v>
      </c>
      <c r="G248" s="139" t="s">
        <v>154</v>
      </c>
      <c r="H248" s="140">
        <v>3.584</v>
      </c>
      <c r="I248" s="141"/>
      <c r="J248" s="141">
        <f>ROUND(I248*H248,2)</f>
        <v>0</v>
      </c>
      <c r="K248" s="138" t="s">
        <v>139</v>
      </c>
      <c r="L248" s="31"/>
      <c r="M248" s="142" t="s">
        <v>3</v>
      </c>
      <c r="N248" s="143" t="s">
        <v>46</v>
      </c>
      <c r="O248" s="144">
        <v>0</v>
      </c>
      <c r="P248" s="144">
        <f>O248*H248</f>
        <v>0</v>
      </c>
      <c r="Q248" s="144">
        <v>0</v>
      </c>
      <c r="R248" s="144">
        <f>Q248*H248</f>
        <v>0</v>
      </c>
      <c r="S248" s="144">
        <v>0</v>
      </c>
      <c r="T248" s="145">
        <f>S248*H248</f>
        <v>0</v>
      </c>
      <c r="U248" s="30"/>
      <c r="V248" s="30"/>
      <c r="W248" s="30"/>
      <c r="X248" s="30"/>
      <c r="Y248" s="30"/>
      <c r="Z248" s="30"/>
      <c r="AA248" s="30"/>
      <c r="AB248" s="30"/>
      <c r="AC248" s="30"/>
      <c r="AD248" s="30"/>
      <c r="AE248" s="30"/>
      <c r="AR248" s="146" t="s">
        <v>140</v>
      </c>
      <c r="AT248" s="146" t="s">
        <v>135</v>
      </c>
      <c r="AU248" s="146" t="s">
        <v>83</v>
      </c>
      <c r="AY248" s="18" t="s">
        <v>132</v>
      </c>
      <c r="BE248" s="147">
        <f>IF(N248="základní",J248,0)</f>
        <v>0</v>
      </c>
      <c r="BF248" s="147">
        <f>IF(N248="snížená",J248,0)</f>
        <v>0</v>
      </c>
      <c r="BG248" s="147">
        <f>IF(N248="zákl. přenesená",J248,0)</f>
        <v>0</v>
      </c>
      <c r="BH248" s="147">
        <f>IF(N248="sníž. přenesená",J248,0)</f>
        <v>0</v>
      </c>
      <c r="BI248" s="147">
        <f>IF(N248="nulová",J248,0)</f>
        <v>0</v>
      </c>
      <c r="BJ248" s="18" t="s">
        <v>81</v>
      </c>
      <c r="BK248" s="147">
        <f>ROUND(I248*H248,2)</f>
        <v>0</v>
      </c>
      <c r="BL248" s="18" t="s">
        <v>140</v>
      </c>
      <c r="BM248" s="146" t="s">
        <v>384</v>
      </c>
    </row>
    <row r="249" spans="1:47" s="2" customFormat="1" ht="107.25">
      <c r="A249" s="30"/>
      <c r="B249" s="31"/>
      <c r="C249" s="30"/>
      <c r="D249" s="148" t="s">
        <v>142</v>
      </c>
      <c r="E249" s="30"/>
      <c r="F249" s="149" t="s">
        <v>379</v>
      </c>
      <c r="G249" s="30"/>
      <c r="H249" s="30"/>
      <c r="I249" s="30"/>
      <c r="J249" s="30"/>
      <c r="K249" s="30"/>
      <c r="L249" s="31"/>
      <c r="M249" s="150"/>
      <c r="N249" s="151"/>
      <c r="O249" s="51"/>
      <c r="P249" s="51"/>
      <c r="Q249" s="51"/>
      <c r="R249" s="51"/>
      <c r="S249" s="51"/>
      <c r="T249" s="52"/>
      <c r="U249" s="30"/>
      <c r="V249" s="30"/>
      <c r="W249" s="30"/>
      <c r="X249" s="30"/>
      <c r="Y249" s="30"/>
      <c r="Z249" s="30"/>
      <c r="AA249" s="30"/>
      <c r="AB249" s="30"/>
      <c r="AC249" s="30"/>
      <c r="AD249" s="30"/>
      <c r="AE249" s="30"/>
      <c r="AT249" s="18" t="s">
        <v>142</v>
      </c>
      <c r="AU249" s="18" t="s">
        <v>83</v>
      </c>
    </row>
    <row r="250" spans="2:51" s="13" customFormat="1" ht="12">
      <c r="B250" s="152"/>
      <c r="D250" s="148" t="s">
        <v>144</v>
      </c>
      <c r="E250" s="153" t="s">
        <v>3</v>
      </c>
      <c r="F250" s="154" t="s">
        <v>179</v>
      </c>
      <c r="H250" s="153" t="s">
        <v>3</v>
      </c>
      <c r="L250" s="152"/>
      <c r="M250" s="155"/>
      <c r="N250" s="156"/>
      <c r="O250" s="156"/>
      <c r="P250" s="156"/>
      <c r="Q250" s="156"/>
      <c r="R250" s="156"/>
      <c r="S250" s="156"/>
      <c r="T250" s="157"/>
      <c r="AT250" s="153" t="s">
        <v>144</v>
      </c>
      <c r="AU250" s="153" t="s">
        <v>83</v>
      </c>
      <c r="AV250" s="13" t="s">
        <v>81</v>
      </c>
      <c r="AW250" s="13" t="s">
        <v>37</v>
      </c>
      <c r="AX250" s="13" t="s">
        <v>75</v>
      </c>
      <c r="AY250" s="153" t="s">
        <v>132</v>
      </c>
    </row>
    <row r="251" spans="2:51" s="14" customFormat="1" ht="12">
      <c r="B251" s="158"/>
      <c r="D251" s="148" t="s">
        <v>144</v>
      </c>
      <c r="E251" s="159" t="s">
        <v>3</v>
      </c>
      <c r="F251" s="160" t="s">
        <v>385</v>
      </c>
      <c r="H251" s="161">
        <v>3.584</v>
      </c>
      <c r="L251" s="158"/>
      <c r="M251" s="162"/>
      <c r="N251" s="163"/>
      <c r="O251" s="163"/>
      <c r="P251" s="163"/>
      <c r="Q251" s="163"/>
      <c r="R251" s="163"/>
      <c r="S251" s="163"/>
      <c r="T251" s="164"/>
      <c r="AT251" s="159" t="s">
        <v>144</v>
      </c>
      <c r="AU251" s="159" t="s">
        <v>83</v>
      </c>
      <c r="AV251" s="14" t="s">
        <v>83</v>
      </c>
      <c r="AW251" s="14" t="s">
        <v>37</v>
      </c>
      <c r="AX251" s="14" t="s">
        <v>81</v>
      </c>
      <c r="AY251" s="159" t="s">
        <v>132</v>
      </c>
    </row>
    <row r="252" spans="2:63" s="12" customFormat="1" ht="22.9" customHeight="1">
      <c r="B252" s="123"/>
      <c r="D252" s="124" t="s">
        <v>74</v>
      </c>
      <c r="E252" s="133" t="s">
        <v>386</v>
      </c>
      <c r="F252" s="133" t="s">
        <v>387</v>
      </c>
      <c r="J252" s="134">
        <f>BK252</f>
        <v>0</v>
      </c>
      <c r="L252" s="123"/>
      <c r="M252" s="127"/>
      <c r="N252" s="128"/>
      <c r="O252" s="128"/>
      <c r="P252" s="129">
        <f>SUM(P253:P254)</f>
        <v>12.354579999999999</v>
      </c>
      <c r="Q252" s="128"/>
      <c r="R252" s="129">
        <f>SUM(R253:R254)</f>
        <v>0</v>
      </c>
      <c r="S252" s="128"/>
      <c r="T252" s="130">
        <f>SUM(T253:T254)</f>
        <v>0</v>
      </c>
      <c r="AR252" s="124" t="s">
        <v>81</v>
      </c>
      <c r="AT252" s="131" t="s">
        <v>74</v>
      </c>
      <c r="AU252" s="131" t="s">
        <v>81</v>
      </c>
      <c r="AY252" s="124" t="s">
        <v>132</v>
      </c>
      <c r="BK252" s="132">
        <f>SUM(BK253:BK254)</f>
        <v>0</v>
      </c>
    </row>
    <row r="253" spans="1:65" s="2" customFormat="1" ht="49.15" customHeight="1">
      <c r="A253" s="30"/>
      <c r="B253" s="135"/>
      <c r="C253" s="136" t="s">
        <v>388</v>
      </c>
      <c r="D253" s="136" t="s">
        <v>135</v>
      </c>
      <c r="E253" s="137" t="s">
        <v>389</v>
      </c>
      <c r="F253" s="138" t="s">
        <v>390</v>
      </c>
      <c r="G253" s="139" t="s">
        <v>154</v>
      </c>
      <c r="H253" s="140">
        <v>2.506</v>
      </c>
      <c r="I253" s="141"/>
      <c r="J253" s="141">
        <f>ROUND(I253*H253,2)</f>
        <v>0</v>
      </c>
      <c r="K253" s="138" t="s">
        <v>139</v>
      </c>
      <c r="L253" s="31"/>
      <c r="M253" s="142" t="s">
        <v>3</v>
      </c>
      <c r="N253" s="143" t="s">
        <v>46</v>
      </c>
      <c r="O253" s="144">
        <v>4.93</v>
      </c>
      <c r="P253" s="144">
        <f>O253*H253</f>
        <v>12.354579999999999</v>
      </c>
      <c r="Q253" s="144">
        <v>0</v>
      </c>
      <c r="R253" s="144">
        <f>Q253*H253</f>
        <v>0</v>
      </c>
      <c r="S253" s="144">
        <v>0</v>
      </c>
      <c r="T253" s="145">
        <f>S253*H253</f>
        <v>0</v>
      </c>
      <c r="U253" s="30"/>
      <c r="V253" s="30"/>
      <c r="W253" s="30"/>
      <c r="X253" s="30"/>
      <c r="Y253" s="30"/>
      <c r="Z253" s="30"/>
      <c r="AA253" s="30"/>
      <c r="AB253" s="30"/>
      <c r="AC253" s="30"/>
      <c r="AD253" s="30"/>
      <c r="AE253" s="30"/>
      <c r="AR253" s="146" t="s">
        <v>140</v>
      </c>
      <c r="AT253" s="146" t="s">
        <v>135</v>
      </c>
      <c r="AU253" s="146" t="s">
        <v>83</v>
      </c>
      <c r="AY253" s="18" t="s">
        <v>132</v>
      </c>
      <c r="BE253" s="147">
        <f>IF(N253="základní",J253,0)</f>
        <v>0</v>
      </c>
      <c r="BF253" s="147">
        <f>IF(N253="snížená",J253,0)</f>
        <v>0</v>
      </c>
      <c r="BG253" s="147">
        <f>IF(N253="zákl. přenesená",J253,0)</f>
        <v>0</v>
      </c>
      <c r="BH253" s="147">
        <f>IF(N253="sníž. přenesená",J253,0)</f>
        <v>0</v>
      </c>
      <c r="BI253" s="147">
        <f>IF(N253="nulová",J253,0)</f>
        <v>0</v>
      </c>
      <c r="BJ253" s="18" t="s">
        <v>81</v>
      </c>
      <c r="BK253" s="147">
        <f>ROUND(I253*H253,2)</f>
        <v>0</v>
      </c>
      <c r="BL253" s="18" t="s">
        <v>140</v>
      </c>
      <c r="BM253" s="146" t="s">
        <v>391</v>
      </c>
    </row>
    <row r="254" spans="1:47" s="2" customFormat="1" ht="87.75">
      <c r="A254" s="30"/>
      <c r="B254" s="31"/>
      <c r="C254" s="30"/>
      <c r="D254" s="148" t="s">
        <v>142</v>
      </c>
      <c r="E254" s="30"/>
      <c r="F254" s="149" t="s">
        <v>392</v>
      </c>
      <c r="G254" s="30"/>
      <c r="H254" s="30"/>
      <c r="I254" s="30"/>
      <c r="J254" s="30"/>
      <c r="K254" s="30"/>
      <c r="L254" s="31"/>
      <c r="M254" s="150"/>
      <c r="N254" s="151"/>
      <c r="O254" s="51"/>
      <c r="P254" s="51"/>
      <c r="Q254" s="51"/>
      <c r="R254" s="51"/>
      <c r="S254" s="51"/>
      <c r="T254" s="52"/>
      <c r="U254" s="30"/>
      <c r="V254" s="30"/>
      <c r="W254" s="30"/>
      <c r="X254" s="30"/>
      <c r="Y254" s="30"/>
      <c r="Z254" s="30"/>
      <c r="AA254" s="30"/>
      <c r="AB254" s="30"/>
      <c r="AC254" s="30"/>
      <c r="AD254" s="30"/>
      <c r="AE254" s="30"/>
      <c r="AT254" s="18" t="s">
        <v>142</v>
      </c>
      <c r="AU254" s="18" t="s">
        <v>83</v>
      </c>
    </row>
    <row r="255" spans="2:63" s="12" customFormat="1" ht="25.9" customHeight="1">
      <c r="B255" s="123"/>
      <c r="D255" s="124" t="s">
        <v>74</v>
      </c>
      <c r="E255" s="125" t="s">
        <v>393</v>
      </c>
      <c r="F255" s="125" t="s">
        <v>394</v>
      </c>
      <c r="J255" s="126">
        <f>BK255</f>
        <v>0</v>
      </c>
      <c r="L255" s="123"/>
      <c r="M255" s="127"/>
      <c r="N255" s="128"/>
      <c r="O255" s="128"/>
      <c r="P255" s="129">
        <f>P256+P286+P374+P463+P509+P552+P613+P620+P650+P659</f>
        <v>821.5257960000001</v>
      </c>
      <c r="Q255" s="128"/>
      <c r="R255" s="129">
        <f>R256+R286+R374+R463+R509+R552+R613+R620+R650+R659</f>
        <v>11.209841540000001</v>
      </c>
      <c r="S255" s="128"/>
      <c r="T255" s="130">
        <f>T256+T286+T374+T463+T509+T552+T613+T620+T650+T659</f>
        <v>4.732088</v>
      </c>
      <c r="AR255" s="124" t="s">
        <v>83</v>
      </c>
      <c r="AT255" s="131" t="s">
        <v>74</v>
      </c>
      <c r="AU255" s="131" t="s">
        <v>75</v>
      </c>
      <c r="AY255" s="124" t="s">
        <v>132</v>
      </c>
      <c r="BK255" s="132">
        <f>BK256+BK286+BK374+BK463+BK509+BK552+BK613+BK620+BK650+BK659</f>
        <v>0</v>
      </c>
    </row>
    <row r="256" spans="2:63" s="12" customFormat="1" ht="22.9" customHeight="1">
      <c r="B256" s="123"/>
      <c r="D256" s="124" t="s">
        <v>74</v>
      </c>
      <c r="E256" s="133" t="s">
        <v>395</v>
      </c>
      <c r="F256" s="133" t="s">
        <v>396</v>
      </c>
      <c r="J256" s="134">
        <f>BK256</f>
        <v>0</v>
      </c>
      <c r="L256" s="123"/>
      <c r="M256" s="127"/>
      <c r="N256" s="128"/>
      <c r="O256" s="128"/>
      <c r="P256" s="129">
        <f>SUM(P257:P285)</f>
        <v>15.874</v>
      </c>
      <c r="Q256" s="128"/>
      <c r="R256" s="129">
        <f>SUM(R257:R285)</f>
        <v>0.7543295999999999</v>
      </c>
      <c r="S256" s="128"/>
      <c r="T256" s="130">
        <f>SUM(T257:T285)</f>
        <v>0</v>
      </c>
      <c r="AR256" s="124" t="s">
        <v>83</v>
      </c>
      <c r="AT256" s="131" t="s">
        <v>74</v>
      </c>
      <c r="AU256" s="131" t="s">
        <v>81</v>
      </c>
      <c r="AY256" s="124" t="s">
        <v>132</v>
      </c>
      <c r="BK256" s="132">
        <f>SUM(BK257:BK285)</f>
        <v>0</v>
      </c>
    </row>
    <row r="257" spans="1:65" s="2" customFormat="1" ht="37.9" customHeight="1">
      <c r="A257" s="30"/>
      <c r="B257" s="135"/>
      <c r="C257" s="136" t="s">
        <v>397</v>
      </c>
      <c r="D257" s="136" t="s">
        <v>135</v>
      </c>
      <c r="E257" s="137" t="s">
        <v>398</v>
      </c>
      <c r="F257" s="138" t="s">
        <v>399</v>
      </c>
      <c r="G257" s="139" t="s">
        <v>177</v>
      </c>
      <c r="H257" s="140">
        <v>50.12</v>
      </c>
      <c r="I257" s="141"/>
      <c r="J257" s="141">
        <f>ROUND(I257*H257,2)</f>
        <v>0</v>
      </c>
      <c r="K257" s="138" t="s">
        <v>139</v>
      </c>
      <c r="L257" s="31"/>
      <c r="M257" s="142" t="s">
        <v>3</v>
      </c>
      <c r="N257" s="143" t="s">
        <v>46</v>
      </c>
      <c r="O257" s="144">
        <v>0.06</v>
      </c>
      <c r="P257" s="144">
        <f>O257*H257</f>
        <v>3.0071999999999997</v>
      </c>
      <c r="Q257" s="144">
        <v>0</v>
      </c>
      <c r="R257" s="144">
        <f>Q257*H257</f>
        <v>0</v>
      </c>
      <c r="S257" s="144">
        <v>0</v>
      </c>
      <c r="T257" s="145">
        <f>S257*H257</f>
        <v>0</v>
      </c>
      <c r="U257" s="30"/>
      <c r="V257" s="30"/>
      <c r="W257" s="30"/>
      <c r="X257" s="30"/>
      <c r="Y257" s="30"/>
      <c r="Z257" s="30"/>
      <c r="AA257" s="30"/>
      <c r="AB257" s="30"/>
      <c r="AC257" s="30"/>
      <c r="AD257" s="30"/>
      <c r="AE257" s="30"/>
      <c r="AR257" s="146" t="s">
        <v>226</v>
      </c>
      <c r="AT257" s="146" t="s">
        <v>135</v>
      </c>
      <c r="AU257" s="146" t="s">
        <v>83</v>
      </c>
      <c r="AY257" s="18" t="s">
        <v>132</v>
      </c>
      <c r="BE257" s="147">
        <f>IF(N257="základní",J257,0)</f>
        <v>0</v>
      </c>
      <c r="BF257" s="147">
        <f>IF(N257="snížená",J257,0)</f>
        <v>0</v>
      </c>
      <c r="BG257" s="147">
        <f>IF(N257="zákl. přenesená",J257,0)</f>
        <v>0</v>
      </c>
      <c r="BH257" s="147">
        <f>IF(N257="sníž. přenesená",J257,0)</f>
        <v>0</v>
      </c>
      <c r="BI257" s="147">
        <f>IF(N257="nulová",J257,0)</f>
        <v>0</v>
      </c>
      <c r="BJ257" s="18" t="s">
        <v>81</v>
      </c>
      <c r="BK257" s="147">
        <f>ROUND(I257*H257,2)</f>
        <v>0</v>
      </c>
      <c r="BL257" s="18" t="s">
        <v>226</v>
      </c>
      <c r="BM257" s="146" t="s">
        <v>400</v>
      </c>
    </row>
    <row r="258" spans="1:47" s="2" customFormat="1" ht="48.75">
      <c r="A258" s="30"/>
      <c r="B258" s="31"/>
      <c r="C258" s="30"/>
      <c r="D258" s="148" t="s">
        <v>142</v>
      </c>
      <c r="E258" s="30"/>
      <c r="F258" s="149" t="s">
        <v>401</v>
      </c>
      <c r="G258" s="30"/>
      <c r="H258" s="30"/>
      <c r="I258" s="30"/>
      <c r="J258" s="30"/>
      <c r="K258" s="30"/>
      <c r="L258" s="31"/>
      <c r="M258" s="150"/>
      <c r="N258" s="151"/>
      <c r="O258" s="51"/>
      <c r="P258" s="51"/>
      <c r="Q258" s="51"/>
      <c r="R258" s="51"/>
      <c r="S258" s="51"/>
      <c r="T258" s="52"/>
      <c r="U258" s="30"/>
      <c r="V258" s="30"/>
      <c r="W258" s="30"/>
      <c r="X258" s="30"/>
      <c r="Y258" s="30"/>
      <c r="Z258" s="30"/>
      <c r="AA258" s="30"/>
      <c r="AB258" s="30"/>
      <c r="AC258" s="30"/>
      <c r="AD258" s="30"/>
      <c r="AE258" s="30"/>
      <c r="AT258" s="18" t="s">
        <v>142</v>
      </c>
      <c r="AU258" s="18" t="s">
        <v>83</v>
      </c>
    </row>
    <row r="259" spans="1:47" s="2" customFormat="1" ht="19.5">
      <c r="A259" s="30"/>
      <c r="B259" s="31"/>
      <c r="C259" s="30"/>
      <c r="D259" s="148" t="s">
        <v>186</v>
      </c>
      <c r="E259" s="30"/>
      <c r="F259" s="149" t="s">
        <v>402</v>
      </c>
      <c r="G259" s="30"/>
      <c r="H259" s="30"/>
      <c r="I259" s="30"/>
      <c r="J259" s="30"/>
      <c r="K259" s="30"/>
      <c r="L259" s="31"/>
      <c r="M259" s="150"/>
      <c r="N259" s="151"/>
      <c r="O259" s="51"/>
      <c r="P259" s="51"/>
      <c r="Q259" s="51"/>
      <c r="R259" s="51"/>
      <c r="S259" s="51"/>
      <c r="T259" s="52"/>
      <c r="U259" s="30"/>
      <c r="V259" s="30"/>
      <c r="W259" s="30"/>
      <c r="X259" s="30"/>
      <c r="Y259" s="30"/>
      <c r="Z259" s="30"/>
      <c r="AA259" s="30"/>
      <c r="AB259" s="30"/>
      <c r="AC259" s="30"/>
      <c r="AD259" s="30"/>
      <c r="AE259" s="30"/>
      <c r="AT259" s="18" t="s">
        <v>186</v>
      </c>
      <c r="AU259" s="18" t="s">
        <v>83</v>
      </c>
    </row>
    <row r="260" spans="2:51" s="13" customFormat="1" ht="22.5">
      <c r="B260" s="152"/>
      <c r="D260" s="148" t="s">
        <v>144</v>
      </c>
      <c r="E260" s="153" t="s">
        <v>3</v>
      </c>
      <c r="F260" s="154" t="s">
        <v>145</v>
      </c>
      <c r="H260" s="153" t="s">
        <v>3</v>
      </c>
      <c r="L260" s="152"/>
      <c r="M260" s="155"/>
      <c r="N260" s="156"/>
      <c r="O260" s="156"/>
      <c r="P260" s="156"/>
      <c r="Q260" s="156"/>
      <c r="R260" s="156"/>
      <c r="S260" s="156"/>
      <c r="T260" s="157"/>
      <c r="AT260" s="153" t="s">
        <v>144</v>
      </c>
      <c r="AU260" s="153" t="s">
        <v>83</v>
      </c>
      <c r="AV260" s="13" t="s">
        <v>81</v>
      </c>
      <c r="AW260" s="13" t="s">
        <v>37</v>
      </c>
      <c r="AX260" s="13" t="s">
        <v>75</v>
      </c>
      <c r="AY260" s="153" t="s">
        <v>132</v>
      </c>
    </row>
    <row r="261" spans="2:51" s="14" customFormat="1" ht="12">
      <c r="B261" s="158"/>
      <c r="D261" s="148" t="s">
        <v>144</v>
      </c>
      <c r="E261" s="159" t="s">
        <v>3</v>
      </c>
      <c r="F261" s="160" t="s">
        <v>403</v>
      </c>
      <c r="H261" s="161">
        <v>50.12</v>
      </c>
      <c r="L261" s="158"/>
      <c r="M261" s="162"/>
      <c r="N261" s="163"/>
      <c r="O261" s="163"/>
      <c r="P261" s="163"/>
      <c r="Q261" s="163"/>
      <c r="R261" s="163"/>
      <c r="S261" s="163"/>
      <c r="T261" s="164"/>
      <c r="AT261" s="159" t="s">
        <v>144</v>
      </c>
      <c r="AU261" s="159" t="s">
        <v>83</v>
      </c>
      <c r="AV261" s="14" t="s">
        <v>83</v>
      </c>
      <c r="AW261" s="14" t="s">
        <v>37</v>
      </c>
      <c r="AX261" s="14" t="s">
        <v>81</v>
      </c>
      <c r="AY261" s="159" t="s">
        <v>132</v>
      </c>
    </row>
    <row r="262" spans="1:65" s="2" customFormat="1" ht="24.2" customHeight="1">
      <c r="A262" s="30"/>
      <c r="B262" s="135"/>
      <c r="C262" s="165" t="s">
        <v>404</v>
      </c>
      <c r="D262" s="165" t="s">
        <v>158</v>
      </c>
      <c r="E262" s="166" t="s">
        <v>405</v>
      </c>
      <c r="F262" s="167" t="s">
        <v>406</v>
      </c>
      <c r="G262" s="168" t="s">
        <v>177</v>
      </c>
      <c r="H262" s="169">
        <v>51.122</v>
      </c>
      <c r="I262" s="170"/>
      <c r="J262" s="170">
        <f>ROUND(I262*H262,2)</f>
        <v>0</v>
      </c>
      <c r="K262" s="167" t="s">
        <v>407</v>
      </c>
      <c r="L262" s="171"/>
      <c r="M262" s="172" t="s">
        <v>3</v>
      </c>
      <c r="N262" s="173" t="s">
        <v>46</v>
      </c>
      <c r="O262" s="144">
        <v>0</v>
      </c>
      <c r="P262" s="144">
        <f>O262*H262</f>
        <v>0</v>
      </c>
      <c r="Q262" s="144">
        <v>0.005</v>
      </c>
      <c r="R262" s="144">
        <f>Q262*H262</f>
        <v>0.25561</v>
      </c>
      <c r="S262" s="144">
        <v>0</v>
      </c>
      <c r="T262" s="145">
        <f>S262*H262</f>
        <v>0</v>
      </c>
      <c r="U262" s="30"/>
      <c r="V262" s="30"/>
      <c r="W262" s="30"/>
      <c r="X262" s="30"/>
      <c r="Y262" s="30"/>
      <c r="Z262" s="30"/>
      <c r="AA262" s="30"/>
      <c r="AB262" s="30"/>
      <c r="AC262" s="30"/>
      <c r="AD262" s="30"/>
      <c r="AE262" s="30"/>
      <c r="AR262" s="146" t="s">
        <v>318</v>
      </c>
      <c r="AT262" s="146" t="s">
        <v>158</v>
      </c>
      <c r="AU262" s="146" t="s">
        <v>83</v>
      </c>
      <c r="AY262" s="18" t="s">
        <v>132</v>
      </c>
      <c r="BE262" s="147">
        <f>IF(N262="základní",J262,0)</f>
        <v>0</v>
      </c>
      <c r="BF262" s="147">
        <f>IF(N262="snížená",J262,0)</f>
        <v>0</v>
      </c>
      <c r="BG262" s="147">
        <f>IF(N262="zákl. přenesená",J262,0)</f>
        <v>0</v>
      </c>
      <c r="BH262" s="147">
        <f>IF(N262="sníž. přenesená",J262,0)</f>
        <v>0</v>
      </c>
      <c r="BI262" s="147">
        <f>IF(N262="nulová",J262,0)</f>
        <v>0</v>
      </c>
      <c r="BJ262" s="18" t="s">
        <v>81</v>
      </c>
      <c r="BK262" s="147">
        <f>ROUND(I262*H262,2)</f>
        <v>0</v>
      </c>
      <c r="BL262" s="18" t="s">
        <v>226</v>
      </c>
      <c r="BM262" s="146" t="s">
        <v>408</v>
      </c>
    </row>
    <row r="263" spans="2:51" s="14" customFormat="1" ht="12">
      <c r="B263" s="158"/>
      <c r="D263" s="148" t="s">
        <v>144</v>
      </c>
      <c r="F263" s="160" t="s">
        <v>409</v>
      </c>
      <c r="H263" s="161">
        <v>51.122</v>
      </c>
      <c r="L263" s="158"/>
      <c r="M263" s="162"/>
      <c r="N263" s="163"/>
      <c r="O263" s="163"/>
      <c r="P263" s="163"/>
      <c r="Q263" s="163"/>
      <c r="R263" s="163"/>
      <c r="S263" s="163"/>
      <c r="T263" s="164"/>
      <c r="AT263" s="159" t="s">
        <v>144</v>
      </c>
      <c r="AU263" s="159" t="s">
        <v>83</v>
      </c>
      <c r="AV263" s="14" t="s">
        <v>83</v>
      </c>
      <c r="AW263" s="14" t="s">
        <v>4</v>
      </c>
      <c r="AX263" s="14" t="s">
        <v>81</v>
      </c>
      <c r="AY263" s="159" t="s">
        <v>132</v>
      </c>
    </row>
    <row r="264" spans="1:65" s="2" customFormat="1" ht="37.9" customHeight="1">
      <c r="A264" s="30"/>
      <c r="B264" s="135"/>
      <c r="C264" s="136" t="s">
        <v>410</v>
      </c>
      <c r="D264" s="136" t="s">
        <v>135</v>
      </c>
      <c r="E264" s="137" t="s">
        <v>411</v>
      </c>
      <c r="F264" s="138" t="s">
        <v>412</v>
      </c>
      <c r="G264" s="139" t="s">
        <v>177</v>
      </c>
      <c r="H264" s="140">
        <v>64.334</v>
      </c>
      <c r="I264" s="141"/>
      <c r="J264" s="141">
        <f>ROUND(I264*H264,2)</f>
        <v>0</v>
      </c>
      <c r="K264" s="138" t="s">
        <v>139</v>
      </c>
      <c r="L264" s="31"/>
      <c r="M264" s="142" t="s">
        <v>3</v>
      </c>
      <c r="N264" s="143" t="s">
        <v>46</v>
      </c>
      <c r="O264" s="144">
        <v>0.1</v>
      </c>
      <c r="P264" s="144">
        <f>O264*H264</f>
        <v>6.433400000000001</v>
      </c>
      <c r="Q264" s="144">
        <v>0</v>
      </c>
      <c r="R264" s="144">
        <f>Q264*H264</f>
        <v>0</v>
      </c>
      <c r="S264" s="144">
        <v>0</v>
      </c>
      <c r="T264" s="145">
        <f>S264*H264</f>
        <v>0</v>
      </c>
      <c r="U264" s="30"/>
      <c r="V264" s="30"/>
      <c r="W264" s="30"/>
      <c r="X264" s="30"/>
      <c r="Y264" s="30"/>
      <c r="Z264" s="30"/>
      <c r="AA264" s="30"/>
      <c r="AB264" s="30"/>
      <c r="AC264" s="30"/>
      <c r="AD264" s="30"/>
      <c r="AE264" s="30"/>
      <c r="AR264" s="146" t="s">
        <v>226</v>
      </c>
      <c r="AT264" s="146" t="s">
        <v>135</v>
      </c>
      <c r="AU264" s="146" t="s">
        <v>83</v>
      </c>
      <c r="AY264" s="18" t="s">
        <v>132</v>
      </c>
      <c r="BE264" s="147">
        <f>IF(N264="základní",J264,0)</f>
        <v>0</v>
      </c>
      <c r="BF264" s="147">
        <f>IF(N264="snížená",J264,0)</f>
        <v>0</v>
      </c>
      <c r="BG264" s="147">
        <f>IF(N264="zákl. přenesená",J264,0)</f>
        <v>0</v>
      </c>
      <c r="BH264" s="147">
        <f>IF(N264="sníž. přenesená",J264,0)</f>
        <v>0</v>
      </c>
      <c r="BI264" s="147">
        <f>IF(N264="nulová",J264,0)</f>
        <v>0</v>
      </c>
      <c r="BJ264" s="18" t="s">
        <v>81</v>
      </c>
      <c r="BK264" s="147">
        <f>ROUND(I264*H264,2)</f>
        <v>0</v>
      </c>
      <c r="BL264" s="18" t="s">
        <v>226</v>
      </c>
      <c r="BM264" s="146" t="s">
        <v>413</v>
      </c>
    </row>
    <row r="265" spans="1:47" s="2" customFormat="1" ht="107.25">
      <c r="A265" s="30"/>
      <c r="B265" s="31"/>
      <c r="C265" s="30"/>
      <c r="D265" s="148" t="s">
        <v>142</v>
      </c>
      <c r="E265" s="30"/>
      <c r="F265" s="149" t="s">
        <v>414</v>
      </c>
      <c r="G265" s="30"/>
      <c r="H265" s="30"/>
      <c r="I265" s="30"/>
      <c r="J265" s="30"/>
      <c r="K265" s="30"/>
      <c r="L265" s="31"/>
      <c r="M265" s="150"/>
      <c r="N265" s="151"/>
      <c r="O265" s="51"/>
      <c r="P265" s="51"/>
      <c r="Q265" s="51"/>
      <c r="R265" s="51"/>
      <c r="S265" s="51"/>
      <c r="T265" s="52"/>
      <c r="U265" s="30"/>
      <c r="V265" s="30"/>
      <c r="W265" s="30"/>
      <c r="X265" s="30"/>
      <c r="Y265" s="30"/>
      <c r="Z265" s="30"/>
      <c r="AA265" s="30"/>
      <c r="AB265" s="30"/>
      <c r="AC265" s="30"/>
      <c r="AD265" s="30"/>
      <c r="AE265" s="30"/>
      <c r="AT265" s="18" t="s">
        <v>142</v>
      </c>
      <c r="AU265" s="18" t="s">
        <v>83</v>
      </c>
    </row>
    <row r="266" spans="1:47" s="2" customFormat="1" ht="29.25">
      <c r="A266" s="30"/>
      <c r="B266" s="31"/>
      <c r="C266" s="30"/>
      <c r="D266" s="148" t="s">
        <v>186</v>
      </c>
      <c r="E266" s="30"/>
      <c r="F266" s="149" t="s">
        <v>415</v>
      </c>
      <c r="G266" s="30"/>
      <c r="H266" s="30"/>
      <c r="I266" s="30"/>
      <c r="J266" s="30"/>
      <c r="K266" s="30"/>
      <c r="L266" s="31"/>
      <c r="M266" s="150"/>
      <c r="N266" s="151"/>
      <c r="O266" s="51"/>
      <c r="P266" s="51"/>
      <c r="Q266" s="51"/>
      <c r="R266" s="51"/>
      <c r="S266" s="51"/>
      <c r="T266" s="52"/>
      <c r="U266" s="30"/>
      <c r="V266" s="30"/>
      <c r="W266" s="30"/>
      <c r="X266" s="30"/>
      <c r="Y266" s="30"/>
      <c r="Z266" s="30"/>
      <c r="AA266" s="30"/>
      <c r="AB266" s="30"/>
      <c r="AC266" s="30"/>
      <c r="AD266" s="30"/>
      <c r="AE266" s="30"/>
      <c r="AT266" s="18" t="s">
        <v>186</v>
      </c>
      <c r="AU266" s="18" t="s">
        <v>83</v>
      </c>
    </row>
    <row r="267" spans="2:51" s="13" customFormat="1" ht="12">
      <c r="B267" s="152"/>
      <c r="D267" s="148" t="s">
        <v>144</v>
      </c>
      <c r="E267" s="153" t="s">
        <v>3</v>
      </c>
      <c r="F267" s="154" t="s">
        <v>179</v>
      </c>
      <c r="H267" s="153" t="s">
        <v>3</v>
      </c>
      <c r="L267" s="152"/>
      <c r="M267" s="155"/>
      <c r="N267" s="156"/>
      <c r="O267" s="156"/>
      <c r="P267" s="156"/>
      <c r="Q267" s="156"/>
      <c r="R267" s="156"/>
      <c r="S267" s="156"/>
      <c r="T267" s="157"/>
      <c r="AT267" s="153" t="s">
        <v>144</v>
      </c>
      <c r="AU267" s="153" t="s">
        <v>83</v>
      </c>
      <c r="AV267" s="13" t="s">
        <v>81</v>
      </c>
      <c r="AW267" s="13" t="s">
        <v>37</v>
      </c>
      <c r="AX267" s="13" t="s">
        <v>75</v>
      </c>
      <c r="AY267" s="153" t="s">
        <v>132</v>
      </c>
    </row>
    <row r="268" spans="2:51" s="14" customFormat="1" ht="12">
      <c r="B268" s="158"/>
      <c r="D268" s="148" t="s">
        <v>144</v>
      </c>
      <c r="E268" s="159" t="s">
        <v>3</v>
      </c>
      <c r="F268" s="160" t="s">
        <v>416</v>
      </c>
      <c r="H268" s="161">
        <v>26.289</v>
      </c>
      <c r="L268" s="158"/>
      <c r="M268" s="162"/>
      <c r="N268" s="163"/>
      <c r="O268" s="163"/>
      <c r="P268" s="163"/>
      <c r="Q268" s="163"/>
      <c r="R268" s="163"/>
      <c r="S268" s="163"/>
      <c r="T268" s="164"/>
      <c r="AT268" s="159" t="s">
        <v>144</v>
      </c>
      <c r="AU268" s="159" t="s">
        <v>83</v>
      </c>
      <c r="AV268" s="14" t="s">
        <v>83</v>
      </c>
      <c r="AW268" s="14" t="s">
        <v>37</v>
      </c>
      <c r="AX268" s="14" t="s">
        <v>75</v>
      </c>
      <c r="AY268" s="159" t="s">
        <v>132</v>
      </c>
    </row>
    <row r="269" spans="2:51" s="14" customFormat="1" ht="12">
      <c r="B269" s="158"/>
      <c r="D269" s="148" t="s">
        <v>144</v>
      </c>
      <c r="E269" s="159" t="s">
        <v>3</v>
      </c>
      <c r="F269" s="160" t="s">
        <v>417</v>
      </c>
      <c r="H269" s="161">
        <v>38.045</v>
      </c>
      <c r="L269" s="158"/>
      <c r="M269" s="162"/>
      <c r="N269" s="163"/>
      <c r="O269" s="163"/>
      <c r="P269" s="163"/>
      <c r="Q269" s="163"/>
      <c r="R269" s="163"/>
      <c r="S269" s="163"/>
      <c r="T269" s="164"/>
      <c r="AT269" s="159" t="s">
        <v>144</v>
      </c>
      <c r="AU269" s="159" t="s">
        <v>83</v>
      </c>
      <c r="AV269" s="14" t="s">
        <v>83</v>
      </c>
      <c r="AW269" s="14" t="s">
        <v>37</v>
      </c>
      <c r="AX269" s="14" t="s">
        <v>75</v>
      </c>
      <c r="AY269" s="159" t="s">
        <v>132</v>
      </c>
    </row>
    <row r="270" spans="2:51" s="15" customFormat="1" ht="12">
      <c r="B270" s="174"/>
      <c r="D270" s="148" t="s">
        <v>144</v>
      </c>
      <c r="E270" s="175" t="s">
        <v>3</v>
      </c>
      <c r="F270" s="176" t="s">
        <v>207</v>
      </c>
      <c r="H270" s="177">
        <v>64.334</v>
      </c>
      <c r="L270" s="174"/>
      <c r="M270" s="178"/>
      <c r="N270" s="179"/>
      <c r="O270" s="179"/>
      <c r="P270" s="179"/>
      <c r="Q270" s="179"/>
      <c r="R270" s="179"/>
      <c r="S270" s="179"/>
      <c r="T270" s="180"/>
      <c r="AT270" s="175" t="s">
        <v>144</v>
      </c>
      <c r="AU270" s="175" t="s">
        <v>83</v>
      </c>
      <c r="AV270" s="15" t="s">
        <v>140</v>
      </c>
      <c r="AW270" s="15" t="s">
        <v>37</v>
      </c>
      <c r="AX270" s="15" t="s">
        <v>81</v>
      </c>
      <c r="AY270" s="175" t="s">
        <v>132</v>
      </c>
    </row>
    <row r="271" spans="1:65" s="2" customFormat="1" ht="24.2" customHeight="1">
      <c r="A271" s="30"/>
      <c r="B271" s="135"/>
      <c r="C271" s="165" t="s">
        <v>418</v>
      </c>
      <c r="D271" s="165" t="s">
        <v>158</v>
      </c>
      <c r="E271" s="166" t="s">
        <v>419</v>
      </c>
      <c r="F271" s="167" t="s">
        <v>420</v>
      </c>
      <c r="G271" s="168" t="s">
        <v>177</v>
      </c>
      <c r="H271" s="169">
        <v>65.621</v>
      </c>
      <c r="I271" s="170"/>
      <c r="J271" s="170">
        <f>ROUND(I271*H271,2)</f>
        <v>0</v>
      </c>
      <c r="K271" s="167" t="s">
        <v>139</v>
      </c>
      <c r="L271" s="171"/>
      <c r="M271" s="172" t="s">
        <v>3</v>
      </c>
      <c r="N271" s="173" t="s">
        <v>46</v>
      </c>
      <c r="O271" s="144">
        <v>0</v>
      </c>
      <c r="P271" s="144">
        <f>O271*H271</f>
        <v>0</v>
      </c>
      <c r="Q271" s="144">
        <v>0.0048</v>
      </c>
      <c r="R271" s="144">
        <f>Q271*H271</f>
        <v>0.31498079999999995</v>
      </c>
      <c r="S271" s="144">
        <v>0</v>
      </c>
      <c r="T271" s="145">
        <f>S271*H271</f>
        <v>0</v>
      </c>
      <c r="U271" s="30"/>
      <c r="V271" s="30"/>
      <c r="W271" s="30"/>
      <c r="X271" s="30"/>
      <c r="Y271" s="30"/>
      <c r="Z271" s="30"/>
      <c r="AA271" s="30"/>
      <c r="AB271" s="30"/>
      <c r="AC271" s="30"/>
      <c r="AD271" s="30"/>
      <c r="AE271" s="30"/>
      <c r="AR271" s="146" t="s">
        <v>318</v>
      </c>
      <c r="AT271" s="146" t="s">
        <v>158</v>
      </c>
      <c r="AU271" s="146" t="s">
        <v>83</v>
      </c>
      <c r="AY271" s="18" t="s">
        <v>132</v>
      </c>
      <c r="BE271" s="147">
        <f>IF(N271="základní",J271,0)</f>
        <v>0</v>
      </c>
      <c r="BF271" s="147">
        <f>IF(N271="snížená",J271,0)</f>
        <v>0</v>
      </c>
      <c r="BG271" s="147">
        <f>IF(N271="zákl. přenesená",J271,0)</f>
        <v>0</v>
      </c>
      <c r="BH271" s="147">
        <f>IF(N271="sníž. přenesená",J271,0)</f>
        <v>0</v>
      </c>
      <c r="BI271" s="147">
        <f>IF(N271="nulová",J271,0)</f>
        <v>0</v>
      </c>
      <c r="BJ271" s="18" t="s">
        <v>81</v>
      </c>
      <c r="BK271" s="147">
        <f>ROUND(I271*H271,2)</f>
        <v>0</v>
      </c>
      <c r="BL271" s="18" t="s">
        <v>226</v>
      </c>
      <c r="BM271" s="146" t="s">
        <v>421</v>
      </c>
    </row>
    <row r="272" spans="2:51" s="14" customFormat="1" ht="12">
      <c r="B272" s="158"/>
      <c r="D272" s="148" t="s">
        <v>144</v>
      </c>
      <c r="F272" s="160" t="s">
        <v>422</v>
      </c>
      <c r="H272" s="161">
        <v>65.621</v>
      </c>
      <c r="L272" s="158"/>
      <c r="M272" s="162"/>
      <c r="N272" s="163"/>
      <c r="O272" s="163"/>
      <c r="P272" s="163"/>
      <c r="Q272" s="163"/>
      <c r="R272" s="163"/>
      <c r="S272" s="163"/>
      <c r="T272" s="164"/>
      <c r="AT272" s="159" t="s">
        <v>144</v>
      </c>
      <c r="AU272" s="159" t="s">
        <v>83</v>
      </c>
      <c r="AV272" s="14" t="s">
        <v>83</v>
      </c>
      <c r="AW272" s="14" t="s">
        <v>4</v>
      </c>
      <c r="AX272" s="14" t="s">
        <v>81</v>
      </c>
      <c r="AY272" s="159" t="s">
        <v>132</v>
      </c>
    </row>
    <row r="273" spans="1:65" s="2" customFormat="1" ht="37.9" customHeight="1">
      <c r="A273" s="30"/>
      <c r="B273" s="135"/>
      <c r="C273" s="136" t="s">
        <v>423</v>
      </c>
      <c r="D273" s="136" t="s">
        <v>135</v>
      </c>
      <c r="E273" s="137" t="s">
        <v>411</v>
      </c>
      <c r="F273" s="138" t="s">
        <v>412</v>
      </c>
      <c r="G273" s="139" t="s">
        <v>177</v>
      </c>
      <c r="H273" s="140">
        <v>64.334</v>
      </c>
      <c r="I273" s="141"/>
      <c r="J273" s="141">
        <f>ROUND(I273*H273,2)</f>
        <v>0</v>
      </c>
      <c r="K273" s="138" t="s">
        <v>139</v>
      </c>
      <c r="L273" s="31"/>
      <c r="M273" s="142" t="s">
        <v>3</v>
      </c>
      <c r="N273" s="143" t="s">
        <v>46</v>
      </c>
      <c r="O273" s="144">
        <v>0.1</v>
      </c>
      <c r="P273" s="144">
        <f>O273*H273</f>
        <v>6.433400000000001</v>
      </c>
      <c r="Q273" s="144">
        <v>0</v>
      </c>
      <c r="R273" s="144">
        <f>Q273*H273</f>
        <v>0</v>
      </c>
      <c r="S273" s="144">
        <v>0</v>
      </c>
      <c r="T273" s="145">
        <f>S273*H273</f>
        <v>0</v>
      </c>
      <c r="U273" s="30"/>
      <c r="V273" s="30"/>
      <c r="W273" s="30"/>
      <c r="X273" s="30"/>
      <c r="Y273" s="30"/>
      <c r="Z273" s="30"/>
      <c r="AA273" s="30"/>
      <c r="AB273" s="30"/>
      <c r="AC273" s="30"/>
      <c r="AD273" s="30"/>
      <c r="AE273" s="30"/>
      <c r="AR273" s="146" t="s">
        <v>226</v>
      </c>
      <c r="AT273" s="146" t="s">
        <v>135</v>
      </c>
      <c r="AU273" s="146" t="s">
        <v>83</v>
      </c>
      <c r="AY273" s="18" t="s">
        <v>132</v>
      </c>
      <c r="BE273" s="147">
        <f>IF(N273="základní",J273,0)</f>
        <v>0</v>
      </c>
      <c r="BF273" s="147">
        <f>IF(N273="snížená",J273,0)</f>
        <v>0</v>
      </c>
      <c r="BG273" s="147">
        <f>IF(N273="zákl. přenesená",J273,0)</f>
        <v>0</v>
      </c>
      <c r="BH273" s="147">
        <f>IF(N273="sníž. přenesená",J273,0)</f>
        <v>0</v>
      </c>
      <c r="BI273" s="147">
        <f>IF(N273="nulová",J273,0)</f>
        <v>0</v>
      </c>
      <c r="BJ273" s="18" t="s">
        <v>81</v>
      </c>
      <c r="BK273" s="147">
        <f>ROUND(I273*H273,2)</f>
        <v>0</v>
      </c>
      <c r="BL273" s="18" t="s">
        <v>226</v>
      </c>
      <c r="BM273" s="146" t="s">
        <v>424</v>
      </c>
    </row>
    <row r="274" spans="1:47" s="2" customFormat="1" ht="107.25">
      <c r="A274" s="30"/>
      <c r="B274" s="31"/>
      <c r="C274" s="30"/>
      <c r="D274" s="148" t="s">
        <v>142</v>
      </c>
      <c r="E274" s="30"/>
      <c r="F274" s="149" t="s">
        <v>414</v>
      </c>
      <c r="G274" s="30"/>
      <c r="H274" s="30"/>
      <c r="I274" s="30"/>
      <c r="J274" s="30"/>
      <c r="K274" s="30"/>
      <c r="L274" s="31"/>
      <c r="M274" s="150"/>
      <c r="N274" s="151"/>
      <c r="O274" s="51"/>
      <c r="P274" s="51"/>
      <c r="Q274" s="51"/>
      <c r="R274" s="51"/>
      <c r="S274" s="51"/>
      <c r="T274" s="52"/>
      <c r="U274" s="30"/>
      <c r="V274" s="30"/>
      <c r="W274" s="30"/>
      <c r="X274" s="30"/>
      <c r="Y274" s="30"/>
      <c r="Z274" s="30"/>
      <c r="AA274" s="30"/>
      <c r="AB274" s="30"/>
      <c r="AC274" s="30"/>
      <c r="AD274" s="30"/>
      <c r="AE274" s="30"/>
      <c r="AT274" s="18" t="s">
        <v>142</v>
      </c>
      <c r="AU274" s="18" t="s">
        <v>83</v>
      </c>
    </row>
    <row r="275" spans="1:47" s="2" customFormat="1" ht="29.25">
      <c r="A275" s="30"/>
      <c r="B275" s="31"/>
      <c r="C275" s="30"/>
      <c r="D275" s="148" t="s">
        <v>186</v>
      </c>
      <c r="E275" s="30"/>
      <c r="F275" s="149" t="s">
        <v>415</v>
      </c>
      <c r="G275" s="30"/>
      <c r="H275" s="30"/>
      <c r="I275" s="30"/>
      <c r="J275" s="30"/>
      <c r="K275" s="30"/>
      <c r="L275" s="31"/>
      <c r="M275" s="150"/>
      <c r="N275" s="151"/>
      <c r="O275" s="51"/>
      <c r="P275" s="51"/>
      <c r="Q275" s="51"/>
      <c r="R275" s="51"/>
      <c r="S275" s="51"/>
      <c r="T275" s="52"/>
      <c r="U275" s="30"/>
      <c r="V275" s="30"/>
      <c r="W275" s="30"/>
      <c r="X275" s="30"/>
      <c r="Y275" s="30"/>
      <c r="Z275" s="30"/>
      <c r="AA275" s="30"/>
      <c r="AB275" s="30"/>
      <c r="AC275" s="30"/>
      <c r="AD275" s="30"/>
      <c r="AE275" s="30"/>
      <c r="AT275" s="18" t="s">
        <v>186</v>
      </c>
      <c r="AU275" s="18" t="s">
        <v>83</v>
      </c>
    </row>
    <row r="276" spans="2:51" s="13" customFormat="1" ht="12">
      <c r="B276" s="152"/>
      <c r="D276" s="148" t="s">
        <v>144</v>
      </c>
      <c r="E276" s="153" t="s">
        <v>3</v>
      </c>
      <c r="F276" s="154" t="s">
        <v>179</v>
      </c>
      <c r="H276" s="153" t="s">
        <v>3</v>
      </c>
      <c r="L276" s="152"/>
      <c r="M276" s="155"/>
      <c r="N276" s="156"/>
      <c r="O276" s="156"/>
      <c r="P276" s="156"/>
      <c r="Q276" s="156"/>
      <c r="R276" s="156"/>
      <c r="S276" s="156"/>
      <c r="T276" s="157"/>
      <c r="AT276" s="153" t="s">
        <v>144</v>
      </c>
      <c r="AU276" s="153" t="s">
        <v>83</v>
      </c>
      <c r="AV276" s="13" t="s">
        <v>81</v>
      </c>
      <c r="AW276" s="13" t="s">
        <v>37</v>
      </c>
      <c r="AX276" s="13" t="s">
        <v>75</v>
      </c>
      <c r="AY276" s="153" t="s">
        <v>132</v>
      </c>
    </row>
    <row r="277" spans="2:51" s="14" customFormat="1" ht="12">
      <c r="B277" s="158"/>
      <c r="D277" s="148" t="s">
        <v>144</v>
      </c>
      <c r="E277" s="159" t="s">
        <v>3</v>
      </c>
      <c r="F277" s="160" t="s">
        <v>416</v>
      </c>
      <c r="H277" s="161">
        <v>26.289</v>
      </c>
      <c r="L277" s="158"/>
      <c r="M277" s="162"/>
      <c r="N277" s="163"/>
      <c r="O277" s="163"/>
      <c r="P277" s="163"/>
      <c r="Q277" s="163"/>
      <c r="R277" s="163"/>
      <c r="S277" s="163"/>
      <c r="T277" s="164"/>
      <c r="AT277" s="159" t="s">
        <v>144</v>
      </c>
      <c r="AU277" s="159" t="s">
        <v>83</v>
      </c>
      <c r="AV277" s="14" t="s">
        <v>83</v>
      </c>
      <c r="AW277" s="14" t="s">
        <v>37</v>
      </c>
      <c r="AX277" s="14" t="s">
        <v>75</v>
      </c>
      <c r="AY277" s="159" t="s">
        <v>132</v>
      </c>
    </row>
    <row r="278" spans="2:51" s="14" customFormat="1" ht="12">
      <c r="B278" s="158"/>
      <c r="D278" s="148" t="s">
        <v>144</v>
      </c>
      <c r="E278" s="159" t="s">
        <v>3</v>
      </c>
      <c r="F278" s="160" t="s">
        <v>417</v>
      </c>
      <c r="H278" s="161">
        <v>38.045</v>
      </c>
      <c r="L278" s="158"/>
      <c r="M278" s="162"/>
      <c r="N278" s="163"/>
      <c r="O278" s="163"/>
      <c r="P278" s="163"/>
      <c r="Q278" s="163"/>
      <c r="R278" s="163"/>
      <c r="S278" s="163"/>
      <c r="T278" s="164"/>
      <c r="AT278" s="159" t="s">
        <v>144</v>
      </c>
      <c r="AU278" s="159" t="s">
        <v>83</v>
      </c>
      <c r="AV278" s="14" t="s">
        <v>83</v>
      </c>
      <c r="AW278" s="14" t="s">
        <v>37</v>
      </c>
      <c r="AX278" s="14" t="s">
        <v>75</v>
      </c>
      <c r="AY278" s="159" t="s">
        <v>132</v>
      </c>
    </row>
    <row r="279" spans="2:51" s="15" customFormat="1" ht="12">
      <c r="B279" s="174"/>
      <c r="D279" s="148" t="s">
        <v>144</v>
      </c>
      <c r="E279" s="175" t="s">
        <v>3</v>
      </c>
      <c r="F279" s="176" t="s">
        <v>207</v>
      </c>
      <c r="H279" s="177">
        <v>64.334</v>
      </c>
      <c r="L279" s="174"/>
      <c r="M279" s="178"/>
      <c r="N279" s="179"/>
      <c r="O279" s="179"/>
      <c r="P279" s="179"/>
      <c r="Q279" s="179"/>
      <c r="R279" s="179"/>
      <c r="S279" s="179"/>
      <c r="T279" s="180"/>
      <c r="AT279" s="175" t="s">
        <v>144</v>
      </c>
      <c r="AU279" s="175" t="s">
        <v>83</v>
      </c>
      <c r="AV279" s="15" t="s">
        <v>140</v>
      </c>
      <c r="AW279" s="15" t="s">
        <v>37</v>
      </c>
      <c r="AX279" s="15" t="s">
        <v>81</v>
      </c>
      <c r="AY279" s="175" t="s">
        <v>132</v>
      </c>
    </row>
    <row r="280" spans="1:65" s="2" customFormat="1" ht="14.45" customHeight="1">
      <c r="A280" s="30"/>
      <c r="B280" s="135"/>
      <c r="C280" s="165" t="s">
        <v>425</v>
      </c>
      <c r="D280" s="165" t="s">
        <v>158</v>
      </c>
      <c r="E280" s="166" t="s">
        <v>426</v>
      </c>
      <c r="F280" s="167" t="s">
        <v>427</v>
      </c>
      <c r="G280" s="168" t="s">
        <v>177</v>
      </c>
      <c r="H280" s="169">
        <v>65.621</v>
      </c>
      <c r="I280" s="170"/>
      <c r="J280" s="170">
        <f>ROUND(I280*H280,2)</f>
        <v>0</v>
      </c>
      <c r="K280" s="167" t="s">
        <v>139</v>
      </c>
      <c r="L280" s="171"/>
      <c r="M280" s="172" t="s">
        <v>3</v>
      </c>
      <c r="N280" s="173" t="s">
        <v>46</v>
      </c>
      <c r="O280" s="144">
        <v>0</v>
      </c>
      <c r="P280" s="144">
        <f>O280*H280</f>
        <v>0</v>
      </c>
      <c r="Q280" s="144">
        <v>0.0028</v>
      </c>
      <c r="R280" s="144">
        <f>Q280*H280</f>
        <v>0.18373879999999998</v>
      </c>
      <c r="S280" s="144">
        <v>0</v>
      </c>
      <c r="T280" s="145">
        <f>S280*H280</f>
        <v>0</v>
      </c>
      <c r="U280" s="30"/>
      <c r="V280" s="30"/>
      <c r="W280" s="30"/>
      <c r="X280" s="30"/>
      <c r="Y280" s="30"/>
      <c r="Z280" s="30"/>
      <c r="AA280" s="30"/>
      <c r="AB280" s="30"/>
      <c r="AC280" s="30"/>
      <c r="AD280" s="30"/>
      <c r="AE280" s="30"/>
      <c r="AR280" s="146" t="s">
        <v>318</v>
      </c>
      <c r="AT280" s="146" t="s">
        <v>158</v>
      </c>
      <c r="AU280" s="146" t="s">
        <v>83</v>
      </c>
      <c r="AY280" s="18" t="s">
        <v>132</v>
      </c>
      <c r="BE280" s="147">
        <f>IF(N280="základní",J280,0)</f>
        <v>0</v>
      </c>
      <c r="BF280" s="147">
        <f>IF(N280="snížená",J280,0)</f>
        <v>0</v>
      </c>
      <c r="BG280" s="147">
        <f>IF(N280="zákl. přenesená",J280,0)</f>
        <v>0</v>
      </c>
      <c r="BH280" s="147">
        <f>IF(N280="sníž. přenesená",J280,0)</f>
        <v>0</v>
      </c>
      <c r="BI280" s="147">
        <f>IF(N280="nulová",J280,0)</f>
        <v>0</v>
      </c>
      <c r="BJ280" s="18" t="s">
        <v>81</v>
      </c>
      <c r="BK280" s="147">
        <f>ROUND(I280*H280,2)</f>
        <v>0</v>
      </c>
      <c r="BL280" s="18" t="s">
        <v>226</v>
      </c>
      <c r="BM280" s="146" t="s">
        <v>428</v>
      </c>
    </row>
    <row r="281" spans="2:51" s="14" customFormat="1" ht="12">
      <c r="B281" s="158"/>
      <c r="D281" s="148" t="s">
        <v>144</v>
      </c>
      <c r="F281" s="160" t="s">
        <v>422</v>
      </c>
      <c r="H281" s="161">
        <v>65.621</v>
      </c>
      <c r="L281" s="158"/>
      <c r="M281" s="162"/>
      <c r="N281" s="163"/>
      <c r="O281" s="163"/>
      <c r="P281" s="163"/>
      <c r="Q281" s="163"/>
      <c r="R281" s="163"/>
      <c r="S281" s="163"/>
      <c r="T281" s="164"/>
      <c r="AT281" s="159" t="s">
        <v>144</v>
      </c>
      <c r="AU281" s="159" t="s">
        <v>83</v>
      </c>
      <c r="AV281" s="14" t="s">
        <v>83</v>
      </c>
      <c r="AW281" s="14" t="s">
        <v>4</v>
      </c>
      <c r="AX281" s="14" t="s">
        <v>81</v>
      </c>
      <c r="AY281" s="159" t="s">
        <v>132</v>
      </c>
    </row>
    <row r="282" spans="1:65" s="2" customFormat="1" ht="51.75" customHeight="1">
      <c r="A282" s="30"/>
      <c r="B282" s="135"/>
      <c r="C282" s="136" t="s">
        <v>429</v>
      </c>
      <c r="D282" s="136" t="s">
        <v>135</v>
      </c>
      <c r="E282" s="137" t="s">
        <v>430</v>
      </c>
      <c r="F282" s="138" t="s">
        <v>431</v>
      </c>
      <c r="G282" s="139" t="s">
        <v>432</v>
      </c>
      <c r="H282" s="140">
        <v>402.741</v>
      </c>
      <c r="I282" s="141"/>
      <c r="J282" s="141">
        <f>ROUND(I282*H282,2)</f>
        <v>0</v>
      </c>
      <c r="K282" s="138" t="s">
        <v>139</v>
      </c>
      <c r="L282" s="31"/>
      <c r="M282" s="142" t="s">
        <v>3</v>
      </c>
      <c r="N282" s="143" t="s">
        <v>46</v>
      </c>
      <c r="O282" s="144">
        <v>0</v>
      </c>
      <c r="P282" s="144">
        <f>O282*H282</f>
        <v>0</v>
      </c>
      <c r="Q282" s="144">
        <v>0</v>
      </c>
      <c r="R282" s="144">
        <f>Q282*H282</f>
        <v>0</v>
      </c>
      <c r="S282" s="144">
        <v>0</v>
      </c>
      <c r="T282" s="145">
        <f>S282*H282</f>
        <v>0</v>
      </c>
      <c r="U282" s="30"/>
      <c r="V282" s="30"/>
      <c r="W282" s="30"/>
      <c r="X282" s="30"/>
      <c r="Y282" s="30"/>
      <c r="Z282" s="30"/>
      <c r="AA282" s="30"/>
      <c r="AB282" s="30"/>
      <c r="AC282" s="30"/>
      <c r="AD282" s="30"/>
      <c r="AE282" s="30"/>
      <c r="AR282" s="146" t="s">
        <v>226</v>
      </c>
      <c r="AT282" s="146" t="s">
        <v>135</v>
      </c>
      <c r="AU282" s="146" t="s">
        <v>83</v>
      </c>
      <c r="AY282" s="18" t="s">
        <v>132</v>
      </c>
      <c r="BE282" s="147">
        <f>IF(N282="základní",J282,0)</f>
        <v>0</v>
      </c>
      <c r="BF282" s="147">
        <f>IF(N282="snížená",J282,0)</f>
        <v>0</v>
      </c>
      <c r="BG282" s="147">
        <f>IF(N282="zákl. přenesená",J282,0)</f>
        <v>0</v>
      </c>
      <c r="BH282" s="147">
        <f>IF(N282="sníž. přenesená",J282,0)</f>
        <v>0</v>
      </c>
      <c r="BI282" s="147">
        <f>IF(N282="nulová",J282,0)</f>
        <v>0</v>
      </c>
      <c r="BJ282" s="18" t="s">
        <v>81</v>
      </c>
      <c r="BK282" s="147">
        <f>ROUND(I282*H282,2)</f>
        <v>0</v>
      </c>
      <c r="BL282" s="18" t="s">
        <v>226</v>
      </c>
      <c r="BM282" s="146" t="s">
        <v>433</v>
      </c>
    </row>
    <row r="283" spans="1:47" s="2" customFormat="1" ht="126.75">
      <c r="A283" s="30"/>
      <c r="B283" s="31"/>
      <c r="C283" s="30"/>
      <c r="D283" s="148" t="s">
        <v>142</v>
      </c>
      <c r="E283" s="30"/>
      <c r="F283" s="149" t="s">
        <v>434</v>
      </c>
      <c r="G283" s="30"/>
      <c r="H283" s="30"/>
      <c r="I283" s="30"/>
      <c r="J283" s="30"/>
      <c r="K283" s="30"/>
      <c r="L283" s="31"/>
      <c r="M283" s="150"/>
      <c r="N283" s="151"/>
      <c r="O283" s="51"/>
      <c r="P283" s="51"/>
      <c r="Q283" s="51"/>
      <c r="R283" s="51"/>
      <c r="S283" s="51"/>
      <c r="T283" s="52"/>
      <c r="U283" s="30"/>
      <c r="V283" s="30"/>
      <c r="W283" s="30"/>
      <c r="X283" s="30"/>
      <c r="Y283" s="30"/>
      <c r="Z283" s="30"/>
      <c r="AA283" s="30"/>
      <c r="AB283" s="30"/>
      <c r="AC283" s="30"/>
      <c r="AD283" s="30"/>
      <c r="AE283" s="30"/>
      <c r="AT283" s="18" t="s">
        <v>142</v>
      </c>
      <c r="AU283" s="18" t="s">
        <v>83</v>
      </c>
    </row>
    <row r="284" spans="1:65" s="2" customFormat="1" ht="49.15" customHeight="1">
      <c r="A284" s="30"/>
      <c r="B284" s="135"/>
      <c r="C284" s="136" t="s">
        <v>435</v>
      </c>
      <c r="D284" s="136" t="s">
        <v>135</v>
      </c>
      <c r="E284" s="137" t="s">
        <v>436</v>
      </c>
      <c r="F284" s="138" t="s">
        <v>437</v>
      </c>
      <c r="G284" s="139" t="s">
        <v>432</v>
      </c>
      <c r="H284" s="140">
        <v>402.741</v>
      </c>
      <c r="I284" s="141"/>
      <c r="J284" s="141">
        <f>ROUND(I284*H284,2)</f>
        <v>0</v>
      </c>
      <c r="K284" s="138" t="s">
        <v>139</v>
      </c>
      <c r="L284" s="31"/>
      <c r="M284" s="142" t="s">
        <v>3</v>
      </c>
      <c r="N284" s="143" t="s">
        <v>46</v>
      </c>
      <c r="O284" s="144">
        <v>0</v>
      </c>
      <c r="P284" s="144">
        <f>O284*H284</f>
        <v>0</v>
      </c>
      <c r="Q284" s="144">
        <v>0</v>
      </c>
      <c r="R284" s="144">
        <f>Q284*H284</f>
        <v>0</v>
      </c>
      <c r="S284" s="144">
        <v>0</v>
      </c>
      <c r="T284" s="145">
        <f>S284*H284</f>
        <v>0</v>
      </c>
      <c r="U284" s="30"/>
      <c r="V284" s="30"/>
      <c r="W284" s="30"/>
      <c r="X284" s="30"/>
      <c r="Y284" s="30"/>
      <c r="Z284" s="30"/>
      <c r="AA284" s="30"/>
      <c r="AB284" s="30"/>
      <c r="AC284" s="30"/>
      <c r="AD284" s="30"/>
      <c r="AE284" s="30"/>
      <c r="AR284" s="146" t="s">
        <v>226</v>
      </c>
      <c r="AT284" s="146" t="s">
        <v>135</v>
      </c>
      <c r="AU284" s="146" t="s">
        <v>83</v>
      </c>
      <c r="AY284" s="18" t="s">
        <v>132</v>
      </c>
      <c r="BE284" s="147">
        <f>IF(N284="základní",J284,0)</f>
        <v>0</v>
      </c>
      <c r="BF284" s="147">
        <f>IF(N284="snížená",J284,0)</f>
        <v>0</v>
      </c>
      <c r="BG284" s="147">
        <f>IF(N284="zákl. přenesená",J284,0)</f>
        <v>0</v>
      </c>
      <c r="BH284" s="147">
        <f>IF(N284="sníž. přenesená",J284,0)</f>
        <v>0</v>
      </c>
      <c r="BI284" s="147">
        <f>IF(N284="nulová",J284,0)</f>
        <v>0</v>
      </c>
      <c r="BJ284" s="18" t="s">
        <v>81</v>
      </c>
      <c r="BK284" s="147">
        <f>ROUND(I284*H284,2)</f>
        <v>0</v>
      </c>
      <c r="BL284" s="18" t="s">
        <v>226</v>
      </c>
      <c r="BM284" s="146" t="s">
        <v>438</v>
      </c>
    </row>
    <row r="285" spans="1:47" s="2" customFormat="1" ht="126.75">
      <c r="A285" s="30"/>
      <c r="B285" s="31"/>
      <c r="C285" s="30"/>
      <c r="D285" s="148" t="s">
        <v>142</v>
      </c>
      <c r="E285" s="30"/>
      <c r="F285" s="149" t="s">
        <v>434</v>
      </c>
      <c r="G285" s="30"/>
      <c r="H285" s="30"/>
      <c r="I285" s="30"/>
      <c r="J285" s="30"/>
      <c r="K285" s="30"/>
      <c r="L285" s="31"/>
      <c r="M285" s="150"/>
      <c r="N285" s="151"/>
      <c r="O285" s="51"/>
      <c r="P285" s="51"/>
      <c r="Q285" s="51"/>
      <c r="R285" s="51"/>
      <c r="S285" s="51"/>
      <c r="T285" s="52"/>
      <c r="U285" s="30"/>
      <c r="V285" s="30"/>
      <c r="W285" s="30"/>
      <c r="X285" s="30"/>
      <c r="Y285" s="30"/>
      <c r="Z285" s="30"/>
      <c r="AA285" s="30"/>
      <c r="AB285" s="30"/>
      <c r="AC285" s="30"/>
      <c r="AD285" s="30"/>
      <c r="AE285" s="30"/>
      <c r="AT285" s="18" t="s">
        <v>142</v>
      </c>
      <c r="AU285" s="18" t="s">
        <v>83</v>
      </c>
    </row>
    <row r="286" spans="2:63" s="12" customFormat="1" ht="22.9" customHeight="1">
      <c r="B286" s="123"/>
      <c r="D286" s="124" t="s">
        <v>74</v>
      </c>
      <c r="E286" s="133" t="s">
        <v>439</v>
      </c>
      <c r="F286" s="133" t="s">
        <v>440</v>
      </c>
      <c r="J286" s="134">
        <f>BK286</f>
        <v>0</v>
      </c>
      <c r="L286" s="123"/>
      <c r="M286" s="127"/>
      <c r="N286" s="128"/>
      <c r="O286" s="128"/>
      <c r="P286" s="129">
        <f>SUM(P287:P373)</f>
        <v>127.98220999999998</v>
      </c>
      <c r="Q286" s="128"/>
      <c r="R286" s="129">
        <f>SUM(R287:R373)</f>
        <v>5.24692686</v>
      </c>
      <c r="S286" s="128"/>
      <c r="T286" s="130">
        <f>SUM(T287:T373)</f>
        <v>3.583714</v>
      </c>
      <c r="AR286" s="124" t="s">
        <v>83</v>
      </c>
      <c r="AT286" s="131" t="s">
        <v>74</v>
      </c>
      <c r="AU286" s="131" t="s">
        <v>81</v>
      </c>
      <c r="AY286" s="124" t="s">
        <v>132</v>
      </c>
      <c r="BK286" s="132">
        <f>SUM(BK287:BK373)</f>
        <v>0</v>
      </c>
    </row>
    <row r="287" spans="1:65" s="2" customFormat="1" ht="37.9" customHeight="1">
      <c r="A287" s="30"/>
      <c r="B287" s="135"/>
      <c r="C287" s="136" t="s">
        <v>441</v>
      </c>
      <c r="D287" s="136" t="s">
        <v>135</v>
      </c>
      <c r="E287" s="137" t="s">
        <v>442</v>
      </c>
      <c r="F287" s="138" t="s">
        <v>443</v>
      </c>
      <c r="G287" s="139" t="s">
        <v>234</v>
      </c>
      <c r="H287" s="140">
        <v>1.5</v>
      </c>
      <c r="I287" s="141"/>
      <c r="J287" s="141">
        <f>ROUND(I287*H287,2)</f>
        <v>0</v>
      </c>
      <c r="K287" s="138" t="s">
        <v>139</v>
      </c>
      <c r="L287" s="31"/>
      <c r="M287" s="142" t="s">
        <v>3</v>
      </c>
      <c r="N287" s="143" t="s">
        <v>46</v>
      </c>
      <c r="O287" s="144">
        <v>0.576</v>
      </c>
      <c r="P287" s="144">
        <f>O287*H287</f>
        <v>0.8639999999999999</v>
      </c>
      <c r="Q287" s="144">
        <v>0</v>
      </c>
      <c r="R287" s="144">
        <f>Q287*H287</f>
        <v>0</v>
      </c>
      <c r="S287" s="144">
        <v>0.3</v>
      </c>
      <c r="T287" s="145">
        <f>S287*H287</f>
        <v>0.44999999999999996</v>
      </c>
      <c r="U287" s="30"/>
      <c r="V287" s="30"/>
      <c r="W287" s="30"/>
      <c r="X287" s="30"/>
      <c r="Y287" s="30"/>
      <c r="Z287" s="30"/>
      <c r="AA287" s="30"/>
      <c r="AB287" s="30"/>
      <c r="AC287" s="30"/>
      <c r="AD287" s="30"/>
      <c r="AE287" s="30"/>
      <c r="AR287" s="146" t="s">
        <v>226</v>
      </c>
      <c r="AT287" s="146" t="s">
        <v>135</v>
      </c>
      <c r="AU287" s="146" t="s">
        <v>83</v>
      </c>
      <c r="AY287" s="18" t="s">
        <v>132</v>
      </c>
      <c r="BE287" s="147">
        <f>IF(N287="základní",J287,0)</f>
        <v>0</v>
      </c>
      <c r="BF287" s="147">
        <f>IF(N287="snížená",J287,0)</f>
        <v>0</v>
      </c>
      <c r="BG287" s="147">
        <f>IF(N287="zákl. přenesená",J287,0)</f>
        <v>0</v>
      </c>
      <c r="BH287" s="147">
        <f>IF(N287="sníž. přenesená",J287,0)</f>
        <v>0</v>
      </c>
      <c r="BI287" s="147">
        <f>IF(N287="nulová",J287,0)</f>
        <v>0</v>
      </c>
      <c r="BJ287" s="18" t="s">
        <v>81</v>
      </c>
      <c r="BK287" s="147">
        <f>ROUND(I287*H287,2)</f>
        <v>0</v>
      </c>
      <c r="BL287" s="18" t="s">
        <v>226</v>
      </c>
      <c r="BM287" s="146" t="s">
        <v>444</v>
      </c>
    </row>
    <row r="288" spans="2:51" s="13" customFormat="1" ht="22.5">
      <c r="B288" s="152"/>
      <c r="D288" s="148" t="s">
        <v>144</v>
      </c>
      <c r="E288" s="153" t="s">
        <v>3</v>
      </c>
      <c r="F288" s="154" t="s">
        <v>300</v>
      </c>
      <c r="H288" s="153" t="s">
        <v>3</v>
      </c>
      <c r="L288" s="152"/>
      <c r="M288" s="155"/>
      <c r="N288" s="156"/>
      <c r="O288" s="156"/>
      <c r="P288" s="156"/>
      <c r="Q288" s="156"/>
      <c r="R288" s="156"/>
      <c r="S288" s="156"/>
      <c r="T288" s="157"/>
      <c r="AT288" s="153" t="s">
        <v>144</v>
      </c>
      <c r="AU288" s="153" t="s">
        <v>83</v>
      </c>
      <c r="AV288" s="13" t="s">
        <v>81</v>
      </c>
      <c r="AW288" s="13" t="s">
        <v>37</v>
      </c>
      <c r="AX288" s="13" t="s">
        <v>75</v>
      </c>
      <c r="AY288" s="153" t="s">
        <v>132</v>
      </c>
    </row>
    <row r="289" spans="2:51" s="14" customFormat="1" ht="12">
      <c r="B289" s="158"/>
      <c r="D289" s="148" t="s">
        <v>144</v>
      </c>
      <c r="E289" s="159" t="s">
        <v>3</v>
      </c>
      <c r="F289" s="160" t="s">
        <v>445</v>
      </c>
      <c r="H289" s="161">
        <v>1.5</v>
      </c>
      <c r="L289" s="158"/>
      <c r="M289" s="162"/>
      <c r="N289" s="163"/>
      <c r="O289" s="163"/>
      <c r="P289" s="163"/>
      <c r="Q289" s="163"/>
      <c r="R289" s="163"/>
      <c r="S289" s="163"/>
      <c r="T289" s="164"/>
      <c r="AT289" s="159" t="s">
        <v>144</v>
      </c>
      <c r="AU289" s="159" t="s">
        <v>83</v>
      </c>
      <c r="AV289" s="14" t="s">
        <v>83</v>
      </c>
      <c r="AW289" s="14" t="s">
        <v>37</v>
      </c>
      <c r="AX289" s="14" t="s">
        <v>81</v>
      </c>
      <c r="AY289" s="159" t="s">
        <v>132</v>
      </c>
    </row>
    <row r="290" spans="1:65" s="2" customFormat="1" ht="37.9" customHeight="1">
      <c r="A290" s="30"/>
      <c r="B290" s="135"/>
      <c r="C290" s="136" t="s">
        <v>446</v>
      </c>
      <c r="D290" s="136" t="s">
        <v>135</v>
      </c>
      <c r="E290" s="137" t="s">
        <v>447</v>
      </c>
      <c r="F290" s="138" t="s">
        <v>448</v>
      </c>
      <c r="G290" s="139" t="s">
        <v>234</v>
      </c>
      <c r="H290" s="140">
        <v>7.4</v>
      </c>
      <c r="I290" s="141"/>
      <c r="J290" s="141">
        <f>ROUND(I290*H290,2)</f>
        <v>0</v>
      </c>
      <c r="K290" s="138" t="s">
        <v>139</v>
      </c>
      <c r="L290" s="31"/>
      <c r="M290" s="142" t="s">
        <v>3</v>
      </c>
      <c r="N290" s="143" t="s">
        <v>46</v>
      </c>
      <c r="O290" s="144">
        <v>0.306</v>
      </c>
      <c r="P290" s="144">
        <f>O290*H290</f>
        <v>2.2644</v>
      </c>
      <c r="Q290" s="144">
        <v>0</v>
      </c>
      <c r="R290" s="144">
        <f>Q290*H290</f>
        <v>0</v>
      </c>
      <c r="S290" s="144">
        <v>0.01232</v>
      </c>
      <c r="T290" s="145">
        <f>S290*H290</f>
        <v>0.091168</v>
      </c>
      <c r="U290" s="30"/>
      <c r="V290" s="30"/>
      <c r="W290" s="30"/>
      <c r="X290" s="30"/>
      <c r="Y290" s="30"/>
      <c r="Z290" s="30"/>
      <c r="AA290" s="30"/>
      <c r="AB290" s="30"/>
      <c r="AC290" s="30"/>
      <c r="AD290" s="30"/>
      <c r="AE290" s="30"/>
      <c r="AR290" s="146" t="s">
        <v>226</v>
      </c>
      <c r="AT290" s="146" t="s">
        <v>135</v>
      </c>
      <c r="AU290" s="146" t="s">
        <v>83</v>
      </c>
      <c r="AY290" s="18" t="s">
        <v>132</v>
      </c>
      <c r="BE290" s="147">
        <f>IF(N290="základní",J290,0)</f>
        <v>0</v>
      </c>
      <c r="BF290" s="147">
        <f>IF(N290="snížená",J290,0)</f>
        <v>0</v>
      </c>
      <c r="BG290" s="147">
        <f>IF(N290="zákl. přenesená",J290,0)</f>
        <v>0</v>
      </c>
      <c r="BH290" s="147">
        <f>IF(N290="sníž. přenesená",J290,0)</f>
        <v>0</v>
      </c>
      <c r="BI290" s="147">
        <f>IF(N290="nulová",J290,0)</f>
        <v>0</v>
      </c>
      <c r="BJ290" s="18" t="s">
        <v>81</v>
      </c>
      <c r="BK290" s="147">
        <f>ROUND(I290*H290,2)</f>
        <v>0</v>
      </c>
      <c r="BL290" s="18" t="s">
        <v>226</v>
      </c>
      <c r="BM290" s="146" t="s">
        <v>449</v>
      </c>
    </row>
    <row r="291" spans="1:47" s="2" customFormat="1" ht="48.75">
      <c r="A291" s="30"/>
      <c r="B291" s="31"/>
      <c r="C291" s="30"/>
      <c r="D291" s="148" t="s">
        <v>142</v>
      </c>
      <c r="E291" s="30"/>
      <c r="F291" s="149" t="s">
        <v>450</v>
      </c>
      <c r="G291" s="30"/>
      <c r="H291" s="30"/>
      <c r="I291" s="30"/>
      <c r="J291" s="30"/>
      <c r="K291" s="30"/>
      <c r="L291" s="31"/>
      <c r="M291" s="150"/>
      <c r="N291" s="151"/>
      <c r="O291" s="51"/>
      <c r="P291" s="51"/>
      <c r="Q291" s="51"/>
      <c r="R291" s="51"/>
      <c r="S291" s="51"/>
      <c r="T291" s="52"/>
      <c r="U291" s="30"/>
      <c r="V291" s="30"/>
      <c r="W291" s="30"/>
      <c r="X291" s="30"/>
      <c r="Y291" s="30"/>
      <c r="Z291" s="30"/>
      <c r="AA291" s="30"/>
      <c r="AB291" s="30"/>
      <c r="AC291" s="30"/>
      <c r="AD291" s="30"/>
      <c r="AE291" s="30"/>
      <c r="AT291" s="18" t="s">
        <v>142</v>
      </c>
      <c r="AU291" s="18" t="s">
        <v>83</v>
      </c>
    </row>
    <row r="292" spans="2:51" s="13" customFormat="1" ht="22.5">
      <c r="B292" s="152"/>
      <c r="D292" s="148" t="s">
        <v>144</v>
      </c>
      <c r="E292" s="153" t="s">
        <v>3</v>
      </c>
      <c r="F292" s="154" t="s">
        <v>311</v>
      </c>
      <c r="H292" s="153" t="s">
        <v>3</v>
      </c>
      <c r="L292" s="152"/>
      <c r="M292" s="155"/>
      <c r="N292" s="156"/>
      <c r="O292" s="156"/>
      <c r="P292" s="156"/>
      <c r="Q292" s="156"/>
      <c r="R292" s="156"/>
      <c r="S292" s="156"/>
      <c r="T292" s="157"/>
      <c r="AT292" s="153" t="s">
        <v>144</v>
      </c>
      <c r="AU292" s="153" t="s">
        <v>83</v>
      </c>
      <c r="AV292" s="13" t="s">
        <v>81</v>
      </c>
      <c r="AW292" s="13" t="s">
        <v>37</v>
      </c>
      <c r="AX292" s="13" t="s">
        <v>75</v>
      </c>
      <c r="AY292" s="153" t="s">
        <v>132</v>
      </c>
    </row>
    <row r="293" spans="2:51" s="14" customFormat="1" ht="12">
      <c r="B293" s="158"/>
      <c r="D293" s="148" t="s">
        <v>144</v>
      </c>
      <c r="E293" s="159" t="s">
        <v>3</v>
      </c>
      <c r="F293" s="160" t="s">
        <v>451</v>
      </c>
      <c r="H293" s="161">
        <v>7.4</v>
      </c>
      <c r="L293" s="158"/>
      <c r="M293" s="162"/>
      <c r="N293" s="163"/>
      <c r="O293" s="163"/>
      <c r="P293" s="163"/>
      <c r="Q293" s="163"/>
      <c r="R293" s="163"/>
      <c r="S293" s="163"/>
      <c r="T293" s="164"/>
      <c r="AT293" s="159" t="s">
        <v>144</v>
      </c>
      <c r="AU293" s="159" t="s">
        <v>83</v>
      </c>
      <c r="AV293" s="14" t="s">
        <v>83</v>
      </c>
      <c r="AW293" s="14" t="s">
        <v>37</v>
      </c>
      <c r="AX293" s="14" t="s">
        <v>81</v>
      </c>
      <c r="AY293" s="159" t="s">
        <v>132</v>
      </c>
    </row>
    <row r="294" spans="1:65" s="2" customFormat="1" ht="37.9" customHeight="1">
      <c r="A294" s="30"/>
      <c r="B294" s="135"/>
      <c r="C294" s="136" t="s">
        <v>452</v>
      </c>
      <c r="D294" s="136" t="s">
        <v>135</v>
      </c>
      <c r="E294" s="137" t="s">
        <v>453</v>
      </c>
      <c r="F294" s="138" t="s">
        <v>454</v>
      </c>
      <c r="G294" s="139" t="s">
        <v>234</v>
      </c>
      <c r="H294" s="140">
        <v>6.8</v>
      </c>
      <c r="I294" s="141"/>
      <c r="J294" s="141">
        <f>ROUND(I294*H294,2)</f>
        <v>0</v>
      </c>
      <c r="K294" s="138" t="s">
        <v>139</v>
      </c>
      <c r="L294" s="31"/>
      <c r="M294" s="142" t="s">
        <v>3</v>
      </c>
      <c r="N294" s="143" t="s">
        <v>46</v>
      </c>
      <c r="O294" s="144">
        <v>0.406</v>
      </c>
      <c r="P294" s="144">
        <f>O294*H294</f>
        <v>2.7608</v>
      </c>
      <c r="Q294" s="144">
        <v>0</v>
      </c>
      <c r="R294" s="144">
        <f>Q294*H294</f>
        <v>0</v>
      </c>
      <c r="S294" s="144">
        <v>0.01584</v>
      </c>
      <c r="T294" s="145">
        <f>S294*H294</f>
        <v>0.107712</v>
      </c>
      <c r="U294" s="30"/>
      <c r="V294" s="30"/>
      <c r="W294" s="30"/>
      <c r="X294" s="30"/>
      <c r="Y294" s="30"/>
      <c r="Z294" s="30"/>
      <c r="AA294" s="30"/>
      <c r="AB294" s="30"/>
      <c r="AC294" s="30"/>
      <c r="AD294" s="30"/>
      <c r="AE294" s="30"/>
      <c r="AR294" s="146" t="s">
        <v>226</v>
      </c>
      <c r="AT294" s="146" t="s">
        <v>135</v>
      </c>
      <c r="AU294" s="146" t="s">
        <v>83</v>
      </c>
      <c r="AY294" s="18" t="s">
        <v>132</v>
      </c>
      <c r="BE294" s="147">
        <f>IF(N294="základní",J294,0)</f>
        <v>0</v>
      </c>
      <c r="BF294" s="147">
        <f>IF(N294="snížená",J294,0)</f>
        <v>0</v>
      </c>
      <c r="BG294" s="147">
        <f>IF(N294="zákl. přenesená",J294,0)</f>
        <v>0</v>
      </c>
      <c r="BH294" s="147">
        <f>IF(N294="sníž. přenesená",J294,0)</f>
        <v>0</v>
      </c>
      <c r="BI294" s="147">
        <f>IF(N294="nulová",J294,0)</f>
        <v>0</v>
      </c>
      <c r="BJ294" s="18" t="s">
        <v>81</v>
      </c>
      <c r="BK294" s="147">
        <f>ROUND(I294*H294,2)</f>
        <v>0</v>
      </c>
      <c r="BL294" s="18" t="s">
        <v>226</v>
      </c>
      <c r="BM294" s="146" t="s">
        <v>455</v>
      </c>
    </row>
    <row r="295" spans="1:47" s="2" customFormat="1" ht="48.75">
      <c r="A295" s="30"/>
      <c r="B295" s="31"/>
      <c r="C295" s="30"/>
      <c r="D295" s="148" t="s">
        <v>142</v>
      </c>
      <c r="E295" s="30"/>
      <c r="F295" s="149" t="s">
        <v>450</v>
      </c>
      <c r="G295" s="30"/>
      <c r="H295" s="30"/>
      <c r="I295" s="30"/>
      <c r="J295" s="30"/>
      <c r="K295" s="30"/>
      <c r="L295" s="31"/>
      <c r="M295" s="150"/>
      <c r="N295" s="151"/>
      <c r="O295" s="51"/>
      <c r="P295" s="51"/>
      <c r="Q295" s="51"/>
      <c r="R295" s="51"/>
      <c r="S295" s="51"/>
      <c r="T295" s="52"/>
      <c r="U295" s="30"/>
      <c r="V295" s="30"/>
      <c r="W295" s="30"/>
      <c r="X295" s="30"/>
      <c r="Y295" s="30"/>
      <c r="Z295" s="30"/>
      <c r="AA295" s="30"/>
      <c r="AB295" s="30"/>
      <c r="AC295" s="30"/>
      <c r="AD295" s="30"/>
      <c r="AE295" s="30"/>
      <c r="AT295" s="18" t="s">
        <v>142</v>
      </c>
      <c r="AU295" s="18" t="s">
        <v>83</v>
      </c>
    </row>
    <row r="296" spans="2:51" s="13" customFormat="1" ht="22.5">
      <c r="B296" s="152"/>
      <c r="D296" s="148" t="s">
        <v>144</v>
      </c>
      <c r="E296" s="153" t="s">
        <v>3</v>
      </c>
      <c r="F296" s="154" t="s">
        <v>311</v>
      </c>
      <c r="H296" s="153" t="s">
        <v>3</v>
      </c>
      <c r="L296" s="152"/>
      <c r="M296" s="155"/>
      <c r="N296" s="156"/>
      <c r="O296" s="156"/>
      <c r="P296" s="156"/>
      <c r="Q296" s="156"/>
      <c r="R296" s="156"/>
      <c r="S296" s="156"/>
      <c r="T296" s="157"/>
      <c r="AT296" s="153" t="s">
        <v>144</v>
      </c>
      <c r="AU296" s="153" t="s">
        <v>83</v>
      </c>
      <c r="AV296" s="13" t="s">
        <v>81</v>
      </c>
      <c r="AW296" s="13" t="s">
        <v>37</v>
      </c>
      <c r="AX296" s="13" t="s">
        <v>75</v>
      </c>
      <c r="AY296" s="153" t="s">
        <v>132</v>
      </c>
    </row>
    <row r="297" spans="2:51" s="14" customFormat="1" ht="12">
      <c r="B297" s="158"/>
      <c r="D297" s="148" t="s">
        <v>144</v>
      </c>
      <c r="E297" s="159" t="s">
        <v>3</v>
      </c>
      <c r="F297" s="160" t="s">
        <v>456</v>
      </c>
      <c r="H297" s="161">
        <v>6.8</v>
      </c>
      <c r="L297" s="158"/>
      <c r="M297" s="162"/>
      <c r="N297" s="163"/>
      <c r="O297" s="163"/>
      <c r="P297" s="163"/>
      <c r="Q297" s="163"/>
      <c r="R297" s="163"/>
      <c r="S297" s="163"/>
      <c r="T297" s="164"/>
      <c r="AT297" s="159" t="s">
        <v>144</v>
      </c>
      <c r="AU297" s="159" t="s">
        <v>83</v>
      </c>
      <c r="AV297" s="14" t="s">
        <v>83</v>
      </c>
      <c r="AW297" s="14" t="s">
        <v>37</v>
      </c>
      <c r="AX297" s="14" t="s">
        <v>81</v>
      </c>
      <c r="AY297" s="159" t="s">
        <v>132</v>
      </c>
    </row>
    <row r="298" spans="1:65" s="2" customFormat="1" ht="37.9" customHeight="1">
      <c r="A298" s="30"/>
      <c r="B298" s="135"/>
      <c r="C298" s="136" t="s">
        <v>457</v>
      </c>
      <c r="D298" s="136" t="s">
        <v>135</v>
      </c>
      <c r="E298" s="137" t="s">
        <v>458</v>
      </c>
      <c r="F298" s="138" t="s">
        <v>459</v>
      </c>
      <c r="G298" s="139" t="s">
        <v>234</v>
      </c>
      <c r="H298" s="140">
        <v>4.835</v>
      </c>
      <c r="I298" s="141"/>
      <c r="J298" s="141">
        <f>ROUND(I298*H298,2)</f>
        <v>0</v>
      </c>
      <c r="K298" s="138" t="s">
        <v>139</v>
      </c>
      <c r="L298" s="31"/>
      <c r="M298" s="142" t="s">
        <v>3</v>
      </c>
      <c r="N298" s="143" t="s">
        <v>46</v>
      </c>
      <c r="O298" s="144">
        <v>0.516</v>
      </c>
      <c r="P298" s="144">
        <f>O298*H298</f>
        <v>2.49486</v>
      </c>
      <c r="Q298" s="144">
        <v>0</v>
      </c>
      <c r="R298" s="144">
        <f>Q298*H298</f>
        <v>0</v>
      </c>
      <c r="S298" s="144">
        <v>0.033</v>
      </c>
      <c r="T298" s="145">
        <f>S298*H298</f>
        <v>0.159555</v>
      </c>
      <c r="U298" s="30"/>
      <c r="V298" s="30"/>
      <c r="W298" s="30"/>
      <c r="X298" s="30"/>
      <c r="Y298" s="30"/>
      <c r="Z298" s="30"/>
      <c r="AA298" s="30"/>
      <c r="AB298" s="30"/>
      <c r="AC298" s="30"/>
      <c r="AD298" s="30"/>
      <c r="AE298" s="30"/>
      <c r="AR298" s="146" t="s">
        <v>226</v>
      </c>
      <c r="AT298" s="146" t="s">
        <v>135</v>
      </c>
      <c r="AU298" s="146" t="s">
        <v>83</v>
      </c>
      <c r="AY298" s="18" t="s">
        <v>132</v>
      </c>
      <c r="BE298" s="147">
        <f>IF(N298="základní",J298,0)</f>
        <v>0</v>
      </c>
      <c r="BF298" s="147">
        <f>IF(N298="snížená",J298,0)</f>
        <v>0</v>
      </c>
      <c r="BG298" s="147">
        <f>IF(N298="zákl. přenesená",J298,0)</f>
        <v>0</v>
      </c>
      <c r="BH298" s="147">
        <f>IF(N298="sníž. přenesená",J298,0)</f>
        <v>0</v>
      </c>
      <c r="BI298" s="147">
        <f>IF(N298="nulová",J298,0)</f>
        <v>0</v>
      </c>
      <c r="BJ298" s="18" t="s">
        <v>81</v>
      </c>
      <c r="BK298" s="147">
        <f>ROUND(I298*H298,2)</f>
        <v>0</v>
      </c>
      <c r="BL298" s="18" t="s">
        <v>226</v>
      </c>
      <c r="BM298" s="146" t="s">
        <v>460</v>
      </c>
    </row>
    <row r="299" spans="1:47" s="2" customFormat="1" ht="48.75">
      <c r="A299" s="30"/>
      <c r="B299" s="31"/>
      <c r="C299" s="30"/>
      <c r="D299" s="148" t="s">
        <v>142</v>
      </c>
      <c r="E299" s="30"/>
      <c r="F299" s="149" t="s">
        <v>450</v>
      </c>
      <c r="G299" s="30"/>
      <c r="H299" s="30"/>
      <c r="I299" s="30"/>
      <c r="J299" s="30"/>
      <c r="K299" s="30"/>
      <c r="L299" s="31"/>
      <c r="M299" s="150"/>
      <c r="N299" s="151"/>
      <c r="O299" s="51"/>
      <c r="P299" s="51"/>
      <c r="Q299" s="51"/>
      <c r="R299" s="51"/>
      <c r="S299" s="51"/>
      <c r="T299" s="52"/>
      <c r="U299" s="30"/>
      <c r="V299" s="30"/>
      <c r="W299" s="30"/>
      <c r="X299" s="30"/>
      <c r="Y299" s="30"/>
      <c r="Z299" s="30"/>
      <c r="AA299" s="30"/>
      <c r="AB299" s="30"/>
      <c r="AC299" s="30"/>
      <c r="AD299" s="30"/>
      <c r="AE299" s="30"/>
      <c r="AT299" s="18" t="s">
        <v>142</v>
      </c>
      <c r="AU299" s="18" t="s">
        <v>83</v>
      </c>
    </row>
    <row r="300" spans="2:51" s="13" customFormat="1" ht="22.5">
      <c r="B300" s="152"/>
      <c r="D300" s="148" t="s">
        <v>144</v>
      </c>
      <c r="E300" s="153" t="s">
        <v>3</v>
      </c>
      <c r="F300" s="154" t="s">
        <v>311</v>
      </c>
      <c r="H300" s="153" t="s">
        <v>3</v>
      </c>
      <c r="L300" s="152"/>
      <c r="M300" s="155"/>
      <c r="N300" s="156"/>
      <c r="O300" s="156"/>
      <c r="P300" s="156"/>
      <c r="Q300" s="156"/>
      <c r="R300" s="156"/>
      <c r="S300" s="156"/>
      <c r="T300" s="157"/>
      <c r="AT300" s="153" t="s">
        <v>144</v>
      </c>
      <c r="AU300" s="153" t="s">
        <v>83</v>
      </c>
      <c r="AV300" s="13" t="s">
        <v>81</v>
      </c>
      <c r="AW300" s="13" t="s">
        <v>37</v>
      </c>
      <c r="AX300" s="13" t="s">
        <v>75</v>
      </c>
      <c r="AY300" s="153" t="s">
        <v>132</v>
      </c>
    </row>
    <row r="301" spans="2:51" s="14" customFormat="1" ht="12">
      <c r="B301" s="158"/>
      <c r="D301" s="148" t="s">
        <v>144</v>
      </c>
      <c r="E301" s="159" t="s">
        <v>3</v>
      </c>
      <c r="F301" s="160" t="s">
        <v>461</v>
      </c>
      <c r="H301" s="161">
        <v>4.835</v>
      </c>
      <c r="L301" s="158"/>
      <c r="M301" s="162"/>
      <c r="N301" s="163"/>
      <c r="O301" s="163"/>
      <c r="P301" s="163"/>
      <c r="Q301" s="163"/>
      <c r="R301" s="163"/>
      <c r="S301" s="163"/>
      <c r="T301" s="164"/>
      <c r="AT301" s="159" t="s">
        <v>144</v>
      </c>
      <c r="AU301" s="159" t="s">
        <v>83</v>
      </c>
      <c r="AV301" s="14" t="s">
        <v>83</v>
      </c>
      <c r="AW301" s="14" t="s">
        <v>37</v>
      </c>
      <c r="AX301" s="14" t="s">
        <v>81</v>
      </c>
      <c r="AY301" s="159" t="s">
        <v>132</v>
      </c>
    </row>
    <row r="302" spans="1:65" s="2" customFormat="1" ht="37.9" customHeight="1">
      <c r="A302" s="30"/>
      <c r="B302" s="135"/>
      <c r="C302" s="136" t="s">
        <v>462</v>
      </c>
      <c r="D302" s="136" t="s">
        <v>135</v>
      </c>
      <c r="E302" s="137" t="s">
        <v>463</v>
      </c>
      <c r="F302" s="138" t="s">
        <v>464</v>
      </c>
      <c r="G302" s="139" t="s">
        <v>234</v>
      </c>
      <c r="H302" s="140">
        <v>5.955</v>
      </c>
      <c r="I302" s="141"/>
      <c r="J302" s="141">
        <f>ROUND(I302*H302,2)</f>
        <v>0</v>
      </c>
      <c r="K302" s="138" t="s">
        <v>139</v>
      </c>
      <c r="L302" s="31"/>
      <c r="M302" s="142" t="s">
        <v>3</v>
      </c>
      <c r="N302" s="143" t="s">
        <v>46</v>
      </c>
      <c r="O302" s="144">
        <v>0.466</v>
      </c>
      <c r="P302" s="144">
        <f>O302*H302</f>
        <v>2.77503</v>
      </c>
      <c r="Q302" s="144">
        <v>0</v>
      </c>
      <c r="R302" s="144">
        <f>Q302*H302</f>
        <v>0</v>
      </c>
      <c r="S302" s="144">
        <v>0.033</v>
      </c>
      <c r="T302" s="145">
        <f>S302*H302</f>
        <v>0.19651500000000002</v>
      </c>
      <c r="U302" s="30"/>
      <c r="V302" s="30"/>
      <c r="W302" s="30"/>
      <c r="X302" s="30"/>
      <c r="Y302" s="30"/>
      <c r="Z302" s="30"/>
      <c r="AA302" s="30"/>
      <c r="AB302" s="30"/>
      <c r="AC302" s="30"/>
      <c r="AD302" s="30"/>
      <c r="AE302" s="30"/>
      <c r="AR302" s="146" t="s">
        <v>226</v>
      </c>
      <c r="AT302" s="146" t="s">
        <v>135</v>
      </c>
      <c r="AU302" s="146" t="s">
        <v>83</v>
      </c>
      <c r="AY302" s="18" t="s">
        <v>132</v>
      </c>
      <c r="BE302" s="147">
        <f>IF(N302="základní",J302,0)</f>
        <v>0</v>
      </c>
      <c r="BF302" s="147">
        <f>IF(N302="snížená",J302,0)</f>
        <v>0</v>
      </c>
      <c r="BG302" s="147">
        <f>IF(N302="zákl. přenesená",J302,0)</f>
        <v>0</v>
      </c>
      <c r="BH302" s="147">
        <f>IF(N302="sníž. přenesená",J302,0)</f>
        <v>0</v>
      </c>
      <c r="BI302" s="147">
        <f>IF(N302="nulová",J302,0)</f>
        <v>0</v>
      </c>
      <c r="BJ302" s="18" t="s">
        <v>81</v>
      </c>
      <c r="BK302" s="147">
        <f>ROUND(I302*H302,2)</f>
        <v>0</v>
      </c>
      <c r="BL302" s="18" t="s">
        <v>226</v>
      </c>
      <c r="BM302" s="146" t="s">
        <v>465</v>
      </c>
    </row>
    <row r="303" spans="1:47" s="2" customFormat="1" ht="48.75">
      <c r="A303" s="30"/>
      <c r="B303" s="31"/>
      <c r="C303" s="30"/>
      <c r="D303" s="148" t="s">
        <v>142</v>
      </c>
      <c r="E303" s="30"/>
      <c r="F303" s="149" t="s">
        <v>450</v>
      </c>
      <c r="G303" s="30"/>
      <c r="H303" s="30"/>
      <c r="I303" s="30"/>
      <c r="J303" s="30"/>
      <c r="K303" s="30"/>
      <c r="L303" s="31"/>
      <c r="M303" s="150"/>
      <c r="N303" s="151"/>
      <c r="O303" s="51"/>
      <c r="P303" s="51"/>
      <c r="Q303" s="51"/>
      <c r="R303" s="51"/>
      <c r="S303" s="51"/>
      <c r="T303" s="52"/>
      <c r="U303" s="30"/>
      <c r="V303" s="30"/>
      <c r="W303" s="30"/>
      <c r="X303" s="30"/>
      <c r="Y303" s="30"/>
      <c r="Z303" s="30"/>
      <c r="AA303" s="30"/>
      <c r="AB303" s="30"/>
      <c r="AC303" s="30"/>
      <c r="AD303" s="30"/>
      <c r="AE303" s="30"/>
      <c r="AT303" s="18" t="s">
        <v>142</v>
      </c>
      <c r="AU303" s="18" t="s">
        <v>83</v>
      </c>
    </row>
    <row r="304" spans="2:51" s="13" customFormat="1" ht="22.5">
      <c r="B304" s="152"/>
      <c r="D304" s="148" t="s">
        <v>144</v>
      </c>
      <c r="E304" s="153" t="s">
        <v>3</v>
      </c>
      <c r="F304" s="154" t="s">
        <v>311</v>
      </c>
      <c r="H304" s="153" t="s">
        <v>3</v>
      </c>
      <c r="L304" s="152"/>
      <c r="M304" s="155"/>
      <c r="N304" s="156"/>
      <c r="O304" s="156"/>
      <c r="P304" s="156"/>
      <c r="Q304" s="156"/>
      <c r="R304" s="156"/>
      <c r="S304" s="156"/>
      <c r="T304" s="157"/>
      <c r="AT304" s="153" t="s">
        <v>144</v>
      </c>
      <c r="AU304" s="153" t="s">
        <v>83</v>
      </c>
      <c r="AV304" s="13" t="s">
        <v>81</v>
      </c>
      <c r="AW304" s="13" t="s">
        <v>37</v>
      </c>
      <c r="AX304" s="13" t="s">
        <v>75</v>
      </c>
      <c r="AY304" s="153" t="s">
        <v>132</v>
      </c>
    </row>
    <row r="305" spans="2:51" s="14" customFormat="1" ht="12">
      <c r="B305" s="158"/>
      <c r="D305" s="148" t="s">
        <v>144</v>
      </c>
      <c r="E305" s="159" t="s">
        <v>3</v>
      </c>
      <c r="F305" s="160" t="s">
        <v>466</v>
      </c>
      <c r="H305" s="161">
        <v>5.955</v>
      </c>
      <c r="L305" s="158"/>
      <c r="M305" s="162"/>
      <c r="N305" s="163"/>
      <c r="O305" s="163"/>
      <c r="P305" s="163"/>
      <c r="Q305" s="163"/>
      <c r="R305" s="163"/>
      <c r="S305" s="163"/>
      <c r="T305" s="164"/>
      <c r="AT305" s="159" t="s">
        <v>144</v>
      </c>
      <c r="AU305" s="159" t="s">
        <v>83</v>
      </c>
      <c r="AV305" s="14" t="s">
        <v>83</v>
      </c>
      <c r="AW305" s="14" t="s">
        <v>37</v>
      </c>
      <c r="AX305" s="14" t="s">
        <v>81</v>
      </c>
      <c r="AY305" s="159" t="s">
        <v>132</v>
      </c>
    </row>
    <row r="306" spans="1:65" s="2" customFormat="1" ht="49.15" customHeight="1">
      <c r="A306" s="30"/>
      <c r="B306" s="135"/>
      <c r="C306" s="136" t="s">
        <v>467</v>
      </c>
      <c r="D306" s="136" t="s">
        <v>135</v>
      </c>
      <c r="E306" s="137" t="s">
        <v>468</v>
      </c>
      <c r="F306" s="138" t="s">
        <v>469</v>
      </c>
      <c r="G306" s="139" t="s">
        <v>177</v>
      </c>
      <c r="H306" s="140">
        <v>166.2</v>
      </c>
      <c r="I306" s="141"/>
      <c r="J306" s="141">
        <f>ROUND(I306*H306,2)</f>
        <v>0</v>
      </c>
      <c r="K306" s="138" t="s">
        <v>139</v>
      </c>
      <c r="L306" s="31"/>
      <c r="M306" s="142" t="s">
        <v>3</v>
      </c>
      <c r="N306" s="143" t="s">
        <v>46</v>
      </c>
      <c r="O306" s="144">
        <v>0.09</v>
      </c>
      <c r="P306" s="144">
        <f>O306*H306</f>
        <v>14.957999999999998</v>
      </c>
      <c r="Q306" s="144">
        <v>0</v>
      </c>
      <c r="R306" s="144">
        <f>Q306*H306</f>
        <v>0</v>
      </c>
      <c r="S306" s="144">
        <v>0.015</v>
      </c>
      <c r="T306" s="145">
        <f>S306*H306</f>
        <v>2.493</v>
      </c>
      <c r="U306" s="30"/>
      <c r="V306" s="30"/>
      <c r="W306" s="30"/>
      <c r="X306" s="30"/>
      <c r="Y306" s="30"/>
      <c r="Z306" s="30"/>
      <c r="AA306" s="30"/>
      <c r="AB306" s="30"/>
      <c r="AC306" s="30"/>
      <c r="AD306" s="30"/>
      <c r="AE306" s="30"/>
      <c r="AR306" s="146" t="s">
        <v>226</v>
      </c>
      <c r="AT306" s="146" t="s">
        <v>135</v>
      </c>
      <c r="AU306" s="146" t="s">
        <v>83</v>
      </c>
      <c r="AY306" s="18" t="s">
        <v>132</v>
      </c>
      <c r="BE306" s="147">
        <f>IF(N306="základní",J306,0)</f>
        <v>0</v>
      </c>
      <c r="BF306" s="147">
        <f>IF(N306="snížená",J306,0)</f>
        <v>0</v>
      </c>
      <c r="BG306" s="147">
        <f>IF(N306="zákl. přenesená",J306,0)</f>
        <v>0</v>
      </c>
      <c r="BH306" s="147">
        <f>IF(N306="sníž. přenesená",J306,0)</f>
        <v>0</v>
      </c>
      <c r="BI306" s="147">
        <f>IF(N306="nulová",J306,0)</f>
        <v>0</v>
      </c>
      <c r="BJ306" s="18" t="s">
        <v>81</v>
      </c>
      <c r="BK306" s="147">
        <f>ROUND(I306*H306,2)</f>
        <v>0</v>
      </c>
      <c r="BL306" s="18" t="s">
        <v>226</v>
      </c>
      <c r="BM306" s="146" t="s">
        <v>470</v>
      </c>
    </row>
    <row r="307" spans="1:47" s="2" customFormat="1" ht="29.25">
      <c r="A307" s="30"/>
      <c r="B307" s="31"/>
      <c r="C307" s="30"/>
      <c r="D307" s="148" t="s">
        <v>186</v>
      </c>
      <c r="E307" s="30"/>
      <c r="F307" s="149" t="s">
        <v>471</v>
      </c>
      <c r="G307" s="30"/>
      <c r="H307" s="30"/>
      <c r="I307" s="30"/>
      <c r="J307" s="30"/>
      <c r="K307" s="30"/>
      <c r="L307" s="31"/>
      <c r="M307" s="150"/>
      <c r="N307" s="151"/>
      <c r="O307" s="51"/>
      <c r="P307" s="51"/>
      <c r="Q307" s="51"/>
      <c r="R307" s="51"/>
      <c r="S307" s="51"/>
      <c r="T307" s="52"/>
      <c r="U307" s="30"/>
      <c r="V307" s="30"/>
      <c r="W307" s="30"/>
      <c r="X307" s="30"/>
      <c r="Y307" s="30"/>
      <c r="Z307" s="30"/>
      <c r="AA307" s="30"/>
      <c r="AB307" s="30"/>
      <c r="AC307" s="30"/>
      <c r="AD307" s="30"/>
      <c r="AE307" s="30"/>
      <c r="AT307" s="18" t="s">
        <v>186</v>
      </c>
      <c r="AU307" s="18" t="s">
        <v>83</v>
      </c>
    </row>
    <row r="308" spans="2:51" s="13" customFormat="1" ht="22.5">
      <c r="B308" s="152"/>
      <c r="D308" s="148" t="s">
        <v>144</v>
      </c>
      <c r="E308" s="153" t="s">
        <v>3</v>
      </c>
      <c r="F308" s="154" t="s">
        <v>472</v>
      </c>
      <c r="H308" s="153" t="s">
        <v>3</v>
      </c>
      <c r="L308" s="152"/>
      <c r="M308" s="155"/>
      <c r="N308" s="156"/>
      <c r="O308" s="156"/>
      <c r="P308" s="156"/>
      <c r="Q308" s="156"/>
      <c r="R308" s="156"/>
      <c r="S308" s="156"/>
      <c r="T308" s="157"/>
      <c r="AT308" s="153" t="s">
        <v>144</v>
      </c>
      <c r="AU308" s="153" t="s">
        <v>83</v>
      </c>
      <c r="AV308" s="13" t="s">
        <v>81</v>
      </c>
      <c r="AW308" s="13" t="s">
        <v>37</v>
      </c>
      <c r="AX308" s="13" t="s">
        <v>75</v>
      </c>
      <c r="AY308" s="153" t="s">
        <v>132</v>
      </c>
    </row>
    <row r="309" spans="2:51" s="14" customFormat="1" ht="12">
      <c r="B309" s="158"/>
      <c r="D309" s="148" t="s">
        <v>144</v>
      </c>
      <c r="E309" s="159" t="s">
        <v>3</v>
      </c>
      <c r="F309" s="160" t="s">
        <v>473</v>
      </c>
      <c r="H309" s="161">
        <v>166.2</v>
      </c>
      <c r="L309" s="158"/>
      <c r="M309" s="162"/>
      <c r="N309" s="163"/>
      <c r="O309" s="163"/>
      <c r="P309" s="163"/>
      <c r="Q309" s="163"/>
      <c r="R309" s="163"/>
      <c r="S309" s="163"/>
      <c r="T309" s="164"/>
      <c r="AT309" s="159" t="s">
        <v>144</v>
      </c>
      <c r="AU309" s="159" t="s">
        <v>83</v>
      </c>
      <c r="AV309" s="14" t="s">
        <v>83</v>
      </c>
      <c r="AW309" s="14" t="s">
        <v>37</v>
      </c>
      <c r="AX309" s="14" t="s">
        <v>81</v>
      </c>
      <c r="AY309" s="159" t="s">
        <v>132</v>
      </c>
    </row>
    <row r="310" spans="1:65" s="2" customFormat="1" ht="24.2" customHeight="1">
      <c r="A310" s="30"/>
      <c r="B310" s="135"/>
      <c r="C310" s="136" t="s">
        <v>474</v>
      </c>
      <c r="D310" s="136" t="s">
        <v>135</v>
      </c>
      <c r="E310" s="137" t="s">
        <v>475</v>
      </c>
      <c r="F310" s="138" t="s">
        <v>476</v>
      </c>
      <c r="G310" s="139" t="s">
        <v>177</v>
      </c>
      <c r="H310" s="140">
        <v>6.126</v>
      </c>
      <c r="I310" s="141"/>
      <c r="J310" s="141">
        <f>ROUND(I310*H310,2)</f>
        <v>0</v>
      </c>
      <c r="K310" s="138" t="s">
        <v>139</v>
      </c>
      <c r="L310" s="31"/>
      <c r="M310" s="142" t="s">
        <v>3</v>
      </c>
      <c r="N310" s="143" t="s">
        <v>46</v>
      </c>
      <c r="O310" s="144">
        <v>0.08</v>
      </c>
      <c r="P310" s="144">
        <f>O310*H310</f>
        <v>0.49008</v>
      </c>
      <c r="Q310" s="144">
        <v>0</v>
      </c>
      <c r="R310" s="144">
        <f>Q310*H310</f>
        <v>0</v>
      </c>
      <c r="S310" s="144">
        <v>0.014</v>
      </c>
      <c r="T310" s="145">
        <f>S310*H310</f>
        <v>0.085764</v>
      </c>
      <c r="U310" s="30"/>
      <c r="V310" s="30"/>
      <c r="W310" s="30"/>
      <c r="X310" s="30"/>
      <c r="Y310" s="30"/>
      <c r="Z310" s="30"/>
      <c r="AA310" s="30"/>
      <c r="AB310" s="30"/>
      <c r="AC310" s="30"/>
      <c r="AD310" s="30"/>
      <c r="AE310" s="30"/>
      <c r="AR310" s="146" t="s">
        <v>226</v>
      </c>
      <c r="AT310" s="146" t="s">
        <v>135</v>
      </c>
      <c r="AU310" s="146" t="s">
        <v>83</v>
      </c>
      <c r="AY310" s="18" t="s">
        <v>132</v>
      </c>
      <c r="BE310" s="147">
        <f>IF(N310="základní",J310,0)</f>
        <v>0</v>
      </c>
      <c r="BF310" s="147">
        <f>IF(N310="snížená",J310,0)</f>
        <v>0</v>
      </c>
      <c r="BG310" s="147">
        <f>IF(N310="zákl. přenesená",J310,0)</f>
        <v>0</v>
      </c>
      <c r="BH310" s="147">
        <f>IF(N310="sníž. přenesená",J310,0)</f>
        <v>0</v>
      </c>
      <c r="BI310" s="147">
        <f>IF(N310="nulová",J310,0)</f>
        <v>0</v>
      </c>
      <c r="BJ310" s="18" t="s">
        <v>81</v>
      </c>
      <c r="BK310" s="147">
        <f>ROUND(I310*H310,2)</f>
        <v>0</v>
      </c>
      <c r="BL310" s="18" t="s">
        <v>226</v>
      </c>
      <c r="BM310" s="146" t="s">
        <v>477</v>
      </c>
    </row>
    <row r="311" spans="1:47" s="2" customFormat="1" ht="29.25">
      <c r="A311" s="30"/>
      <c r="B311" s="31"/>
      <c r="C311" s="30"/>
      <c r="D311" s="148" t="s">
        <v>186</v>
      </c>
      <c r="E311" s="30"/>
      <c r="F311" s="149" t="s">
        <v>478</v>
      </c>
      <c r="G311" s="30"/>
      <c r="H311" s="30"/>
      <c r="I311" s="30"/>
      <c r="J311" s="30"/>
      <c r="K311" s="30"/>
      <c r="L311" s="31"/>
      <c r="M311" s="150"/>
      <c r="N311" s="151"/>
      <c r="O311" s="51"/>
      <c r="P311" s="51"/>
      <c r="Q311" s="51"/>
      <c r="R311" s="51"/>
      <c r="S311" s="51"/>
      <c r="T311" s="52"/>
      <c r="U311" s="30"/>
      <c r="V311" s="30"/>
      <c r="W311" s="30"/>
      <c r="X311" s="30"/>
      <c r="Y311" s="30"/>
      <c r="Z311" s="30"/>
      <c r="AA311" s="30"/>
      <c r="AB311" s="30"/>
      <c r="AC311" s="30"/>
      <c r="AD311" s="30"/>
      <c r="AE311" s="30"/>
      <c r="AT311" s="18" t="s">
        <v>186</v>
      </c>
      <c r="AU311" s="18" t="s">
        <v>83</v>
      </c>
    </row>
    <row r="312" spans="2:51" s="13" customFormat="1" ht="22.5">
      <c r="B312" s="152"/>
      <c r="D312" s="148" t="s">
        <v>144</v>
      </c>
      <c r="E312" s="153" t="s">
        <v>3</v>
      </c>
      <c r="F312" s="154" t="s">
        <v>145</v>
      </c>
      <c r="H312" s="153" t="s">
        <v>3</v>
      </c>
      <c r="L312" s="152"/>
      <c r="M312" s="155"/>
      <c r="N312" s="156"/>
      <c r="O312" s="156"/>
      <c r="P312" s="156"/>
      <c r="Q312" s="156"/>
      <c r="R312" s="156"/>
      <c r="S312" s="156"/>
      <c r="T312" s="157"/>
      <c r="AT312" s="153" t="s">
        <v>144</v>
      </c>
      <c r="AU312" s="153" t="s">
        <v>83</v>
      </c>
      <c r="AV312" s="13" t="s">
        <v>81</v>
      </c>
      <c r="AW312" s="13" t="s">
        <v>37</v>
      </c>
      <c r="AX312" s="13" t="s">
        <v>75</v>
      </c>
      <c r="AY312" s="153" t="s">
        <v>132</v>
      </c>
    </row>
    <row r="313" spans="2:51" s="14" customFormat="1" ht="12">
      <c r="B313" s="158"/>
      <c r="D313" s="148" t="s">
        <v>144</v>
      </c>
      <c r="E313" s="159" t="s">
        <v>3</v>
      </c>
      <c r="F313" s="160" t="s">
        <v>479</v>
      </c>
      <c r="H313" s="161">
        <v>6.126</v>
      </c>
      <c r="L313" s="158"/>
      <c r="M313" s="162"/>
      <c r="N313" s="163"/>
      <c r="O313" s="163"/>
      <c r="P313" s="163"/>
      <c r="Q313" s="163"/>
      <c r="R313" s="163"/>
      <c r="S313" s="163"/>
      <c r="T313" s="164"/>
      <c r="AT313" s="159" t="s">
        <v>144</v>
      </c>
      <c r="AU313" s="159" t="s">
        <v>83</v>
      </c>
      <c r="AV313" s="14" t="s">
        <v>83</v>
      </c>
      <c r="AW313" s="14" t="s">
        <v>37</v>
      </c>
      <c r="AX313" s="14" t="s">
        <v>81</v>
      </c>
      <c r="AY313" s="159" t="s">
        <v>132</v>
      </c>
    </row>
    <row r="314" spans="1:65" s="2" customFormat="1" ht="90" customHeight="1">
      <c r="A314" s="30"/>
      <c r="B314" s="135"/>
      <c r="C314" s="136" t="s">
        <v>480</v>
      </c>
      <c r="D314" s="136" t="s">
        <v>135</v>
      </c>
      <c r="E314" s="137" t="s">
        <v>481</v>
      </c>
      <c r="F314" s="138" t="s">
        <v>482</v>
      </c>
      <c r="G314" s="139" t="s">
        <v>483</v>
      </c>
      <c r="H314" s="140">
        <v>1</v>
      </c>
      <c r="I314" s="141"/>
      <c r="J314" s="141">
        <f>ROUND(I314*H314,2)</f>
        <v>0</v>
      </c>
      <c r="K314" s="138" t="s">
        <v>407</v>
      </c>
      <c r="L314" s="31"/>
      <c r="M314" s="142" t="s">
        <v>3</v>
      </c>
      <c r="N314" s="143" t="s">
        <v>46</v>
      </c>
      <c r="O314" s="144">
        <v>0</v>
      </c>
      <c r="P314" s="144">
        <f>O314*H314</f>
        <v>0</v>
      </c>
      <c r="Q314" s="144">
        <v>0</v>
      </c>
      <c r="R314" s="144">
        <f>Q314*H314</f>
        <v>0</v>
      </c>
      <c r="S314" s="144">
        <v>0</v>
      </c>
      <c r="T314" s="145">
        <f>S314*H314</f>
        <v>0</v>
      </c>
      <c r="U314" s="30"/>
      <c r="V314" s="30"/>
      <c r="W314" s="30"/>
      <c r="X314" s="30"/>
      <c r="Y314" s="30"/>
      <c r="Z314" s="30"/>
      <c r="AA314" s="30"/>
      <c r="AB314" s="30"/>
      <c r="AC314" s="30"/>
      <c r="AD314" s="30"/>
      <c r="AE314" s="30"/>
      <c r="AR314" s="146" t="s">
        <v>226</v>
      </c>
      <c r="AT314" s="146" t="s">
        <v>135</v>
      </c>
      <c r="AU314" s="146" t="s">
        <v>83</v>
      </c>
      <c r="AY314" s="18" t="s">
        <v>132</v>
      </c>
      <c r="BE314" s="147">
        <f>IF(N314="základní",J314,0)</f>
        <v>0</v>
      </c>
      <c r="BF314" s="147">
        <f>IF(N314="snížená",J314,0)</f>
        <v>0</v>
      </c>
      <c r="BG314" s="147">
        <f>IF(N314="zákl. přenesená",J314,0)</f>
        <v>0</v>
      </c>
      <c r="BH314" s="147">
        <f>IF(N314="sníž. přenesená",J314,0)</f>
        <v>0</v>
      </c>
      <c r="BI314" s="147">
        <f>IF(N314="nulová",J314,0)</f>
        <v>0</v>
      </c>
      <c r="BJ314" s="18" t="s">
        <v>81</v>
      </c>
      <c r="BK314" s="147">
        <f>ROUND(I314*H314,2)</f>
        <v>0</v>
      </c>
      <c r="BL314" s="18" t="s">
        <v>226</v>
      </c>
      <c r="BM314" s="146" t="s">
        <v>484</v>
      </c>
    </row>
    <row r="315" spans="1:47" s="2" customFormat="1" ht="29.25">
      <c r="A315" s="30"/>
      <c r="B315" s="31"/>
      <c r="C315" s="30"/>
      <c r="D315" s="148" t="s">
        <v>186</v>
      </c>
      <c r="E315" s="30"/>
      <c r="F315" s="149" t="s">
        <v>478</v>
      </c>
      <c r="G315" s="30"/>
      <c r="H315" s="30"/>
      <c r="I315" s="30"/>
      <c r="J315" s="30"/>
      <c r="K315" s="30"/>
      <c r="L315" s="31"/>
      <c r="M315" s="150"/>
      <c r="N315" s="151"/>
      <c r="O315" s="51"/>
      <c r="P315" s="51"/>
      <c r="Q315" s="51"/>
      <c r="R315" s="51"/>
      <c r="S315" s="51"/>
      <c r="T315" s="52"/>
      <c r="U315" s="30"/>
      <c r="V315" s="30"/>
      <c r="W315" s="30"/>
      <c r="X315" s="30"/>
      <c r="Y315" s="30"/>
      <c r="Z315" s="30"/>
      <c r="AA315" s="30"/>
      <c r="AB315" s="30"/>
      <c r="AC315" s="30"/>
      <c r="AD315" s="30"/>
      <c r="AE315" s="30"/>
      <c r="AT315" s="18" t="s">
        <v>186</v>
      </c>
      <c r="AU315" s="18" t="s">
        <v>83</v>
      </c>
    </row>
    <row r="316" spans="2:51" s="13" customFormat="1" ht="22.5">
      <c r="B316" s="152"/>
      <c r="D316" s="148" t="s">
        <v>144</v>
      </c>
      <c r="E316" s="153" t="s">
        <v>3</v>
      </c>
      <c r="F316" s="154" t="s">
        <v>145</v>
      </c>
      <c r="H316" s="153" t="s">
        <v>3</v>
      </c>
      <c r="L316" s="152"/>
      <c r="M316" s="155"/>
      <c r="N316" s="156"/>
      <c r="O316" s="156"/>
      <c r="P316" s="156"/>
      <c r="Q316" s="156"/>
      <c r="R316" s="156"/>
      <c r="S316" s="156"/>
      <c r="T316" s="157"/>
      <c r="AT316" s="153" t="s">
        <v>144</v>
      </c>
      <c r="AU316" s="153" t="s">
        <v>83</v>
      </c>
      <c r="AV316" s="13" t="s">
        <v>81</v>
      </c>
      <c r="AW316" s="13" t="s">
        <v>37</v>
      </c>
      <c r="AX316" s="13" t="s">
        <v>75</v>
      </c>
      <c r="AY316" s="153" t="s">
        <v>132</v>
      </c>
    </row>
    <row r="317" spans="2:51" s="14" customFormat="1" ht="12">
      <c r="B317" s="158"/>
      <c r="D317" s="148" t="s">
        <v>144</v>
      </c>
      <c r="E317" s="159" t="s">
        <v>3</v>
      </c>
      <c r="F317" s="160" t="s">
        <v>485</v>
      </c>
      <c r="H317" s="161">
        <v>1</v>
      </c>
      <c r="L317" s="158"/>
      <c r="M317" s="162"/>
      <c r="N317" s="163"/>
      <c r="O317" s="163"/>
      <c r="P317" s="163"/>
      <c r="Q317" s="163"/>
      <c r="R317" s="163"/>
      <c r="S317" s="163"/>
      <c r="T317" s="164"/>
      <c r="AT317" s="159" t="s">
        <v>144</v>
      </c>
      <c r="AU317" s="159" t="s">
        <v>83</v>
      </c>
      <c r="AV317" s="14" t="s">
        <v>83</v>
      </c>
      <c r="AW317" s="14" t="s">
        <v>37</v>
      </c>
      <c r="AX317" s="14" t="s">
        <v>81</v>
      </c>
      <c r="AY317" s="159" t="s">
        <v>132</v>
      </c>
    </row>
    <row r="318" spans="1:65" s="2" customFormat="1" ht="49.15" customHeight="1">
      <c r="A318" s="30"/>
      <c r="B318" s="135"/>
      <c r="C318" s="136" t="s">
        <v>486</v>
      </c>
      <c r="D318" s="136" t="s">
        <v>135</v>
      </c>
      <c r="E318" s="137" t="s">
        <v>487</v>
      </c>
      <c r="F318" s="138" t="s">
        <v>488</v>
      </c>
      <c r="G318" s="139" t="s">
        <v>184</v>
      </c>
      <c r="H318" s="140">
        <v>3</v>
      </c>
      <c r="I318" s="141"/>
      <c r="J318" s="141">
        <f>ROUND(I318*H318,2)</f>
        <v>0</v>
      </c>
      <c r="K318" s="138" t="s">
        <v>139</v>
      </c>
      <c r="L318" s="31"/>
      <c r="M318" s="142" t="s">
        <v>3</v>
      </c>
      <c r="N318" s="143" t="s">
        <v>46</v>
      </c>
      <c r="O318" s="144">
        <v>0.084</v>
      </c>
      <c r="P318" s="144">
        <f>O318*H318</f>
        <v>0.252</v>
      </c>
      <c r="Q318" s="144">
        <v>0</v>
      </c>
      <c r="R318" s="144">
        <f>Q318*H318</f>
        <v>0</v>
      </c>
      <c r="S318" s="144">
        <v>0</v>
      </c>
      <c r="T318" s="145">
        <f>S318*H318</f>
        <v>0</v>
      </c>
      <c r="U318" s="30"/>
      <c r="V318" s="30"/>
      <c r="W318" s="30"/>
      <c r="X318" s="30"/>
      <c r="Y318" s="30"/>
      <c r="Z318" s="30"/>
      <c r="AA318" s="30"/>
      <c r="AB318" s="30"/>
      <c r="AC318" s="30"/>
      <c r="AD318" s="30"/>
      <c r="AE318" s="30"/>
      <c r="AR318" s="146" t="s">
        <v>226</v>
      </c>
      <c r="AT318" s="146" t="s">
        <v>135</v>
      </c>
      <c r="AU318" s="146" t="s">
        <v>83</v>
      </c>
      <c r="AY318" s="18" t="s">
        <v>132</v>
      </c>
      <c r="BE318" s="147">
        <f>IF(N318="základní",J318,0)</f>
        <v>0</v>
      </c>
      <c r="BF318" s="147">
        <f>IF(N318="snížená",J318,0)</f>
        <v>0</v>
      </c>
      <c r="BG318" s="147">
        <f>IF(N318="zákl. přenesená",J318,0)</f>
        <v>0</v>
      </c>
      <c r="BH318" s="147">
        <f>IF(N318="sníž. přenesená",J318,0)</f>
        <v>0</v>
      </c>
      <c r="BI318" s="147">
        <f>IF(N318="nulová",J318,0)</f>
        <v>0</v>
      </c>
      <c r="BJ318" s="18" t="s">
        <v>81</v>
      </c>
      <c r="BK318" s="147">
        <f>ROUND(I318*H318,2)</f>
        <v>0</v>
      </c>
      <c r="BL318" s="18" t="s">
        <v>226</v>
      </c>
      <c r="BM318" s="146" t="s">
        <v>489</v>
      </c>
    </row>
    <row r="319" spans="1:47" s="2" customFormat="1" ht="146.25">
      <c r="A319" s="30"/>
      <c r="B319" s="31"/>
      <c r="C319" s="30"/>
      <c r="D319" s="148" t="s">
        <v>142</v>
      </c>
      <c r="E319" s="30"/>
      <c r="F319" s="149" t="s">
        <v>490</v>
      </c>
      <c r="G319" s="30"/>
      <c r="H319" s="30"/>
      <c r="I319" s="30"/>
      <c r="J319" s="30"/>
      <c r="K319" s="30"/>
      <c r="L319" s="31"/>
      <c r="M319" s="150"/>
      <c r="N319" s="151"/>
      <c r="O319" s="51"/>
      <c r="P319" s="51"/>
      <c r="Q319" s="51"/>
      <c r="R319" s="51"/>
      <c r="S319" s="51"/>
      <c r="T319" s="52"/>
      <c r="U319" s="30"/>
      <c r="V319" s="30"/>
      <c r="W319" s="30"/>
      <c r="X319" s="30"/>
      <c r="Y319" s="30"/>
      <c r="Z319" s="30"/>
      <c r="AA319" s="30"/>
      <c r="AB319" s="30"/>
      <c r="AC319" s="30"/>
      <c r="AD319" s="30"/>
      <c r="AE319" s="30"/>
      <c r="AT319" s="18" t="s">
        <v>142</v>
      </c>
      <c r="AU319" s="18" t="s">
        <v>83</v>
      </c>
    </row>
    <row r="320" spans="2:51" s="13" customFormat="1" ht="22.5">
      <c r="B320" s="152"/>
      <c r="D320" s="148" t="s">
        <v>144</v>
      </c>
      <c r="E320" s="153" t="s">
        <v>3</v>
      </c>
      <c r="F320" s="154" t="s">
        <v>145</v>
      </c>
      <c r="H320" s="153" t="s">
        <v>3</v>
      </c>
      <c r="L320" s="152"/>
      <c r="M320" s="155"/>
      <c r="N320" s="156"/>
      <c r="O320" s="156"/>
      <c r="P320" s="156"/>
      <c r="Q320" s="156"/>
      <c r="R320" s="156"/>
      <c r="S320" s="156"/>
      <c r="T320" s="157"/>
      <c r="AT320" s="153" t="s">
        <v>144</v>
      </c>
      <c r="AU320" s="153" t="s">
        <v>83</v>
      </c>
      <c r="AV320" s="13" t="s">
        <v>81</v>
      </c>
      <c r="AW320" s="13" t="s">
        <v>37</v>
      </c>
      <c r="AX320" s="13" t="s">
        <v>75</v>
      </c>
      <c r="AY320" s="153" t="s">
        <v>132</v>
      </c>
    </row>
    <row r="321" spans="2:51" s="14" customFormat="1" ht="12">
      <c r="B321" s="158"/>
      <c r="D321" s="148" t="s">
        <v>144</v>
      </c>
      <c r="E321" s="159" t="s">
        <v>3</v>
      </c>
      <c r="F321" s="160" t="s">
        <v>491</v>
      </c>
      <c r="H321" s="161">
        <v>3</v>
      </c>
      <c r="L321" s="158"/>
      <c r="M321" s="162"/>
      <c r="N321" s="163"/>
      <c r="O321" s="163"/>
      <c r="P321" s="163"/>
      <c r="Q321" s="163"/>
      <c r="R321" s="163"/>
      <c r="S321" s="163"/>
      <c r="T321" s="164"/>
      <c r="AT321" s="159" t="s">
        <v>144</v>
      </c>
      <c r="AU321" s="159" t="s">
        <v>83</v>
      </c>
      <c r="AV321" s="14" t="s">
        <v>83</v>
      </c>
      <c r="AW321" s="14" t="s">
        <v>37</v>
      </c>
      <c r="AX321" s="14" t="s">
        <v>81</v>
      </c>
      <c r="AY321" s="159" t="s">
        <v>132</v>
      </c>
    </row>
    <row r="322" spans="1:65" s="2" customFormat="1" ht="14.45" customHeight="1">
      <c r="A322" s="30"/>
      <c r="B322" s="135"/>
      <c r="C322" s="165" t="s">
        <v>492</v>
      </c>
      <c r="D322" s="165" t="s">
        <v>158</v>
      </c>
      <c r="E322" s="166" t="s">
        <v>493</v>
      </c>
      <c r="F322" s="167" t="s">
        <v>494</v>
      </c>
      <c r="G322" s="168" t="s">
        <v>234</v>
      </c>
      <c r="H322" s="169">
        <v>1.05</v>
      </c>
      <c r="I322" s="170"/>
      <c r="J322" s="170">
        <f>ROUND(I322*H322,2)</f>
        <v>0</v>
      </c>
      <c r="K322" s="167" t="s">
        <v>139</v>
      </c>
      <c r="L322" s="171"/>
      <c r="M322" s="172" t="s">
        <v>3</v>
      </c>
      <c r="N322" s="173" t="s">
        <v>46</v>
      </c>
      <c r="O322" s="144">
        <v>0</v>
      </c>
      <c r="P322" s="144">
        <f>O322*H322</f>
        <v>0</v>
      </c>
      <c r="Q322" s="144">
        <v>0.0013</v>
      </c>
      <c r="R322" s="144">
        <f>Q322*H322</f>
        <v>0.001365</v>
      </c>
      <c r="S322" s="144">
        <v>0</v>
      </c>
      <c r="T322" s="145">
        <f>S322*H322</f>
        <v>0</v>
      </c>
      <c r="U322" s="30"/>
      <c r="V322" s="30"/>
      <c r="W322" s="30"/>
      <c r="X322" s="30"/>
      <c r="Y322" s="30"/>
      <c r="Z322" s="30"/>
      <c r="AA322" s="30"/>
      <c r="AB322" s="30"/>
      <c r="AC322" s="30"/>
      <c r="AD322" s="30"/>
      <c r="AE322" s="30"/>
      <c r="AR322" s="146" t="s">
        <v>318</v>
      </c>
      <c r="AT322" s="146" t="s">
        <v>158</v>
      </c>
      <c r="AU322" s="146" t="s">
        <v>83</v>
      </c>
      <c r="AY322" s="18" t="s">
        <v>132</v>
      </c>
      <c r="BE322" s="147">
        <f>IF(N322="základní",J322,0)</f>
        <v>0</v>
      </c>
      <c r="BF322" s="147">
        <f>IF(N322="snížená",J322,0)</f>
        <v>0</v>
      </c>
      <c r="BG322" s="147">
        <f>IF(N322="zákl. přenesená",J322,0)</f>
        <v>0</v>
      </c>
      <c r="BH322" s="147">
        <f>IF(N322="sníž. přenesená",J322,0)</f>
        <v>0</v>
      </c>
      <c r="BI322" s="147">
        <f>IF(N322="nulová",J322,0)</f>
        <v>0</v>
      </c>
      <c r="BJ322" s="18" t="s">
        <v>81</v>
      </c>
      <c r="BK322" s="147">
        <f>ROUND(I322*H322,2)</f>
        <v>0</v>
      </c>
      <c r="BL322" s="18" t="s">
        <v>226</v>
      </c>
      <c r="BM322" s="146" t="s">
        <v>495</v>
      </c>
    </row>
    <row r="323" spans="2:51" s="13" customFormat="1" ht="12">
      <c r="B323" s="152"/>
      <c r="D323" s="148" t="s">
        <v>144</v>
      </c>
      <c r="E323" s="153" t="s">
        <v>3</v>
      </c>
      <c r="F323" s="154" t="s">
        <v>179</v>
      </c>
      <c r="H323" s="153" t="s">
        <v>3</v>
      </c>
      <c r="L323" s="152"/>
      <c r="M323" s="155"/>
      <c r="N323" s="156"/>
      <c r="O323" s="156"/>
      <c r="P323" s="156"/>
      <c r="Q323" s="156"/>
      <c r="R323" s="156"/>
      <c r="S323" s="156"/>
      <c r="T323" s="157"/>
      <c r="AT323" s="153" t="s">
        <v>144</v>
      </c>
      <c r="AU323" s="153" t="s">
        <v>83</v>
      </c>
      <c r="AV323" s="13" t="s">
        <v>81</v>
      </c>
      <c r="AW323" s="13" t="s">
        <v>37</v>
      </c>
      <c r="AX323" s="13" t="s">
        <v>75</v>
      </c>
      <c r="AY323" s="153" t="s">
        <v>132</v>
      </c>
    </row>
    <row r="324" spans="2:51" s="14" customFormat="1" ht="12">
      <c r="B324" s="158"/>
      <c r="D324" s="148" t="s">
        <v>144</v>
      </c>
      <c r="E324" s="159" t="s">
        <v>3</v>
      </c>
      <c r="F324" s="160" t="s">
        <v>496</v>
      </c>
      <c r="H324" s="161">
        <v>1.05</v>
      </c>
      <c r="L324" s="158"/>
      <c r="M324" s="162"/>
      <c r="N324" s="163"/>
      <c r="O324" s="163"/>
      <c r="P324" s="163"/>
      <c r="Q324" s="163"/>
      <c r="R324" s="163"/>
      <c r="S324" s="163"/>
      <c r="T324" s="164"/>
      <c r="AT324" s="159" t="s">
        <v>144</v>
      </c>
      <c r="AU324" s="159" t="s">
        <v>83</v>
      </c>
      <c r="AV324" s="14" t="s">
        <v>83</v>
      </c>
      <c r="AW324" s="14" t="s">
        <v>37</v>
      </c>
      <c r="AX324" s="14" t="s">
        <v>81</v>
      </c>
      <c r="AY324" s="159" t="s">
        <v>132</v>
      </c>
    </row>
    <row r="325" spans="1:65" s="2" customFormat="1" ht="24.2" customHeight="1">
      <c r="A325" s="30"/>
      <c r="B325" s="135"/>
      <c r="C325" s="165" t="s">
        <v>497</v>
      </c>
      <c r="D325" s="165" t="s">
        <v>158</v>
      </c>
      <c r="E325" s="166" t="s">
        <v>498</v>
      </c>
      <c r="F325" s="167" t="s">
        <v>499</v>
      </c>
      <c r="G325" s="168" t="s">
        <v>500</v>
      </c>
      <c r="H325" s="169">
        <v>0.06</v>
      </c>
      <c r="I325" s="170"/>
      <c r="J325" s="170">
        <f>ROUND(I325*H325,2)</f>
        <v>0</v>
      </c>
      <c r="K325" s="167" t="s">
        <v>139</v>
      </c>
      <c r="L325" s="171"/>
      <c r="M325" s="172" t="s">
        <v>3</v>
      </c>
      <c r="N325" s="173" t="s">
        <v>46</v>
      </c>
      <c r="O325" s="144">
        <v>0</v>
      </c>
      <c r="P325" s="144">
        <f>O325*H325</f>
        <v>0</v>
      </c>
      <c r="Q325" s="144">
        <v>0.00113</v>
      </c>
      <c r="R325" s="144">
        <f>Q325*H325</f>
        <v>6.78E-05</v>
      </c>
      <c r="S325" s="144">
        <v>0</v>
      </c>
      <c r="T325" s="145">
        <f>S325*H325</f>
        <v>0</v>
      </c>
      <c r="U325" s="30"/>
      <c r="V325" s="30"/>
      <c r="W325" s="30"/>
      <c r="X325" s="30"/>
      <c r="Y325" s="30"/>
      <c r="Z325" s="30"/>
      <c r="AA325" s="30"/>
      <c r="AB325" s="30"/>
      <c r="AC325" s="30"/>
      <c r="AD325" s="30"/>
      <c r="AE325" s="30"/>
      <c r="AR325" s="146" t="s">
        <v>318</v>
      </c>
      <c r="AT325" s="146" t="s">
        <v>158</v>
      </c>
      <c r="AU325" s="146" t="s">
        <v>83</v>
      </c>
      <c r="AY325" s="18" t="s">
        <v>132</v>
      </c>
      <c r="BE325" s="147">
        <f>IF(N325="základní",J325,0)</f>
        <v>0</v>
      </c>
      <c r="BF325" s="147">
        <f>IF(N325="snížená",J325,0)</f>
        <v>0</v>
      </c>
      <c r="BG325" s="147">
        <f>IF(N325="zákl. přenesená",J325,0)</f>
        <v>0</v>
      </c>
      <c r="BH325" s="147">
        <f>IF(N325="sníž. přenesená",J325,0)</f>
        <v>0</v>
      </c>
      <c r="BI325" s="147">
        <f>IF(N325="nulová",J325,0)</f>
        <v>0</v>
      </c>
      <c r="BJ325" s="18" t="s">
        <v>81</v>
      </c>
      <c r="BK325" s="147">
        <f>ROUND(I325*H325,2)</f>
        <v>0</v>
      </c>
      <c r="BL325" s="18" t="s">
        <v>226</v>
      </c>
      <c r="BM325" s="146" t="s">
        <v>501</v>
      </c>
    </row>
    <row r="326" spans="2:51" s="13" customFormat="1" ht="12">
      <c r="B326" s="152"/>
      <c r="D326" s="148" t="s">
        <v>144</v>
      </c>
      <c r="E326" s="153" t="s">
        <v>3</v>
      </c>
      <c r="F326" s="154" t="s">
        <v>179</v>
      </c>
      <c r="H326" s="153" t="s">
        <v>3</v>
      </c>
      <c r="L326" s="152"/>
      <c r="M326" s="155"/>
      <c r="N326" s="156"/>
      <c r="O326" s="156"/>
      <c r="P326" s="156"/>
      <c r="Q326" s="156"/>
      <c r="R326" s="156"/>
      <c r="S326" s="156"/>
      <c r="T326" s="157"/>
      <c r="AT326" s="153" t="s">
        <v>144</v>
      </c>
      <c r="AU326" s="153" t="s">
        <v>83</v>
      </c>
      <c r="AV326" s="13" t="s">
        <v>81</v>
      </c>
      <c r="AW326" s="13" t="s">
        <v>37</v>
      </c>
      <c r="AX326" s="13" t="s">
        <v>75</v>
      </c>
      <c r="AY326" s="153" t="s">
        <v>132</v>
      </c>
    </row>
    <row r="327" spans="2:51" s="14" customFormat="1" ht="12">
      <c r="B327" s="158"/>
      <c r="D327" s="148" t="s">
        <v>144</v>
      </c>
      <c r="E327" s="159" t="s">
        <v>3</v>
      </c>
      <c r="F327" s="160" t="s">
        <v>502</v>
      </c>
      <c r="H327" s="161">
        <v>0.06</v>
      </c>
      <c r="L327" s="158"/>
      <c r="M327" s="162"/>
      <c r="N327" s="163"/>
      <c r="O327" s="163"/>
      <c r="P327" s="163"/>
      <c r="Q327" s="163"/>
      <c r="R327" s="163"/>
      <c r="S327" s="163"/>
      <c r="T327" s="164"/>
      <c r="AT327" s="159" t="s">
        <v>144</v>
      </c>
      <c r="AU327" s="159" t="s">
        <v>83</v>
      </c>
      <c r="AV327" s="14" t="s">
        <v>83</v>
      </c>
      <c r="AW327" s="14" t="s">
        <v>37</v>
      </c>
      <c r="AX327" s="14" t="s">
        <v>81</v>
      </c>
      <c r="AY327" s="159" t="s">
        <v>132</v>
      </c>
    </row>
    <row r="328" spans="1:65" s="2" customFormat="1" ht="24.2" customHeight="1">
      <c r="A328" s="30"/>
      <c r="B328" s="135"/>
      <c r="C328" s="165" t="s">
        <v>503</v>
      </c>
      <c r="D328" s="165" t="s">
        <v>158</v>
      </c>
      <c r="E328" s="166" t="s">
        <v>504</v>
      </c>
      <c r="F328" s="167" t="s">
        <v>505</v>
      </c>
      <c r="G328" s="168" t="s">
        <v>500</v>
      </c>
      <c r="H328" s="169">
        <v>0.06</v>
      </c>
      <c r="I328" s="170"/>
      <c r="J328" s="170">
        <f>ROUND(I328*H328,2)</f>
        <v>0</v>
      </c>
      <c r="K328" s="167" t="s">
        <v>139</v>
      </c>
      <c r="L328" s="171"/>
      <c r="M328" s="172" t="s">
        <v>3</v>
      </c>
      <c r="N328" s="173" t="s">
        <v>46</v>
      </c>
      <c r="O328" s="144">
        <v>0</v>
      </c>
      <c r="P328" s="144">
        <f>O328*H328</f>
        <v>0</v>
      </c>
      <c r="Q328" s="144">
        <v>0.00333</v>
      </c>
      <c r="R328" s="144">
        <f>Q328*H328</f>
        <v>0.0001998</v>
      </c>
      <c r="S328" s="144">
        <v>0</v>
      </c>
      <c r="T328" s="145">
        <f>S328*H328</f>
        <v>0</v>
      </c>
      <c r="U328" s="30"/>
      <c r="V328" s="30"/>
      <c r="W328" s="30"/>
      <c r="X328" s="30"/>
      <c r="Y328" s="30"/>
      <c r="Z328" s="30"/>
      <c r="AA328" s="30"/>
      <c r="AB328" s="30"/>
      <c r="AC328" s="30"/>
      <c r="AD328" s="30"/>
      <c r="AE328" s="30"/>
      <c r="AR328" s="146" t="s">
        <v>318</v>
      </c>
      <c r="AT328" s="146" t="s">
        <v>158</v>
      </c>
      <c r="AU328" s="146" t="s">
        <v>83</v>
      </c>
      <c r="AY328" s="18" t="s">
        <v>132</v>
      </c>
      <c r="BE328" s="147">
        <f>IF(N328="základní",J328,0)</f>
        <v>0</v>
      </c>
      <c r="BF328" s="147">
        <f>IF(N328="snížená",J328,0)</f>
        <v>0</v>
      </c>
      <c r="BG328" s="147">
        <f>IF(N328="zákl. přenesená",J328,0)</f>
        <v>0</v>
      </c>
      <c r="BH328" s="147">
        <f>IF(N328="sníž. přenesená",J328,0)</f>
        <v>0</v>
      </c>
      <c r="BI328" s="147">
        <f>IF(N328="nulová",J328,0)</f>
        <v>0</v>
      </c>
      <c r="BJ328" s="18" t="s">
        <v>81</v>
      </c>
      <c r="BK328" s="147">
        <f>ROUND(I328*H328,2)</f>
        <v>0</v>
      </c>
      <c r="BL328" s="18" t="s">
        <v>226</v>
      </c>
      <c r="BM328" s="146" t="s">
        <v>506</v>
      </c>
    </row>
    <row r="329" spans="1:65" s="2" customFormat="1" ht="37.9" customHeight="1">
      <c r="A329" s="30"/>
      <c r="B329" s="135"/>
      <c r="C329" s="136" t="s">
        <v>507</v>
      </c>
      <c r="D329" s="136" t="s">
        <v>135</v>
      </c>
      <c r="E329" s="137" t="s">
        <v>508</v>
      </c>
      <c r="F329" s="138" t="s">
        <v>509</v>
      </c>
      <c r="G329" s="139" t="s">
        <v>177</v>
      </c>
      <c r="H329" s="140">
        <v>6.126</v>
      </c>
      <c r="I329" s="141"/>
      <c r="J329" s="141">
        <f>ROUND(I329*H329,2)</f>
        <v>0</v>
      </c>
      <c r="K329" s="138" t="s">
        <v>139</v>
      </c>
      <c r="L329" s="31"/>
      <c r="M329" s="142" t="s">
        <v>3</v>
      </c>
      <c r="N329" s="143" t="s">
        <v>46</v>
      </c>
      <c r="O329" s="144">
        <v>0.32</v>
      </c>
      <c r="P329" s="144">
        <f>O329*H329</f>
        <v>1.96032</v>
      </c>
      <c r="Q329" s="144">
        <v>0</v>
      </c>
      <c r="R329" s="144">
        <f>Q329*H329</f>
        <v>0</v>
      </c>
      <c r="S329" s="144">
        <v>0</v>
      </c>
      <c r="T329" s="145">
        <f>S329*H329</f>
        <v>0</v>
      </c>
      <c r="U329" s="30"/>
      <c r="V329" s="30"/>
      <c r="W329" s="30"/>
      <c r="X329" s="30"/>
      <c r="Y329" s="30"/>
      <c r="Z329" s="30"/>
      <c r="AA329" s="30"/>
      <c r="AB329" s="30"/>
      <c r="AC329" s="30"/>
      <c r="AD329" s="30"/>
      <c r="AE329" s="30"/>
      <c r="AR329" s="146" t="s">
        <v>226</v>
      </c>
      <c r="AT329" s="146" t="s">
        <v>135</v>
      </c>
      <c r="AU329" s="146" t="s">
        <v>83</v>
      </c>
      <c r="AY329" s="18" t="s">
        <v>132</v>
      </c>
      <c r="BE329" s="147">
        <f>IF(N329="základní",J329,0)</f>
        <v>0</v>
      </c>
      <c r="BF329" s="147">
        <f>IF(N329="snížená",J329,0)</f>
        <v>0</v>
      </c>
      <c r="BG329" s="147">
        <f>IF(N329="zákl. přenesená",J329,0)</f>
        <v>0</v>
      </c>
      <c r="BH329" s="147">
        <f>IF(N329="sníž. přenesená",J329,0)</f>
        <v>0</v>
      </c>
      <c r="BI329" s="147">
        <f>IF(N329="nulová",J329,0)</f>
        <v>0</v>
      </c>
      <c r="BJ329" s="18" t="s">
        <v>81</v>
      </c>
      <c r="BK329" s="147">
        <f>ROUND(I329*H329,2)</f>
        <v>0</v>
      </c>
      <c r="BL329" s="18" t="s">
        <v>226</v>
      </c>
      <c r="BM329" s="146" t="s">
        <v>510</v>
      </c>
    </row>
    <row r="330" spans="1:47" s="2" customFormat="1" ht="29.25">
      <c r="A330" s="30"/>
      <c r="B330" s="31"/>
      <c r="C330" s="30"/>
      <c r="D330" s="148" t="s">
        <v>186</v>
      </c>
      <c r="E330" s="30"/>
      <c r="F330" s="149" t="s">
        <v>478</v>
      </c>
      <c r="G330" s="30"/>
      <c r="H330" s="30"/>
      <c r="I330" s="30"/>
      <c r="J330" s="30"/>
      <c r="K330" s="30"/>
      <c r="L330" s="31"/>
      <c r="M330" s="150"/>
      <c r="N330" s="151"/>
      <c r="O330" s="51"/>
      <c r="P330" s="51"/>
      <c r="Q330" s="51"/>
      <c r="R330" s="51"/>
      <c r="S330" s="51"/>
      <c r="T330" s="52"/>
      <c r="U330" s="30"/>
      <c r="V330" s="30"/>
      <c r="W330" s="30"/>
      <c r="X330" s="30"/>
      <c r="Y330" s="30"/>
      <c r="Z330" s="30"/>
      <c r="AA330" s="30"/>
      <c r="AB330" s="30"/>
      <c r="AC330" s="30"/>
      <c r="AD330" s="30"/>
      <c r="AE330" s="30"/>
      <c r="AT330" s="18" t="s">
        <v>186</v>
      </c>
      <c r="AU330" s="18" t="s">
        <v>83</v>
      </c>
    </row>
    <row r="331" spans="2:51" s="13" customFormat="1" ht="22.5">
      <c r="B331" s="152"/>
      <c r="D331" s="148" t="s">
        <v>144</v>
      </c>
      <c r="E331" s="153" t="s">
        <v>3</v>
      </c>
      <c r="F331" s="154" t="s">
        <v>145</v>
      </c>
      <c r="H331" s="153" t="s">
        <v>3</v>
      </c>
      <c r="L331" s="152"/>
      <c r="M331" s="155"/>
      <c r="N331" s="156"/>
      <c r="O331" s="156"/>
      <c r="P331" s="156"/>
      <c r="Q331" s="156"/>
      <c r="R331" s="156"/>
      <c r="S331" s="156"/>
      <c r="T331" s="157"/>
      <c r="AT331" s="153" t="s">
        <v>144</v>
      </c>
      <c r="AU331" s="153" t="s">
        <v>83</v>
      </c>
      <c r="AV331" s="13" t="s">
        <v>81</v>
      </c>
      <c r="AW331" s="13" t="s">
        <v>37</v>
      </c>
      <c r="AX331" s="13" t="s">
        <v>75</v>
      </c>
      <c r="AY331" s="153" t="s">
        <v>132</v>
      </c>
    </row>
    <row r="332" spans="2:51" s="14" customFormat="1" ht="12">
      <c r="B332" s="158"/>
      <c r="D332" s="148" t="s">
        <v>144</v>
      </c>
      <c r="E332" s="159" t="s">
        <v>3</v>
      </c>
      <c r="F332" s="160" t="s">
        <v>479</v>
      </c>
      <c r="H332" s="161">
        <v>6.126</v>
      </c>
      <c r="L332" s="158"/>
      <c r="M332" s="162"/>
      <c r="N332" s="163"/>
      <c r="O332" s="163"/>
      <c r="P332" s="163"/>
      <c r="Q332" s="163"/>
      <c r="R332" s="163"/>
      <c r="S332" s="163"/>
      <c r="T332" s="164"/>
      <c r="AT332" s="159" t="s">
        <v>144</v>
      </c>
      <c r="AU332" s="159" t="s">
        <v>83</v>
      </c>
      <c r="AV332" s="14" t="s">
        <v>83</v>
      </c>
      <c r="AW332" s="14" t="s">
        <v>37</v>
      </c>
      <c r="AX332" s="14" t="s">
        <v>81</v>
      </c>
      <c r="AY332" s="159" t="s">
        <v>132</v>
      </c>
    </row>
    <row r="333" spans="1:65" s="2" customFormat="1" ht="14.45" customHeight="1">
      <c r="A333" s="30"/>
      <c r="B333" s="135"/>
      <c r="C333" s="165" t="s">
        <v>511</v>
      </c>
      <c r="D333" s="165" t="s">
        <v>158</v>
      </c>
      <c r="E333" s="166" t="s">
        <v>512</v>
      </c>
      <c r="F333" s="167" t="s">
        <v>513</v>
      </c>
      <c r="G333" s="168" t="s">
        <v>138</v>
      </c>
      <c r="H333" s="169">
        <v>0.196</v>
      </c>
      <c r="I333" s="170"/>
      <c r="J333" s="170">
        <f>ROUND(I333*H333,2)</f>
        <v>0</v>
      </c>
      <c r="K333" s="167" t="s">
        <v>139</v>
      </c>
      <c r="L333" s="171"/>
      <c r="M333" s="172" t="s">
        <v>3</v>
      </c>
      <c r="N333" s="173" t="s">
        <v>46</v>
      </c>
      <c r="O333" s="144">
        <v>0</v>
      </c>
      <c r="P333" s="144">
        <f>O333*H333</f>
        <v>0</v>
      </c>
      <c r="Q333" s="144">
        <v>0.55</v>
      </c>
      <c r="R333" s="144">
        <f>Q333*H333</f>
        <v>0.1078</v>
      </c>
      <c r="S333" s="144">
        <v>0</v>
      </c>
      <c r="T333" s="145">
        <f>S333*H333</f>
        <v>0</v>
      </c>
      <c r="U333" s="30"/>
      <c r="V333" s="30"/>
      <c r="W333" s="30"/>
      <c r="X333" s="30"/>
      <c r="Y333" s="30"/>
      <c r="Z333" s="30"/>
      <c r="AA333" s="30"/>
      <c r="AB333" s="30"/>
      <c r="AC333" s="30"/>
      <c r="AD333" s="30"/>
      <c r="AE333" s="30"/>
      <c r="AR333" s="146" t="s">
        <v>318</v>
      </c>
      <c r="AT333" s="146" t="s">
        <v>158</v>
      </c>
      <c r="AU333" s="146" t="s">
        <v>83</v>
      </c>
      <c r="AY333" s="18" t="s">
        <v>132</v>
      </c>
      <c r="BE333" s="147">
        <f>IF(N333="základní",J333,0)</f>
        <v>0</v>
      </c>
      <c r="BF333" s="147">
        <f>IF(N333="snížená",J333,0)</f>
        <v>0</v>
      </c>
      <c r="BG333" s="147">
        <f>IF(N333="zákl. přenesená",J333,0)</f>
        <v>0</v>
      </c>
      <c r="BH333" s="147">
        <f>IF(N333="sníž. přenesená",J333,0)</f>
        <v>0</v>
      </c>
      <c r="BI333" s="147">
        <f>IF(N333="nulová",J333,0)</f>
        <v>0</v>
      </c>
      <c r="BJ333" s="18" t="s">
        <v>81</v>
      </c>
      <c r="BK333" s="147">
        <f>ROUND(I333*H333,2)</f>
        <v>0</v>
      </c>
      <c r="BL333" s="18" t="s">
        <v>226</v>
      </c>
      <c r="BM333" s="146" t="s">
        <v>514</v>
      </c>
    </row>
    <row r="334" spans="2:51" s="13" customFormat="1" ht="12">
      <c r="B334" s="152"/>
      <c r="D334" s="148" t="s">
        <v>144</v>
      </c>
      <c r="E334" s="153" t="s">
        <v>3</v>
      </c>
      <c r="F334" s="154" t="s">
        <v>179</v>
      </c>
      <c r="H334" s="153" t="s">
        <v>3</v>
      </c>
      <c r="L334" s="152"/>
      <c r="M334" s="155"/>
      <c r="N334" s="156"/>
      <c r="O334" s="156"/>
      <c r="P334" s="156"/>
      <c r="Q334" s="156"/>
      <c r="R334" s="156"/>
      <c r="S334" s="156"/>
      <c r="T334" s="157"/>
      <c r="AT334" s="153" t="s">
        <v>144</v>
      </c>
      <c r="AU334" s="153" t="s">
        <v>83</v>
      </c>
      <c r="AV334" s="13" t="s">
        <v>81</v>
      </c>
      <c r="AW334" s="13" t="s">
        <v>37</v>
      </c>
      <c r="AX334" s="13" t="s">
        <v>75</v>
      </c>
      <c r="AY334" s="153" t="s">
        <v>132</v>
      </c>
    </row>
    <row r="335" spans="2:51" s="14" customFormat="1" ht="12">
      <c r="B335" s="158"/>
      <c r="D335" s="148" t="s">
        <v>144</v>
      </c>
      <c r="E335" s="159" t="s">
        <v>3</v>
      </c>
      <c r="F335" s="160" t="s">
        <v>515</v>
      </c>
      <c r="H335" s="161">
        <v>0.196</v>
      </c>
      <c r="L335" s="158"/>
      <c r="M335" s="162"/>
      <c r="N335" s="163"/>
      <c r="O335" s="163"/>
      <c r="P335" s="163"/>
      <c r="Q335" s="163"/>
      <c r="R335" s="163"/>
      <c r="S335" s="163"/>
      <c r="T335" s="164"/>
      <c r="AT335" s="159" t="s">
        <v>144</v>
      </c>
      <c r="AU335" s="159" t="s">
        <v>83</v>
      </c>
      <c r="AV335" s="14" t="s">
        <v>83</v>
      </c>
      <c r="AW335" s="14" t="s">
        <v>37</v>
      </c>
      <c r="AX335" s="14" t="s">
        <v>81</v>
      </c>
      <c r="AY335" s="159" t="s">
        <v>132</v>
      </c>
    </row>
    <row r="336" spans="1:65" s="2" customFormat="1" ht="24.2" customHeight="1">
      <c r="A336" s="30"/>
      <c r="B336" s="135"/>
      <c r="C336" s="136" t="s">
        <v>516</v>
      </c>
      <c r="D336" s="136" t="s">
        <v>135</v>
      </c>
      <c r="E336" s="137" t="s">
        <v>517</v>
      </c>
      <c r="F336" s="138" t="s">
        <v>518</v>
      </c>
      <c r="G336" s="139" t="s">
        <v>138</v>
      </c>
      <c r="H336" s="140">
        <v>6.126</v>
      </c>
      <c r="I336" s="141"/>
      <c r="J336" s="141">
        <f>ROUND(I336*H336,2)</f>
        <v>0</v>
      </c>
      <c r="K336" s="138" t="s">
        <v>139</v>
      </c>
      <c r="L336" s="31"/>
      <c r="M336" s="142" t="s">
        <v>3</v>
      </c>
      <c r="N336" s="143" t="s">
        <v>46</v>
      </c>
      <c r="O336" s="144">
        <v>0</v>
      </c>
      <c r="P336" s="144">
        <f>O336*H336</f>
        <v>0</v>
      </c>
      <c r="Q336" s="144">
        <v>0.00281</v>
      </c>
      <c r="R336" s="144">
        <f>Q336*H336</f>
        <v>0.01721406</v>
      </c>
      <c r="S336" s="144">
        <v>0</v>
      </c>
      <c r="T336" s="145">
        <f>S336*H336</f>
        <v>0</v>
      </c>
      <c r="U336" s="30"/>
      <c r="V336" s="30"/>
      <c r="W336" s="30"/>
      <c r="X336" s="30"/>
      <c r="Y336" s="30"/>
      <c r="Z336" s="30"/>
      <c r="AA336" s="30"/>
      <c r="AB336" s="30"/>
      <c r="AC336" s="30"/>
      <c r="AD336" s="30"/>
      <c r="AE336" s="30"/>
      <c r="AR336" s="146" t="s">
        <v>226</v>
      </c>
      <c r="AT336" s="146" t="s">
        <v>135</v>
      </c>
      <c r="AU336" s="146" t="s">
        <v>83</v>
      </c>
      <c r="AY336" s="18" t="s">
        <v>132</v>
      </c>
      <c r="BE336" s="147">
        <f>IF(N336="základní",J336,0)</f>
        <v>0</v>
      </c>
      <c r="BF336" s="147">
        <f>IF(N336="snížená",J336,0)</f>
        <v>0</v>
      </c>
      <c r="BG336" s="147">
        <f>IF(N336="zákl. přenesená",J336,0)</f>
        <v>0</v>
      </c>
      <c r="BH336" s="147">
        <f>IF(N336="sníž. přenesená",J336,0)</f>
        <v>0</v>
      </c>
      <c r="BI336" s="147">
        <f>IF(N336="nulová",J336,0)</f>
        <v>0</v>
      </c>
      <c r="BJ336" s="18" t="s">
        <v>81</v>
      </c>
      <c r="BK336" s="147">
        <f>ROUND(I336*H336,2)</f>
        <v>0</v>
      </c>
      <c r="BL336" s="18" t="s">
        <v>226</v>
      </c>
      <c r="BM336" s="146" t="s">
        <v>519</v>
      </c>
    </row>
    <row r="337" spans="1:47" s="2" customFormat="1" ht="87.75">
      <c r="A337" s="30"/>
      <c r="B337" s="31"/>
      <c r="C337" s="30"/>
      <c r="D337" s="148" t="s">
        <v>142</v>
      </c>
      <c r="E337" s="30"/>
      <c r="F337" s="149" t="s">
        <v>520</v>
      </c>
      <c r="G337" s="30"/>
      <c r="H337" s="30"/>
      <c r="I337" s="30"/>
      <c r="J337" s="30"/>
      <c r="K337" s="30"/>
      <c r="L337" s="31"/>
      <c r="M337" s="150"/>
      <c r="N337" s="151"/>
      <c r="O337" s="51"/>
      <c r="P337" s="51"/>
      <c r="Q337" s="51"/>
      <c r="R337" s="51"/>
      <c r="S337" s="51"/>
      <c r="T337" s="52"/>
      <c r="U337" s="30"/>
      <c r="V337" s="30"/>
      <c r="W337" s="30"/>
      <c r="X337" s="30"/>
      <c r="Y337" s="30"/>
      <c r="Z337" s="30"/>
      <c r="AA337" s="30"/>
      <c r="AB337" s="30"/>
      <c r="AC337" s="30"/>
      <c r="AD337" s="30"/>
      <c r="AE337" s="30"/>
      <c r="AT337" s="18" t="s">
        <v>142</v>
      </c>
      <c r="AU337" s="18" t="s">
        <v>83</v>
      </c>
    </row>
    <row r="338" spans="1:65" s="2" customFormat="1" ht="37.9" customHeight="1">
      <c r="A338" s="30"/>
      <c r="B338" s="135"/>
      <c r="C338" s="136" t="s">
        <v>521</v>
      </c>
      <c r="D338" s="136" t="s">
        <v>135</v>
      </c>
      <c r="E338" s="137" t="s">
        <v>522</v>
      </c>
      <c r="F338" s="138" t="s">
        <v>523</v>
      </c>
      <c r="G338" s="139" t="s">
        <v>177</v>
      </c>
      <c r="H338" s="140">
        <v>162.267</v>
      </c>
      <c r="I338" s="141"/>
      <c r="J338" s="141">
        <f>ROUND(I338*H338,2)</f>
        <v>0</v>
      </c>
      <c r="K338" s="138" t="s">
        <v>139</v>
      </c>
      <c r="L338" s="31"/>
      <c r="M338" s="142" t="s">
        <v>3</v>
      </c>
      <c r="N338" s="143" t="s">
        <v>46</v>
      </c>
      <c r="O338" s="144">
        <v>0.29</v>
      </c>
      <c r="P338" s="144">
        <f>O338*H338</f>
        <v>47.05743</v>
      </c>
      <c r="Q338" s="144">
        <v>0</v>
      </c>
      <c r="R338" s="144">
        <f>Q338*H338</f>
        <v>0</v>
      </c>
      <c r="S338" s="144">
        <v>0</v>
      </c>
      <c r="T338" s="145">
        <f>S338*H338</f>
        <v>0</v>
      </c>
      <c r="U338" s="30"/>
      <c r="V338" s="30"/>
      <c r="W338" s="30"/>
      <c r="X338" s="30"/>
      <c r="Y338" s="30"/>
      <c r="Z338" s="30"/>
      <c r="AA338" s="30"/>
      <c r="AB338" s="30"/>
      <c r="AC338" s="30"/>
      <c r="AD338" s="30"/>
      <c r="AE338" s="30"/>
      <c r="AR338" s="146" t="s">
        <v>226</v>
      </c>
      <c r="AT338" s="146" t="s">
        <v>135</v>
      </c>
      <c r="AU338" s="146" t="s">
        <v>83</v>
      </c>
      <c r="AY338" s="18" t="s">
        <v>132</v>
      </c>
      <c r="BE338" s="147">
        <f>IF(N338="základní",J338,0)</f>
        <v>0</v>
      </c>
      <c r="BF338" s="147">
        <f>IF(N338="snížená",J338,0)</f>
        <v>0</v>
      </c>
      <c r="BG338" s="147">
        <f>IF(N338="zákl. přenesená",J338,0)</f>
        <v>0</v>
      </c>
      <c r="BH338" s="147">
        <f>IF(N338="sníž. přenesená",J338,0)</f>
        <v>0</v>
      </c>
      <c r="BI338" s="147">
        <f>IF(N338="nulová",J338,0)</f>
        <v>0</v>
      </c>
      <c r="BJ338" s="18" t="s">
        <v>81</v>
      </c>
      <c r="BK338" s="147">
        <f>ROUND(I338*H338,2)</f>
        <v>0</v>
      </c>
      <c r="BL338" s="18" t="s">
        <v>226</v>
      </c>
      <c r="BM338" s="146" t="s">
        <v>524</v>
      </c>
    </row>
    <row r="339" spans="1:47" s="2" customFormat="1" ht="58.5">
      <c r="A339" s="30"/>
      <c r="B339" s="31"/>
      <c r="C339" s="30"/>
      <c r="D339" s="148" t="s">
        <v>142</v>
      </c>
      <c r="E339" s="30"/>
      <c r="F339" s="149" t="s">
        <v>525</v>
      </c>
      <c r="G339" s="30"/>
      <c r="H339" s="30"/>
      <c r="I339" s="30"/>
      <c r="J339" s="30"/>
      <c r="K339" s="30"/>
      <c r="L339" s="31"/>
      <c r="M339" s="150"/>
      <c r="N339" s="151"/>
      <c r="O339" s="51"/>
      <c r="P339" s="51"/>
      <c r="Q339" s="51"/>
      <c r="R339" s="51"/>
      <c r="S339" s="51"/>
      <c r="T339" s="52"/>
      <c r="U339" s="30"/>
      <c r="V339" s="30"/>
      <c r="W339" s="30"/>
      <c r="X339" s="30"/>
      <c r="Y339" s="30"/>
      <c r="Z339" s="30"/>
      <c r="AA339" s="30"/>
      <c r="AB339" s="30"/>
      <c r="AC339" s="30"/>
      <c r="AD339" s="30"/>
      <c r="AE339" s="30"/>
      <c r="AT339" s="18" t="s">
        <v>142</v>
      </c>
      <c r="AU339" s="18" t="s">
        <v>83</v>
      </c>
    </row>
    <row r="340" spans="1:47" s="2" customFormat="1" ht="19.5">
      <c r="A340" s="30"/>
      <c r="B340" s="31"/>
      <c r="C340" s="30"/>
      <c r="D340" s="148" t="s">
        <v>186</v>
      </c>
      <c r="E340" s="30"/>
      <c r="F340" s="149" t="s">
        <v>526</v>
      </c>
      <c r="G340" s="30"/>
      <c r="H340" s="30"/>
      <c r="I340" s="30"/>
      <c r="J340" s="30"/>
      <c r="K340" s="30"/>
      <c r="L340" s="31"/>
      <c r="M340" s="150"/>
      <c r="N340" s="151"/>
      <c r="O340" s="51"/>
      <c r="P340" s="51"/>
      <c r="Q340" s="51"/>
      <c r="R340" s="51"/>
      <c r="S340" s="51"/>
      <c r="T340" s="52"/>
      <c r="U340" s="30"/>
      <c r="V340" s="30"/>
      <c r="W340" s="30"/>
      <c r="X340" s="30"/>
      <c r="Y340" s="30"/>
      <c r="Z340" s="30"/>
      <c r="AA340" s="30"/>
      <c r="AB340" s="30"/>
      <c r="AC340" s="30"/>
      <c r="AD340" s="30"/>
      <c r="AE340" s="30"/>
      <c r="AT340" s="18" t="s">
        <v>186</v>
      </c>
      <c r="AU340" s="18" t="s">
        <v>83</v>
      </c>
    </row>
    <row r="341" spans="1:65" s="2" customFormat="1" ht="14.45" customHeight="1">
      <c r="A341" s="30"/>
      <c r="B341" s="135"/>
      <c r="C341" s="165" t="s">
        <v>527</v>
      </c>
      <c r="D341" s="165" t="s">
        <v>158</v>
      </c>
      <c r="E341" s="166" t="s">
        <v>528</v>
      </c>
      <c r="F341" s="167" t="s">
        <v>529</v>
      </c>
      <c r="G341" s="168" t="s">
        <v>138</v>
      </c>
      <c r="H341" s="169">
        <v>5.355</v>
      </c>
      <c r="I341" s="170"/>
      <c r="J341" s="170">
        <f>ROUND(I341*H341,2)</f>
        <v>0</v>
      </c>
      <c r="K341" s="167" t="s">
        <v>139</v>
      </c>
      <c r="L341" s="171"/>
      <c r="M341" s="172" t="s">
        <v>3</v>
      </c>
      <c r="N341" s="173" t="s">
        <v>46</v>
      </c>
      <c r="O341" s="144">
        <v>0</v>
      </c>
      <c r="P341" s="144">
        <f>O341*H341</f>
        <v>0</v>
      </c>
      <c r="Q341" s="144">
        <v>0.55</v>
      </c>
      <c r="R341" s="144">
        <f>Q341*H341</f>
        <v>2.9452500000000006</v>
      </c>
      <c r="S341" s="144">
        <v>0</v>
      </c>
      <c r="T341" s="145">
        <f>S341*H341</f>
        <v>0</v>
      </c>
      <c r="U341" s="30"/>
      <c r="V341" s="30"/>
      <c r="W341" s="30"/>
      <c r="X341" s="30"/>
      <c r="Y341" s="30"/>
      <c r="Z341" s="30"/>
      <c r="AA341" s="30"/>
      <c r="AB341" s="30"/>
      <c r="AC341" s="30"/>
      <c r="AD341" s="30"/>
      <c r="AE341" s="30"/>
      <c r="AR341" s="146" t="s">
        <v>318</v>
      </c>
      <c r="AT341" s="146" t="s">
        <v>158</v>
      </c>
      <c r="AU341" s="146" t="s">
        <v>83</v>
      </c>
      <c r="AY341" s="18" t="s">
        <v>132</v>
      </c>
      <c r="BE341" s="147">
        <f>IF(N341="základní",J341,0)</f>
        <v>0</v>
      </c>
      <c r="BF341" s="147">
        <f>IF(N341="snížená",J341,0)</f>
        <v>0</v>
      </c>
      <c r="BG341" s="147">
        <f>IF(N341="zákl. přenesená",J341,0)</f>
        <v>0</v>
      </c>
      <c r="BH341" s="147">
        <f>IF(N341="sníž. přenesená",J341,0)</f>
        <v>0</v>
      </c>
      <c r="BI341" s="147">
        <f>IF(N341="nulová",J341,0)</f>
        <v>0</v>
      </c>
      <c r="BJ341" s="18" t="s">
        <v>81</v>
      </c>
      <c r="BK341" s="147">
        <f>ROUND(I341*H341,2)</f>
        <v>0</v>
      </c>
      <c r="BL341" s="18" t="s">
        <v>226</v>
      </c>
      <c r="BM341" s="146" t="s">
        <v>530</v>
      </c>
    </row>
    <row r="342" spans="2:51" s="14" customFormat="1" ht="12">
      <c r="B342" s="158"/>
      <c r="D342" s="148" t="s">
        <v>144</v>
      </c>
      <c r="F342" s="160" t="s">
        <v>531</v>
      </c>
      <c r="H342" s="161">
        <v>5.355</v>
      </c>
      <c r="L342" s="158"/>
      <c r="M342" s="162"/>
      <c r="N342" s="163"/>
      <c r="O342" s="163"/>
      <c r="P342" s="163"/>
      <c r="Q342" s="163"/>
      <c r="R342" s="163"/>
      <c r="S342" s="163"/>
      <c r="T342" s="164"/>
      <c r="AT342" s="159" t="s">
        <v>144</v>
      </c>
      <c r="AU342" s="159" t="s">
        <v>83</v>
      </c>
      <c r="AV342" s="14" t="s">
        <v>83</v>
      </c>
      <c r="AW342" s="14" t="s">
        <v>4</v>
      </c>
      <c r="AX342" s="14" t="s">
        <v>81</v>
      </c>
      <c r="AY342" s="159" t="s">
        <v>132</v>
      </c>
    </row>
    <row r="343" spans="1:65" s="2" customFormat="1" ht="37.9" customHeight="1">
      <c r="A343" s="30"/>
      <c r="B343" s="135"/>
      <c r="C343" s="136" t="s">
        <v>532</v>
      </c>
      <c r="D343" s="136" t="s">
        <v>135</v>
      </c>
      <c r="E343" s="137" t="s">
        <v>533</v>
      </c>
      <c r="F343" s="138" t="s">
        <v>534</v>
      </c>
      <c r="G343" s="139" t="s">
        <v>177</v>
      </c>
      <c r="H343" s="140">
        <v>162.278</v>
      </c>
      <c r="I343" s="141"/>
      <c r="J343" s="141">
        <f>ROUND(I343*H343,2)</f>
        <v>0</v>
      </c>
      <c r="K343" s="138" t="s">
        <v>139</v>
      </c>
      <c r="L343" s="31"/>
      <c r="M343" s="142" t="s">
        <v>3</v>
      </c>
      <c r="N343" s="143" t="s">
        <v>46</v>
      </c>
      <c r="O343" s="144">
        <v>0.135</v>
      </c>
      <c r="P343" s="144">
        <f>O343*H343</f>
        <v>21.90753</v>
      </c>
      <c r="Q343" s="144">
        <v>0</v>
      </c>
      <c r="R343" s="144">
        <f>Q343*H343</f>
        <v>0</v>
      </c>
      <c r="S343" s="144">
        <v>0</v>
      </c>
      <c r="T343" s="145">
        <f>S343*H343</f>
        <v>0</v>
      </c>
      <c r="U343" s="30"/>
      <c r="V343" s="30"/>
      <c r="W343" s="30"/>
      <c r="X343" s="30"/>
      <c r="Y343" s="30"/>
      <c r="Z343" s="30"/>
      <c r="AA343" s="30"/>
      <c r="AB343" s="30"/>
      <c r="AC343" s="30"/>
      <c r="AD343" s="30"/>
      <c r="AE343" s="30"/>
      <c r="AR343" s="146" t="s">
        <v>226</v>
      </c>
      <c r="AT343" s="146" t="s">
        <v>135</v>
      </c>
      <c r="AU343" s="146" t="s">
        <v>83</v>
      </c>
      <c r="AY343" s="18" t="s">
        <v>132</v>
      </c>
      <c r="BE343" s="147">
        <f>IF(N343="základní",J343,0)</f>
        <v>0</v>
      </c>
      <c r="BF343" s="147">
        <f>IF(N343="snížená",J343,0)</f>
        <v>0</v>
      </c>
      <c r="BG343" s="147">
        <f>IF(N343="zákl. přenesená",J343,0)</f>
        <v>0</v>
      </c>
      <c r="BH343" s="147">
        <f>IF(N343="sníž. přenesená",J343,0)</f>
        <v>0</v>
      </c>
      <c r="BI343" s="147">
        <f>IF(N343="nulová",J343,0)</f>
        <v>0</v>
      </c>
      <c r="BJ343" s="18" t="s">
        <v>81</v>
      </c>
      <c r="BK343" s="147">
        <f>ROUND(I343*H343,2)</f>
        <v>0</v>
      </c>
      <c r="BL343" s="18" t="s">
        <v>226</v>
      </c>
      <c r="BM343" s="146" t="s">
        <v>535</v>
      </c>
    </row>
    <row r="344" spans="1:47" s="2" customFormat="1" ht="58.5">
      <c r="A344" s="30"/>
      <c r="B344" s="31"/>
      <c r="C344" s="30"/>
      <c r="D344" s="148" t="s">
        <v>142</v>
      </c>
      <c r="E344" s="30"/>
      <c r="F344" s="149" t="s">
        <v>525</v>
      </c>
      <c r="G344" s="30"/>
      <c r="H344" s="30"/>
      <c r="I344" s="30"/>
      <c r="J344" s="30"/>
      <c r="K344" s="30"/>
      <c r="L344" s="31"/>
      <c r="M344" s="150"/>
      <c r="N344" s="151"/>
      <c r="O344" s="51"/>
      <c r="P344" s="51"/>
      <c r="Q344" s="51"/>
      <c r="R344" s="51"/>
      <c r="S344" s="51"/>
      <c r="T344" s="52"/>
      <c r="U344" s="30"/>
      <c r="V344" s="30"/>
      <c r="W344" s="30"/>
      <c r="X344" s="30"/>
      <c r="Y344" s="30"/>
      <c r="Z344" s="30"/>
      <c r="AA344" s="30"/>
      <c r="AB344" s="30"/>
      <c r="AC344" s="30"/>
      <c r="AD344" s="30"/>
      <c r="AE344" s="30"/>
      <c r="AT344" s="18" t="s">
        <v>142</v>
      </c>
      <c r="AU344" s="18" t="s">
        <v>83</v>
      </c>
    </row>
    <row r="345" spans="1:47" s="2" customFormat="1" ht="19.5">
      <c r="A345" s="30"/>
      <c r="B345" s="31"/>
      <c r="C345" s="30"/>
      <c r="D345" s="148" t="s">
        <v>186</v>
      </c>
      <c r="E345" s="30"/>
      <c r="F345" s="149" t="s">
        <v>526</v>
      </c>
      <c r="G345" s="30"/>
      <c r="H345" s="30"/>
      <c r="I345" s="30"/>
      <c r="J345" s="30"/>
      <c r="K345" s="30"/>
      <c r="L345" s="31"/>
      <c r="M345" s="150"/>
      <c r="N345" s="151"/>
      <c r="O345" s="51"/>
      <c r="P345" s="51"/>
      <c r="Q345" s="51"/>
      <c r="R345" s="51"/>
      <c r="S345" s="51"/>
      <c r="T345" s="52"/>
      <c r="U345" s="30"/>
      <c r="V345" s="30"/>
      <c r="W345" s="30"/>
      <c r="X345" s="30"/>
      <c r="Y345" s="30"/>
      <c r="Z345" s="30"/>
      <c r="AA345" s="30"/>
      <c r="AB345" s="30"/>
      <c r="AC345" s="30"/>
      <c r="AD345" s="30"/>
      <c r="AE345" s="30"/>
      <c r="AT345" s="18" t="s">
        <v>186</v>
      </c>
      <c r="AU345" s="18" t="s">
        <v>83</v>
      </c>
    </row>
    <row r="346" spans="2:51" s="13" customFormat="1" ht="12">
      <c r="B346" s="152"/>
      <c r="D346" s="148" t="s">
        <v>144</v>
      </c>
      <c r="E346" s="153" t="s">
        <v>3</v>
      </c>
      <c r="F346" s="154" t="s">
        <v>179</v>
      </c>
      <c r="H346" s="153" t="s">
        <v>3</v>
      </c>
      <c r="L346" s="152"/>
      <c r="M346" s="155"/>
      <c r="N346" s="156"/>
      <c r="O346" s="156"/>
      <c r="P346" s="156"/>
      <c r="Q346" s="156"/>
      <c r="R346" s="156"/>
      <c r="S346" s="156"/>
      <c r="T346" s="157"/>
      <c r="AT346" s="153" t="s">
        <v>144</v>
      </c>
      <c r="AU346" s="153" t="s">
        <v>83</v>
      </c>
      <c r="AV346" s="13" t="s">
        <v>81</v>
      </c>
      <c r="AW346" s="13" t="s">
        <v>37</v>
      </c>
      <c r="AX346" s="13" t="s">
        <v>75</v>
      </c>
      <c r="AY346" s="153" t="s">
        <v>132</v>
      </c>
    </row>
    <row r="347" spans="2:51" s="14" customFormat="1" ht="12">
      <c r="B347" s="158"/>
      <c r="D347" s="148" t="s">
        <v>144</v>
      </c>
      <c r="E347" s="159" t="s">
        <v>3</v>
      </c>
      <c r="F347" s="160" t="s">
        <v>536</v>
      </c>
      <c r="H347" s="161">
        <v>162.278</v>
      </c>
      <c r="L347" s="158"/>
      <c r="M347" s="162"/>
      <c r="N347" s="163"/>
      <c r="O347" s="163"/>
      <c r="P347" s="163"/>
      <c r="Q347" s="163"/>
      <c r="R347" s="163"/>
      <c r="S347" s="163"/>
      <c r="T347" s="164"/>
      <c r="AT347" s="159" t="s">
        <v>144</v>
      </c>
      <c r="AU347" s="159" t="s">
        <v>83</v>
      </c>
      <c r="AV347" s="14" t="s">
        <v>83</v>
      </c>
      <c r="AW347" s="14" t="s">
        <v>37</v>
      </c>
      <c r="AX347" s="14" t="s">
        <v>81</v>
      </c>
      <c r="AY347" s="159" t="s">
        <v>132</v>
      </c>
    </row>
    <row r="348" spans="1:65" s="2" customFormat="1" ht="24.2" customHeight="1">
      <c r="A348" s="30"/>
      <c r="B348" s="135"/>
      <c r="C348" s="136" t="s">
        <v>537</v>
      </c>
      <c r="D348" s="136" t="s">
        <v>135</v>
      </c>
      <c r="E348" s="137" t="s">
        <v>538</v>
      </c>
      <c r="F348" s="138" t="s">
        <v>539</v>
      </c>
      <c r="G348" s="139" t="s">
        <v>234</v>
      </c>
      <c r="H348" s="140">
        <v>189</v>
      </c>
      <c r="I348" s="141"/>
      <c r="J348" s="141">
        <f>ROUND(I348*H348,2)</f>
        <v>0</v>
      </c>
      <c r="K348" s="138" t="s">
        <v>139</v>
      </c>
      <c r="L348" s="31"/>
      <c r="M348" s="142" t="s">
        <v>3</v>
      </c>
      <c r="N348" s="143" t="s">
        <v>46</v>
      </c>
      <c r="O348" s="144">
        <v>0.03</v>
      </c>
      <c r="P348" s="144">
        <f>O348*H348</f>
        <v>5.67</v>
      </c>
      <c r="Q348" s="144">
        <v>0</v>
      </c>
      <c r="R348" s="144">
        <f>Q348*H348</f>
        <v>0</v>
      </c>
      <c r="S348" s="144">
        <v>0</v>
      </c>
      <c r="T348" s="145">
        <f>S348*H348</f>
        <v>0</v>
      </c>
      <c r="U348" s="30"/>
      <c r="V348" s="30"/>
      <c r="W348" s="30"/>
      <c r="X348" s="30"/>
      <c r="Y348" s="30"/>
      <c r="Z348" s="30"/>
      <c r="AA348" s="30"/>
      <c r="AB348" s="30"/>
      <c r="AC348" s="30"/>
      <c r="AD348" s="30"/>
      <c r="AE348" s="30"/>
      <c r="AR348" s="146" t="s">
        <v>226</v>
      </c>
      <c r="AT348" s="146" t="s">
        <v>135</v>
      </c>
      <c r="AU348" s="146" t="s">
        <v>83</v>
      </c>
      <c r="AY348" s="18" t="s">
        <v>132</v>
      </c>
      <c r="BE348" s="147">
        <f>IF(N348="základní",J348,0)</f>
        <v>0</v>
      </c>
      <c r="BF348" s="147">
        <f>IF(N348="snížená",J348,0)</f>
        <v>0</v>
      </c>
      <c r="BG348" s="147">
        <f>IF(N348="zákl. přenesená",J348,0)</f>
        <v>0</v>
      </c>
      <c r="BH348" s="147">
        <f>IF(N348="sníž. přenesená",J348,0)</f>
        <v>0</v>
      </c>
      <c r="BI348" s="147">
        <f>IF(N348="nulová",J348,0)</f>
        <v>0</v>
      </c>
      <c r="BJ348" s="18" t="s">
        <v>81</v>
      </c>
      <c r="BK348" s="147">
        <f>ROUND(I348*H348,2)</f>
        <v>0</v>
      </c>
      <c r="BL348" s="18" t="s">
        <v>226</v>
      </c>
      <c r="BM348" s="146" t="s">
        <v>540</v>
      </c>
    </row>
    <row r="349" spans="1:47" s="2" customFormat="1" ht="58.5">
      <c r="A349" s="30"/>
      <c r="B349" s="31"/>
      <c r="C349" s="30"/>
      <c r="D349" s="148" t="s">
        <v>142</v>
      </c>
      <c r="E349" s="30"/>
      <c r="F349" s="149" t="s">
        <v>525</v>
      </c>
      <c r="G349" s="30"/>
      <c r="H349" s="30"/>
      <c r="I349" s="30"/>
      <c r="J349" s="30"/>
      <c r="K349" s="30"/>
      <c r="L349" s="31"/>
      <c r="M349" s="150"/>
      <c r="N349" s="151"/>
      <c r="O349" s="51"/>
      <c r="P349" s="51"/>
      <c r="Q349" s="51"/>
      <c r="R349" s="51"/>
      <c r="S349" s="51"/>
      <c r="T349" s="52"/>
      <c r="U349" s="30"/>
      <c r="V349" s="30"/>
      <c r="W349" s="30"/>
      <c r="X349" s="30"/>
      <c r="Y349" s="30"/>
      <c r="Z349" s="30"/>
      <c r="AA349" s="30"/>
      <c r="AB349" s="30"/>
      <c r="AC349" s="30"/>
      <c r="AD349" s="30"/>
      <c r="AE349" s="30"/>
      <c r="AT349" s="18" t="s">
        <v>142</v>
      </c>
      <c r="AU349" s="18" t="s">
        <v>83</v>
      </c>
    </row>
    <row r="350" spans="1:47" s="2" customFormat="1" ht="19.5">
      <c r="A350" s="30"/>
      <c r="B350" s="31"/>
      <c r="C350" s="30"/>
      <c r="D350" s="148" t="s">
        <v>186</v>
      </c>
      <c r="E350" s="30"/>
      <c r="F350" s="149" t="s">
        <v>526</v>
      </c>
      <c r="G350" s="30"/>
      <c r="H350" s="30"/>
      <c r="I350" s="30"/>
      <c r="J350" s="30"/>
      <c r="K350" s="30"/>
      <c r="L350" s="31"/>
      <c r="M350" s="150"/>
      <c r="N350" s="151"/>
      <c r="O350" s="51"/>
      <c r="P350" s="51"/>
      <c r="Q350" s="51"/>
      <c r="R350" s="51"/>
      <c r="S350" s="51"/>
      <c r="T350" s="52"/>
      <c r="U350" s="30"/>
      <c r="V350" s="30"/>
      <c r="W350" s="30"/>
      <c r="X350" s="30"/>
      <c r="Y350" s="30"/>
      <c r="Z350" s="30"/>
      <c r="AA350" s="30"/>
      <c r="AB350" s="30"/>
      <c r="AC350" s="30"/>
      <c r="AD350" s="30"/>
      <c r="AE350" s="30"/>
      <c r="AT350" s="18" t="s">
        <v>186</v>
      </c>
      <c r="AU350" s="18" t="s">
        <v>83</v>
      </c>
    </row>
    <row r="351" spans="2:51" s="13" customFormat="1" ht="22.5">
      <c r="B351" s="152"/>
      <c r="D351" s="148" t="s">
        <v>144</v>
      </c>
      <c r="E351" s="153" t="s">
        <v>3</v>
      </c>
      <c r="F351" s="154" t="s">
        <v>472</v>
      </c>
      <c r="H351" s="153" t="s">
        <v>3</v>
      </c>
      <c r="L351" s="152"/>
      <c r="M351" s="155"/>
      <c r="N351" s="156"/>
      <c r="O351" s="156"/>
      <c r="P351" s="156"/>
      <c r="Q351" s="156"/>
      <c r="R351" s="156"/>
      <c r="S351" s="156"/>
      <c r="T351" s="157"/>
      <c r="AT351" s="153" t="s">
        <v>144</v>
      </c>
      <c r="AU351" s="153" t="s">
        <v>83</v>
      </c>
      <c r="AV351" s="13" t="s">
        <v>81</v>
      </c>
      <c r="AW351" s="13" t="s">
        <v>37</v>
      </c>
      <c r="AX351" s="13" t="s">
        <v>75</v>
      </c>
      <c r="AY351" s="153" t="s">
        <v>132</v>
      </c>
    </row>
    <row r="352" spans="2:51" s="14" customFormat="1" ht="12">
      <c r="B352" s="158"/>
      <c r="D352" s="148" t="s">
        <v>144</v>
      </c>
      <c r="E352" s="159" t="s">
        <v>3</v>
      </c>
      <c r="F352" s="160" t="s">
        <v>541</v>
      </c>
      <c r="H352" s="161">
        <v>189</v>
      </c>
      <c r="L352" s="158"/>
      <c r="M352" s="162"/>
      <c r="N352" s="163"/>
      <c r="O352" s="163"/>
      <c r="P352" s="163"/>
      <c r="Q352" s="163"/>
      <c r="R352" s="163"/>
      <c r="S352" s="163"/>
      <c r="T352" s="164"/>
      <c r="AT352" s="159" t="s">
        <v>144</v>
      </c>
      <c r="AU352" s="159" t="s">
        <v>83</v>
      </c>
      <c r="AV352" s="14" t="s">
        <v>83</v>
      </c>
      <c r="AW352" s="14" t="s">
        <v>37</v>
      </c>
      <c r="AX352" s="14" t="s">
        <v>81</v>
      </c>
      <c r="AY352" s="159" t="s">
        <v>132</v>
      </c>
    </row>
    <row r="353" spans="1:65" s="2" customFormat="1" ht="24.2" customHeight="1">
      <c r="A353" s="30"/>
      <c r="B353" s="135"/>
      <c r="C353" s="165" t="s">
        <v>542</v>
      </c>
      <c r="D353" s="165" t="s">
        <v>158</v>
      </c>
      <c r="E353" s="166" t="s">
        <v>543</v>
      </c>
      <c r="F353" s="167" t="s">
        <v>544</v>
      </c>
      <c r="G353" s="168" t="s">
        <v>138</v>
      </c>
      <c r="H353" s="169">
        <v>1.115</v>
      </c>
      <c r="I353" s="170"/>
      <c r="J353" s="170">
        <f>ROUND(I353*H353,2)</f>
        <v>0</v>
      </c>
      <c r="K353" s="167" t="s">
        <v>139</v>
      </c>
      <c r="L353" s="171"/>
      <c r="M353" s="172" t="s">
        <v>3</v>
      </c>
      <c r="N353" s="173" t="s">
        <v>46</v>
      </c>
      <c r="O353" s="144">
        <v>0</v>
      </c>
      <c r="P353" s="144">
        <f>O353*H353</f>
        <v>0</v>
      </c>
      <c r="Q353" s="144">
        <v>0.55</v>
      </c>
      <c r="R353" s="144">
        <f>Q353*H353</f>
        <v>0.6132500000000001</v>
      </c>
      <c r="S353" s="144">
        <v>0</v>
      </c>
      <c r="T353" s="145">
        <f>S353*H353</f>
        <v>0</v>
      </c>
      <c r="U353" s="30"/>
      <c r="V353" s="30"/>
      <c r="W353" s="30"/>
      <c r="X353" s="30"/>
      <c r="Y353" s="30"/>
      <c r="Z353" s="30"/>
      <c r="AA353" s="30"/>
      <c r="AB353" s="30"/>
      <c r="AC353" s="30"/>
      <c r="AD353" s="30"/>
      <c r="AE353" s="30"/>
      <c r="AR353" s="146" t="s">
        <v>318</v>
      </c>
      <c r="AT353" s="146" t="s">
        <v>158</v>
      </c>
      <c r="AU353" s="146" t="s">
        <v>83</v>
      </c>
      <c r="AY353" s="18" t="s">
        <v>132</v>
      </c>
      <c r="BE353" s="147">
        <f>IF(N353="základní",J353,0)</f>
        <v>0</v>
      </c>
      <c r="BF353" s="147">
        <f>IF(N353="snížená",J353,0)</f>
        <v>0</v>
      </c>
      <c r="BG353" s="147">
        <f>IF(N353="zákl. přenesená",J353,0)</f>
        <v>0</v>
      </c>
      <c r="BH353" s="147">
        <f>IF(N353="sníž. přenesená",J353,0)</f>
        <v>0</v>
      </c>
      <c r="BI353" s="147">
        <f>IF(N353="nulová",J353,0)</f>
        <v>0</v>
      </c>
      <c r="BJ353" s="18" t="s">
        <v>81</v>
      </c>
      <c r="BK353" s="147">
        <f>ROUND(I353*H353,2)</f>
        <v>0</v>
      </c>
      <c r="BL353" s="18" t="s">
        <v>226</v>
      </c>
      <c r="BM353" s="146" t="s">
        <v>545</v>
      </c>
    </row>
    <row r="354" spans="2:51" s="13" customFormat="1" ht="12">
      <c r="B354" s="152"/>
      <c r="D354" s="148" t="s">
        <v>144</v>
      </c>
      <c r="E354" s="153" t="s">
        <v>3</v>
      </c>
      <c r="F354" s="154" t="s">
        <v>179</v>
      </c>
      <c r="H354" s="153" t="s">
        <v>3</v>
      </c>
      <c r="L354" s="152"/>
      <c r="M354" s="155"/>
      <c r="N354" s="156"/>
      <c r="O354" s="156"/>
      <c r="P354" s="156"/>
      <c r="Q354" s="156"/>
      <c r="R354" s="156"/>
      <c r="S354" s="156"/>
      <c r="T354" s="157"/>
      <c r="AT354" s="153" t="s">
        <v>144</v>
      </c>
      <c r="AU354" s="153" t="s">
        <v>83</v>
      </c>
      <c r="AV354" s="13" t="s">
        <v>81</v>
      </c>
      <c r="AW354" s="13" t="s">
        <v>37</v>
      </c>
      <c r="AX354" s="13" t="s">
        <v>75</v>
      </c>
      <c r="AY354" s="153" t="s">
        <v>132</v>
      </c>
    </row>
    <row r="355" spans="2:51" s="14" customFormat="1" ht="12">
      <c r="B355" s="158"/>
      <c r="D355" s="148" t="s">
        <v>144</v>
      </c>
      <c r="E355" s="159" t="s">
        <v>3</v>
      </c>
      <c r="F355" s="160" t="s">
        <v>546</v>
      </c>
      <c r="H355" s="161">
        <v>1.014</v>
      </c>
      <c r="L355" s="158"/>
      <c r="M355" s="162"/>
      <c r="N355" s="163"/>
      <c r="O355" s="163"/>
      <c r="P355" s="163"/>
      <c r="Q355" s="163"/>
      <c r="R355" s="163"/>
      <c r="S355" s="163"/>
      <c r="T355" s="164"/>
      <c r="AT355" s="159" t="s">
        <v>144</v>
      </c>
      <c r="AU355" s="159" t="s">
        <v>83</v>
      </c>
      <c r="AV355" s="14" t="s">
        <v>83</v>
      </c>
      <c r="AW355" s="14" t="s">
        <v>37</v>
      </c>
      <c r="AX355" s="14" t="s">
        <v>81</v>
      </c>
      <c r="AY355" s="159" t="s">
        <v>132</v>
      </c>
    </row>
    <row r="356" spans="2:51" s="14" customFormat="1" ht="12">
      <c r="B356" s="158"/>
      <c r="D356" s="148" t="s">
        <v>144</v>
      </c>
      <c r="F356" s="160" t="s">
        <v>547</v>
      </c>
      <c r="H356" s="161">
        <v>1.115</v>
      </c>
      <c r="L356" s="158"/>
      <c r="M356" s="162"/>
      <c r="N356" s="163"/>
      <c r="O356" s="163"/>
      <c r="P356" s="163"/>
      <c r="Q356" s="163"/>
      <c r="R356" s="163"/>
      <c r="S356" s="163"/>
      <c r="T356" s="164"/>
      <c r="AT356" s="159" t="s">
        <v>144</v>
      </c>
      <c r="AU356" s="159" t="s">
        <v>83</v>
      </c>
      <c r="AV356" s="14" t="s">
        <v>83</v>
      </c>
      <c r="AW356" s="14" t="s">
        <v>4</v>
      </c>
      <c r="AX356" s="14" t="s">
        <v>81</v>
      </c>
      <c r="AY356" s="159" t="s">
        <v>132</v>
      </c>
    </row>
    <row r="357" spans="1:65" s="2" customFormat="1" ht="37.9" customHeight="1">
      <c r="A357" s="30"/>
      <c r="B357" s="135"/>
      <c r="C357" s="136" t="s">
        <v>548</v>
      </c>
      <c r="D357" s="136" t="s">
        <v>135</v>
      </c>
      <c r="E357" s="137" t="s">
        <v>549</v>
      </c>
      <c r="F357" s="138" t="s">
        <v>550</v>
      </c>
      <c r="G357" s="139" t="s">
        <v>138</v>
      </c>
      <c r="H357" s="140">
        <v>6.47</v>
      </c>
      <c r="I357" s="141"/>
      <c r="J357" s="141">
        <f>ROUND(I357*H357,2)</f>
        <v>0</v>
      </c>
      <c r="K357" s="138" t="s">
        <v>139</v>
      </c>
      <c r="L357" s="31"/>
      <c r="M357" s="142" t="s">
        <v>3</v>
      </c>
      <c r="N357" s="143" t="s">
        <v>46</v>
      </c>
      <c r="O357" s="144">
        <v>0</v>
      </c>
      <c r="P357" s="144">
        <f>O357*H357</f>
        <v>0</v>
      </c>
      <c r="Q357" s="144">
        <v>0.02337</v>
      </c>
      <c r="R357" s="144">
        <f>Q357*H357</f>
        <v>0.15120389999999997</v>
      </c>
      <c r="S357" s="144">
        <v>0</v>
      </c>
      <c r="T357" s="145">
        <f>S357*H357</f>
        <v>0</v>
      </c>
      <c r="U357" s="30"/>
      <c r="V357" s="30"/>
      <c r="W357" s="30"/>
      <c r="X357" s="30"/>
      <c r="Y357" s="30"/>
      <c r="Z357" s="30"/>
      <c r="AA357" s="30"/>
      <c r="AB357" s="30"/>
      <c r="AC357" s="30"/>
      <c r="AD357" s="30"/>
      <c r="AE357" s="30"/>
      <c r="AR357" s="146" t="s">
        <v>226</v>
      </c>
      <c r="AT357" s="146" t="s">
        <v>135</v>
      </c>
      <c r="AU357" s="146" t="s">
        <v>83</v>
      </c>
      <c r="AY357" s="18" t="s">
        <v>132</v>
      </c>
      <c r="BE357" s="147">
        <f>IF(N357="základní",J357,0)</f>
        <v>0</v>
      </c>
      <c r="BF357" s="147">
        <f>IF(N357="snížená",J357,0)</f>
        <v>0</v>
      </c>
      <c r="BG357" s="147">
        <f>IF(N357="zákl. přenesená",J357,0)</f>
        <v>0</v>
      </c>
      <c r="BH357" s="147">
        <f>IF(N357="sníž. přenesená",J357,0)</f>
        <v>0</v>
      </c>
      <c r="BI357" s="147">
        <f>IF(N357="nulová",J357,0)</f>
        <v>0</v>
      </c>
      <c r="BJ357" s="18" t="s">
        <v>81</v>
      </c>
      <c r="BK357" s="147">
        <f>ROUND(I357*H357,2)</f>
        <v>0</v>
      </c>
      <c r="BL357" s="18" t="s">
        <v>226</v>
      </c>
      <c r="BM357" s="146" t="s">
        <v>551</v>
      </c>
    </row>
    <row r="358" spans="1:47" s="2" customFormat="1" ht="97.5">
      <c r="A358" s="30"/>
      <c r="B358" s="31"/>
      <c r="C358" s="30"/>
      <c r="D358" s="148" t="s">
        <v>142</v>
      </c>
      <c r="E358" s="30"/>
      <c r="F358" s="149" t="s">
        <v>552</v>
      </c>
      <c r="G358" s="30"/>
      <c r="H358" s="30"/>
      <c r="I358" s="30"/>
      <c r="J358" s="30"/>
      <c r="K358" s="30"/>
      <c r="L358" s="31"/>
      <c r="M358" s="150"/>
      <c r="N358" s="151"/>
      <c r="O358" s="51"/>
      <c r="P358" s="51"/>
      <c r="Q358" s="51"/>
      <c r="R358" s="51"/>
      <c r="S358" s="51"/>
      <c r="T358" s="52"/>
      <c r="U358" s="30"/>
      <c r="V358" s="30"/>
      <c r="W358" s="30"/>
      <c r="X358" s="30"/>
      <c r="Y358" s="30"/>
      <c r="Z358" s="30"/>
      <c r="AA358" s="30"/>
      <c r="AB358" s="30"/>
      <c r="AC358" s="30"/>
      <c r="AD358" s="30"/>
      <c r="AE358" s="30"/>
      <c r="AT358" s="18" t="s">
        <v>142</v>
      </c>
      <c r="AU358" s="18" t="s">
        <v>83</v>
      </c>
    </row>
    <row r="359" spans="2:51" s="13" customFormat="1" ht="12">
      <c r="B359" s="152"/>
      <c r="D359" s="148" t="s">
        <v>144</v>
      </c>
      <c r="E359" s="153" t="s">
        <v>3</v>
      </c>
      <c r="F359" s="154" t="s">
        <v>179</v>
      </c>
      <c r="H359" s="153" t="s">
        <v>3</v>
      </c>
      <c r="L359" s="152"/>
      <c r="M359" s="155"/>
      <c r="N359" s="156"/>
      <c r="O359" s="156"/>
      <c r="P359" s="156"/>
      <c r="Q359" s="156"/>
      <c r="R359" s="156"/>
      <c r="S359" s="156"/>
      <c r="T359" s="157"/>
      <c r="AT359" s="153" t="s">
        <v>144</v>
      </c>
      <c r="AU359" s="153" t="s">
        <v>83</v>
      </c>
      <c r="AV359" s="13" t="s">
        <v>81</v>
      </c>
      <c r="AW359" s="13" t="s">
        <v>37</v>
      </c>
      <c r="AX359" s="13" t="s">
        <v>75</v>
      </c>
      <c r="AY359" s="153" t="s">
        <v>132</v>
      </c>
    </row>
    <row r="360" spans="2:51" s="14" customFormat="1" ht="12">
      <c r="B360" s="158"/>
      <c r="D360" s="148" t="s">
        <v>144</v>
      </c>
      <c r="E360" s="159" t="s">
        <v>3</v>
      </c>
      <c r="F360" s="160" t="s">
        <v>553</v>
      </c>
      <c r="H360" s="161">
        <v>6.47</v>
      </c>
      <c r="L360" s="158"/>
      <c r="M360" s="162"/>
      <c r="N360" s="163"/>
      <c r="O360" s="163"/>
      <c r="P360" s="163"/>
      <c r="Q360" s="163"/>
      <c r="R360" s="163"/>
      <c r="S360" s="163"/>
      <c r="T360" s="164"/>
      <c r="AT360" s="159" t="s">
        <v>144</v>
      </c>
      <c r="AU360" s="159" t="s">
        <v>83</v>
      </c>
      <c r="AV360" s="14" t="s">
        <v>83</v>
      </c>
      <c r="AW360" s="14" t="s">
        <v>37</v>
      </c>
      <c r="AX360" s="14" t="s">
        <v>81</v>
      </c>
      <c r="AY360" s="159" t="s">
        <v>132</v>
      </c>
    </row>
    <row r="361" spans="1:65" s="2" customFormat="1" ht="37.9" customHeight="1">
      <c r="A361" s="30"/>
      <c r="B361" s="135"/>
      <c r="C361" s="136" t="s">
        <v>554</v>
      </c>
      <c r="D361" s="136" t="s">
        <v>135</v>
      </c>
      <c r="E361" s="137" t="s">
        <v>555</v>
      </c>
      <c r="F361" s="138" t="s">
        <v>556</v>
      </c>
      <c r="G361" s="139" t="s">
        <v>138</v>
      </c>
      <c r="H361" s="140">
        <v>6.47</v>
      </c>
      <c r="I361" s="141"/>
      <c r="J361" s="141">
        <f>ROUND(I361*H361,2)</f>
        <v>0</v>
      </c>
      <c r="K361" s="138" t="s">
        <v>139</v>
      </c>
      <c r="L361" s="31"/>
      <c r="M361" s="142" t="s">
        <v>3</v>
      </c>
      <c r="N361" s="143" t="s">
        <v>46</v>
      </c>
      <c r="O361" s="144">
        <v>1.56</v>
      </c>
      <c r="P361" s="144">
        <f>O361*H361</f>
        <v>10.0932</v>
      </c>
      <c r="Q361" s="144">
        <v>0.00189</v>
      </c>
      <c r="R361" s="144">
        <f>Q361*H361</f>
        <v>0.0122283</v>
      </c>
      <c r="S361" s="144">
        <v>0</v>
      </c>
      <c r="T361" s="145">
        <f>S361*H361</f>
        <v>0</v>
      </c>
      <c r="U361" s="30"/>
      <c r="V361" s="30"/>
      <c r="W361" s="30"/>
      <c r="X361" s="30"/>
      <c r="Y361" s="30"/>
      <c r="Z361" s="30"/>
      <c r="AA361" s="30"/>
      <c r="AB361" s="30"/>
      <c r="AC361" s="30"/>
      <c r="AD361" s="30"/>
      <c r="AE361" s="30"/>
      <c r="AR361" s="146" t="s">
        <v>226</v>
      </c>
      <c r="AT361" s="146" t="s">
        <v>135</v>
      </c>
      <c r="AU361" s="146" t="s">
        <v>83</v>
      </c>
      <c r="AY361" s="18" t="s">
        <v>132</v>
      </c>
      <c r="BE361" s="147">
        <f>IF(N361="základní",J361,0)</f>
        <v>0</v>
      </c>
      <c r="BF361" s="147">
        <f>IF(N361="snížená",J361,0)</f>
        <v>0</v>
      </c>
      <c r="BG361" s="147">
        <f>IF(N361="zákl. přenesená",J361,0)</f>
        <v>0</v>
      </c>
      <c r="BH361" s="147">
        <f>IF(N361="sníž. přenesená",J361,0)</f>
        <v>0</v>
      </c>
      <c r="BI361" s="147">
        <f>IF(N361="nulová",J361,0)</f>
        <v>0</v>
      </c>
      <c r="BJ361" s="18" t="s">
        <v>81</v>
      </c>
      <c r="BK361" s="147">
        <f>ROUND(I361*H361,2)</f>
        <v>0</v>
      </c>
      <c r="BL361" s="18" t="s">
        <v>226</v>
      </c>
      <c r="BM361" s="146" t="s">
        <v>557</v>
      </c>
    </row>
    <row r="362" spans="1:47" s="2" customFormat="1" ht="146.25">
      <c r="A362" s="30"/>
      <c r="B362" s="31"/>
      <c r="C362" s="30"/>
      <c r="D362" s="148" t="s">
        <v>142</v>
      </c>
      <c r="E362" s="30"/>
      <c r="F362" s="149" t="s">
        <v>490</v>
      </c>
      <c r="G362" s="30"/>
      <c r="H362" s="30"/>
      <c r="I362" s="30"/>
      <c r="J362" s="30"/>
      <c r="K362" s="30"/>
      <c r="L362" s="31"/>
      <c r="M362" s="150"/>
      <c r="N362" s="151"/>
      <c r="O362" s="51"/>
      <c r="P362" s="51"/>
      <c r="Q362" s="51"/>
      <c r="R362" s="51"/>
      <c r="S362" s="51"/>
      <c r="T362" s="52"/>
      <c r="U362" s="30"/>
      <c r="V362" s="30"/>
      <c r="W362" s="30"/>
      <c r="X362" s="30"/>
      <c r="Y362" s="30"/>
      <c r="Z362" s="30"/>
      <c r="AA362" s="30"/>
      <c r="AB362" s="30"/>
      <c r="AC362" s="30"/>
      <c r="AD362" s="30"/>
      <c r="AE362" s="30"/>
      <c r="AT362" s="18" t="s">
        <v>142</v>
      </c>
      <c r="AU362" s="18" t="s">
        <v>83</v>
      </c>
    </row>
    <row r="363" spans="1:65" s="2" customFormat="1" ht="51" customHeight="1">
      <c r="A363" s="30"/>
      <c r="B363" s="135"/>
      <c r="C363" s="136" t="s">
        <v>558</v>
      </c>
      <c r="D363" s="136" t="s">
        <v>135</v>
      </c>
      <c r="E363" s="137" t="s">
        <v>559</v>
      </c>
      <c r="F363" s="138" t="s">
        <v>560</v>
      </c>
      <c r="G363" s="139" t="s">
        <v>177</v>
      </c>
      <c r="H363" s="140">
        <v>50.12</v>
      </c>
      <c r="I363" s="141"/>
      <c r="J363" s="141">
        <f>ROUND(I363*H363,2)</f>
        <v>0</v>
      </c>
      <c r="K363" s="138" t="s">
        <v>139</v>
      </c>
      <c r="L363" s="31"/>
      <c r="M363" s="142" t="s">
        <v>3</v>
      </c>
      <c r="N363" s="143" t="s">
        <v>46</v>
      </c>
      <c r="O363" s="144">
        <v>0.288</v>
      </c>
      <c r="P363" s="144">
        <f>O363*H363</f>
        <v>14.434559999999998</v>
      </c>
      <c r="Q363" s="144">
        <v>0.0277</v>
      </c>
      <c r="R363" s="144">
        <f>Q363*H363</f>
        <v>1.388324</v>
      </c>
      <c r="S363" s="144">
        <v>0</v>
      </c>
      <c r="T363" s="145">
        <f>S363*H363</f>
        <v>0</v>
      </c>
      <c r="U363" s="30"/>
      <c r="V363" s="30"/>
      <c r="W363" s="30"/>
      <c r="X363" s="30"/>
      <c r="Y363" s="30"/>
      <c r="Z363" s="30"/>
      <c r="AA363" s="30"/>
      <c r="AB363" s="30"/>
      <c r="AC363" s="30"/>
      <c r="AD363" s="30"/>
      <c r="AE363" s="30"/>
      <c r="AR363" s="146" t="s">
        <v>226</v>
      </c>
      <c r="AT363" s="146" t="s">
        <v>135</v>
      </c>
      <c r="AU363" s="146" t="s">
        <v>83</v>
      </c>
      <c r="AY363" s="18" t="s">
        <v>132</v>
      </c>
      <c r="BE363" s="147">
        <f>IF(N363="základní",J363,0)</f>
        <v>0</v>
      </c>
      <c r="BF363" s="147">
        <f>IF(N363="snížená",J363,0)</f>
        <v>0</v>
      </c>
      <c r="BG363" s="147">
        <f>IF(N363="zákl. přenesená",J363,0)</f>
        <v>0</v>
      </c>
      <c r="BH363" s="147">
        <f>IF(N363="sníž. přenesená",J363,0)</f>
        <v>0</v>
      </c>
      <c r="BI363" s="147">
        <f>IF(N363="nulová",J363,0)</f>
        <v>0</v>
      </c>
      <c r="BJ363" s="18" t="s">
        <v>81</v>
      </c>
      <c r="BK363" s="147">
        <f>ROUND(I363*H363,2)</f>
        <v>0</v>
      </c>
      <c r="BL363" s="18" t="s">
        <v>226</v>
      </c>
      <c r="BM363" s="146" t="s">
        <v>561</v>
      </c>
    </row>
    <row r="364" spans="1:47" s="2" customFormat="1" ht="58.5">
      <c r="A364" s="30"/>
      <c r="B364" s="31"/>
      <c r="C364" s="30"/>
      <c r="D364" s="148" t="s">
        <v>142</v>
      </c>
      <c r="E364" s="30"/>
      <c r="F364" s="149" t="s">
        <v>562</v>
      </c>
      <c r="G364" s="30"/>
      <c r="H364" s="30"/>
      <c r="I364" s="30"/>
      <c r="J364" s="30"/>
      <c r="K364" s="30"/>
      <c r="L364" s="31"/>
      <c r="M364" s="150"/>
      <c r="N364" s="151"/>
      <c r="O364" s="51"/>
      <c r="P364" s="51"/>
      <c r="Q364" s="51"/>
      <c r="R364" s="51"/>
      <c r="S364" s="51"/>
      <c r="T364" s="52"/>
      <c r="U364" s="30"/>
      <c r="V364" s="30"/>
      <c r="W364" s="30"/>
      <c r="X364" s="30"/>
      <c r="Y364" s="30"/>
      <c r="Z364" s="30"/>
      <c r="AA364" s="30"/>
      <c r="AB364" s="30"/>
      <c r="AC364" s="30"/>
      <c r="AD364" s="30"/>
      <c r="AE364" s="30"/>
      <c r="AT364" s="18" t="s">
        <v>142</v>
      </c>
      <c r="AU364" s="18" t="s">
        <v>83</v>
      </c>
    </row>
    <row r="365" spans="1:47" s="2" customFormat="1" ht="19.5">
      <c r="A365" s="30"/>
      <c r="B365" s="31"/>
      <c r="C365" s="30"/>
      <c r="D365" s="148" t="s">
        <v>186</v>
      </c>
      <c r="E365" s="30"/>
      <c r="F365" s="149" t="s">
        <v>402</v>
      </c>
      <c r="G365" s="30"/>
      <c r="H365" s="30"/>
      <c r="I365" s="30"/>
      <c r="J365" s="30"/>
      <c r="K365" s="30"/>
      <c r="L365" s="31"/>
      <c r="M365" s="150"/>
      <c r="N365" s="151"/>
      <c r="O365" s="51"/>
      <c r="P365" s="51"/>
      <c r="Q365" s="51"/>
      <c r="R365" s="51"/>
      <c r="S365" s="51"/>
      <c r="T365" s="52"/>
      <c r="U365" s="30"/>
      <c r="V365" s="30"/>
      <c r="W365" s="30"/>
      <c r="X365" s="30"/>
      <c r="Y365" s="30"/>
      <c r="Z365" s="30"/>
      <c r="AA365" s="30"/>
      <c r="AB365" s="30"/>
      <c r="AC365" s="30"/>
      <c r="AD365" s="30"/>
      <c r="AE365" s="30"/>
      <c r="AT365" s="18" t="s">
        <v>186</v>
      </c>
      <c r="AU365" s="18" t="s">
        <v>83</v>
      </c>
    </row>
    <row r="366" spans="2:51" s="13" customFormat="1" ht="22.5">
      <c r="B366" s="152"/>
      <c r="D366" s="148" t="s">
        <v>144</v>
      </c>
      <c r="E366" s="153" t="s">
        <v>3</v>
      </c>
      <c r="F366" s="154" t="s">
        <v>145</v>
      </c>
      <c r="H366" s="153" t="s">
        <v>3</v>
      </c>
      <c r="L366" s="152"/>
      <c r="M366" s="155"/>
      <c r="N366" s="156"/>
      <c r="O366" s="156"/>
      <c r="P366" s="156"/>
      <c r="Q366" s="156"/>
      <c r="R366" s="156"/>
      <c r="S366" s="156"/>
      <c r="T366" s="157"/>
      <c r="AT366" s="153" t="s">
        <v>144</v>
      </c>
      <c r="AU366" s="153" t="s">
        <v>83</v>
      </c>
      <c r="AV366" s="13" t="s">
        <v>81</v>
      </c>
      <c r="AW366" s="13" t="s">
        <v>37</v>
      </c>
      <c r="AX366" s="13" t="s">
        <v>75</v>
      </c>
      <c r="AY366" s="153" t="s">
        <v>132</v>
      </c>
    </row>
    <row r="367" spans="2:51" s="14" customFormat="1" ht="12">
      <c r="B367" s="158"/>
      <c r="D367" s="148" t="s">
        <v>144</v>
      </c>
      <c r="E367" s="159" t="s">
        <v>3</v>
      </c>
      <c r="F367" s="160" t="s">
        <v>563</v>
      </c>
      <c r="H367" s="161">
        <v>50.12</v>
      </c>
      <c r="L367" s="158"/>
      <c r="M367" s="162"/>
      <c r="N367" s="163"/>
      <c r="O367" s="163"/>
      <c r="P367" s="163"/>
      <c r="Q367" s="163"/>
      <c r="R367" s="163"/>
      <c r="S367" s="163"/>
      <c r="T367" s="164"/>
      <c r="AT367" s="159" t="s">
        <v>144</v>
      </c>
      <c r="AU367" s="159" t="s">
        <v>83</v>
      </c>
      <c r="AV367" s="14" t="s">
        <v>83</v>
      </c>
      <c r="AW367" s="14" t="s">
        <v>37</v>
      </c>
      <c r="AX367" s="14" t="s">
        <v>81</v>
      </c>
      <c r="AY367" s="159" t="s">
        <v>132</v>
      </c>
    </row>
    <row r="368" spans="1:65" s="2" customFormat="1" ht="24.2" customHeight="1">
      <c r="A368" s="30"/>
      <c r="B368" s="135"/>
      <c r="C368" s="136" t="s">
        <v>564</v>
      </c>
      <c r="D368" s="136" t="s">
        <v>135</v>
      </c>
      <c r="E368" s="137" t="s">
        <v>565</v>
      </c>
      <c r="F368" s="138" t="s">
        <v>566</v>
      </c>
      <c r="G368" s="139" t="s">
        <v>177</v>
      </c>
      <c r="H368" s="140">
        <v>50.12</v>
      </c>
      <c r="I368" s="141"/>
      <c r="J368" s="141">
        <f>ROUND(I368*H368,2)</f>
        <v>0</v>
      </c>
      <c r="K368" s="138" t="s">
        <v>139</v>
      </c>
      <c r="L368" s="31"/>
      <c r="M368" s="142" t="s">
        <v>3</v>
      </c>
      <c r="N368" s="143" t="s">
        <v>46</v>
      </c>
      <c r="O368" s="144">
        <v>0</v>
      </c>
      <c r="P368" s="144">
        <f>O368*H368</f>
        <v>0</v>
      </c>
      <c r="Q368" s="144">
        <v>0.0002</v>
      </c>
      <c r="R368" s="144">
        <f>Q368*H368</f>
        <v>0.010024</v>
      </c>
      <c r="S368" s="144">
        <v>0</v>
      </c>
      <c r="T368" s="145">
        <f>S368*H368</f>
        <v>0</v>
      </c>
      <c r="U368" s="30"/>
      <c r="V368" s="30"/>
      <c r="W368" s="30"/>
      <c r="X368" s="30"/>
      <c r="Y368" s="30"/>
      <c r="Z368" s="30"/>
      <c r="AA368" s="30"/>
      <c r="AB368" s="30"/>
      <c r="AC368" s="30"/>
      <c r="AD368" s="30"/>
      <c r="AE368" s="30"/>
      <c r="AR368" s="146" t="s">
        <v>226</v>
      </c>
      <c r="AT368" s="146" t="s">
        <v>135</v>
      </c>
      <c r="AU368" s="146" t="s">
        <v>83</v>
      </c>
      <c r="AY368" s="18" t="s">
        <v>132</v>
      </c>
      <c r="BE368" s="147">
        <f>IF(N368="základní",J368,0)</f>
        <v>0</v>
      </c>
      <c r="BF368" s="147">
        <f>IF(N368="snížená",J368,0)</f>
        <v>0</v>
      </c>
      <c r="BG368" s="147">
        <f>IF(N368="zákl. přenesená",J368,0)</f>
        <v>0</v>
      </c>
      <c r="BH368" s="147">
        <f>IF(N368="sníž. přenesená",J368,0)</f>
        <v>0</v>
      </c>
      <c r="BI368" s="147">
        <f>IF(N368="nulová",J368,0)</f>
        <v>0</v>
      </c>
      <c r="BJ368" s="18" t="s">
        <v>81</v>
      </c>
      <c r="BK368" s="147">
        <f>ROUND(I368*H368,2)</f>
        <v>0</v>
      </c>
      <c r="BL368" s="18" t="s">
        <v>226</v>
      </c>
      <c r="BM368" s="146" t="s">
        <v>567</v>
      </c>
    </row>
    <row r="369" spans="1:47" s="2" customFormat="1" ht="78">
      <c r="A369" s="30"/>
      <c r="B369" s="31"/>
      <c r="C369" s="30"/>
      <c r="D369" s="148" t="s">
        <v>142</v>
      </c>
      <c r="E369" s="30"/>
      <c r="F369" s="149" t="s">
        <v>568</v>
      </c>
      <c r="G369" s="30"/>
      <c r="H369" s="30"/>
      <c r="I369" s="30"/>
      <c r="J369" s="30"/>
      <c r="K369" s="30"/>
      <c r="L369" s="31"/>
      <c r="M369" s="150"/>
      <c r="N369" s="151"/>
      <c r="O369" s="51"/>
      <c r="P369" s="51"/>
      <c r="Q369" s="51"/>
      <c r="R369" s="51"/>
      <c r="S369" s="51"/>
      <c r="T369" s="52"/>
      <c r="U369" s="30"/>
      <c r="V369" s="30"/>
      <c r="W369" s="30"/>
      <c r="X369" s="30"/>
      <c r="Y369" s="30"/>
      <c r="Z369" s="30"/>
      <c r="AA369" s="30"/>
      <c r="AB369" s="30"/>
      <c r="AC369" s="30"/>
      <c r="AD369" s="30"/>
      <c r="AE369" s="30"/>
      <c r="AT369" s="18" t="s">
        <v>142</v>
      </c>
      <c r="AU369" s="18" t="s">
        <v>83</v>
      </c>
    </row>
    <row r="370" spans="1:65" s="2" customFormat="1" ht="48.75" customHeight="1">
      <c r="A370" s="30"/>
      <c r="B370" s="135"/>
      <c r="C370" s="136" t="s">
        <v>569</v>
      </c>
      <c r="D370" s="136" t="s">
        <v>135</v>
      </c>
      <c r="E370" s="137" t="s">
        <v>570</v>
      </c>
      <c r="F370" s="138" t="s">
        <v>571</v>
      </c>
      <c r="G370" s="139" t="s">
        <v>432</v>
      </c>
      <c r="H370" s="140">
        <v>1224.622</v>
      </c>
      <c r="I370" s="141"/>
      <c r="J370" s="141">
        <f>ROUND(I370*H370,2)</f>
        <v>0</v>
      </c>
      <c r="K370" s="138" t="s">
        <v>139</v>
      </c>
      <c r="L370" s="31"/>
      <c r="M370" s="142" t="s">
        <v>3</v>
      </c>
      <c r="N370" s="143" t="s">
        <v>46</v>
      </c>
      <c r="O370" s="144">
        <v>0</v>
      </c>
      <c r="P370" s="144">
        <f>O370*H370</f>
        <v>0</v>
      </c>
      <c r="Q370" s="144">
        <v>0</v>
      </c>
      <c r="R370" s="144">
        <f>Q370*H370</f>
        <v>0</v>
      </c>
      <c r="S370" s="144">
        <v>0</v>
      </c>
      <c r="T370" s="145">
        <f>S370*H370</f>
        <v>0</v>
      </c>
      <c r="U370" s="30"/>
      <c r="V370" s="30"/>
      <c r="W370" s="30"/>
      <c r="X370" s="30"/>
      <c r="Y370" s="30"/>
      <c r="Z370" s="30"/>
      <c r="AA370" s="30"/>
      <c r="AB370" s="30"/>
      <c r="AC370" s="30"/>
      <c r="AD370" s="30"/>
      <c r="AE370" s="30"/>
      <c r="AR370" s="146" t="s">
        <v>226</v>
      </c>
      <c r="AT370" s="146" t="s">
        <v>135</v>
      </c>
      <c r="AU370" s="146" t="s">
        <v>83</v>
      </c>
      <c r="AY370" s="18" t="s">
        <v>132</v>
      </c>
      <c r="BE370" s="147">
        <f>IF(N370="základní",J370,0)</f>
        <v>0</v>
      </c>
      <c r="BF370" s="147">
        <f>IF(N370="snížená",J370,0)</f>
        <v>0</v>
      </c>
      <c r="BG370" s="147">
        <f>IF(N370="zákl. přenesená",J370,0)</f>
        <v>0</v>
      </c>
      <c r="BH370" s="147">
        <f>IF(N370="sníž. přenesená",J370,0)</f>
        <v>0</v>
      </c>
      <c r="BI370" s="147">
        <f>IF(N370="nulová",J370,0)</f>
        <v>0</v>
      </c>
      <c r="BJ370" s="18" t="s">
        <v>81</v>
      </c>
      <c r="BK370" s="147">
        <f>ROUND(I370*H370,2)</f>
        <v>0</v>
      </c>
      <c r="BL370" s="18" t="s">
        <v>226</v>
      </c>
      <c r="BM370" s="146" t="s">
        <v>572</v>
      </c>
    </row>
    <row r="371" spans="1:47" s="2" customFormat="1" ht="126.75">
      <c r="A371" s="30"/>
      <c r="B371" s="31"/>
      <c r="C371" s="30"/>
      <c r="D371" s="148" t="s">
        <v>142</v>
      </c>
      <c r="E371" s="30"/>
      <c r="F371" s="149" t="s">
        <v>573</v>
      </c>
      <c r="G371" s="30"/>
      <c r="H371" s="30"/>
      <c r="I371" s="30"/>
      <c r="J371" s="30"/>
      <c r="K371" s="30"/>
      <c r="L371" s="31"/>
      <c r="M371" s="150"/>
      <c r="N371" s="151"/>
      <c r="O371" s="51"/>
      <c r="P371" s="51"/>
      <c r="Q371" s="51"/>
      <c r="R371" s="51"/>
      <c r="S371" s="51"/>
      <c r="T371" s="52"/>
      <c r="U371" s="30"/>
      <c r="V371" s="30"/>
      <c r="W371" s="30"/>
      <c r="X371" s="30"/>
      <c r="Y371" s="30"/>
      <c r="Z371" s="30"/>
      <c r="AA371" s="30"/>
      <c r="AB371" s="30"/>
      <c r="AC371" s="30"/>
      <c r="AD371" s="30"/>
      <c r="AE371" s="30"/>
      <c r="AT371" s="18" t="s">
        <v>142</v>
      </c>
      <c r="AU371" s="18" t="s">
        <v>83</v>
      </c>
    </row>
    <row r="372" spans="1:65" s="2" customFormat="1" ht="49.15" customHeight="1">
      <c r="A372" s="30"/>
      <c r="B372" s="135"/>
      <c r="C372" s="136" t="s">
        <v>574</v>
      </c>
      <c r="D372" s="136" t="s">
        <v>135</v>
      </c>
      <c r="E372" s="137" t="s">
        <v>575</v>
      </c>
      <c r="F372" s="138" t="s">
        <v>576</v>
      </c>
      <c r="G372" s="139" t="s">
        <v>432</v>
      </c>
      <c r="H372" s="140">
        <v>1224.622</v>
      </c>
      <c r="I372" s="141"/>
      <c r="J372" s="141">
        <f>ROUND(I372*H372,2)</f>
        <v>0</v>
      </c>
      <c r="K372" s="138" t="s">
        <v>139</v>
      </c>
      <c r="L372" s="31"/>
      <c r="M372" s="142" t="s">
        <v>3</v>
      </c>
      <c r="N372" s="143" t="s">
        <v>46</v>
      </c>
      <c r="O372" s="144">
        <v>0</v>
      </c>
      <c r="P372" s="144">
        <f>O372*H372</f>
        <v>0</v>
      </c>
      <c r="Q372" s="144">
        <v>0</v>
      </c>
      <c r="R372" s="144">
        <f>Q372*H372</f>
        <v>0</v>
      </c>
      <c r="S372" s="144">
        <v>0</v>
      </c>
      <c r="T372" s="145">
        <f>S372*H372</f>
        <v>0</v>
      </c>
      <c r="U372" s="30"/>
      <c r="V372" s="30"/>
      <c r="W372" s="30"/>
      <c r="X372" s="30"/>
      <c r="Y372" s="30"/>
      <c r="Z372" s="30"/>
      <c r="AA372" s="30"/>
      <c r="AB372" s="30"/>
      <c r="AC372" s="30"/>
      <c r="AD372" s="30"/>
      <c r="AE372" s="30"/>
      <c r="AR372" s="146" t="s">
        <v>226</v>
      </c>
      <c r="AT372" s="146" t="s">
        <v>135</v>
      </c>
      <c r="AU372" s="146" t="s">
        <v>83</v>
      </c>
      <c r="AY372" s="18" t="s">
        <v>132</v>
      </c>
      <c r="BE372" s="147">
        <f>IF(N372="základní",J372,0)</f>
        <v>0</v>
      </c>
      <c r="BF372" s="147">
        <f>IF(N372="snížená",J372,0)</f>
        <v>0</v>
      </c>
      <c r="BG372" s="147">
        <f>IF(N372="zákl. přenesená",J372,0)</f>
        <v>0</v>
      </c>
      <c r="BH372" s="147">
        <f>IF(N372="sníž. přenesená",J372,0)</f>
        <v>0</v>
      </c>
      <c r="BI372" s="147">
        <f>IF(N372="nulová",J372,0)</f>
        <v>0</v>
      </c>
      <c r="BJ372" s="18" t="s">
        <v>81</v>
      </c>
      <c r="BK372" s="147">
        <f>ROUND(I372*H372,2)</f>
        <v>0</v>
      </c>
      <c r="BL372" s="18" t="s">
        <v>226</v>
      </c>
      <c r="BM372" s="146" t="s">
        <v>577</v>
      </c>
    </row>
    <row r="373" spans="1:47" s="2" customFormat="1" ht="126.75">
      <c r="A373" s="30"/>
      <c r="B373" s="31"/>
      <c r="C373" s="30"/>
      <c r="D373" s="148" t="s">
        <v>142</v>
      </c>
      <c r="E373" s="30"/>
      <c r="F373" s="149" t="s">
        <v>573</v>
      </c>
      <c r="G373" s="30"/>
      <c r="H373" s="30"/>
      <c r="I373" s="30"/>
      <c r="J373" s="30"/>
      <c r="K373" s="30"/>
      <c r="L373" s="31"/>
      <c r="M373" s="150"/>
      <c r="N373" s="151"/>
      <c r="O373" s="51"/>
      <c r="P373" s="51"/>
      <c r="Q373" s="51"/>
      <c r="R373" s="51"/>
      <c r="S373" s="51"/>
      <c r="T373" s="52"/>
      <c r="U373" s="30"/>
      <c r="V373" s="30"/>
      <c r="W373" s="30"/>
      <c r="X373" s="30"/>
      <c r="Y373" s="30"/>
      <c r="Z373" s="30"/>
      <c r="AA373" s="30"/>
      <c r="AB373" s="30"/>
      <c r="AC373" s="30"/>
      <c r="AD373" s="30"/>
      <c r="AE373" s="30"/>
      <c r="AT373" s="18" t="s">
        <v>142</v>
      </c>
      <c r="AU373" s="18" t="s">
        <v>83</v>
      </c>
    </row>
    <row r="374" spans="2:63" s="12" customFormat="1" ht="22.9" customHeight="1">
      <c r="B374" s="123"/>
      <c r="D374" s="124" t="s">
        <v>74</v>
      </c>
      <c r="E374" s="133" t="s">
        <v>578</v>
      </c>
      <c r="F374" s="133" t="s">
        <v>579</v>
      </c>
      <c r="J374" s="134">
        <f>BK374</f>
        <v>0</v>
      </c>
      <c r="L374" s="123"/>
      <c r="M374" s="127"/>
      <c r="N374" s="128"/>
      <c r="O374" s="128"/>
      <c r="P374" s="129">
        <f>SUM(P375:P462)</f>
        <v>236.48653300000004</v>
      </c>
      <c r="Q374" s="128"/>
      <c r="R374" s="129">
        <f>SUM(R375:R462)</f>
        <v>3.8939323200000002</v>
      </c>
      <c r="S374" s="128"/>
      <c r="T374" s="130">
        <f>SUM(T375:T462)</f>
        <v>0</v>
      </c>
      <c r="AR374" s="124" t="s">
        <v>83</v>
      </c>
      <c r="AT374" s="131" t="s">
        <v>74</v>
      </c>
      <c r="AU374" s="131" t="s">
        <v>81</v>
      </c>
      <c r="AY374" s="124" t="s">
        <v>132</v>
      </c>
      <c r="BK374" s="132">
        <f>SUM(BK375:BK462)</f>
        <v>0</v>
      </c>
    </row>
    <row r="375" spans="1:65" s="2" customFormat="1" ht="37.9" customHeight="1">
      <c r="A375" s="30"/>
      <c r="B375" s="135"/>
      <c r="C375" s="136" t="s">
        <v>580</v>
      </c>
      <c r="D375" s="136" t="s">
        <v>135</v>
      </c>
      <c r="E375" s="137" t="s">
        <v>581</v>
      </c>
      <c r="F375" s="138" t="s">
        <v>582</v>
      </c>
      <c r="G375" s="139" t="s">
        <v>177</v>
      </c>
      <c r="H375" s="140">
        <v>15.826</v>
      </c>
      <c r="I375" s="141"/>
      <c r="J375" s="141">
        <f>ROUND(I375*H375,2)</f>
        <v>0</v>
      </c>
      <c r="K375" s="138" t="s">
        <v>407</v>
      </c>
      <c r="L375" s="31"/>
      <c r="M375" s="142" t="s">
        <v>3</v>
      </c>
      <c r="N375" s="143" t="s">
        <v>46</v>
      </c>
      <c r="O375" s="144">
        <v>1.682</v>
      </c>
      <c r="P375" s="144">
        <f>O375*H375</f>
        <v>26.619332</v>
      </c>
      <c r="Q375" s="144">
        <v>0.04945</v>
      </c>
      <c r="R375" s="144">
        <f>Q375*H375</f>
        <v>0.7825957</v>
      </c>
      <c r="S375" s="144">
        <v>0</v>
      </c>
      <c r="T375" s="145">
        <f>S375*H375</f>
        <v>0</v>
      </c>
      <c r="U375" s="30"/>
      <c r="V375" s="30"/>
      <c r="W375" s="30"/>
      <c r="X375" s="30"/>
      <c r="Y375" s="30"/>
      <c r="Z375" s="30"/>
      <c r="AA375" s="30"/>
      <c r="AB375" s="30"/>
      <c r="AC375" s="30"/>
      <c r="AD375" s="30"/>
      <c r="AE375" s="30"/>
      <c r="AR375" s="146" t="s">
        <v>226</v>
      </c>
      <c r="AT375" s="146" t="s">
        <v>135</v>
      </c>
      <c r="AU375" s="146" t="s">
        <v>83</v>
      </c>
      <c r="AY375" s="18" t="s">
        <v>132</v>
      </c>
      <c r="BE375" s="147">
        <f>IF(N375="základní",J375,0)</f>
        <v>0</v>
      </c>
      <c r="BF375" s="147">
        <f>IF(N375="snížená",J375,0)</f>
        <v>0</v>
      </c>
      <c r="BG375" s="147">
        <f>IF(N375="zákl. přenesená",J375,0)</f>
        <v>0</v>
      </c>
      <c r="BH375" s="147">
        <f>IF(N375="sníž. přenesená",J375,0)</f>
        <v>0</v>
      </c>
      <c r="BI375" s="147">
        <f>IF(N375="nulová",J375,0)</f>
        <v>0</v>
      </c>
      <c r="BJ375" s="18" t="s">
        <v>81</v>
      </c>
      <c r="BK375" s="147">
        <f>ROUND(I375*H375,2)</f>
        <v>0</v>
      </c>
      <c r="BL375" s="18" t="s">
        <v>226</v>
      </c>
      <c r="BM375" s="146" t="s">
        <v>583</v>
      </c>
    </row>
    <row r="376" spans="1:47" s="2" customFormat="1" ht="156">
      <c r="A376" s="30"/>
      <c r="B376" s="31"/>
      <c r="C376" s="30"/>
      <c r="D376" s="148" t="s">
        <v>142</v>
      </c>
      <c r="E376" s="30"/>
      <c r="F376" s="149" t="s">
        <v>584</v>
      </c>
      <c r="G376" s="30"/>
      <c r="H376" s="30"/>
      <c r="I376" s="30"/>
      <c r="J376" s="30"/>
      <c r="K376" s="30"/>
      <c r="L376" s="31"/>
      <c r="M376" s="150"/>
      <c r="N376" s="151"/>
      <c r="O376" s="51"/>
      <c r="P376" s="51"/>
      <c r="Q376" s="51"/>
      <c r="R376" s="51"/>
      <c r="S376" s="51"/>
      <c r="T376" s="52"/>
      <c r="U376" s="30"/>
      <c r="V376" s="30"/>
      <c r="W376" s="30"/>
      <c r="X376" s="30"/>
      <c r="Y376" s="30"/>
      <c r="Z376" s="30"/>
      <c r="AA376" s="30"/>
      <c r="AB376" s="30"/>
      <c r="AC376" s="30"/>
      <c r="AD376" s="30"/>
      <c r="AE376" s="30"/>
      <c r="AT376" s="18" t="s">
        <v>142</v>
      </c>
      <c r="AU376" s="18" t="s">
        <v>83</v>
      </c>
    </row>
    <row r="377" spans="1:47" s="2" customFormat="1" ht="78">
      <c r="A377" s="30"/>
      <c r="B377" s="31"/>
      <c r="C377" s="30"/>
      <c r="D377" s="148" t="s">
        <v>186</v>
      </c>
      <c r="E377" s="30"/>
      <c r="F377" s="149" t="s">
        <v>585</v>
      </c>
      <c r="G377" s="30"/>
      <c r="H377" s="30"/>
      <c r="I377" s="30"/>
      <c r="J377" s="30"/>
      <c r="K377" s="30"/>
      <c r="L377" s="31"/>
      <c r="M377" s="150"/>
      <c r="N377" s="151"/>
      <c r="O377" s="51"/>
      <c r="P377" s="51"/>
      <c r="Q377" s="51"/>
      <c r="R377" s="51"/>
      <c r="S377" s="51"/>
      <c r="T377" s="52"/>
      <c r="U377" s="30"/>
      <c r="V377" s="30"/>
      <c r="W377" s="30"/>
      <c r="X377" s="30"/>
      <c r="Y377" s="30"/>
      <c r="Z377" s="30"/>
      <c r="AA377" s="30"/>
      <c r="AB377" s="30"/>
      <c r="AC377" s="30"/>
      <c r="AD377" s="30"/>
      <c r="AE377" s="30"/>
      <c r="AT377" s="18" t="s">
        <v>186</v>
      </c>
      <c r="AU377" s="18" t="s">
        <v>83</v>
      </c>
    </row>
    <row r="378" spans="2:51" s="13" customFormat="1" ht="22.5">
      <c r="B378" s="152"/>
      <c r="D378" s="148" t="s">
        <v>144</v>
      </c>
      <c r="E378" s="153" t="s">
        <v>3</v>
      </c>
      <c r="F378" s="154" t="s">
        <v>145</v>
      </c>
      <c r="H378" s="153" t="s">
        <v>3</v>
      </c>
      <c r="L378" s="152"/>
      <c r="M378" s="155"/>
      <c r="N378" s="156"/>
      <c r="O378" s="156"/>
      <c r="P378" s="156"/>
      <c r="Q378" s="156"/>
      <c r="R378" s="156"/>
      <c r="S378" s="156"/>
      <c r="T378" s="157"/>
      <c r="AT378" s="153" t="s">
        <v>144</v>
      </c>
      <c r="AU378" s="153" t="s">
        <v>83</v>
      </c>
      <c r="AV378" s="13" t="s">
        <v>81</v>
      </c>
      <c r="AW378" s="13" t="s">
        <v>37</v>
      </c>
      <c r="AX378" s="13" t="s">
        <v>75</v>
      </c>
      <c r="AY378" s="153" t="s">
        <v>132</v>
      </c>
    </row>
    <row r="379" spans="2:51" s="13" customFormat="1" ht="12">
      <c r="B379" s="152"/>
      <c r="D379" s="148" t="s">
        <v>144</v>
      </c>
      <c r="E379" s="153" t="s">
        <v>3</v>
      </c>
      <c r="F379" s="154" t="s">
        <v>586</v>
      </c>
      <c r="H379" s="153" t="s">
        <v>3</v>
      </c>
      <c r="L379" s="152"/>
      <c r="M379" s="155"/>
      <c r="N379" s="156"/>
      <c r="O379" s="156"/>
      <c r="P379" s="156"/>
      <c r="Q379" s="156"/>
      <c r="R379" s="156"/>
      <c r="S379" s="156"/>
      <c r="T379" s="157"/>
      <c r="AT379" s="153" t="s">
        <v>144</v>
      </c>
      <c r="AU379" s="153" t="s">
        <v>83</v>
      </c>
      <c r="AV379" s="13" t="s">
        <v>81</v>
      </c>
      <c r="AW379" s="13" t="s">
        <v>37</v>
      </c>
      <c r="AX379" s="13" t="s">
        <v>75</v>
      </c>
      <c r="AY379" s="153" t="s">
        <v>132</v>
      </c>
    </row>
    <row r="380" spans="2:51" s="14" customFormat="1" ht="12">
      <c r="B380" s="158"/>
      <c r="D380" s="148" t="s">
        <v>144</v>
      </c>
      <c r="E380" s="159" t="s">
        <v>3</v>
      </c>
      <c r="F380" s="160" t="s">
        <v>587</v>
      </c>
      <c r="H380" s="161">
        <v>15.826</v>
      </c>
      <c r="L380" s="158"/>
      <c r="M380" s="162"/>
      <c r="N380" s="163"/>
      <c r="O380" s="163"/>
      <c r="P380" s="163"/>
      <c r="Q380" s="163"/>
      <c r="R380" s="163"/>
      <c r="S380" s="163"/>
      <c r="T380" s="164"/>
      <c r="AT380" s="159" t="s">
        <v>144</v>
      </c>
      <c r="AU380" s="159" t="s">
        <v>83</v>
      </c>
      <c r="AV380" s="14" t="s">
        <v>83</v>
      </c>
      <c r="AW380" s="14" t="s">
        <v>37</v>
      </c>
      <c r="AX380" s="14" t="s">
        <v>81</v>
      </c>
      <c r="AY380" s="159" t="s">
        <v>132</v>
      </c>
    </row>
    <row r="381" spans="1:65" s="2" customFormat="1" ht="37.9" customHeight="1">
      <c r="A381" s="30"/>
      <c r="B381" s="135"/>
      <c r="C381" s="136" t="s">
        <v>588</v>
      </c>
      <c r="D381" s="136" t="s">
        <v>135</v>
      </c>
      <c r="E381" s="137" t="s">
        <v>589</v>
      </c>
      <c r="F381" s="138" t="s">
        <v>590</v>
      </c>
      <c r="G381" s="139" t="s">
        <v>177</v>
      </c>
      <c r="H381" s="140">
        <v>15.826</v>
      </c>
      <c r="I381" s="141"/>
      <c r="J381" s="141">
        <f>ROUND(I381*H381,2)</f>
        <v>0</v>
      </c>
      <c r="K381" s="138" t="s">
        <v>407</v>
      </c>
      <c r="L381" s="31"/>
      <c r="M381" s="142" t="s">
        <v>3</v>
      </c>
      <c r="N381" s="143" t="s">
        <v>46</v>
      </c>
      <c r="O381" s="144">
        <v>1.682</v>
      </c>
      <c r="P381" s="144">
        <f>O381*H381</f>
        <v>26.619332</v>
      </c>
      <c r="Q381" s="144">
        <v>0.05229</v>
      </c>
      <c r="R381" s="144">
        <f>Q381*H381</f>
        <v>0.8275415400000001</v>
      </c>
      <c r="S381" s="144">
        <v>0</v>
      </c>
      <c r="T381" s="145">
        <f>S381*H381</f>
        <v>0</v>
      </c>
      <c r="U381" s="30"/>
      <c r="V381" s="30"/>
      <c r="W381" s="30"/>
      <c r="X381" s="30"/>
      <c r="Y381" s="30"/>
      <c r="Z381" s="30"/>
      <c r="AA381" s="30"/>
      <c r="AB381" s="30"/>
      <c r="AC381" s="30"/>
      <c r="AD381" s="30"/>
      <c r="AE381" s="30"/>
      <c r="AR381" s="146" t="s">
        <v>226</v>
      </c>
      <c r="AT381" s="146" t="s">
        <v>135</v>
      </c>
      <c r="AU381" s="146" t="s">
        <v>83</v>
      </c>
      <c r="AY381" s="18" t="s">
        <v>132</v>
      </c>
      <c r="BE381" s="147">
        <f>IF(N381="základní",J381,0)</f>
        <v>0</v>
      </c>
      <c r="BF381" s="147">
        <f>IF(N381="snížená",J381,0)</f>
        <v>0</v>
      </c>
      <c r="BG381" s="147">
        <f>IF(N381="zákl. přenesená",J381,0)</f>
        <v>0</v>
      </c>
      <c r="BH381" s="147">
        <f>IF(N381="sníž. přenesená",J381,0)</f>
        <v>0</v>
      </c>
      <c r="BI381" s="147">
        <f>IF(N381="nulová",J381,0)</f>
        <v>0</v>
      </c>
      <c r="BJ381" s="18" t="s">
        <v>81</v>
      </c>
      <c r="BK381" s="147">
        <f>ROUND(I381*H381,2)</f>
        <v>0</v>
      </c>
      <c r="BL381" s="18" t="s">
        <v>226</v>
      </c>
      <c r="BM381" s="146" t="s">
        <v>591</v>
      </c>
    </row>
    <row r="382" spans="1:47" s="2" customFormat="1" ht="156">
      <c r="A382" s="30"/>
      <c r="B382" s="31"/>
      <c r="C382" s="30"/>
      <c r="D382" s="148" t="s">
        <v>142</v>
      </c>
      <c r="E382" s="30"/>
      <c r="F382" s="149" t="s">
        <v>584</v>
      </c>
      <c r="G382" s="30"/>
      <c r="H382" s="30"/>
      <c r="I382" s="30"/>
      <c r="J382" s="30"/>
      <c r="K382" s="30"/>
      <c r="L382" s="31"/>
      <c r="M382" s="150"/>
      <c r="N382" s="151"/>
      <c r="O382" s="51"/>
      <c r="P382" s="51"/>
      <c r="Q382" s="51"/>
      <c r="R382" s="51"/>
      <c r="S382" s="51"/>
      <c r="T382" s="52"/>
      <c r="U382" s="30"/>
      <c r="V382" s="30"/>
      <c r="W382" s="30"/>
      <c r="X382" s="30"/>
      <c r="Y382" s="30"/>
      <c r="Z382" s="30"/>
      <c r="AA382" s="30"/>
      <c r="AB382" s="30"/>
      <c r="AC382" s="30"/>
      <c r="AD382" s="30"/>
      <c r="AE382" s="30"/>
      <c r="AT382" s="18" t="s">
        <v>142</v>
      </c>
      <c r="AU382" s="18" t="s">
        <v>83</v>
      </c>
    </row>
    <row r="383" spans="1:47" s="2" customFormat="1" ht="107.25">
      <c r="A383" s="30"/>
      <c r="B383" s="31"/>
      <c r="C383" s="30"/>
      <c r="D383" s="148" t="s">
        <v>186</v>
      </c>
      <c r="E383" s="30"/>
      <c r="F383" s="149" t="s">
        <v>592</v>
      </c>
      <c r="G383" s="30"/>
      <c r="H383" s="30"/>
      <c r="I383" s="30"/>
      <c r="J383" s="30"/>
      <c r="K383" s="30"/>
      <c r="L383" s="31"/>
      <c r="M383" s="150"/>
      <c r="N383" s="151"/>
      <c r="O383" s="51"/>
      <c r="P383" s="51"/>
      <c r="Q383" s="51"/>
      <c r="R383" s="51"/>
      <c r="S383" s="51"/>
      <c r="T383" s="52"/>
      <c r="U383" s="30"/>
      <c r="V383" s="30"/>
      <c r="W383" s="30"/>
      <c r="X383" s="30"/>
      <c r="Y383" s="30"/>
      <c r="Z383" s="30"/>
      <c r="AA383" s="30"/>
      <c r="AB383" s="30"/>
      <c r="AC383" s="30"/>
      <c r="AD383" s="30"/>
      <c r="AE383" s="30"/>
      <c r="AT383" s="18" t="s">
        <v>186</v>
      </c>
      <c r="AU383" s="18" t="s">
        <v>83</v>
      </c>
    </row>
    <row r="384" spans="2:51" s="13" customFormat="1" ht="22.5">
      <c r="B384" s="152"/>
      <c r="D384" s="148" t="s">
        <v>144</v>
      </c>
      <c r="E384" s="153" t="s">
        <v>3</v>
      </c>
      <c r="F384" s="154" t="s">
        <v>145</v>
      </c>
      <c r="H384" s="153" t="s">
        <v>3</v>
      </c>
      <c r="L384" s="152"/>
      <c r="M384" s="155"/>
      <c r="N384" s="156"/>
      <c r="O384" s="156"/>
      <c r="P384" s="156"/>
      <c r="Q384" s="156"/>
      <c r="R384" s="156"/>
      <c r="S384" s="156"/>
      <c r="T384" s="157"/>
      <c r="AT384" s="153" t="s">
        <v>144</v>
      </c>
      <c r="AU384" s="153" t="s">
        <v>83</v>
      </c>
      <c r="AV384" s="13" t="s">
        <v>81</v>
      </c>
      <c r="AW384" s="13" t="s">
        <v>37</v>
      </c>
      <c r="AX384" s="13" t="s">
        <v>75</v>
      </c>
      <c r="AY384" s="153" t="s">
        <v>132</v>
      </c>
    </row>
    <row r="385" spans="2:51" s="13" customFormat="1" ht="12">
      <c r="B385" s="152"/>
      <c r="D385" s="148" t="s">
        <v>144</v>
      </c>
      <c r="E385" s="153" t="s">
        <v>3</v>
      </c>
      <c r="F385" s="154" t="s">
        <v>593</v>
      </c>
      <c r="H385" s="153" t="s">
        <v>3</v>
      </c>
      <c r="L385" s="152"/>
      <c r="M385" s="155"/>
      <c r="N385" s="156"/>
      <c r="O385" s="156"/>
      <c r="P385" s="156"/>
      <c r="Q385" s="156"/>
      <c r="R385" s="156"/>
      <c r="S385" s="156"/>
      <c r="T385" s="157"/>
      <c r="AT385" s="153" t="s">
        <v>144</v>
      </c>
      <c r="AU385" s="153" t="s">
        <v>83</v>
      </c>
      <c r="AV385" s="13" t="s">
        <v>81</v>
      </c>
      <c r="AW385" s="13" t="s">
        <v>37</v>
      </c>
      <c r="AX385" s="13" t="s">
        <v>75</v>
      </c>
      <c r="AY385" s="153" t="s">
        <v>132</v>
      </c>
    </row>
    <row r="386" spans="2:51" s="14" customFormat="1" ht="12">
      <c r="B386" s="158"/>
      <c r="D386" s="148" t="s">
        <v>144</v>
      </c>
      <c r="E386" s="159" t="s">
        <v>3</v>
      </c>
      <c r="F386" s="160" t="s">
        <v>587</v>
      </c>
      <c r="H386" s="161">
        <v>15.826</v>
      </c>
      <c r="L386" s="158"/>
      <c r="M386" s="162"/>
      <c r="N386" s="163"/>
      <c r="O386" s="163"/>
      <c r="P386" s="163"/>
      <c r="Q386" s="163"/>
      <c r="R386" s="163"/>
      <c r="S386" s="163"/>
      <c r="T386" s="164"/>
      <c r="AT386" s="159" t="s">
        <v>144</v>
      </c>
      <c r="AU386" s="159" t="s">
        <v>83</v>
      </c>
      <c r="AV386" s="14" t="s">
        <v>83</v>
      </c>
      <c r="AW386" s="14" t="s">
        <v>37</v>
      </c>
      <c r="AX386" s="14" t="s">
        <v>81</v>
      </c>
      <c r="AY386" s="159" t="s">
        <v>132</v>
      </c>
    </row>
    <row r="387" spans="1:65" s="2" customFormat="1" ht="37.9" customHeight="1">
      <c r="A387" s="30"/>
      <c r="B387" s="135"/>
      <c r="C387" s="136" t="s">
        <v>594</v>
      </c>
      <c r="D387" s="136" t="s">
        <v>135</v>
      </c>
      <c r="E387" s="137" t="s">
        <v>595</v>
      </c>
      <c r="F387" s="138" t="s">
        <v>596</v>
      </c>
      <c r="G387" s="139" t="s">
        <v>177</v>
      </c>
      <c r="H387" s="140">
        <v>15.826</v>
      </c>
      <c r="I387" s="141"/>
      <c r="J387" s="141">
        <f>ROUND(I387*H387,2)</f>
        <v>0</v>
      </c>
      <c r="K387" s="138" t="s">
        <v>139</v>
      </c>
      <c r="L387" s="31"/>
      <c r="M387" s="142" t="s">
        <v>3</v>
      </c>
      <c r="N387" s="143" t="s">
        <v>46</v>
      </c>
      <c r="O387" s="144">
        <v>0.066</v>
      </c>
      <c r="P387" s="144">
        <f>O387*H387</f>
        <v>1.044516</v>
      </c>
      <c r="Q387" s="144">
        <v>0</v>
      </c>
      <c r="R387" s="144">
        <f>Q387*H387</f>
        <v>0</v>
      </c>
      <c r="S387" s="144">
        <v>0</v>
      </c>
      <c r="T387" s="145">
        <f>S387*H387</f>
        <v>0</v>
      </c>
      <c r="U387" s="30"/>
      <c r="V387" s="30"/>
      <c r="W387" s="30"/>
      <c r="X387" s="30"/>
      <c r="Y387" s="30"/>
      <c r="Z387" s="30"/>
      <c r="AA387" s="30"/>
      <c r="AB387" s="30"/>
      <c r="AC387" s="30"/>
      <c r="AD387" s="30"/>
      <c r="AE387" s="30"/>
      <c r="AR387" s="146" t="s">
        <v>226</v>
      </c>
      <c r="AT387" s="146" t="s">
        <v>135</v>
      </c>
      <c r="AU387" s="146" t="s">
        <v>83</v>
      </c>
      <c r="AY387" s="18" t="s">
        <v>132</v>
      </c>
      <c r="BE387" s="147">
        <f>IF(N387="základní",J387,0)</f>
        <v>0</v>
      </c>
      <c r="BF387" s="147">
        <f>IF(N387="snížená",J387,0)</f>
        <v>0</v>
      </c>
      <c r="BG387" s="147">
        <f>IF(N387="zákl. přenesená",J387,0)</f>
        <v>0</v>
      </c>
      <c r="BH387" s="147">
        <f>IF(N387="sníž. přenesená",J387,0)</f>
        <v>0</v>
      </c>
      <c r="BI387" s="147">
        <f>IF(N387="nulová",J387,0)</f>
        <v>0</v>
      </c>
      <c r="BJ387" s="18" t="s">
        <v>81</v>
      </c>
      <c r="BK387" s="147">
        <f>ROUND(I387*H387,2)</f>
        <v>0</v>
      </c>
      <c r="BL387" s="18" t="s">
        <v>226</v>
      </c>
      <c r="BM387" s="146" t="s">
        <v>597</v>
      </c>
    </row>
    <row r="388" spans="1:47" s="2" customFormat="1" ht="165.75">
      <c r="A388" s="30"/>
      <c r="B388" s="31"/>
      <c r="C388" s="30"/>
      <c r="D388" s="148" t="s">
        <v>142</v>
      </c>
      <c r="E388" s="30"/>
      <c r="F388" s="149" t="s">
        <v>598</v>
      </c>
      <c r="G388" s="30"/>
      <c r="H388" s="30"/>
      <c r="I388" s="30"/>
      <c r="J388" s="30"/>
      <c r="K388" s="30"/>
      <c r="L388" s="31"/>
      <c r="M388" s="150"/>
      <c r="N388" s="151"/>
      <c r="O388" s="51"/>
      <c r="P388" s="51"/>
      <c r="Q388" s="51"/>
      <c r="R388" s="51"/>
      <c r="S388" s="51"/>
      <c r="T388" s="52"/>
      <c r="U388" s="30"/>
      <c r="V388" s="30"/>
      <c r="W388" s="30"/>
      <c r="X388" s="30"/>
      <c r="Y388" s="30"/>
      <c r="Z388" s="30"/>
      <c r="AA388" s="30"/>
      <c r="AB388" s="30"/>
      <c r="AC388" s="30"/>
      <c r="AD388" s="30"/>
      <c r="AE388" s="30"/>
      <c r="AT388" s="18" t="s">
        <v>142</v>
      </c>
      <c r="AU388" s="18" t="s">
        <v>83</v>
      </c>
    </row>
    <row r="389" spans="1:47" s="2" customFormat="1" ht="19.5">
      <c r="A389" s="30"/>
      <c r="B389" s="31"/>
      <c r="C389" s="30"/>
      <c r="D389" s="148" t="s">
        <v>186</v>
      </c>
      <c r="E389" s="30"/>
      <c r="F389" s="149" t="s">
        <v>599</v>
      </c>
      <c r="G389" s="30"/>
      <c r="H389" s="30"/>
      <c r="I389" s="30"/>
      <c r="J389" s="30"/>
      <c r="K389" s="30"/>
      <c r="L389" s="31"/>
      <c r="M389" s="150"/>
      <c r="N389" s="151"/>
      <c r="O389" s="51"/>
      <c r="P389" s="51"/>
      <c r="Q389" s="51"/>
      <c r="R389" s="51"/>
      <c r="S389" s="51"/>
      <c r="T389" s="52"/>
      <c r="U389" s="30"/>
      <c r="V389" s="30"/>
      <c r="W389" s="30"/>
      <c r="X389" s="30"/>
      <c r="Y389" s="30"/>
      <c r="Z389" s="30"/>
      <c r="AA389" s="30"/>
      <c r="AB389" s="30"/>
      <c r="AC389" s="30"/>
      <c r="AD389" s="30"/>
      <c r="AE389" s="30"/>
      <c r="AT389" s="18" t="s">
        <v>186</v>
      </c>
      <c r="AU389" s="18" t="s">
        <v>83</v>
      </c>
    </row>
    <row r="390" spans="2:51" s="13" customFormat="1" ht="12">
      <c r="B390" s="152"/>
      <c r="D390" s="148" t="s">
        <v>144</v>
      </c>
      <c r="E390" s="153" t="s">
        <v>3</v>
      </c>
      <c r="F390" s="154" t="s">
        <v>179</v>
      </c>
      <c r="H390" s="153" t="s">
        <v>3</v>
      </c>
      <c r="L390" s="152"/>
      <c r="M390" s="155"/>
      <c r="N390" s="156"/>
      <c r="O390" s="156"/>
      <c r="P390" s="156"/>
      <c r="Q390" s="156"/>
      <c r="R390" s="156"/>
      <c r="S390" s="156"/>
      <c r="T390" s="157"/>
      <c r="AT390" s="153" t="s">
        <v>144</v>
      </c>
      <c r="AU390" s="153" t="s">
        <v>83</v>
      </c>
      <c r="AV390" s="13" t="s">
        <v>81</v>
      </c>
      <c r="AW390" s="13" t="s">
        <v>37</v>
      </c>
      <c r="AX390" s="13" t="s">
        <v>75</v>
      </c>
      <c r="AY390" s="153" t="s">
        <v>132</v>
      </c>
    </row>
    <row r="391" spans="2:51" s="14" customFormat="1" ht="12">
      <c r="B391" s="158"/>
      <c r="D391" s="148" t="s">
        <v>144</v>
      </c>
      <c r="E391" s="159" t="s">
        <v>3</v>
      </c>
      <c r="F391" s="160" t="s">
        <v>600</v>
      </c>
      <c r="H391" s="161">
        <v>15.826</v>
      </c>
      <c r="L391" s="158"/>
      <c r="M391" s="162"/>
      <c r="N391" s="163"/>
      <c r="O391" s="163"/>
      <c r="P391" s="163"/>
      <c r="Q391" s="163"/>
      <c r="R391" s="163"/>
      <c r="S391" s="163"/>
      <c r="T391" s="164"/>
      <c r="AT391" s="159" t="s">
        <v>144</v>
      </c>
      <c r="AU391" s="159" t="s">
        <v>83</v>
      </c>
      <c r="AV391" s="14" t="s">
        <v>83</v>
      </c>
      <c r="AW391" s="14" t="s">
        <v>37</v>
      </c>
      <c r="AX391" s="14" t="s">
        <v>81</v>
      </c>
      <c r="AY391" s="159" t="s">
        <v>132</v>
      </c>
    </row>
    <row r="392" spans="1:65" s="2" customFormat="1" ht="24.2" customHeight="1">
      <c r="A392" s="30"/>
      <c r="B392" s="135"/>
      <c r="C392" s="165" t="s">
        <v>601</v>
      </c>
      <c r="D392" s="165" t="s">
        <v>158</v>
      </c>
      <c r="E392" s="166" t="s">
        <v>602</v>
      </c>
      <c r="F392" s="167" t="s">
        <v>603</v>
      </c>
      <c r="G392" s="168" t="s">
        <v>177</v>
      </c>
      <c r="H392" s="169">
        <v>17.409</v>
      </c>
      <c r="I392" s="170"/>
      <c r="J392" s="170">
        <f>ROUND(I392*H392,2)</f>
        <v>0</v>
      </c>
      <c r="K392" s="167" t="s">
        <v>139</v>
      </c>
      <c r="L392" s="171"/>
      <c r="M392" s="172" t="s">
        <v>3</v>
      </c>
      <c r="N392" s="173" t="s">
        <v>46</v>
      </c>
      <c r="O392" s="144">
        <v>0</v>
      </c>
      <c r="P392" s="144">
        <f>O392*H392</f>
        <v>0</v>
      </c>
      <c r="Q392" s="144">
        <v>0.00014</v>
      </c>
      <c r="R392" s="144">
        <f>Q392*H392</f>
        <v>0.0024372599999999997</v>
      </c>
      <c r="S392" s="144">
        <v>0</v>
      </c>
      <c r="T392" s="145">
        <f>S392*H392</f>
        <v>0</v>
      </c>
      <c r="U392" s="30"/>
      <c r="V392" s="30"/>
      <c r="W392" s="30"/>
      <c r="X392" s="30"/>
      <c r="Y392" s="30"/>
      <c r="Z392" s="30"/>
      <c r="AA392" s="30"/>
      <c r="AB392" s="30"/>
      <c r="AC392" s="30"/>
      <c r="AD392" s="30"/>
      <c r="AE392" s="30"/>
      <c r="AR392" s="146" t="s">
        <v>318</v>
      </c>
      <c r="AT392" s="146" t="s">
        <v>158</v>
      </c>
      <c r="AU392" s="146" t="s">
        <v>83</v>
      </c>
      <c r="AY392" s="18" t="s">
        <v>132</v>
      </c>
      <c r="BE392" s="147">
        <f>IF(N392="základní",J392,0)</f>
        <v>0</v>
      </c>
      <c r="BF392" s="147">
        <f>IF(N392="snížená",J392,0)</f>
        <v>0</v>
      </c>
      <c r="BG392" s="147">
        <f>IF(N392="zákl. přenesená",J392,0)</f>
        <v>0</v>
      </c>
      <c r="BH392" s="147">
        <f>IF(N392="sníž. přenesená",J392,0)</f>
        <v>0</v>
      </c>
      <c r="BI392" s="147">
        <f>IF(N392="nulová",J392,0)</f>
        <v>0</v>
      </c>
      <c r="BJ392" s="18" t="s">
        <v>81</v>
      </c>
      <c r="BK392" s="147">
        <f>ROUND(I392*H392,2)</f>
        <v>0</v>
      </c>
      <c r="BL392" s="18" t="s">
        <v>226</v>
      </c>
      <c r="BM392" s="146" t="s">
        <v>604</v>
      </c>
    </row>
    <row r="393" spans="2:51" s="14" customFormat="1" ht="12">
      <c r="B393" s="158"/>
      <c r="D393" s="148" t="s">
        <v>144</v>
      </c>
      <c r="F393" s="160" t="s">
        <v>605</v>
      </c>
      <c r="H393" s="161">
        <v>17.409</v>
      </c>
      <c r="L393" s="158"/>
      <c r="M393" s="162"/>
      <c r="N393" s="163"/>
      <c r="O393" s="163"/>
      <c r="P393" s="163"/>
      <c r="Q393" s="163"/>
      <c r="R393" s="163"/>
      <c r="S393" s="163"/>
      <c r="T393" s="164"/>
      <c r="AT393" s="159" t="s">
        <v>144</v>
      </c>
      <c r="AU393" s="159" t="s">
        <v>83</v>
      </c>
      <c r="AV393" s="14" t="s">
        <v>83</v>
      </c>
      <c r="AW393" s="14" t="s">
        <v>4</v>
      </c>
      <c r="AX393" s="14" t="s">
        <v>81</v>
      </c>
      <c r="AY393" s="159" t="s">
        <v>132</v>
      </c>
    </row>
    <row r="394" spans="1:65" s="2" customFormat="1" ht="24.2" customHeight="1">
      <c r="A394" s="30"/>
      <c r="B394" s="135"/>
      <c r="C394" s="136" t="s">
        <v>606</v>
      </c>
      <c r="D394" s="136" t="s">
        <v>135</v>
      </c>
      <c r="E394" s="137" t="s">
        <v>607</v>
      </c>
      <c r="F394" s="138" t="s">
        <v>608</v>
      </c>
      <c r="G394" s="139" t="s">
        <v>177</v>
      </c>
      <c r="H394" s="140">
        <v>63.304</v>
      </c>
      <c r="I394" s="141"/>
      <c r="J394" s="141">
        <f>ROUND(I394*H394,2)</f>
        <v>0</v>
      </c>
      <c r="K394" s="138" t="s">
        <v>139</v>
      </c>
      <c r="L394" s="31"/>
      <c r="M394" s="142" t="s">
        <v>3</v>
      </c>
      <c r="N394" s="143" t="s">
        <v>46</v>
      </c>
      <c r="O394" s="144">
        <v>0.2</v>
      </c>
      <c r="P394" s="144">
        <f>O394*H394</f>
        <v>12.660800000000002</v>
      </c>
      <c r="Q394" s="144">
        <v>0.0014</v>
      </c>
      <c r="R394" s="144">
        <f>Q394*H394</f>
        <v>0.0886256</v>
      </c>
      <c r="S394" s="144">
        <v>0</v>
      </c>
      <c r="T394" s="145">
        <f>S394*H394</f>
        <v>0</v>
      </c>
      <c r="U394" s="30"/>
      <c r="V394" s="30"/>
      <c r="W394" s="30"/>
      <c r="X394" s="30"/>
      <c r="Y394" s="30"/>
      <c r="Z394" s="30"/>
      <c r="AA394" s="30"/>
      <c r="AB394" s="30"/>
      <c r="AC394" s="30"/>
      <c r="AD394" s="30"/>
      <c r="AE394" s="30"/>
      <c r="AR394" s="146" t="s">
        <v>226</v>
      </c>
      <c r="AT394" s="146" t="s">
        <v>135</v>
      </c>
      <c r="AU394" s="146" t="s">
        <v>83</v>
      </c>
      <c r="AY394" s="18" t="s">
        <v>132</v>
      </c>
      <c r="BE394" s="147">
        <f>IF(N394="základní",J394,0)</f>
        <v>0</v>
      </c>
      <c r="BF394" s="147">
        <f>IF(N394="snížená",J394,0)</f>
        <v>0</v>
      </c>
      <c r="BG394" s="147">
        <f>IF(N394="zákl. přenesená",J394,0)</f>
        <v>0</v>
      </c>
      <c r="BH394" s="147">
        <f>IF(N394="sníž. přenesená",J394,0)</f>
        <v>0</v>
      </c>
      <c r="BI394" s="147">
        <f>IF(N394="nulová",J394,0)</f>
        <v>0</v>
      </c>
      <c r="BJ394" s="18" t="s">
        <v>81</v>
      </c>
      <c r="BK394" s="147">
        <f>ROUND(I394*H394,2)</f>
        <v>0</v>
      </c>
      <c r="BL394" s="18" t="s">
        <v>226</v>
      </c>
      <c r="BM394" s="146" t="s">
        <v>609</v>
      </c>
    </row>
    <row r="395" spans="1:47" s="2" customFormat="1" ht="165.75">
      <c r="A395" s="30"/>
      <c r="B395" s="31"/>
      <c r="C395" s="30"/>
      <c r="D395" s="148" t="s">
        <v>142</v>
      </c>
      <c r="E395" s="30"/>
      <c r="F395" s="149" t="s">
        <v>598</v>
      </c>
      <c r="G395" s="30"/>
      <c r="H395" s="30"/>
      <c r="I395" s="30"/>
      <c r="J395" s="30"/>
      <c r="K395" s="30"/>
      <c r="L395" s="31"/>
      <c r="M395" s="150"/>
      <c r="N395" s="151"/>
      <c r="O395" s="51"/>
      <c r="P395" s="51"/>
      <c r="Q395" s="51"/>
      <c r="R395" s="51"/>
      <c r="S395" s="51"/>
      <c r="T395" s="52"/>
      <c r="U395" s="30"/>
      <c r="V395" s="30"/>
      <c r="W395" s="30"/>
      <c r="X395" s="30"/>
      <c r="Y395" s="30"/>
      <c r="Z395" s="30"/>
      <c r="AA395" s="30"/>
      <c r="AB395" s="30"/>
      <c r="AC395" s="30"/>
      <c r="AD395" s="30"/>
      <c r="AE395" s="30"/>
      <c r="AT395" s="18" t="s">
        <v>142</v>
      </c>
      <c r="AU395" s="18" t="s">
        <v>83</v>
      </c>
    </row>
    <row r="396" spans="2:51" s="13" customFormat="1" ht="12">
      <c r="B396" s="152"/>
      <c r="D396" s="148" t="s">
        <v>144</v>
      </c>
      <c r="E396" s="153" t="s">
        <v>3</v>
      </c>
      <c r="F396" s="154" t="s">
        <v>179</v>
      </c>
      <c r="H396" s="153" t="s">
        <v>3</v>
      </c>
      <c r="L396" s="152"/>
      <c r="M396" s="155"/>
      <c r="N396" s="156"/>
      <c r="O396" s="156"/>
      <c r="P396" s="156"/>
      <c r="Q396" s="156"/>
      <c r="R396" s="156"/>
      <c r="S396" s="156"/>
      <c r="T396" s="157"/>
      <c r="AT396" s="153" t="s">
        <v>144</v>
      </c>
      <c r="AU396" s="153" t="s">
        <v>83</v>
      </c>
      <c r="AV396" s="13" t="s">
        <v>81</v>
      </c>
      <c r="AW396" s="13" t="s">
        <v>37</v>
      </c>
      <c r="AX396" s="13" t="s">
        <v>75</v>
      </c>
      <c r="AY396" s="153" t="s">
        <v>132</v>
      </c>
    </row>
    <row r="397" spans="2:51" s="14" customFormat="1" ht="12">
      <c r="B397" s="158"/>
      <c r="D397" s="148" t="s">
        <v>144</v>
      </c>
      <c r="E397" s="159" t="s">
        <v>3</v>
      </c>
      <c r="F397" s="160" t="s">
        <v>610</v>
      </c>
      <c r="H397" s="161">
        <v>63.304</v>
      </c>
      <c r="L397" s="158"/>
      <c r="M397" s="162"/>
      <c r="N397" s="163"/>
      <c r="O397" s="163"/>
      <c r="P397" s="163"/>
      <c r="Q397" s="163"/>
      <c r="R397" s="163"/>
      <c r="S397" s="163"/>
      <c r="T397" s="164"/>
      <c r="AT397" s="159" t="s">
        <v>144</v>
      </c>
      <c r="AU397" s="159" t="s">
        <v>83</v>
      </c>
      <c r="AV397" s="14" t="s">
        <v>83</v>
      </c>
      <c r="AW397" s="14" t="s">
        <v>37</v>
      </c>
      <c r="AX397" s="14" t="s">
        <v>81</v>
      </c>
      <c r="AY397" s="159" t="s">
        <v>132</v>
      </c>
    </row>
    <row r="398" spans="1:65" s="2" customFormat="1" ht="37.9" customHeight="1">
      <c r="A398" s="30"/>
      <c r="B398" s="135"/>
      <c r="C398" s="136" t="s">
        <v>611</v>
      </c>
      <c r="D398" s="136" t="s">
        <v>135</v>
      </c>
      <c r="E398" s="137" t="s">
        <v>612</v>
      </c>
      <c r="F398" s="138" t="s">
        <v>613</v>
      </c>
      <c r="G398" s="139" t="s">
        <v>177</v>
      </c>
      <c r="H398" s="140">
        <v>31.652</v>
      </c>
      <c r="I398" s="141"/>
      <c r="J398" s="141">
        <f>ROUND(I398*H398,2)</f>
        <v>0</v>
      </c>
      <c r="K398" s="138" t="s">
        <v>139</v>
      </c>
      <c r="L398" s="31"/>
      <c r="M398" s="142" t="s">
        <v>3</v>
      </c>
      <c r="N398" s="143" t="s">
        <v>46</v>
      </c>
      <c r="O398" s="144">
        <v>0.064</v>
      </c>
      <c r="P398" s="144">
        <f>O398*H398</f>
        <v>2.025728</v>
      </c>
      <c r="Q398" s="144">
        <v>0.0002</v>
      </c>
      <c r="R398" s="144">
        <f>Q398*H398</f>
        <v>0.006330400000000001</v>
      </c>
      <c r="S398" s="144">
        <v>0</v>
      </c>
      <c r="T398" s="145">
        <f>S398*H398</f>
        <v>0</v>
      </c>
      <c r="U398" s="30"/>
      <c r="V398" s="30"/>
      <c r="W398" s="30"/>
      <c r="X398" s="30"/>
      <c r="Y398" s="30"/>
      <c r="Z398" s="30"/>
      <c r="AA398" s="30"/>
      <c r="AB398" s="30"/>
      <c r="AC398" s="30"/>
      <c r="AD398" s="30"/>
      <c r="AE398" s="30"/>
      <c r="AR398" s="146" t="s">
        <v>226</v>
      </c>
      <c r="AT398" s="146" t="s">
        <v>135</v>
      </c>
      <c r="AU398" s="146" t="s">
        <v>83</v>
      </c>
      <c r="AY398" s="18" t="s">
        <v>132</v>
      </c>
      <c r="BE398" s="147">
        <f>IF(N398="základní",J398,0)</f>
        <v>0</v>
      </c>
      <c r="BF398" s="147">
        <f>IF(N398="snížená",J398,0)</f>
        <v>0</v>
      </c>
      <c r="BG398" s="147">
        <f>IF(N398="zákl. přenesená",J398,0)</f>
        <v>0</v>
      </c>
      <c r="BH398" s="147">
        <f>IF(N398="sníž. přenesená",J398,0)</f>
        <v>0</v>
      </c>
      <c r="BI398" s="147">
        <f>IF(N398="nulová",J398,0)</f>
        <v>0</v>
      </c>
      <c r="BJ398" s="18" t="s">
        <v>81</v>
      </c>
      <c r="BK398" s="147">
        <f>ROUND(I398*H398,2)</f>
        <v>0</v>
      </c>
      <c r="BL398" s="18" t="s">
        <v>226</v>
      </c>
      <c r="BM398" s="146" t="s">
        <v>614</v>
      </c>
    </row>
    <row r="399" spans="1:47" s="2" customFormat="1" ht="165.75">
      <c r="A399" s="30"/>
      <c r="B399" s="31"/>
      <c r="C399" s="30"/>
      <c r="D399" s="148" t="s">
        <v>142</v>
      </c>
      <c r="E399" s="30"/>
      <c r="F399" s="149" t="s">
        <v>598</v>
      </c>
      <c r="G399" s="30"/>
      <c r="H399" s="30"/>
      <c r="I399" s="30"/>
      <c r="J399" s="30"/>
      <c r="K399" s="30"/>
      <c r="L399" s="31"/>
      <c r="M399" s="150"/>
      <c r="N399" s="151"/>
      <c r="O399" s="51"/>
      <c r="P399" s="51"/>
      <c r="Q399" s="51"/>
      <c r="R399" s="51"/>
      <c r="S399" s="51"/>
      <c r="T399" s="52"/>
      <c r="U399" s="30"/>
      <c r="V399" s="30"/>
      <c r="W399" s="30"/>
      <c r="X399" s="30"/>
      <c r="Y399" s="30"/>
      <c r="Z399" s="30"/>
      <c r="AA399" s="30"/>
      <c r="AB399" s="30"/>
      <c r="AC399" s="30"/>
      <c r="AD399" s="30"/>
      <c r="AE399" s="30"/>
      <c r="AT399" s="18" t="s">
        <v>142</v>
      </c>
      <c r="AU399" s="18" t="s">
        <v>83</v>
      </c>
    </row>
    <row r="400" spans="2:51" s="13" customFormat="1" ht="12">
      <c r="B400" s="152"/>
      <c r="D400" s="148" t="s">
        <v>144</v>
      </c>
      <c r="E400" s="153" t="s">
        <v>3</v>
      </c>
      <c r="F400" s="154" t="s">
        <v>179</v>
      </c>
      <c r="H400" s="153" t="s">
        <v>3</v>
      </c>
      <c r="L400" s="152"/>
      <c r="M400" s="155"/>
      <c r="N400" s="156"/>
      <c r="O400" s="156"/>
      <c r="P400" s="156"/>
      <c r="Q400" s="156"/>
      <c r="R400" s="156"/>
      <c r="S400" s="156"/>
      <c r="T400" s="157"/>
      <c r="AT400" s="153" t="s">
        <v>144</v>
      </c>
      <c r="AU400" s="153" t="s">
        <v>83</v>
      </c>
      <c r="AV400" s="13" t="s">
        <v>81</v>
      </c>
      <c r="AW400" s="13" t="s">
        <v>37</v>
      </c>
      <c r="AX400" s="13" t="s">
        <v>75</v>
      </c>
      <c r="AY400" s="153" t="s">
        <v>132</v>
      </c>
    </row>
    <row r="401" spans="2:51" s="14" customFormat="1" ht="12">
      <c r="B401" s="158"/>
      <c r="D401" s="148" t="s">
        <v>144</v>
      </c>
      <c r="E401" s="159" t="s">
        <v>3</v>
      </c>
      <c r="F401" s="160" t="s">
        <v>615</v>
      </c>
      <c r="H401" s="161">
        <v>31.652</v>
      </c>
      <c r="L401" s="158"/>
      <c r="M401" s="162"/>
      <c r="N401" s="163"/>
      <c r="O401" s="163"/>
      <c r="P401" s="163"/>
      <c r="Q401" s="163"/>
      <c r="R401" s="163"/>
      <c r="S401" s="163"/>
      <c r="T401" s="164"/>
      <c r="AT401" s="159" t="s">
        <v>144</v>
      </c>
      <c r="AU401" s="159" t="s">
        <v>83</v>
      </c>
      <c r="AV401" s="14" t="s">
        <v>83</v>
      </c>
      <c r="AW401" s="14" t="s">
        <v>37</v>
      </c>
      <c r="AX401" s="14" t="s">
        <v>81</v>
      </c>
      <c r="AY401" s="159" t="s">
        <v>132</v>
      </c>
    </row>
    <row r="402" spans="1:65" s="2" customFormat="1" ht="49.15" customHeight="1">
      <c r="A402" s="30"/>
      <c r="B402" s="135"/>
      <c r="C402" s="136" t="s">
        <v>616</v>
      </c>
      <c r="D402" s="136" t="s">
        <v>135</v>
      </c>
      <c r="E402" s="137" t="s">
        <v>617</v>
      </c>
      <c r="F402" s="138" t="s">
        <v>618</v>
      </c>
      <c r="G402" s="139" t="s">
        <v>177</v>
      </c>
      <c r="H402" s="140">
        <v>26.289</v>
      </c>
      <c r="I402" s="141"/>
      <c r="J402" s="141">
        <f>ROUND(I402*H402,2)</f>
        <v>0</v>
      </c>
      <c r="K402" s="138" t="s">
        <v>139</v>
      </c>
      <c r="L402" s="31"/>
      <c r="M402" s="142" t="s">
        <v>3</v>
      </c>
      <c r="N402" s="143" t="s">
        <v>46</v>
      </c>
      <c r="O402" s="144">
        <v>1.018</v>
      </c>
      <c r="P402" s="144">
        <f>O402*H402</f>
        <v>26.762202000000002</v>
      </c>
      <c r="Q402" s="144">
        <v>0.01691</v>
      </c>
      <c r="R402" s="144">
        <f>Q402*H402</f>
        <v>0.4445469900000001</v>
      </c>
      <c r="S402" s="144">
        <v>0</v>
      </c>
      <c r="T402" s="145">
        <f>S402*H402</f>
        <v>0</v>
      </c>
      <c r="U402" s="30"/>
      <c r="V402" s="30"/>
      <c r="W402" s="30"/>
      <c r="X402" s="30"/>
      <c r="Y402" s="30"/>
      <c r="Z402" s="30"/>
      <c r="AA402" s="30"/>
      <c r="AB402" s="30"/>
      <c r="AC402" s="30"/>
      <c r="AD402" s="30"/>
      <c r="AE402" s="30"/>
      <c r="AR402" s="146" t="s">
        <v>226</v>
      </c>
      <c r="AT402" s="146" t="s">
        <v>135</v>
      </c>
      <c r="AU402" s="146" t="s">
        <v>83</v>
      </c>
      <c r="AY402" s="18" t="s">
        <v>132</v>
      </c>
      <c r="BE402" s="147">
        <f>IF(N402="základní",J402,0)</f>
        <v>0</v>
      </c>
      <c r="BF402" s="147">
        <f>IF(N402="snížená",J402,0)</f>
        <v>0</v>
      </c>
      <c r="BG402" s="147">
        <f>IF(N402="zákl. přenesená",J402,0)</f>
        <v>0</v>
      </c>
      <c r="BH402" s="147">
        <f>IF(N402="sníž. přenesená",J402,0)</f>
        <v>0</v>
      </c>
      <c r="BI402" s="147">
        <f>IF(N402="nulová",J402,0)</f>
        <v>0</v>
      </c>
      <c r="BJ402" s="18" t="s">
        <v>81</v>
      </c>
      <c r="BK402" s="147">
        <f>ROUND(I402*H402,2)</f>
        <v>0</v>
      </c>
      <c r="BL402" s="18" t="s">
        <v>226</v>
      </c>
      <c r="BM402" s="146" t="s">
        <v>619</v>
      </c>
    </row>
    <row r="403" spans="1:47" s="2" customFormat="1" ht="146.25">
      <c r="A403" s="30"/>
      <c r="B403" s="31"/>
      <c r="C403" s="30"/>
      <c r="D403" s="148" t="s">
        <v>142</v>
      </c>
      <c r="E403" s="30"/>
      <c r="F403" s="149" t="s">
        <v>620</v>
      </c>
      <c r="G403" s="30"/>
      <c r="H403" s="30"/>
      <c r="I403" s="30"/>
      <c r="J403" s="30"/>
      <c r="K403" s="30"/>
      <c r="L403" s="31"/>
      <c r="M403" s="150"/>
      <c r="N403" s="151"/>
      <c r="O403" s="51"/>
      <c r="P403" s="51"/>
      <c r="Q403" s="51"/>
      <c r="R403" s="51"/>
      <c r="S403" s="51"/>
      <c r="T403" s="52"/>
      <c r="U403" s="30"/>
      <c r="V403" s="30"/>
      <c r="W403" s="30"/>
      <c r="X403" s="30"/>
      <c r="Y403" s="30"/>
      <c r="Z403" s="30"/>
      <c r="AA403" s="30"/>
      <c r="AB403" s="30"/>
      <c r="AC403" s="30"/>
      <c r="AD403" s="30"/>
      <c r="AE403" s="30"/>
      <c r="AT403" s="18" t="s">
        <v>142</v>
      </c>
      <c r="AU403" s="18" t="s">
        <v>83</v>
      </c>
    </row>
    <row r="404" spans="1:47" s="2" customFormat="1" ht="29.25">
      <c r="A404" s="30"/>
      <c r="B404" s="31"/>
      <c r="C404" s="30"/>
      <c r="D404" s="148" t="s">
        <v>186</v>
      </c>
      <c r="E404" s="30"/>
      <c r="F404" s="149" t="s">
        <v>621</v>
      </c>
      <c r="G404" s="30"/>
      <c r="H404" s="30"/>
      <c r="I404" s="30"/>
      <c r="J404" s="30"/>
      <c r="K404" s="30"/>
      <c r="L404" s="31"/>
      <c r="M404" s="150"/>
      <c r="N404" s="151"/>
      <c r="O404" s="51"/>
      <c r="P404" s="51"/>
      <c r="Q404" s="51"/>
      <c r="R404" s="51"/>
      <c r="S404" s="51"/>
      <c r="T404" s="52"/>
      <c r="U404" s="30"/>
      <c r="V404" s="30"/>
      <c r="W404" s="30"/>
      <c r="X404" s="30"/>
      <c r="Y404" s="30"/>
      <c r="Z404" s="30"/>
      <c r="AA404" s="30"/>
      <c r="AB404" s="30"/>
      <c r="AC404" s="30"/>
      <c r="AD404" s="30"/>
      <c r="AE404" s="30"/>
      <c r="AT404" s="18" t="s">
        <v>186</v>
      </c>
      <c r="AU404" s="18" t="s">
        <v>83</v>
      </c>
    </row>
    <row r="405" spans="2:51" s="13" customFormat="1" ht="22.5">
      <c r="B405" s="152"/>
      <c r="D405" s="148" t="s">
        <v>144</v>
      </c>
      <c r="E405" s="153" t="s">
        <v>3</v>
      </c>
      <c r="F405" s="154" t="s">
        <v>145</v>
      </c>
      <c r="H405" s="153" t="s">
        <v>3</v>
      </c>
      <c r="L405" s="152"/>
      <c r="M405" s="155"/>
      <c r="N405" s="156"/>
      <c r="O405" s="156"/>
      <c r="P405" s="156"/>
      <c r="Q405" s="156"/>
      <c r="R405" s="156"/>
      <c r="S405" s="156"/>
      <c r="T405" s="157"/>
      <c r="AT405" s="153" t="s">
        <v>144</v>
      </c>
      <c r="AU405" s="153" t="s">
        <v>83</v>
      </c>
      <c r="AV405" s="13" t="s">
        <v>81</v>
      </c>
      <c r="AW405" s="13" t="s">
        <v>37</v>
      </c>
      <c r="AX405" s="13" t="s">
        <v>75</v>
      </c>
      <c r="AY405" s="153" t="s">
        <v>132</v>
      </c>
    </row>
    <row r="406" spans="2:51" s="14" customFormat="1" ht="12">
      <c r="B406" s="158"/>
      <c r="D406" s="148" t="s">
        <v>144</v>
      </c>
      <c r="E406" s="159" t="s">
        <v>3</v>
      </c>
      <c r="F406" s="160" t="s">
        <v>416</v>
      </c>
      <c r="H406" s="161">
        <v>26.289</v>
      </c>
      <c r="L406" s="158"/>
      <c r="M406" s="162"/>
      <c r="N406" s="163"/>
      <c r="O406" s="163"/>
      <c r="P406" s="163"/>
      <c r="Q406" s="163"/>
      <c r="R406" s="163"/>
      <c r="S406" s="163"/>
      <c r="T406" s="164"/>
      <c r="AT406" s="159" t="s">
        <v>144</v>
      </c>
      <c r="AU406" s="159" t="s">
        <v>83</v>
      </c>
      <c r="AV406" s="14" t="s">
        <v>83</v>
      </c>
      <c r="AW406" s="14" t="s">
        <v>37</v>
      </c>
      <c r="AX406" s="14" t="s">
        <v>81</v>
      </c>
      <c r="AY406" s="159" t="s">
        <v>132</v>
      </c>
    </row>
    <row r="407" spans="1:65" s="2" customFormat="1" ht="37.9" customHeight="1">
      <c r="A407" s="30"/>
      <c r="B407" s="135"/>
      <c r="C407" s="136" t="s">
        <v>622</v>
      </c>
      <c r="D407" s="136" t="s">
        <v>135</v>
      </c>
      <c r="E407" s="137" t="s">
        <v>623</v>
      </c>
      <c r="F407" s="138" t="s">
        <v>624</v>
      </c>
      <c r="G407" s="139" t="s">
        <v>177</v>
      </c>
      <c r="H407" s="140">
        <v>26.289</v>
      </c>
      <c r="I407" s="141"/>
      <c r="J407" s="141">
        <f>ROUND(I407*H407,2)</f>
        <v>0</v>
      </c>
      <c r="K407" s="138" t="s">
        <v>139</v>
      </c>
      <c r="L407" s="31"/>
      <c r="M407" s="142" t="s">
        <v>3</v>
      </c>
      <c r="N407" s="143" t="s">
        <v>46</v>
      </c>
      <c r="O407" s="144">
        <v>0.11</v>
      </c>
      <c r="P407" s="144">
        <f>O407*H407</f>
        <v>2.8917900000000003</v>
      </c>
      <c r="Q407" s="144">
        <v>0</v>
      </c>
      <c r="R407" s="144">
        <f>Q407*H407</f>
        <v>0</v>
      </c>
      <c r="S407" s="144">
        <v>0</v>
      </c>
      <c r="T407" s="145">
        <f>S407*H407</f>
        <v>0</v>
      </c>
      <c r="U407" s="30"/>
      <c r="V407" s="30"/>
      <c r="W407" s="30"/>
      <c r="X407" s="30"/>
      <c r="Y407" s="30"/>
      <c r="Z407" s="30"/>
      <c r="AA407" s="30"/>
      <c r="AB407" s="30"/>
      <c r="AC407" s="30"/>
      <c r="AD407" s="30"/>
      <c r="AE407" s="30"/>
      <c r="AR407" s="146" t="s">
        <v>226</v>
      </c>
      <c r="AT407" s="146" t="s">
        <v>135</v>
      </c>
      <c r="AU407" s="146" t="s">
        <v>83</v>
      </c>
      <c r="AY407" s="18" t="s">
        <v>132</v>
      </c>
      <c r="BE407" s="147">
        <f>IF(N407="základní",J407,0)</f>
        <v>0</v>
      </c>
      <c r="BF407" s="147">
        <f>IF(N407="snížená",J407,0)</f>
        <v>0</v>
      </c>
      <c r="BG407" s="147">
        <f>IF(N407="zákl. přenesená",J407,0)</f>
        <v>0</v>
      </c>
      <c r="BH407" s="147">
        <f>IF(N407="sníž. přenesená",J407,0)</f>
        <v>0</v>
      </c>
      <c r="BI407" s="147">
        <f>IF(N407="nulová",J407,0)</f>
        <v>0</v>
      </c>
      <c r="BJ407" s="18" t="s">
        <v>81</v>
      </c>
      <c r="BK407" s="147">
        <f>ROUND(I407*H407,2)</f>
        <v>0</v>
      </c>
      <c r="BL407" s="18" t="s">
        <v>226</v>
      </c>
      <c r="BM407" s="146" t="s">
        <v>625</v>
      </c>
    </row>
    <row r="408" spans="1:47" s="2" customFormat="1" ht="146.25">
      <c r="A408" s="30"/>
      <c r="B408" s="31"/>
      <c r="C408" s="30"/>
      <c r="D408" s="148" t="s">
        <v>142</v>
      </c>
      <c r="E408" s="30"/>
      <c r="F408" s="149" t="s">
        <v>620</v>
      </c>
      <c r="G408" s="30"/>
      <c r="H408" s="30"/>
      <c r="I408" s="30"/>
      <c r="J408" s="30"/>
      <c r="K408" s="30"/>
      <c r="L408" s="31"/>
      <c r="M408" s="150"/>
      <c r="N408" s="151"/>
      <c r="O408" s="51"/>
      <c r="P408" s="51"/>
      <c r="Q408" s="51"/>
      <c r="R408" s="51"/>
      <c r="S408" s="51"/>
      <c r="T408" s="52"/>
      <c r="U408" s="30"/>
      <c r="V408" s="30"/>
      <c r="W408" s="30"/>
      <c r="X408" s="30"/>
      <c r="Y408" s="30"/>
      <c r="Z408" s="30"/>
      <c r="AA408" s="30"/>
      <c r="AB408" s="30"/>
      <c r="AC408" s="30"/>
      <c r="AD408" s="30"/>
      <c r="AE408" s="30"/>
      <c r="AT408" s="18" t="s">
        <v>142</v>
      </c>
      <c r="AU408" s="18" t="s">
        <v>83</v>
      </c>
    </row>
    <row r="409" spans="1:47" s="2" customFormat="1" ht="19.5">
      <c r="A409" s="30"/>
      <c r="B409" s="31"/>
      <c r="C409" s="30"/>
      <c r="D409" s="148" t="s">
        <v>186</v>
      </c>
      <c r="E409" s="30"/>
      <c r="F409" s="149" t="s">
        <v>626</v>
      </c>
      <c r="G409" s="30"/>
      <c r="H409" s="30"/>
      <c r="I409" s="30"/>
      <c r="J409" s="30"/>
      <c r="K409" s="30"/>
      <c r="L409" s="31"/>
      <c r="M409" s="150"/>
      <c r="N409" s="151"/>
      <c r="O409" s="51"/>
      <c r="P409" s="51"/>
      <c r="Q409" s="51"/>
      <c r="R409" s="51"/>
      <c r="S409" s="51"/>
      <c r="T409" s="52"/>
      <c r="U409" s="30"/>
      <c r="V409" s="30"/>
      <c r="W409" s="30"/>
      <c r="X409" s="30"/>
      <c r="Y409" s="30"/>
      <c r="Z409" s="30"/>
      <c r="AA409" s="30"/>
      <c r="AB409" s="30"/>
      <c r="AC409" s="30"/>
      <c r="AD409" s="30"/>
      <c r="AE409" s="30"/>
      <c r="AT409" s="18" t="s">
        <v>186</v>
      </c>
      <c r="AU409" s="18" t="s">
        <v>83</v>
      </c>
    </row>
    <row r="410" spans="1:65" s="2" customFormat="1" ht="24.2" customHeight="1">
      <c r="A410" s="30"/>
      <c r="B410" s="135"/>
      <c r="C410" s="165" t="s">
        <v>627</v>
      </c>
      <c r="D410" s="165" t="s">
        <v>158</v>
      </c>
      <c r="E410" s="166" t="s">
        <v>628</v>
      </c>
      <c r="F410" s="167" t="s">
        <v>629</v>
      </c>
      <c r="G410" s="168" t="s">
        <v>177</v>
      </c>
      <c r="H410" s="169">
        <v>26.815</v>
      </c>
      <c r="I410" s="170"/>
      <c r="J410" s="170">
        <f>ROUND(I410*H410,2)</f>
        <v>0</v>
      </c>
      <c r="K410" s="167" t="s">
        <v>139</v>
      </c>
      <c r="L410" s="171"/>
      <c r="M410" s="172" t="s">
        <v>3</v>
      </c>
      <c r="N410" s="173" t="s">
        <v>46</v>
      </c>
      <c r="O410" s="144">
        <v>0</v>
      </c>
      <c r="P410" s="144">
        <f>O410*H410</f>
        <v>0</v>
      </c>
      <c r="Q410" s="144">
        <v>0.00168</v>
      </c>
      <c r="R410" s="144">
        <f>Q410*H410</f>
        <v>0.045049200000000005</v>
      </c>
      <c r="S410" s="144">
        <v>0</v>
      </c>
      <c r="T410" s="145">
        <f>S410*H410</f>
        <v>0</v>
      </c>
      <c r="U410" s="30"/>
      <c r="V410" s="30"/>
      <c r="W410" s="30"/>
      <c r="X410" s="30"/>
      <c r="Y410" s="30"/>
      <c r="Z410" s="30"/>
      <c r="AA410" s="30"/>
      <c r="AB410" s="30"/>
      <c r="AC410" s="30"/>
      <c r="AD410" s="30"/>
      <c r="AE410" s="30"/>
      <c r="AR410" s="146" t="s">
        <v>318</v>
      </c>
      <c r="AT410" s="146" t="s">
        <v>158</v>
      </c>
      <c r="AU410" s="146" t="s">
        <v>83</v>
      </c>
      <c r="AY410" s="18" t="s">
        <v>132</v>
      </c>
      <c r="BE410" s="147">
        <f>IF(N410="základní",J410,0)</f>
        <v>0</v>
      </c>
      <c r="BF410" s="147">
        <f>IF(N410="snížená",J410,0)</f>
        <v>0</v>
      </c>
      <c r="BG410" s="147">
        <f>IF(N410="zákl. přenesená",J410,0)</f>
        <v>0</v>
      </c>
      <c r="BH410" s="147">
        <f>IF(N410="sníž. přenesená",J410,0)</f>
        <v>0</v>
      </c>
      <c r="BI410" s="147">
        <f>IF(N410="nulová",J410,0)</f>
        <v>0</v>
      </c>
      <c r="BJ410" s="18" t="s">
        <v>81</v>
      </c>
      <c r="BK410" s="147">
        <f>ROUND(I410*H410,2)</f>
        <v>0</v>
      </c>
      <c r="BL410" s="18" t="s">
        <v>226</v>
      </c>
      <c r="BM410" s="146" t="s">
        <v>630</v>
      </c>
    </row>
    <row r="411" spans="2:51" s="14" customFormat="1" ht="12">
      <c r="B411" s="158"/>
      <c r="D411" s="148" t="s">
        <v>144</v>
      </c>
      <c r="F411" s="160" t="s">
        <v>631</v>
      </c>
      <c r="H411" s="161">
        <v>26.815</v>
      </c>
      <c r="L411" s="158"/>
      <c r="M411" s="162"/>
      <c r="N411" s="163"/>
      <c r="O411" s="163"/>
      <c r="P411" s="163"/>
      <c r="Q411" s="163"/>
      <c r="R411" s="163"/>
      <c r="S411" s="163"/>
      <c r="T411" s="164"/>
      <c r="AT411" s="159" t="s">
        <v>144</v>
      </c>
      <c r="AU411" s="159" t="s">
        <v>83</v>
      </c>
      <c r="AV411" s="14" t="s">
        <v>83</v>
      </c>
      <c r="AW411" s="14" t="s">
        <v>4</v>
      </c>
      <c r="AX411" s="14" t="s">
        <v>81</v>
      </c>
      <c r="AY411" s="159" t="s">
        <v>132</v>
      </c>
    </row>
    <row r="412" spans="1:65" s="2" customFormat="1" ht="49.15" customHeight="1">
      <c r="A412" s="30"/>
      <c r="B412" s="135"/>
      <c r="C412" s="136" t="s">
        <v>632</v>
      </c>
      <c r="D412" s="136" t="s">
        <v>135</v>
      </c>
      <c r="E412" s="137" t="s">
        <v>633</v>
      </c>
      <c r="F412" s="138" t="s">
        <v>634</v>
      </c>
      <c r="G412" s="139" t="s">
        <v>177</v>
      </c>
      <c r="H412" s="140">
        <v>38.045</v>
      </c>
      <c r="I412" s="141"/>
      <c r="J412" s="141">
        <f>ROUND(I412*H412,2)</f>
        <v>0</v>
      </c>
      <c r="K412" s="138" t="s">
        <v>407</v>
      </c>
      <c r="L412" s="31"/>
      <c r="M412" s="142" t="s">
        <v>3</v>
      </c>
      <c r="N412" s="143" t="s">
        <v>46</v>
      </c>
      <c r="O412" s="144">
        <v>1.542</v>
      </c>
      <c r="P412" s="144">
        <f>O412*H412</f>
        <v>58.66539</v>
      </c>
      <c r="Q412" s="144">
        <v>0.02089</v>
      </c>
      <c r="R412" s="144">
        <f>Q412*H412</f>
        <v>0.7947600499999999</v>
      </c>
      <c r="S412" s="144">
        <v>0</v>
      </c>
      <c r="T412" s="145">
        <f>S412*H412</f>
        <v>0</v>
      </c>
      <c r="U412" s="30"/>
      <c r="V412" s="30"/>
      <c r="W412" s="30"/>
      <c r="X412" s="30"/>
      <c r="Y412" s="30"/>
      <c r="Z412" s="30"/>
      <c r="AA412" s="30"/>
      <c r="AB412" s="30"/>
      <c r="AC412" s="30"/>
      <c r="AD412" s="30"/>
      <c r="AE412" s="30"/>
      <c r="AR412" s="146" t="s">
        <v>226</v>
      </c>
      <c r="AT412" s="146" t="s">
        <v>135</v>
      </c>
      <c r="AU412" s="146" t="s">
        <v>83</v>
      </c>
      <c r="AY412" s="18" t="s">
        <v>132</v>
      </c>
      <c r="BE412" s="147">
        <f>IF(N412="základní",J412,0)</f>
        <v>0</v>
      </c>
      <c r="BF412" s="147">
        <f>IF(N412="snížená",J412,0)</f>
        <v>0</v>
      </c>
      <c r="BG412" s="147">
        <f>IF(N412="zákl. přenesená",J412,0)</f>
        <v>0</v>
      </c>
      <c r="BH412" s="147">
        <f>IF(N412="sníž. přenesená",J412,0)</f>
        <v>0</v>
      </c>
      <c r="BI412" s="147">
        <f>IF(N412="nulová",J412,0)</f>
        <v>0</v>
      </c>
      <c r="BJ412" s="18" t="s">
        <v>81</v>
      </c>
      <c r="BK412" s="147">
        <f>ROUND(I412*H412,2)</f>
        <v>0</v>
      </c>
      <c r="BL412" s="18" t="s">
        <v>226</v>
      </c>
      <c r="BM412" s="146" t="s">
        <v>635</v>
      </c>
    </row>
    <row r="413" spans="1:47" s="2" customFormat="1" ht="146.25">
      <c r="A413" s="30"/>
      <c r="B413" s="31"/>
      <c r="C413" s="30"/>
      <c r="D413" s="148" t="s">
        <v>142</v>
      </c>
      <c r="E413" s="30"/>
      <c r="F413" s="149" t="s">
        <v>636</v>
      </c>
      <c r="G413" s="30"/>
      <c r="H413" s="30"/>
      <c r="I413" s="30"/>
      <c r="J413" s="30"/>
      <c r="K413" s="30"/>
      <c r="L413" s="31"/>
      <c r="M413" s="150"/>
      <c r="N413" s="151"/>
      <c r="O413" s="51"/>
      <c r="P413" s="51"/>
      <c r="Q413" s="51"/>
      <c r="R413" s="51"/>
      <c r="S413" s="51"/>
      <c r="T413" s="52"/>
      <c r="U413" s="30"/>
      <c r="V413" s="30"/>
      <c r="W413" s="30"/>
      <c r="X413" s="30"/>
      <c r="Y413" s="30"/>
      <c r="Z413" s="30"/>
      <c r="AA413" s="30"/>
      <c r="AB413" s="30"/>
      <c r="AC413" s="30"/>
      <c r="AD413" s="30"/>
      <c r="AE413" s="30"/>
      <c r="AT413" s="18" t="s">
        <v>142</v>
      </c>
      <c r="AU413" s="18" t="s">
        <v>83</v>
      </c>
    </row>
    <row r="414" spans="1:47" s="2" customFormat="1" ht="19.5">
      <c r="A414" s="30"/>
      <c r="B414" s="31"/>
      <c r="C414" s="30"/>
      <c r="D414" s="148" t="s">
        <v>186</v>
      </c>
      <c r="E414" s="30"/>
      <c r="F414" s="149" t="s">
        <v>637</v>
      </c>
      <c r="G414" s="30"/>
      <c r="H414" s="30"/>
      <c r="I414" s="30"/>
      <c r="J414" s="30"/>
      <c r="K414" s="30"/>
      <c r="L414" s="31"/>
      <c r="M414" s="150"/>
      <c r="N414" s="151"/>
      <c r="O414" s="51"/>
      <c r="P414" s="51"/>
      <c r="Q414" s="51"/>
      <c r="R414" s="51"/>
      <c r="S414" s="51"/>
      <c r="T414" s="52"/>
      <c r="U414" s="30"/>
      <c r="V414" s="30"/>
      <c r="W414" s="30"/>
      <c r="X414" s="30"/>
      <c r="Y414" s="30"/>
      <c r="Z414" s="30"/>
      <c r="AA414" s="30"/>
      <c r="AB414" s="30"/>
      <c r="AC414" s="30"/>
      <c r="AD414" s="30"/>
      <c r="AE414" s="30"/>
      <c r="AT414" s="18" t="s">
        <v>186</v>
      </c>
      <c r="AU414" s="18" t="s">
        <v>83</v>
      </c>
    </row>
    <row r="415" spans="2:51" s="13" customFormat="1" ht="22.5">
      <c r="B415" s="152"/>
      <c r="D415" s="148" t="s">
        <v>144</v>
      </c>
      <c r="E415" s="153" t="s">
        <v>3</v>
      </c>
      <c r="F415" s="154" t="s">
        <v>145</v>
      </c>
      <c r="H415" s="153" t="s">
        <v>3</v>
      </c>
      <c r="L415" s="152"/>
      <c r="M415" s="155"/>
      <c r="N415" s="156"/>
      <c r="O415" s="156"/>
      <c r="P415" s="156"/>
      <c r="Q415" s="156"/>
      <c r="R415" s="156"/>
      <c r="S415" s="156"/>
      <c r="T415" s="157"/>
      <c r="AT415" s="153" t="s">
        <v>144</v>
      </c>
      <c r="AU415" s="153" t="s">
        <v>83</v>
      </c>
      <c r="AV415" s="13" t="s">
        <v>81</v>
      </c>
      <c r="AW415" s="13" t="s">
        <v>37</v>
      </c>
      <c r="AX415" s="13" t="s">
        <v>75</v>
      </c>
      <c r="AY415" s="153" t="s">
        <v>132</v>
      </c>
    </row>
    <row r="416" spans="2:51" s="14" customFormat="1" ht="12">
      <c r="B416" s="158"/>
      <c r="D416" s="148" t="s">
        <v>144</v>
      </c>
      <c r="E416" s="159" t="s">
        <v>3</v>
      </c>
      <c r="F416" s="160" t="s">
        <v>417</v>
      </c>
      <c r="H416" s="161">
        <v>38.045</v>
      </c>
      <c r="L416" s="158"/>
      <c r="M416" s="162"/>
      <c r="N416" s="163"/>
      <c r="O416" s="163"/>
      <c r="P416" s="163"/>
      <c r="Q416" s="163"/>
      <c r="R416" s="163"/>
      <c r="S416" s="163"/>
      <c r="T416" s="164"/>
      <c r="AT416" s="159" t="s">
        <v>144</v>
      </c>
      <c r="AU416" s="159" t="s">
        <v>83</v>
      </c>
      <c r="AV416" s="14" t="s">
        <v>83</v>
      </c>
      <c r="AW416" s="14" t="s">
        <v>37</v>
      </c>
      <c r="AX416" s="14" t="s">
        <v>81</v>
      </c>
      <c r="AY416" s="159" t="s">
        <v>132</v>
      </c>
    </row>
    <row r="417" spans="1:65" s="2" customFormat="1" ht="37.9" customHeight="1">
      <c r="A417" s="30"/>
      <c r="B417" s="135"/>
      <c r="C417" s="136" t="s">
        <v>638</v>
      </c>
      <c r="D417" s="136" t="s">
        <v>135</v>
      </c>
      <c r="E417" s="137" t="s">
        <v>639</v>
      </c>
      <c r="F417" s="138" t="s">
        <v>640</v>
      </c>
      <c r="G417" s="139" t="s">
        <v>177</v>
      </c>
      <c r="H417" s="140">
        <v>64.334</v>
      </c>
      <c r="I417" s="141"/>
      <c r="J417" s="141">
        <f>ROUND(I417*H417,2)</f>
        <v>0</v>
      </c>
      <c r="K417" s="138" t="s">
        <v>139</v>
      </c>
      <c r="L417" s="31"/>
      <c r="M417" s="142" t="s">
        <v>3</v>
      </c>
      <c r="N417" s="143" t="s">
        <v>46</v>
      </c>
      <c r="O417" s="144">
        <v>0.09</v>
      </c>
      <c r="P417" s="144">
        <f>O417*H417</f>
        <v>5.79006</v>
      </c>
      <c r="Q417" s="144">
        <v>0</v>
      </c>
      <c r="R417" s="144">
        <f>Q417*H417</f>
        <v>0</v>
      </c>
      <c r="S417" s="144">
        <v>0</v>
      </c>
      <c r="T417" s="145">
        <f>S417*H417</f>
        <v>0</v>
      </c>
      <c r="U417" s="30"/>
      <c r="V417" s="30"/>
      <c r="W417" s="30"/>
      <c r="X417" s="30"/>
      <c r="Y417" s="30"/>
      <c r="Z417" s="30"/>
      <c r="AA417" s="30"/>
      <c r="AB417" s="30"/>
      <c r="AC417" s="30"/>
      <c r="AD417" s="30"/>
      <c r="AE417" s="30"/>
      <c r="AR417" s="146" t="s">
        <v>226</v>
      </c>
      <c r="AT417" s="146" t="s">
        <v>135</v>
      </c>
      <c r="AU417" s="146" t="s">
        <v>83</v>
      </c>
      <c r="AY417" s="18" t="s">
        <v>132</v>
      </c>
      <c r="BE417" s="147">
        <f>IF(N417="základní",J417,0)</f>
        <v>0</v>
      </c>
      <c r="BF417" s="147">
        <f>IF(N417="snížená",J417,0)</f>
        <v>0</v>
      </c>
      <c r="BG417" s="147">
        <f>IF(N417="zákl. přenesená",J417,0)</f>
        <v>0</v>
      </c>
      <c r="BH417" s="147">
        <f>IF(N417="sníž. přenesená",J417,0)</f>
        <v>0</v>
      </c>
      <c r="BI417" s="147">
        <f>IF(N417="nulová",J417,0)</f>
        <v>0</v>
      </c>
      <c r="BJ417" s="18" t="s">
        <v>81</v>
      </c>
      <c r="BK417" s="147">
        <f>ROUND(I417*H417,2)</f>
        <v>0</v>
      </c>
      <c r="BL417" s="18" t="s">
        <v>226</v>
      </c>
      <c r="BM417" s="146" t="s">
        <v>641</v>
      </c>
    </row>
    <row r="418" spans="1:47" s="2" customFormat="1" ht="146.25">
      <c r="A418" s="30"/>
      <c r="B418" s="31"/>
      <c r="C418" s="30"/>
      <c r="D418" s="148" t="s">
        <v>142</v>
      </c>
      <c r="E418" s="30"/>
      <c r="F418" s="149" t="s">
        <v>620</v>
      </c>
      <c r="G418" s="30"/>
      <c r="H418" s="30"/>
      <c r="I418" s="30"/>
      <c r="J418" s="30"/>
      <c r="K418" s="30"/>
      <c r="L418" s="31"/>
      <c r="M418" s="150"/>
      <c r="N418" s="151"/>
      <c r="O418" s="51"/>
      <c r="P418" s="51"/>
      <c r="Q418" s="51"/>
      <c r="R418" s="51"/>
      <c r="S418" s="51"/>
      <c r="T418" s="52"/>
      <c r="U418" s="30"/>
      <c r="V418" s="30"/>
      <c r="W418" s="30"/>
      <c r="X418" s="30"/>
      <c r="Y418" s="30"/>
      <c r="Z418" s="30"/>
      <c r="AA418" s="30"/>
      <c r="AB418" s="30"/>
      <c r="AC418" s="30"/>
      <c r="AD418" s="30"/>
      <c r="AE418" s="30"/>
      <c r="AT418" s="18" t="s">
        <v>142</v>
      </c>
      <c r="AU418" s="18" t="s">
        <v>83</v>
      </c>
    </row>
    <row r="419" spans="1:47" s="2" customFormat="1" ht="29.25">
      <c r="A419" s="30"/>
      <c r="B419" s="31"/>
      <c r="C419" s="30"/>
      <c r="D419" s="148" t="s">
        <v>186</v>
      </c>
      <c r="E419" s="30"/>
      <c r="F419" s="149" t="s">
        <v>642</v>
      </c>
      <c r="G419" s="30"/>
      <c r="H419" s="30"/>
      <c r="I419" s="30"/>
      <c r="J419" s="30"/>
      <c r="K419" s="30"/>
      <c r="L419" s="31"/>
      <c r="M419" s="150"/>
      <c r="N419" s="151"/>
      <c r="O419" s="51"/>
      <c r="P419" s="51"/>
      <c r="Q419" s="51"/>
      <c r="R419" s="51"/>
      <c r="S419" s="51"/>
      <c r="T419" s="52"/>
      <c r="U419" s="30"/>
      <c r="V419" s="30"/>
      <c r="W419" s="30"/>
      <c r="X419" s="30"/>
      <c r="Y419" s="30"/>
      <c r="Z419" s="30"/>
      <c r="AA419" s="30"/>
      <c r="AB419" s="30"/>
      <c r="AC419" s="30"/>
      <c r="AD419" s="30"/>
      <c r="AE419" s="30"/>
      <c r="AT419" s="18" t="s">
        <v>186</v>
      </c>
      <c r="AU419" s="18" t="s">
        <v>83</v>
      </c>
    </row>
    <row r="420" spans="2:51" s="13" customFormat="1" ht="12">
      <c r="B420" s="152"/>
      <c r="D420" s="148" t="s">
        <v>144</v>
      </c>
      <c r="E420" s="153" t="s">
        <v>3</v>
      </c>
      <c r="F420" s="154" t="s">
        <v>179</v>
      </c>
      <c r="H420" s="153" t="s">
        <v>3</v>
      </c>
      <c r="L420" s="152"/>
      <c r="M420" s="155"/>
      <c r="N420" s="156"/>
      <c r="O420" s="156"/>
      <c r="P420" s="156"/>
      <c r="Q420" s="156"/>
      <c r="R420" s="156"/>
      <c r="S420" s="156"/>
      <c r="T420" s="157"/>
      <c r="AT420" s="153" t="s">
        <v>144</v>
      </c>
      <c r="AU420" s="153" t="s">
        <v>83</v>
      </c>
      <c r="AV420" s="13" t="s">
        <v>81</v>
      </c>
      <c r="AW420" s="13" t="s">
        <v>37</v>
      </c>
      <c r="AX420" s="13" t="s">
        <v>75</v>
      </c>
      <c r="AY420" s="153" t="s">
        <v>132</v>
      </c>
    </row>
    <row r="421" spans="2:51" s="14" customFormat="1" ht="12">
      <c r="B421" s="158"/>
      <c r="D421" s="148" t="s">
        <v>144</v>
      </c>
      <c r="E421" s="159" t="s">
        <v>3</v>
      </c>
      <c r="F421" s="160" t="s">
        <v>416</v>
      </c>
      <c r="H421" s="161">
        <v>26.289</v>
      </c>
      <c r="L421" s="158"/>
      <c r="M421" s="162"/>
      <c r="N421" s="163"/>
      <c r="O421" s="163"/>
      <c r="P421" s="163"/>
      <c r="Q421" s="163"/>
      <c r="R421" s="163"/>
      <c r="S421" s="163"/>
      <c r="T421" s="164"/>
      <c r="AT421" s="159" t="s">
        <v>144</v>
      </c>
      <c r="AU421" s="159" t="s">
        <v>83</v>
      </c>
      <c r="AV421" s="14" t="s">
        <v>83</v>
      </c>
      <c r="AW421" s="14" t="s">
        <v>37</v>
      </c>
      <c r="AX421" s="14" t="s">
        <v>75</v>
      </c>
      <c r="AY421" s="159" t="s">
        <v>132</v>
      </c>
    </row>
    <row r="422" spans="2:51" s="14" customFormat="1" ht="12">
      <c r="B422" s="158"/>
      <c r="D422" s="148" t="s">
        <v>144</v>
      </c>
      <c r="E422" s="159" t="s">
        <v>3</v>
      </c>
      <c r="F422" s="160" t="s">
        <v>417</v>
      </c>
      <c r="H422" s="161">
        <v>38.045</v>
      </c>
      <c r="L422" s="158"/>
      <c r="M422" s="162"/>
      <c r="N422" s="163"/>
      <c r="O422" s="163"/>
      <c r="P422" s="163"/>
      <c r="Q422" s="163"/>
      <c r="R422" s="163"/>
      <c r="S422" s="163"/>
      <c r="T422" s="164"/>
      <c r="AT422" s="159" t="s">
        <v>144</v>
      </c>
      <c r="AU422" s="159" t="s">
        <v>83</v>
      </c>
      <c r="AV422" s="14" t="s">
        <v>83</v>
      </c>
      <c r="AW422" s="14" t="s">
        <v>37</v>
      </c>
      <c r="AX422" s="14" t="s">
        <v>75</v>
      </c>
      <c r="AY422" s="159" t="s">
        <v>132</v>
      </c>
    </row>
    <row r="423" spans="2:51" s="15" customFormat="1" ht="12">
      <c r="B423" s="174"/>
      <c r="D423" s="148" t="s">
        <v>144</v>
      </c>
      <c r="E423" s="175" t="s">
        <v>3</v>
      </c>
      <c r="F423" s="176" t="s">
        <v>207</v>
      </c>
      <c r="H423" s="177">
        <v>64.334</v>
      </c>
      <c r="L423" s="174"/>
      <c r="M423" s="178"/>
      <c r="N423" s="179"/>
      <c r="O423" s="179"/>
      <c r="P423" s="179"/>
      <c r="Q423" s="179"/>
      <c r="R423" s="179"/>
      <c r="S423" s="179"/>
      <c r="T423" s="180"/>
      <c r="AT423" s="175" t="s">
        <v>144</v>
      </c>
      <c r="AU423" s="175" t="s">
        <v>83</v>
      </c>
      <c r="AV423" s="15" t="s">
        <v>140</v>
      </c>
      <c r="AW423" s="15" t="s">
        <v>37</v>
      </c>
      <c r="AX423" s="15" t="s">
        <v>81</v>
      </c>
      <c r="AY423" s="175" t="s">
        <v>132</v>
      </c>
    </row>
    <row r="424" spans="1:65" s="2" customFormat="1" ht="24.2" customHeight="1">
      <c r="A424" s="30"/>
      <c r="B424" s="135"/>
      <c r="C424" s="165" t="s">
        <v>643</v>
      </c>
      <c r="D424" s="165" t="s">
        <v>158</v>
      </c>
      <c r="E424" s="166" t="s">
        <v>602</v>
      </c>
      <c r="F424" s="167" t="s">
        <v>603</v>
      </c>
      <c r="G424" s="168" t="s">
        <v>177</v>
      </c>
      <c r="H424" s="169">
        <v>70.767</v>
      </c>
      <c r="I424" s="170"/>
      <c r="J424" s="170">
        <f>ROUND(I424*H424,2)</f>
        <v>0</v>
      </c>
      <c r="K424" s="167" t="s">
        <v>139</v>
      </c>
      <c r="L424" s="171"/>
      <c r="M424" s="172" t="s">
        <v>3</v>
      </c>
      <c r="N424" s="173" t="s">
        <v>46</v>
      </c>
      <c r="O424" s="144">
        <v>0</v>
      </c>
      <c r="P424" s="144">
        <f>O424*H424</f>
        <v>0</v>
      </c>
      <c r="Q424" s="144">
        <v>0.00014</v>
      </c>
      <c r="R424" s="144">
        <f>Q424*H424</f>
        <v>0.009907379999999999</v>
      </c>
      <c r="S424" s="144">
        <v>0</v>
      </c>
      <c r="T424" s="145">
        <f>S424*H424</f>
        <v>0</v>
      </c>
      <c r="U424" s="30"/>
      <c r="V424" s="30"/>
      <c r="W424" s="30"/>
      <c r="X424" s="30"/>
      <c r="Y424" s="30"/>
      <c r="Z424" s="30"/>
      <c r="AA424" s="30"/>
      <c r="AB424" s="30"/>
      <c r="AC424" s="30"/>
      <c r="AD424" s="30"/>
      <c r="AE424" s="30"/>
      <c r="AR424" s="146" t="s">
        <v>318</v>
      </c>
      <c r="AT424" s="146" t="s">
        <v>158</v>
      </c>
      <c r="AU424" s="146" t="s">
        <v>83</v>
      </c>
      <c r="AY424" s="18" t="s">
        <v>132</v>
      </c>
      <c r="BE424" s="147">
        <f>IF(N424="základní",J424,0)</f>
        <v>0</v>
      </c>
      <c r="BF424" s="147">
        <f>IF(N424="snížená",J424,0)</f>
        <v>0</v>
      </c>
      <c r="BG424" s="147">
        <f>IF(N424="zákl. přenesená",J424,0)</f>
        <v>0</v>
      </c>
      <c r="BH424" s="147">
        <f>IF(N424="sníž. přenesená",J424,0)</f>
        <v>0</v>
      </c>
      <c r="BI424" s="147">
        <f>IF(N424="nulová",J424,0)</f>
        <v>0</v>
      </c>
      <c r="BJ424" s="18" t="s">
        <v>81</v>
      </c>
      <c r="BK424" s="147">
        <f>ROUND(I424*H424,2)</f>
        <v>0</v>
      </c>
      <c r="BL424" s="18" t="s">
        <v>226</v>
      </c>
      <c r="BM424" s="146" t="s">
        <v>644</v>
      </c>
    </row>
    <row r="425" spans="2:51" s="14" customFormat="1" ht="12">
      <c r="B425" s="158"/>
      <c r="D425" s="148" t="s">
        <v>144</v>
      </c>
      <c r="F425" s="160" t="s">
        <v>645</v>
      </c>
      <c r="H425" s="161">
        <v>70.767</v>
      </c>
      <c r="L425" s="158"/>
      <c r="M425" s="162"/>
      <c r="N425" s="163"/>
      <c r="O425" s="163"/>
      <c r="P425" s="163"/>
      <c r="Q425" s="163"/>
      <c r="R425" s="163"/>
      <c r="S425" s="163"/>
      <c r="T425" s="164"/>
      <c r="AT425" s="159" t="s">
        <v>144</v>
      </c>
      <c r="AU425" s="159" t="s">
        <v>83</v>
      </c>
      <c r="AV425" s="14" t="s">
        <v>83</v>
      </c>
      <c r="AW425" s="14" t="s">
        <v>4</v>
      </c>
      <c r="AX425" s="14" t="s">
        <v>81</v>
      </c>
      <c r="AY425" s="159" t="s">
        <v>132</v>
      </c>
    </row>
    <row r="426" spans="1:65" s="2" customFormat="1" ht="37.9" customHeight="1">
      <c r="A426" s="30"/>
      <c r="B426" s="135"/>
      <c r="C426" s="136" t="s">
        <v>646</v>
      </c>
      <c r="D426" s="136" t="s">
        <v>135</v>
      </c>
      <c r="E426" s="137" t="s">
        <v>647</v>
      </c>
      <c r="F426" s="138" t="s">
        <v>648</v>
      </c>
      <c r="G426" s="139" t="s">
        <v>234</v>
      </c>
      <c r="H426" s="140">
        <v>16.88</v>
      </c>
      <c r="I426" s="141"/>
      <c r="J426" s="141">
        <f>ROUND(I426*H426,2)</f>
        <v>0</v>
      </c>
      <c r="K426" s="138" t="s">
        <v>139</v>
      </c>
      <c r="L426" s="31"/>
      <c r="M426" s="142" t="s">
        <v>3</v>
      </c>
      <c r="N426" s="143" t="s">
        <v>46</v>
      </c>
      <c r="O426" s="144">
        <v>0.85</v>
      </c>
      <c r="P426" s="144">
        <f>O426*H426</f>
        <v>14.347999999999999</v>
      </c>
      <c r="Q426" s="144">
        <v>0.00554</v>
      </c>
      <c r="R426" s="144">
        <f>Q426*H426</f>
        <v>0.09351519999999999</v>
      </c>
      <c r="S426" s="144">
        <v>0</v>
      </c>
      <c r="T426" s="145">
        <f>S426*H426</f>
        <v>0</v>
      </c>
      <c r="U426" s="30"/>
      <c r="V426" s="30"/>
      <c r="W426" s="30"/>
      <c r="X426" s="30"/>
      <c r="Y426" s="30"/>
      <c r="Z426" s="30"/>
      <c r="AA426" s="30"/>
      <c r="AB426" s="30"/>
      <c r="AC426" s="30"/>
      <c r="AD426" s="30"/>
      <c r="AE426" s="30"/>
      <c r="AR426" s="146" t="s">
        <v>226</v>
      </c>
      <c r="AT426" s="146" t="s">
        <v>135</v>
      </c>
      <c r="AU426" s="146" t="s">
        <v>83</v>
      </c>
      <c r="AY426" s="18" t="s">
        <v>132</v>
      </c>
      <c r="BE426" s="147">
        <f>IF(N426="základní",J426,0)</f>
        <v>0</v>
      </c>
      <c r="BF426" s="147">
        <f>IF(N426="snížená",J426,0)</f>
        <v>0</v>
      </c>
      <c r="BG426" s="147">
        <f>IF(N426="zákl. přenesená",J426,0)</f>
        <v>0</v>
      </c>
      <c r="BH426" s="147">
        <f>IF(N426="sníž. přenesená",J426,0)</f>
        <v>0</v>
      </c>
      <c r="BI426" s="147">
        <f>IF(N426="nulová",J426,0)</f>
        <v>0</v>
      </c>
      <c r="BJ426" s="18" t="s">
        <v>81</v>
      </c>
      <c r="BK426" s="147">
        <f>ROUND(I426*H426,2)</f>
        <v>0</v>
      </c>
      <c r="BL426" s="18" t="s">
        <v>226</v>
      </c>
      <c r="BM426" s="146" t="s">
        <v>649</v>
      </c>
    </row>
    <row r="427" spans="1:47" s="2" customFormat="1" ht="341.25">
      <c r="A427" s="30"/>
      <c r="B427" s="31"/>
      <c r="C427" s="30"/>
      <c r="D427" s="148" t="s">
        <v>142</v>
      </c>
      <c r="E427" s="30"/>
      <c r="F427" s="149" t="s">
        <v>650</v>
      </c>
      <c r="G427" s="30"/>
      <c r="H427" s="30"/>
      <c r="I427" s="30"/>
      <c r="J427" s="30"/>
      <c r="K427" s="30"/>
      <c r="L427" s="31"/>
      <c r="M427" s="150"/>
      <c r="N427" s="151"/>
      <c r="O427" s="51"/>
      <c r="P427" s="51"/>
      <c r="Q427" s="51"/>
      <c r="R427" s="51"/>
      <c r="S427" s="51"/>
      <c r="T427" s="52"/>
      <c r="U427" s="30"/>
      <c r="V427" s="30"/>
      <c r="W427" s="30"/>
      <c r="X427" s="30"/>
      <c r="Y427" s="30"/>
      <c r="Z427" s="30"/>
      <c r="AA427" s="30"/>
      <c r="AB427" s="30"/>
      <c r="AC427" s="30"/>
      <c r="AD427" s="30"/>
      <c r="AE427" s="30"/>
      <c r="AT427" s="18" t="s">
        <v>142</v>
      </c>
      <c r="AU427" s="18" t="s">
        <v>83</v>
      </c>
    </row>
    <row r="428" spans="2:51" s="13" customFormat="1" ht="12">
      <c r="B428" s="152"/>
      <c r="D428" s="148" t="s">
        <v>144</v>
      </c>
      <c r="E428" s="153" t="s">
        <v>3</v>
      </c>
      <c r="F428" s="154" t="s">
        <v>179</v>
      </c>
      <c r="H428" s="153" t="s">
        <v>3</v>
      </c>
      <c r="L428" s="152"/>
      <c r="M428" s="155"/>
      <c r="N428" s="156"/>
      <c r="O428" s="156"/>
      <c r="P428" s="156"/>
      <c r="Q428" s="156"/>
      <c r="R428" s="156"/>
      <c r="S428" s="156"/>
      <c r="T428" s="157"/>
      <c r="AT428" s="153" t="s">
        <v>144</v>
      </c>
      <c r="AU428" s="153" t="s">
        <v>83</v>
      </c>
      <c r="AV428" s="13" t="s">
        <v>81</v>
      </c>
      <c r="AW428" s="13" t="s">
        <v>37</v>
      </c>
      <c r="AX428" s="13" t="s">
        <v>75</v>
      </c>
      <c r="AY428" s="153" t="s">
        <v>132</v>
      </c>
    </row>
    <row r="429" spans="2:51" s="14" customFormat="1" ht="12">
      <c r="B429" s="158"/>
      <c r="D429" s="148" t="s">
        <v>144</v>
      </c>
      <c r="E429" s="159" t="s">
        <v>3</v>
      </c>
      <c r="F429" s="160" t="s">
        <v>651</v>
      </c>
      <c r="H429" s="161">
        <v>9.52</v>
      </c>
      <c r="L429" s="158"/>
      <c r="M429" s="162"/>
      <c r="N429" s="163"/>
      <c r="O429" s="163"/>
      <c r="P429" s="163"/>
      <c r="Q429" s="163"/>
      <c r="R429" s="163"/>
      <c r="S429" s="163"/>
      <c r="T429" s="164"/>
      <c r="AT429" s="159" t="s">
        <v>144</v>
      </c>
      <c r="AU429" s="159" t="s">
        <v>83</v>
      </c>
      <c r="AV429" s="14" t="s">
        <v>83</v>
      </c>
      <c r="AW429" s="14" t="s">
        <v>37</v>
      </c>
      <c r="AX429" s="14" t="s">
        <v>75</v>
      </c>
      <c r="AY429" s="159" t="s">
        <v>132</v>
      </c>
    </row>
    <row r="430" spans="2:51" s="14" customFormat="1" ht="12">
      <c r="B430" s="158"/>
      <c r="D430" s="148" t="s">
        <v>144</v>
      </c>
      <c r="E430" s="159" t="s">
        <v>3</v>
      </c>
      <c r="F430" s="160" t="s">
        <v>652</v>
      </c>
      <c r="H430" s="161">
        <v>3.68</v>
      </c>
      <c r="L430" s="158"/>
      <c r="M430" s="162"/>
      <c r="N430" s="163"/>
      <c r="O430" s="163"/>
      <c r="P430" s="163"/>
      <c r="Q430" s="163"/>
      <c r="R430" s="163"/>
      <c r="S430" s="163"/>
      <c r="T430" s="164"/>
      <c r="AT430" s="159" t="s">
        <v>144</v>
      </c>
      <c r="AU430" s="159" t="s">
        <v>83</v>
      </c>
      <c r="AV430" s="14" t="s">
        <v>83</v>
      </c>
      <c r="AW430" s="14" t="s">
        <v>37</v>
      </c>
      <c r="AX430" s="14" t="s">
        <v>75</v>
      </c>
      <c r="AY430" s="159" t="s">
        <v>132</v>
      </c>
    </row>
    <row r="431" spans="2:51" s="14" customFormat="1" ht="12">
      <c r="B431" s="158"/>
      <c r="D431" s="148" t="s">
        <v>144</v>
      </c>
      <c r="E431" s="159" t="s">
        <v>3</v>
      </c>
      <c r="F431" s="160" t="s">
        <v>653</v>
      </c>
      <c r="H431" s="161">
        <v>3.68</v>
      </c>
      <c r="L431" s="158"/>
      <c r="M431" s="162"/>
      <c r="N431" s="163"/>
      <c r="O431" s="163"/>
      <c r="P431" s="163"/>
      <c r="Q431" s="163"/>
      <c r="R431" s="163"/>
      <c r="S431" s="163"/>
      <c r="T431" s="164"/>
      <c r="AT431" s="159" t="s">
        <v>144</v>
      </c>
      <c r="AU431" s="159" t="s">
        <v>83</v>
      </c>
      <c r="AV431" s="14" t="s">
        <v>83</v>
      </c>
      <c r="AW431" s="14" t="s">
        <v>37</v>
      </c>
      <c r="AX431" s="14" t="s">
        <v>75</v>
      </c>
      <c r="AY431" s="159" t="s">
        <v>132</v>
      </c>
    </row>
    <row r="432" spans="2:51" s="15" customFormat="1" ht="12">
      <c r="B432" s="174"/>
      <c r="D432" s="148" t="s">
        <v>144</v>
      </c>
      <c r="E432" s="175" t="s">
        <v>3</v>
      </c>
      <c r="F432" s="176" t="s">
        <v>207</v>
      </c>
      <c r="H432" s="177">
        <v>16.88</v>
      </c>
      <c r="L432" s="174"/>
      <c r="M432" s="178"/>
      <c r="N432" s="179"/>
      <c r="O432" s="179"/>
      <c r="P432" s="179"/>
      <c r="Q432" s="179"/>
      <c r="R432" s="179"/>
      <c r="S432" s="179"/>
      <c r="T432" s="180"/>
      <c r="AT432" s="175" t="s">
        <v>144</v>
      </c>
      <c r="AU432" s="175" t="s">
        <v>83</v>
      </c>
      <c r="AV432" s="15" t="s">
        <v>140</v>
      </c>
      <c r="AW432" s="15" t="s">
        <v>37</v>
      </c>
      <c r="AX432" s="15" t="s">
        <v>81</v>
      </c>
      <c r="AY432" s="175" t="s">
        <v>132</v>
      </c>
    </row>
    <row r="433" spans="1:65" s="2" customFormat="1" ht="24.2" customHeight="1">
      <c r="A433" s="30"/>
      <c r="B433" s="135"/>
      <c r="C433" s="136" t="s">
        <v>654</v>
      </c>
      <c r="D433" s="136" t="s">
        <v>135</v>
      </c>
      <c r="E433" s="137" t="s">
        <v>655</v>
      </c>
      <c r="F433" s="138" t="s">
        <v>656</v>
      </c>
      <c r="G433" s="139" t="s">
        <v>177</v>
      </c>
      <c r="H433" s="140">
        <v>72.774</v>
      </c>
      <c r="I433" s="141"/>
      <c r="J433" s="141">
        <f>ROUND(I433*H433,2)</f>
        <v>0</v>
      </c>
      <c r="K433" s="138" t="s">
        <v>139</v>
      </c>
      <c r="L433" s="31"/>
      <c r="M433" s="142" t="s">
        <v>3</v>
      </c>
      <c r="N433" s="143" t="s">
        <v>46</v>
      </c>
      <c r="O433" s="144">
        <v>0.12</v>
      </c>
      <c r="P433" s="144">
        <f>O433*H433</f>
        <v>8.73288</v>
      </c>
      <c r="Q433" s="144">
        <v>0.0007</v>
      </c>
      <c r="R433" s="144">
        <f>Q433*H433</f>
        <v>0.0509418</v>
      </c>
      <c r="S433" s="144">
        <v>0</v>
      </c>
      <c r="T433" s="145">
        <f>S433*H433</f>
        <v>0</v>
      </c>
      <c r="U433" s="30"/>
      <c r="V433" s="30"/>
      <c r="W433" s="30"/>
      <c r="X433" s="30"/>
      <c r="Y433" s="30"/>
      <c r="Z433" s="30"/>
      <c r="AA433" s="30"/>
      <c r="AB433" s="30"/>
      <c r="AC433" s="30"/>
      <c r="AD433" s="30"/>
      <c r="AE433" s="30"/>
      <c r="AR433" s="146" t="s">
        <v>226</v>
      </c>
      <c r="AT433" s="146" t="s">
        <v>135</v>
      </c>
      <c r="AU433" s="146" t="s">
        <v>83</v>
      </c>
      <c r="AY433" s="18" t="s">
        <v>132</v>
      </c>
      <c r="BE433" s="147">
        <f>IF(N433="základní",J433,0)</f>
        <v>0</v>
      </c>
      <c r="BF433" s="147">
        <f>IF(N433="snížená",J433,0)</f>
        <v>0</v>
      </c>
      <c r="BG433" s="147">
        <f>IF(N433="zákl. přenesená",J433,0)</f>
        <v>0</v>
      </c>
      <c r="BH433" s="147">
        <f>IF(N433="sníž. přenesená",J433,0)</f>
        <v>0</v>
      </c>
      <c r="BI433" s="147">
        <f>IF(N433="nulová",J433,0)</f>
        <v>0</v>
      </c>
      <c r="BJ433" s="18" t="s">
        <v>81</v>
      </c>
      <c r="BK433" s="147">
        <f>ROUND(I433*H433,2)</f>
        <v>0</v>
      </c>
      <c r="BL433" s="18" t="s">
        <v>226</v>
      </c>
      <c r="BM433" s="146" t="s">
        <v>657</v>
      </c>
    </row>
    <row r="434" spans="1:47" s="2" customFormat="1" ht="146.25">
      <c r="A434" s="30"/>
      <c r="B434" s="31"/>
      <c r="C434" s="30"/>
      <c r="D434" s="148" t="s">
        <v>142</v>
      </c>
      <c r="E434" s="30"/>
      <c r="F434" s="149" t="s">
        <v>620</v>
      </c>
      <c r="G434" s="30"/>
      <c r="H434" s="30"/>
      <c r="I434" s="30"/>
      <c r="J434" s="30"/>
      <c r="K434" s="30"/>
      <c r="L434" s="31"/>
      <c r="M434" s="150"/>
      <c r="N434" s="151"/>
      <c r="O434" s="51"/>
      <c r="P434" s="51"/>
      <c r="Q434" s="51"/>
      <c r="R434" s="51"/>
      <c r="S434" s="51"/>
      <c r="T434" s="52"/>
      <c r="U434" s="30"/>
      <c r="V434" s="30"/>
      <c r="W434" s="30"/>
      <c r="X434" s="30"/>
      <c r="Y434" s="30"/>
      <c r="Z434" s="30"/>
      <c r="AA434" s="30"/>
      <c r="AB434" s="30"/>
      <c r="AC434" s="30"/>
      <c r="AD434" s="30"/>
      <c r="AE434" s="30"/>
      <c r="AT434" s="18" t="s">
        <v>142</v>
      </c>
      <c r="AU434" s="18" t="s">
        <v>83</v>
      </c>
    </row>
    <row r="435" spans="2:51" s="13" customFormat="1" ht="12">
      <c r="B435" s="152"/>
      <c r="D435" s="148" t="s">
        <v>144</v>
      </c>
      <c r="E435" s="153" t="s">
        <v>3</v>
      </c>
      <c r="F435" s="154" t="s">
        <v>179</v>
      </c>
      <c r="H435" s="153" t="s">
        <v>3</v>
      </c>
      <c r="L435" s="152"/>
      <c r="M435" s="155"/>
      <c r="N435" s="156"/>
      <c r="O435" s="156"/>
      <c r="P435" s="156"/>
      <c r="Q435" s="156"/>
      <c r="R435" s="156"/>
      <c r="S435" s="156"/>
      <c r="T435" s="157"/>
      <c r="AT435" s="153" t="s">
        <v>144</v>
      </c>
      <c r="AU435" s="153" t="s">
        <v>83</v>
      </c>
      <c r="AV435" s="13" t="s">
        <v>81</v>
      </c>
      <c r="AW435" s="13" t="s">
        <v>37</v>
      </c>
      <c r="AX435" s="13" t="s">
        <v>75</v>
      </c>
      <c r="AY435" s="153" t="s">
        <v>132</v>
      </c>
    </row>
    <row r="436" spans="2:51" s="14" customFormat="1" ht="12">
      <c r="B436" s="158"/>
      <c r="D436" s="148" t="s">
        <v>144</v>
      </c>
      <c r="E436" s="159" t="s">
        <v>3</v>
      </c>
      <c r="F436" s="160" t="s">
        <v>658</v>
      </c>
      <c r="H436" s="161">
        <v>72.774</v>
      </c>
      <c r="L436" s="158"/>
      <c r="M436" s="162"/>
      <c r="N436" s="163"/>
      <c r="O436" s="163"/>
      <c r="P436" s="163"/>
      <c r="Q436" s="163"/>
      <c r="R436" s="163"/>
      <c r="S436" s="163"/>
      <c r="T436" s="164"/>
      <c r="AT436" s="159" t="s">
        <v>144</v>
      </c>
      <c r="AU436" s="159" t="s">
        <v>83</v>
      </c>
      <c r="AV436" s="14" t="s">
        <v>83</v>
      </c>
      <c r="AW436" s="14" t="s">
        <v>37</v>
      </c>
      <c r="AX436" s="14" t="s">
        <v>81</v>
      </c>
      <c r="AY436" s="159" t="s">
        <v>132</v>
      </c>
    </row>
    <row r="437" spans="1:65" s="2" customFormat="1" ht="37.9" customHeight="1">
      <c r="A437" s="30"/>
      <c r="B437" s="135"/>
      <c r="C437" s="136" t="s">
        <v>659</v>
      </c>
      <c r="D437" s="136" t="s">
        <v>135</v>
      </c>
      <c r="E437" s="137" t="s">
        <v>660</v>
      </c>
      <c r="F437" s="138" t="s">
        <v>661</v>
      </c>
      <c r="G437" s="139" t="s">
        <v>177</v>
      </c>
      <c r="H437" s="140">
        <v>72.774</v>
      </c>
      <c r="I437" s="141"/>
      <c r="J437" s="141">
        <f>ROUND(I437*H437,2)</f>
        <v>0</v>
      </c>
      <c r="K437" s="138" t="s">
        <v>139</v>
      </c>
      <c r="L437" s="31"/>
      <c r="M437" s="142" t="s">
        <v>3</v>
      </c>
      <c r="N437" s="143" t="s">
        <v>46</v>
      </c>
      <c r="O437" s="144">
        <v>0.04</v>
      </c>
      <c r="P437" s="144">
        <f>O437*H437</f>
        <v>2.91096</v>
      </c>
      <c r="Q437" s="144">
        <v>0.0001</v>
      </c>
      <c r="R437" s="144">
        <f>Q437*H437</f>
        <v>0.007277400000000001</v>
      </c>
      <c r="S437" s="144">
        <v>0</v>
      </c>
      <c r="T437" s="145">
        <f>S437*H437</f>
        <v>0</v>
      </c>
      <c r="U437" s="30"/>
      <c r="V437" s="30"/>
      <c r="W437" s="30"/>
      <c r="X437" s="30"/>
      <c r="Y437" s="30"/>
      <c r="Z437" s="30"/>
      <c r="AA437" s="30"/>
      <c r="AB437" s="30"/>
      <c r="AC437" s="30"/>
      <c r="AD437" s="30"/>
      <c r="AE437" s="30"/>
      <c r="AR437" s="146" t="s">
        <v>226</v>
      </c>
      <c r="AT437" s="146" t="s">
        <v>135</v>
      </c>
      <c r="AU437" s="146" t="s">
        <v>83</v>
      </c>
      <c r="AY437" s="18" t="s">
        <v>132</v>
      </c>
      <c r="BE437" s="147">
        <f>IF(N437="základní",J437,0)</f>
        <v>0</v>
      </c>
      <c r="BF437" s="147">
        <f>IF(N437="snížená",J437,0)</f>
        <v>0</v>
      </c>
      <c r="BG437" s="147">
        <f>IF(N437="zákl. přenesená",J437,0)</f>
        <v>0</v>
      </c>
      <c r="BH437" s="147">
        <f>IF(N437="sníž. přenesená",J437,0)</f>
        <v>0</v>
      </c>
      <c r="BI437" s="147">
        <f>IF(N437="nulová",J437,0)</f>
        <v>0</v>
      </c>
      <c r="BJ437" s="18" t="s">
        <v>81</v>
      </c>
      <c r="BK437" s="147">
        <f>ROUND(I437*H437,2)</f>
        <v>0</v>
      </c>
      <c r="BL437" s="18" t="s">
        <v>226</v>
      </c>
      <c r="BM437" s="146" t="s">
        <v>662</v>
      </c>
    </row>
    <row r="438" spans="1:47" s="2" customFormat="1" ht="146.25">
      <c r="A438" s="30"/>
      <c r="B438" s="31"/>
      <c r="C438" s="30"/>
      <c r="D438" s="148" t="s">
        <v>142</v>
      </c>
      <c r="E438" s="30"/>
      <c r="F438" s="149" t="s">
        <v>620</v>
      </c>
      <c r="G438" s="30"/>
      <c r="H438" s="30"/>
      <c r="I438" s="30"/>
      <c r="J438" s="30"/>
      <c r="K438" s="30"/>
      <c r="L438" s="31"/>
      <c r="M438" s="150"/>
      <c r="N438" s="151"/>
      <c r="O438" s="51"/>
      <c r="P438" s="51"/>
      <c r="Q438" s="51"/>
      <c r="R438" s="51"/>
      <c r="S438" s="51"/>
      <c r="T438" s="52"/>
      <c r="U438" s="30"/>
      <c r="V438" s="30"/>
      <c r="W438" s="30"/>
      <c r="X438" s="30"/>
      <c r="Y438" s="30"/>
      <c r="Z438" s="30"/>
      <c r="AA438" s="30"/>
      <c r="AB438" s="30"/>
      <c r="AC438" s="30"/>
      <c r="AD438" s="30"/>
      <c r="AE438" s="30"/>
      <c r="AT438" s="18" t="s">
        <v>142</v>
      </c>
      <c r="AU438" s="18" t="s">
        <v>83</v>
      </c>
    </row>
    <row r="439" spans="1:65" s="2" customFormat="1" ht="24.2" customHeight="1">
      <c r="A439" s="30"/>
      <c r="B439" s="135"/>
      <c r="C439" s="136" t="s">
        <v>663</v>
      </c>
      <c r="D439" s="136" t="s">
        <v>135</v>
      </c>
      <c r="E439" s="137" t="s">
        <v>664</v>
      </c>
      <c r="F439" s="138" t="s">
        <v>665</v>
      </c>
      <c r="G439" s="139" t="s">
        <v>177</v>
      </c>
      <c r="H439" s="140">
        <v>36.351</v>
      </c>
      <c r="I439" s="141"/>
      <c r="J439" s="141">
        <f>ROUND(I439*H439,2)</f>
        <v>0</v>
      </c>
      <c r="K439" s="138" t="s">
        <v>407</v>
      </c>
      <c r="L439" s="31"/>
      <c r="M439" s="142" t="s">
        <v>3</v>
      </c>
      <c r="N439" s="143" t="s">
        <v>46</v>
      </c>
      <c r="O439" s="144">
        <v>0.809</v>
      </c>
      <c r="P439" s="144">
        <f>O439*H439</f>
        <v>29.407959</v>
      </c>
      <c r="Q439" s="144">
        <v>0.0148</v>
      </c>
      <c r="R439" s="144">
        <f>Q439*H439</f>
        <v>0.5379948</v>
      </c>
      <c r="S439" s="144">
        <v>0</v>
      </c>
      <c r="T439" s="145">
        <f>S439*H439</f>
        <v>0</v>
      </c>
      <c r="U439" s="30"/>
      <c r="V439" s="30"/>
      <c r="W439" s="30"/>
      <c r="X439" s="30"/>
      <c r="Y439" s="30"/>
      <c r="Z439" s="30"/>
      <c r="AA439" s="30"/>
      <c r="AB439" s="30"/>
      <c r="AC439" s="30"/>
      <c r="AD439" s="30"/>
      <c r="AE439" s="30"/>
      <c r="AR439" s="146" t="s">
        <v>226</v>
      </c>
      <c r="AT439" s="146" t="s">
        <v>135</v>
      </c>
      <c r="AU439" s="146" t="s">
        <v>83</v>
      </c>
      <c r="AY439" s="18" t="s">
        <v>132</v>
      </c>
      <c r="BE439" s="147">
        <f>IF(N439="základní",J439,0)</f>
        <v>0</v>
      </c>
      <c r="BF439" s="147">
        <f>IF(N439="snížená",J439,0)</f>
        <v>0</v>
      </c>
      <c r="BG439" s="147">
        <f>IF(N439="zákl. přenesená",J439,0)</f>
        <v>0</v>
      </c>
      <c r="BH439" s="147">
        <f>IF(N439="sníž. přenesená",J439,0)</f>
        <v>0</v>
      </c>
      <c r="BI439" s="147">
        <f>IF(N439="nulová",J439,0)</f>
        <v>0</v>
      </c>
      <c r="BJ439" s="18" t="s">
        <v>81</v>
      </c>
      <c r="BK439" s="147">
        <f>ROUND(I439*H439,2)</f>
        <v>0</v>
      </c>
      <c r="BL439" s="18" t="s">
        <v>226</v>
      </c>
      <c r="BM439" s="146" t="s">
        <v>666</v>
      </c>
    </row>
    <row r="440" spans="1:47" s="2" customFormat="1" ht="234">
      <c r="A440" s="30"/>
      <c r="B440" s="31"/>
      <c r="C440" s="30"/>
      <c r="D440" s="148" t="s">
        <v>142</v>
      </c>
      <c r="E440" s="30"/>
      <c r="F440" s="149" t="s">
        <v>667</v>
      </c>
      <c r="G440" s="30"/>
      <c r="H440" s="30"/>
      <c r="I440" s="30"/>
      <c r="J440" s="30"/>
      <c r="K440" s="30"/>
      <c r="L440" s="31"/>
      <c r="M440" s="150"/>
      <c r="N440" s="151"/>
      <c r="O440" s="51"/>
      <c r="P440" s="51"/>
      <c r="Q440" s="51"/>
      <c r="R440" s="51"/>
      <c r="S440" s="51"/>
      <c r="T440" s="52"/>
      <c r="U440" s="30"/>
      <c r="V440" s="30"/>
      <c r="W440" s="30"/>
      <c r="X440" s="30"/>
      <c r="Y440" s="30"/>
      <c r="Z440" s="30"/>
      <c r="AA440" s="30"/>
      <c r="AB440" s="30"/>
      <c r="AC440" s="30"/>
      <c r="AD440" s="30"/>
      <c r="AE440" s="30"/>
      <c r="AT440" s="18" t="s">
        <v>142</v>
      </c>
      <c r="AU440" s="18" t="s">
        <v>83</v>
      </c>
    </row>
    <row r="441" spans="2:51" s="13" customFormat="1" ht="22.5">
      <c r="B441" s="152"/>
      <c r="D441" s="148" t="s">
        <v>144</v>
      </c>
      <c r="E441" s="153" t="s">
        <v>3</v>
      </c>
      <c r="F441" s="154" t="s">
        <v>145</v>
      </c>
      <c r="H441" s="153" t="s">
        <v>3</v>
      </c>
      <c r="L441" s="152"/>
      <c r="M441" s="155"/>
      <c r="N441" s="156"/>
      <c r="O441" s="156"/>
      <c r="P441" s="156"/>
      <c r="Q441" s="156"/>
      <c r="R441" s="156"/>
      <c r="S441" s="156"/>
      <c r="T441" s="157"/>
      <c r="AT441" s="153" t="s">
        <v>144</v>
      </c>
      <c r="AU441" s="153" t="s">
        <v>83</v>
      </c>
      <c r="AV441" s="13" t="s">
        <v>81</v>
      </c>
      <c r="AW441" s="13" t="s">
        <v>37</v>
      </c>
      <c r="AX441" s="13" t="s">
        <v>75</v>
      </c>
      <c r="AY441" s="153" t="s">
        <v>132</v>
      </c>
    </row>
    <row r="442" spans="2:51" s="14" customFormat="1" ht="12">
      <c r="B442" s="158"/>
      <c r="D442" s="148" t="s">
        <v>144</v>
      </c>
      <c r="E442" s="159" t="s">
        <v>3</v>
      </c>
      <c r="F442" s="160" t="s">
        <v>668</v>
      </c>
      <c r="H442" s="161">
        <v>23.205</v>
      </c>
      <c r="L442" s="158"/>
      <c r="M442" s="162"/>
      <c r="N442" s="163"/>
      <c r="O442" s="163"/>
      <c r="P442" s="163"/>
      <c r="Q442" s="163"/>
      <c r="R442" s="163"/>
      <c r="S442" s="163"/>
      <c r="T442" s="164"/>
      <c r="AT442" s="159" t="s">
        <v>144</v>
      </c>
      <c r="AU442" s="159" t="s">
        <v>83</v>
      </c>
      <c r="AV442" s="14" t="s">
        <v>83</v>
      </c>
      <c r="AW442" s="14" t="s">
        <v>37</v>
      </c>
      <c r="AX442" s="14" t="s">
        <v>75</v>
      </c>
      <c r="AY442" s="159" t="s">
        <v>132</v>
      </c>
    </row>
    <row r="443" spans="2:51" s="14" customFormat="1" ht="12">
      <c r="B443" s="158"/>
      <c r="D443" s="148" t="s">
        <v>144</v>
      </c>
      <c r="E443" s="159" t="s">
        <v>3</v>
      </c>
      <c r="F443" s="160" t="s">
        <v>669</v>
      </c>
      <c r="H443" s="161">
        <v>13.146</v>
      </c>
      <c r="L443" s="158"/>
      <c r="M443" s="162"/>
      <c r="N443" s="163"/>
      <c r="O443" s="163"/>
      <c r="P443" s="163"/>
      <c r="Q443" s="163"/>
      <c r="R443" s="163"/>
      <c r="S443" s="163"/>
      <c r="T443" s="164"/>
      <c r="AT443" s="159" t="s">
        <v>144</v>
      </c>
      <c r="AU443" s="159" t="s">
        <v>83</v>
      </c>
      <c r="AV443" s="14" t="s">
        <v>83</v>
      </c>
      <c r="AW443" s="14" t="s">
        <v>37</v>
      </c>
      <c r="AX443" s="14" t="s">
        <v>75</v>
      </c>
      <c r="AY443" s="159" t="s">
        <v>132</v>
      </c>
    </row>
    <row r="444" spans="2:51" s="15" customFormat="1" ht="12">
      <c r="B444" s="174"/>
      <c r="D444" s="148" t="s">
        <v>144</v>
      </c>
      <c r="E444" s="175" t="s">
        <v>3</v>
      </c>
      <c r="F444" s="176" t="s">
        <v>207</v>
      </c>
      <c r="H444" s="177">
        <v>36.351</v>
      </c>
      <c r="L444" s="174"/>
      <c r="M444" s="178"/>
      <c r="N444" s="179"/>
      <c r="O444" s="179"/>
      <c r="P444" s="179"/>
      <c r="Q444" s="179"/>
      <c r="R444" s="179"/>
      <c r="S444" s="179"/>
      <c r="T444" s="180"/>
      <c r="AT444" s="175" t="s">
        <v>144</v>
      </c>
      <c r="AU444" s="175" t="s">
        <v>83</v>
      </c>
      <c r="AV444" s="15" t="s">
        <v>140</v>
      </c>
      <c r="AW444" s="15" t="s">
        <v>37</v>
      </c>
      <c r="AX444" s="15" t="s">
        <v>81</v>
      </c>
      <c r="AY444" s="175" t="s">
        <v>132</v>
      </c>
    </row>
    <row r="445" spans="1:65" s="2" customFormat="1" ht="49.5" customHeight="1">
      <c r="A445" s="30"/>
      <c r="B445" s="135"/>
      <c r="C445" s="136" t="s">
        <v>670</v>
      </c>
      <c r="D445" s="136" t="s">
        <v>135</v>
      </c>
      <c r="E445" s="137" t="s">
        <v>671</v>
      </c>
      <c r="F445" s="138" t="s">
        <v>672</v>
      </c>
      <c r="G445" s="139" t="s">
        <v>234</v>
      </c>
      <c r="H445" s="140">
        <v>10.07</v>
      </c>
      <c r="I445" s="141"/>
      <c r="J445" s="141">
        <f>ROUND(I445*H445,2)</f>
        <v>0</v>
      </c>
      <c r="K445" s="138" t="s">
        <v>139</v>
      </c>
      <c r="L445" s="31"/>
      <c r="M445" s="142" t="s">
        <v>3</v>
      </c>
      <c r="N445" s="143" t="s">
        <v>46</v>
      </c>
      <c r="O445" s="144">
        <v>0.938</v>
      </c>
      <c r="P445" s="144">
        <f>O445*H445</f>
        <v>9.44566</v>
      </c>
      <c r="Q445" s="144">
        <v>0.01242</v>
      </c>
      <c r="R445" s="144">
        <f>Q445*H445</f>
        <v>0.1250694</v>
      </c>
      <c r="S445" s="144">
        <v>0</v>
      </c>
      <c r="T445" s="145">
        <f>S445*H445</f>
        <v>0</v>
      </c>
      <c r="U445" s="30"/>
      <c r="V445" s="30"/>
      <c r="W445" s="30"/>
      <c r="X445" s="30"/>
      <c r="Y445" s="30"/>
      <c r="Z445" s="30"/>
      <c r="AA445" s="30"/>
      <c r="AB445" s="30"/>
      <c r="AC445" s="30"/>
      <c r="AD445" s="30"/>
      <c r="AE445" s="30"/>
      <c r="AR445" s="146" t="s">
        <v>226</v>
      </c>
      <c r="AT445" s="146" t="s">
        <v>135</v>
      </c>
      <c r="AU445" s="146" t="s">
        <v>83</v>
      </c>
      <c r="AY445" s="18" t="s">
        <v>132</v>
      </c>
      <c r="BE445" s="147">
        <f>IF(N445="základní",J445,0)</f>
        <v>0</v>
      </c>
      <c r="BF445" s="147">
        <f>IF(N445="snížená",J445,0)</f>
        <v>0</v>
      </c>
      <c r="BG445" s="147">
        <f>IF(N445="zákl. přenesená",J445,0)</f>
        <v>0</v>
      </c>
      <c r="BH445" s="147">
        <f>IF(N445="sníž. přenesená",J445,0)</f>
        <v>0</v>
      </c>
      <c r="BI445" s="147">
        <f>IF(N445="nulová",J445,0)</f>
        <v>0</v>
      </c>
      <c r="BJ445" s="18" t="s">
        <v>81</v>
      </c>
      <c r="BK445" s="147">
        <f>ROUND(I445*H445,2)</f>
        <v>0</v>
      </c>
      <c r="BL445" s="18" t="s">
        <v>226</v>
      </c>
      <c r="BM445" s="146" t="s">
        <v>673</v>
      </c>
    </row>
    <row r="446" spans="1:47" s="2" customFormat="1" ht="136.5">
      <c r="A446" s="30"/>
      <c r="B446" s="31"/>
      <c r="C446" s="30"/>
      <c r="D446" s="148" t="s">
        <v>142</v>
      </c>
      <c r="E446" s="30"/>
      <c r="F446" s="149" t="s">
        <v>674</v>
      </c>
      <c r="G446" s="30"/>
      <c r="H446" s="30"/>
      <c r="I446" s="30"/>
      <c r="J446" s="30"/>
      <c r="K446" s="30"/>
      <c r="L446" s="31"/>
      <c r="M446" s="150"/>
      <c r="N446" s="151"/>
      <c r="O446" s="51"/>
      <c r="P446" s="51"/>
      <c r="Q446" s="51"/>
      <c r="R446" s="51"/>
      <c r="S446" s="51"/>
      <c r="T446" s="52"/>
      <c r="U446" s="30"/>
      <c r="V446" s="30"/>
      <c r="W446" s="30"/>
      <c r="X446" s="30"/>
      <c r="Y446" s="30"/>
      <c r="Z446" s="30"/>
      <c r="AA446" s="30"/>
      <c r="AB446" s="30"/>
      <c r="AC446" s="30"/>
      <c r="AD446" s="30"/>
      <c r="AE446" s="30"/>
      <c r="AT446" s="18" t="s">
        <v>142</v>
      </c>
      <c r="AU446" s="18" t="s">
        <v>83</v>
      </c>
    </row>
    <row r="447" spans="2:51" s="13" customFormat="1" ht="22.5">
      <c r="B447" s="152"/>
      <c r="D447" s="148" t="s">
        <v>144</v>
      </c>
      <c r="E447" s="153" t="s">
        <v>3</v>
      </c>
      <c r="F447" s="154" t="s">
        <v>145</v>
      </c>
      <c r="H447" s="153" t="s">
        <v>3</v>
      </c>
      <c r="L447" s="152"/>
      <c r="M447" s="155"/>
      <c r="N447" s="156"/>
      <c r="O447" s="156"/>
      <c r="P447" s="156"/>
      <c r="Q447" s="156"/>
      <c r="R447" s="156"/>
      <c r="S447" s="156"/>
      <c r="T447" s="157"/>
      <c r="AT447" s="153" t="s">
        <v>144</v>
      </c>
      <c r="AU447" s="153" t="s">
        <v>83</v>
      </c>
      <c r="AV447" s="13" t="s">
        <v>81</v>
      </c>
      <c r="AW447" s="13" t="s">
        <v>37</v>
      </c>
      <c r="AX447" s="13" t="s">
        <v>75</v>
      </c>
      <c r="AY447" s="153" t="s">
        <v>132</v>
      </c>
    </row>
    <row r="448" spans="2:51" s="14" customFormat="1" ht="12">
      <c r="B448" s="158"/>
      <c r="D448" s="148" t="s">
        <v>144</v>
      </c>
      <c r="E448" s="159" t="s">
        <v>3</v>
      </c>
      <c r="F448" s="160" t="s">
        <v>675</v>
      </c>
      <c r="H448" s="161">
        <v>10.07</v>
      </c>
      <c r="L448" s="158"/>
      <c r="M448" s="162"/>
      <c r="N448" s="163"/>
      <c r="O448" s="163"/>
      <c r="P448" s="163"/>
      <c r="Q448" s="163"/>
      <c r="R448" s="163"/>
      <c r="S448" s="163"/>
      <c r="T448" s="164"/>
      <c r="AT448" s="159" t="s">
        <v>144</v>
      </c>
      <c r="AU448" s="159" t="s">
        <v>83</v>
      </c>
      <c r="AV448" s="14" t="s">
        <v>83</v>
      </c>
      <c r="AW448" s="14" t="s">
        <v>37</v>
      </c>
      <c r="AX448" s="14" t="s">
        <v>81</v>
      </c>
      <c r="AY448" s="159" t="s">
        <v>132</v>
      </c>
    </row>
    <row r="449" spans="1:65" s="2" customFormat="1" ht="37.9" customHeight="1">
      <c r="A449" s="30"/>
      <c r="B449" s="135"/>
      <c r="C449" s="136" t="s">
        <v>676</v>
      </c>
      <c r="D449" s="136" t="s">
        <v>135</v>
      </c>
      <c r="E449" s="137" t="s">
        <v>677</v>
      </c>
      <c r="F449" s="138" t="s">
        <v>678</v>
      </c>
      <c r="G449" s="139" t="s">
        <v>177</v>
      </c>
      <c r="H449" s="140">
        <v>2.3</v>
      </c>
      <c r="I449" s="141"/>
      <c r="J449" s="141">
        <f>ROUND(I449*H449,2)</f>
        <v>0</v>
      </c>
      <c r="K449" s="138" t="s">
        <v>139</v>
      </c>
      <c r="L449" s="31"/>
      <c r="M449" s="142" t="s">
        <v>3</v>
      </c>
      <c r="N449" s="143" t="s">
        <v>46</v>
      </c>
      <c r="O449" s="144">
        <v>1.042</v>
      </c>
      <c r="P449" s="144">
        <f>O449*H449</f>
        <v>2.3966</v>
      </c>
      <c r="Q449" s="144">
        <v>0.01738</v>
      </c>
      <c r="R449" s="144">
        <f>Q449*H449</f>
        <v>0.039973999999999996</v>
      </c>
      <c r="S449" s="144">
        <v>0</v>
      </c>
      <c r="T449" s="145">
        <f>S449*H449</f>
        <v>0</v>
      </c>
      <c r="U449" s="30"/>
      <c r="V449" s="30"/>
      <c r="W449" s="30"/>
      <c r="X449" s="30"/>
      <c r="Y449" s="30"/>
      <c r="Z449" s="30"/>
      <c r="AA449" s="30"/>
      <c r="AB449" s="30"/>
      <c r="AC449" s="30"/>
      <c r="AD449" s="30"/>
      <c r="AE449" s="30"/>
      <c r="AR449" s="146" t="s">
        <v>226</v>
      </c>
      <c r="AT449" s="146" t="s">
        <v>135</v>
      </c>
      <c r="AU449" s="146" t="s">
        <v>83</v>
      </c>
      <c r="AY449" s="18" t="s">
        <v>132</v>
      </c>
      <c r="BE449" s="147">
        <f>IF(N449="základní",J449,0)</f>
        <v>0</v>
      </c>
      <c r="BF449" s="147">
        <f>IF(N449="snížená",J449,0)</f>
        <v>0</v>
      </c>
      <c r="BG449" s="147">
        <f>IF(N449="zákl. přenesená",J449,0)</f>
        <v>0</v>
      </c>
      <c r="BH449" s="147">
        <f>IF(N449="sníž. přenesená",J449,0)</f>
        <v>0</v>
      </c>
      <c r="BI449" s="147">
        <f>IF(N449="nulová",J449,0)</f>
        <v>0</v>
      </c>
      <c r="BJ449" s="18" t="s">
        <v>81</v>
      </c>
      <c r="BK449" s="147">
        <f>ROUND(I449*H449,2)</f>
        <v>0</v>
      </c>
      <c r="BL449" s="18" t="s">
        <v>226</v>
      </c>
      <c r="BM449" s="146" t="s">
        <v>679</v>
      </c>
    </row>
    <row r="450" spans="1:47" s="2" customFormat="1" ht="136.5">
      <c r="A450" s="30"/>
      <c r="B450" s="31"/>
      <c r="C450" s="30"/>
      <c r="D450" s="148" t="s">
        <v>142</v>
      </c>
      <c r="E450" s="30"/>
      <c r="F450" s="149" t="s">
        <v>674</v>
      </c>
      <c r="G450" s="30"/>
      <c r="H450" s="30"/>
      <c r="I450" s="30"/>
      <c r="J450" s="30"/>
      <c r="K450" s="30"/>
      <c r="L450" s="31"/>
      <c r="M450" s="150"/>
      <c r="N450" s="151"/>
      <c r="O450" s="51"/>
      <c r="P450" s="51"/>
      <c r="Q450" s="51"/>
      <c r="R450" s="51"/>
      <c r="S450" s="51"/>
      <c r="T450" s="52"/>
      <c r="U450" s="30"/>
      <c r="V450" s="30"/>
      <c r="W450" s="30"/>
      <c r="X450" s="30"/>
      <c r="Y450" s="30"/>
      <c r="Z450" s="30"/>
      <c r="AA450" s="30"/>
      <c r="AB450" s="30"/>
      <c r="AC450" s="30"/>
      <c r="AD450" s="30"/>
      <c r="AE450" s="30"/>
      <c r="AT450" s="18" t="s">
        <v>142</v>
      </c>
      <c r="AU450" s="18" t="s">
        <v>83</v>
      </c>
    </row>
    <row r="451" spans="2:51" s="13" customFormat="1" ht="22.5">
      <c r="B451" s="152"/>
      <c r="D451" s="148" t="s">
        <v>144</v>
      </c>
      <c r="E451" s="153" t="s">
        <v>3</v>
      </c>
      <c r="F451" s="154" t="s">
        <v>145</v>
      </c>
      <c r="H451" s="153" t="s">
        <v>3</v>
      </c>
      <c r="L451" s="152"/>
      <c r="M451" s="155"/>
      <c r="N451" s="156"/>
      <c r="O451" s="156"/>
      <c r="P451" s="156"/>
      <c r="Q451" s="156"/>
      <c r="R451" s="156"/>
      <c r="S451" s="156"/>
      <c r="T451" s="157"/>
      <c r="AT451" s="153" t="s">
        <v>144</v>
      </c>
      <c r="AU451" s="153" t="s">
        <v>83</v>
      </c>
      <c r="AV451" s="13" t="s">
        <v>81</v>
      </c>
      <c r="AW451" s="13" t="s">
        <v>37</v>
      </c>
      <c r="AX451" s="13" t="s">
        <v>75</v>
      </c>
      <c r="AY451" s="153" t="s">
        <v>132</v>
      </c>
    </row>
    <row r="452" spans="2:51" s="14" customFormat="1" ht="12">
      <c r="B452" s="158"/>
      <c r="D452" s="148" t="s">
        <v>144</v>
      </c>
      <c r="E452" s="159" t="s">
        <v>3</v>
      </c>
      <c r="F452" s="160" t="s">
        <v>680</v>
      </c>
      <c r="H452" s="161">
        <v>2.3</v>
      </c>
      <c r="L452" s="158"/>
      <c r="M452" s="162"/>
      <c r="N452" s="163"/>
      <c r="O452" s="163"/>
      <c r="P452" s="163"/>
      <c r="Q452" s="163"/>
      <c r="R452" s="163"/>
      <c r="S452" s="163"/>
      <c r="T452" s="164"/>
      <c r="AT452" s="159" t="s">
        <v>144</v>
      </c>
      <c r="AU452" s="159" t="s">
        <v>83</v>
      </c>
      <c r="AV452" s="14" t="s">
        <v>83</v>
      </c>
      <c r="AW452" s="14" t="s">
        <v>37</v>
      </c>
      <c r="AX452" s="14" t="s">
        <v>81</v>
      </c>
      <c r="AY452" s="159" t="s">
        <v>132</v>
      </c>
    </row>
    <row r="453" spans="1:65" s="2" customFormat="1" ht="24.2" customHeight="1">
      <c r="A453" s="30"/>
      <c r="B453" s="135"/>
      <c r="C453" s="136" t="s">
        <v>681</v>
      </c>
      <c r="D453" s="136" t="s">
        <v>135</v>
      </c>
      <c r="E453" s="137" t="s">
        <v>682</v>
      </c>
      <c r="F453" s="138" t="s">
        <v>683</v>
      </c>
      <c r="G453" s="139" t="s">
        <v>177</v>
      </c>
      <c r="H453" s="140">
        <v>46.707</v>
      </c>
      <c r="I453" s="141"/>
      <c r="J453" s="141">
        <f>ROUND(I453*H453,2)</f>
        <v>0</v>
      </c>
      <c r="K453" s="138" t="s">
        <v>139</v>
      </c>
      <c r="L453" s="31"/>
      <c r="M453" s="142" t="s">
        <v>3</v>
      </c>
      <c r="N453" s="143" t="s">
        <v>46</v>
      </c>
      <c r="O453" s="144">
        <v>0.1</v>
      </c>
      <c r="P453" s="144">
        <f>O453*H453</f>
        <v>4.6707</v>
      </c>
      <c r="Q453" s="144">
        <v>0.0007</v>
      </c>
      <c r="R453" s="144">
        <f>Q453*H453</f>
        <v>0.0326949</v>
      </c>
      <c r="S453" s="144">
        <v>0</v>
      </c>
      <c r="T453" s="145">
        <f>S453*H453</f>
        <v>0</v>
      </c>
      <c r="U453" s="30"/>
      <c r="V453" s="30"/>
      <c r="W453" s="30"/>
      <c r="X453" s="30"/>
      <c r="Y453" s="30"/>
      <c r="Z453" s="30"/>
      <c r="AA453" s="30"/>
      <c r="AB453" s="30"/>
      <c r="AC453" s="30"/>
      <c r="AD453" s="30"/>
      <c r="AE453" s="30"/>
      <c r="AR453" s="146" t="s">
        <v>226</v>
      </c>
      <c r="AT453" s="146" t="s">
        <v>135</v>
      </c>
      <c r="AU453" s="146" t="s">
        <v>83</v>
      </c>
      <c r="AY453" s="18" t="s">
        <v>132</v>
      </c>
      <c r="BE453" s="147">
        <f>IF(N453="základní",J453,0)</f>
        <v>0</v>
      </c>
      <c r="BF453" s="147">
        <f>IF(N453="snížená",J453,0)</f>
        <v>0</v>
      </c>
      <c r="BG453" s="147">
        <f>IF(N453="zákl. přenesená",J453,0)</f>
        <v>0</v>
      </c>
      <c r="BH453" s="147">
        <f>IF(N453="sníž. přenesená",J453,0)</f>
        <v>0</v>
      </c>
      <c r="BI453" s="147">
        <f>IF(N453="nulová",J453,0)</f>
        <v>0</v>
      </c>
      <c r="BJ453" s="18" t="s">
        <v>81</v>
      </c>
      <c r="BK453" s="147">
        <f>ROUND(I453*H453,2)</f>
        <v>0</v>
      </c>
      <c r="BL453" s="18" t="s">
        <v>226</v>
      </c>
      <c r="BM453" s="146" t="s">
        <v>684</v>
      </c>
    </row>
    <row r="454" spans="1:47" s="2" customFormat="1" ht="234">
      <c r="A454" s="30"/>
      <c r="B454" s="31"/>
      <c r="C454" s="30"/>
      <c r="D454" s="148" t="s">
        <v>142</v>
      </c>
      <c r="E454" s="30"/>
      <c r="F454" s="149" t="s">
        <v>667</v>
      </c>
      <c r="G454" s="30"/>
      <c r="H454" s="30"/>
      <c r="I454" s="30"/>
      <c r="J454" s="30"/>
      <c r="K454" s="30"/>
      <c r="L454" s="31"/>
      <c r="M454" s="150"/>
      <c r="N454" s="151"/>
      <c r="O454" s="51"/>
      <c r="P454" s="51"/>
      <c r="Q454" s="51"/>
      <c r="R454" s="51"/>
      <c r="S454" s="51"/>
      <c r="T454" s="52"/>
      <c r="U454" s="30"/>
      <c r="V454" s="30"/>
      <c r="W454" s="30"/>
      <c r="X454" s="30"/>
      <c r="Y454" s="30"/>
      <c r="Z454" s="30"/>
      <c r="AA454" s="30"/>
      <c r="AB454" s="30"/>
      <c r="AC454" s="30"/>
      <c r="AD454" s="30"/>
      <c r="AE454" s="30"/>
      <c r="AT454" s="18" t="s">
        <v>142</v>
      </c>
      <c r="AU454" s="18" t="s">
        <v>83</v>
      </c>
    </row>
    <row r="455" spans="2:51" s="13" customFormat="1" ht="12">
      <c r="B455" s="152"/>
      <c r="D455" s="148" t="s">
        <v>144</v>
      </c>
      <c r="E455" s="153" t="s">
        <v>3</v>
      </c>
      <c r="F455" s="154" t="s">
        <v>179</v>
      </c>
      <c r="H455" s="153" t="s">
        <v>3</v>
      </c>
      <c r="L455" s="152"/>
      <c r="M455" s="155"/>
      <c r="N455" s="156"/>
      <c r="O455" s="156"/>
      <c r="P455" s="156"/>
      <c r="Q455" s="156"/>
      <c r="R455" s="156"/>
      <c r="S455" s="156"/>
      <c r="T455" s="157"/>
      <c r="AT455" s="153" t="s">
        <v>144</v>
      </c>
      <c r="AU455" s="153" t="s">
        <v>83</v>
      </c>
      <c r="AV455" s="13" t="s">
        <v>81</v>
      </c>
      <c r="AW455" s="13" t="s">
        <v>37</v>
      </c>
      <c r="AX455" s="13" t="s">
        <v>75</v>
      </c>
      <c r="AY455" s="153" t="s">
        <v>132</v>
      </c>
    </row>
    <row r="456" spans="2:51" s="14" customFormat="1" ht="12">
      <c r="B456" s="158"/>
      <c r="D456" s="148" t="s">
        <v>144</v>
      </c>
      <c r="E456" s="159" t="s">
        <v>3</v>
      </c>
      <c r="F456" s="160" t="s">
        <v>685</v>
      </c>
      <c r="H456" s="161">
        <v>46.707</v>
      </c>
      <c r="L456" s="158"/>
      <c r="M456" s="162"/>
      <c r="N456" s="163"/>
      <c r="O456" s="163"/>
      <c r="P456" s="163"/>
      <c r="Q456" s="163"/>
      <c r="R456" s="163"/>
      <c r="S456" s="163"/>
      <c r="T456" s="164"/>
      <c r="AT456" s="159" t="s">
        <v>144</v>
      </c>
      <c r="AU456" s="159" t="s">
        <v>83</v>
      </c>
      <c r="AV456" s="14" t="s">
        <v>83</v>
      </c>
      <c r="AW456" s="14" t="s">
        <v>37</v>
      </c>
      <c r="AX456" s="14" t="s">
        <v>81</v>
      </c>
      <c r="AY456" s="159" t="s">
        <v>132</v>
      </c>
    </row>
    <row r="457" spans="1:65" s="2" customFormat="1" ht="37.9" customHeight="1">
      <c r="A457" s="30"/>
      <c r="B457" s="135"/>
      <c r="C457" s="136" t="s">
        <v>686</v>
      </c>
      <c r="D457" s="136" t="s">
        <v>135</v>
      </c>
      <c r="E457" s="137" t="s">
        <v>687</v>
      </c>
      <c r="F457" s="138" t="s">
        <v>688</v>
      </c>
      <c r="G457" s="139" t="s">
        <v>177</v>
      </c>
      <c r="H457" s="140">
        <v>46.707</v>
      </c>
      <c r="I457" s="141"/>
      <c r="J457" s="141">
        <f>ROUND(I457*H457,2)</f>
        <v>0</v>
      </c>
      <c r="K457" s="138" t="s">
        <v>139</v>
      </c>
      <c r="L457" s="31"/>
      <c r="M457" s="142" t="s">
        <v>3</v>
      </c>
      <c r="N457" s="143" t="s">
        <v>46</v>
      </c>
      <c r="O457" s="144">
        <v>0.032</v>
      </c>
      <c r="P457" s="144">
        <f>O457*H457</f>
        <v>1.494624</v>
      </c>
      <c r="Q457" s="144">
        <v>0.0001</v>
      </c>
      <c r="R457" s="144">
        <f>Q457*H457</f>
        <v>0.004670700000000001</v>
      </c>
      <c r="S457" s="144">
        <v>0</v>
      </c>
      <c r="T457" s="145">
        <f>S457*H457</f>
        <v>0</v>
      </c>
      <c r="U457" s="30"/>
      <c r="V457" s="30"/>
      <c r="W457" s="30"/>
      <c r="X457" s="30"/>
      <c r="Y457" s="30"/>
      <c r="Z457" s="30"/>
      <c r="AA457" s="30"/>
      <c r="AB457" s="30"/>
      <c r="AC457" s="30"/>
      <c r="AD457" s="30"/>
      <c r="AE457" s="30"/>
      <c r="AR457" s="146" t="s">
        <v>226</v>
      </c>
      <c r="AT457" s="146" t="s">
        <v>135</v>
      </c>
      <c r="AU457" s="146" t="s">
        <v>83</v>
      </c>
      <c r="AY457" s="18" t="s">
        <v>132</v>
      </c>
      <c r="BE457" s="147">
        <f>IF(N457="základní",J457,0)</f>
        <v>0</v>
      </c>
      <c r="BF457" s="147">
        <f>IF(N457="snížená",J457,0)</f>
        <v>0</v>
      </c>
      <c r="BG457" s="147">
        <f>IF(N457="zákl. přenesená",J457,0)</f>
        <v>0</v>
      </c>
      <c r="BH457" s="147">
        <f>IF(N457="sníž. přenesená",J457,0)</f>
        <v>0</v>
      </c>
      <c r="BI457" s="147">
        <f>IF(N457="nulová",J457,0)</f>
        <v>0</v>
      </c>
      <c r="BJ457" s="18" t="s">
        <v>81</v>
      </c>
      <c r="BK457" s="147">
        <f>ROUND(I457*H457,2)</f>
        <v>0</v>
      </c>
      <c r="BL457" s="18" t="s">
        <v>226</v>
      </c>
      <c r="BM457" s="146" t="s">
        <v>689</v>
      </c>
    </row>
    <row r="458" spans="1:47" s="2" customFormat="1" ht="234">
      <c r="A458" s="30"/>
      <c r="B458" s="31"/>
      <c r="C458" s="30"/>
      <c r="D458" s="148" t="s">
        <v>142</v>
      </c>
      <c r="E458" s="30"/>
      <c r="F458" s="149" t="s">
        <v>667</v>
      </c>
      <c r="G458" s="30"/>
      <c r="H458" s="30"/>
      <c r="I458" s="30"/>
      <c r="J458" s="30"/>
      <c r="K458" s="30"/>
      <c r="L458" s="31"/>
      <c r="M458" s="150"/>
      <c r="N458" s="151"/>
      <c r="O458" s="51"/>
      <c r="P458" s="51"/>
      <c r="Q458" s="51"/>
      <c r="R458" s="51"/>
      <c r="S458" s="51"/>
      <c r="T458" s="52"/>
      <c r="U458" s="30"/>
      <c r="V458" s="30"/>
      <c r="W458" s="30"/>
      <c r="X458" s="30"/>
      <c r="Y458" s="30"/>
      <c r="Z458" s="30"/>
      <c r="AA458" s="30"/>
      <c r="AB458" s="30"/>
      <c r="AC458" s="30"/>
      <c r="AD458" s="30"/>
      <c r="AE458" s="30"/>
      <c r="AT458" s="18" t="s">
        <v>142</v>
      </c>
      <c r="AU458" s="18" t="s">
        <v>83</v>
      </c>
    </row>
    <row r="459" spans="1:65" s="2" customFormat="1" ht="49.15" customHeight="1">
      <c r="A459" s="30"/>
      <c r="B459" s="135"/>
      <c r="C459" s="136" t="s">
        <v>690</v>
      </c>
      <c r="D459" s="136" t="s">
        <v>135</v>
      </c>
      <c r="E459" s="137" t="s">
        <v>691</v>
      </c>
      <c r="F459" s="138" t="s">
        <v>692</v>
      </c>
      <c r="G459" s="139" t="s">
        <v>432</v>
      </c>
      <c r="H459" s="140">
        <v>1701.539</v>
      </c>
      <c r="I459" s="141"/>
      <c r="J459" s="141">
        <f>ROUND(I459*H459,2)</f>
        <v>0</v>
      </c>
      <c r="K459" s="138" t="s">
        <v>139</v>
      </c>
      <c r="L459" s="31"/>
      <c r="M459" s="142" t="s">
        <v>3</v>
      </c>
      <c r="N459" s="143" t="s">
        <v>46</v>
      </c>
      <c r="O459" s="144">
        <v>0</v>
      </c>
      <c r="P459" s="144">
        <f>O459*H459</f>
        <v>0</v>
      </c>
      <c r="Q459" s="144">
        <v>0</v>
      </c>
      <c r="R459" s="144">
        <f>Q459*H459</f>
        <v>0</v>
      </c>
      <c r="S459" s="144">
        <v>0</v>
      </c>
      <c r="T459" s="145">
        <f>S459*H459</f>
        <v>0</v>
      </c>
      <c r="U459" s="30"/>
      <c r="V459" s="30"/>
      <c r="W459" s="30"/>
      <c r="X459" s="30"/>
      <c r="Y459" s="30"/>
      <c r="Z459" s="30"/>
      <c r="AA459" s="30"/>
      <c r="AB459" s="30"/>
      <c r="AC459" s="30"/>
      <c r="AD459" s="30"/>
      <c r="AE459" s="30"/>
      <c r="AR459" s="146" t="s">
        <v>226</v>
      </c>
      <c r="AT459" s="146" t="s">
        <v>135</v>
      </c>
      <c r="AU459" s="146" t="s">
        <v>83</v>
      </c>
      <c r="AY459" s="18" t="s">
        <v>132</v>
      </c>
      <c r="BE459" s="147">
        <f>IF(N459="základní",J459,0)</f>
        <v>0</v>
      </c>
      <c r="BF459" s="147">
        <f>IF(N459="snížená",J459,0)</f>
        <v>0</v>
      </c>
      <c r="BG459" s="147">
        <f>IF(N459="zákl. přenesená",J459,0)</f>
        <v>0</v>
      </c>
      <c r="BH459" s="147">
        <f>IF(N459="sníž. přenesená",J459,0)</f>
        <v>0</v>
      </c>
      <c r="BI459" s="147">
        <f>IF(N459="nulová",J459,0)</f>
        <v>0</v>
      </c>
      <c r="BJ459" s="18" t="s">
        <v>81</v>
      </c>
      <c r="BK459" s="147">
        <f>ROUND(I459*H459,2)</f>
        <v>0</v>
      </c>
      <c r="BL459" s="18" t="s">
        <v>226</v>
      </c>
      <c r="BM459" s="146" t="s">
        <v>693</v>
      </c>
    </row>
    <row r="460" spans="1:47" s="2" customFormat="1" ht="146.25">
      <c r="A460" s="30"/>
      <c r="B460" s="31"/>
      <c r="C460" s="30"/>
      <c r="D460" s="148" t="s">
        <v>142</v>
      </c>
      <c r="E460" s="30"/>
      <c r="F460" s="149" t="s">
        <v>694</v>
      </c>
      <c r="G460" s="30"/>
      <c r="H460" s="30"/>
      <c r="I460" s="30"/>
      <c r="J460" s="30"/>
      <c r="K460" s="30"/>
      <c r="L460" s="31"/>
      <c r="M460" s="150"/>
      <c r="N460" s="151"/>
      <c r="O460" s="51"/>
      <c r="P460" s="51"/>
      <c r="Q460" s="51"/>
      <c r="R460" s="51"/>
      <c r="S460" s="51"/>
      <c r="T460" s="52"/>
      <c r="U460" s="30"/>
      <c r="V460" s="30"/>
      <c r="W460" s="30"/>
      <c r="X460" s="30"/>
      <c r="Y460" s="30"/>
      <c r="Z460" s="30"/>
      <c r="AA460" s="30"/>
      <c r="AB460" s="30"/>
      <c r="AC460" s="30"/>
      <c r="AD460" s="30"/>
      <c r="AE460" s="30"/>
      <c r="AT460" s="18" t="s">
        <v>142</v>
      </c>
      <c r="AU460" s="18" t="s">
        <v>83</v>
      </c>
    </row>
    <row r="461" spans="1:65" s="2" customFormat="1" ht="49.15" customHeight="1">
      <c r="A461" s="30"/>
      <c r="B461" s="135"/>
      <c r="C461" s="136" t="s">
        <v>695</v>
      </c>
      <c r="D461" s="136" t="s">
        <v>135</v>
      </c>
      <c r="E461" s="137" t="s">
        <v>696</v>
      </c>
      <c r="F461" s="138" t="s">
        <v>697</v>
      </c>
      <c r="G461" s="139" t="s">
        <v>432</v>
      </c>
      <c r="H461" s="140">
        <v>1701.539</v>
      </c>
      <c r="I461" s="141"/>
      <c r="J461" s="141">
        <f>ROUND(I461*H461,2)</f>
        <v>0</v>
      </c>
      <c r="K461" s="138" t="s">
        <v>139</v>
      </c>
      <c r="L461" s="31"/>
      <c r="M461" s="142" t="s">
        <v>3</v>
      </c>
      <c r="N461" s="143" t="s">
        <v>46</v>
      </c>
      <c r="O461" s="144">
        <v>0</v>
      </c>
      <c r="P461" s="144">
        <f>O461*H461</f>
        <v>0</v>
      </c>
      <c r="Q461" s="144">
        <v>0</v>
      </c>
      <c r="R461" s="144">
        <f>Q461*H461</f>
        <v>0</v>
      </c>
      <c r="S461" s="144">
        <v>0</v>
      </c>
      <c r="T461" s="145">
        <f>S461*H461</f>
        <v>0</v>
      </c>
      <c r="U461" s="30"/>
      <c r="V461" s="30"/>
      <c r="W461" s="30"/>
      <c r="X461" s="30"/>
      <c r="Y461" s="30"/>
      <c r="Z461" s="30"/>
      <c r="AA461" s="30"/>
      <c r="AB461" s="30"/>
      <c r="AC461" s="30"/>
      <c r="AD461" s="30"/>
      <c r="AE461" s="30"/>
      <c r="AR461" s="146" t="s">
        <v>226</v>
      </c>
      <c r="AT461" s="146" t="s">
        <v>135</v>
      </c>
      <c r="AU461" s="146" t="s">
        <v>83</v>
      </c>
      <c r="AY461" s="18" t="s">
        <v>132</v>
      </c>
      <c r="BE461" s="147">
        <f>IF(N461="základní",J461,0)</f>
        <v>0</v>
      </c>
      <c r="BF461" s="147">
        <f>IF(N461="snížená",J461,0)</f>
        <v>0</v>
      </c>
      <c r="BG461" s="147">
        <f>IF(N461="zákl. přenesená",J461,0)</f>
        <v>0</v>
      </c>
      <c r="BH461" s="147">
        <f>IF(N461="sníž. přenesená",J461,0)</f>
        <v>0</v>
      </c>
      <c r="BI461" s="147">
        <f>IF(N461="nulová",J461,0)</f>
        <v>0</v>
      </c>
      <c r="BJ461" s="18" t="s">
        <v>81</v>
      </c>
      <c r="BK461" s="147">
        <f>ROUND(I461*H461,2)</f>
        <v>0</v>
      </c>
      <c r="BL461" s="18" t="s">
        <v>226</v>
      </c>
      <c r="BM461" s="146" t="s">
        <v>698</v>
      </c>
    </row>
    <row r="462" spans="1:47" s="2" customFormat="1" ht="146.25">
      <c r="A462" s="30"/>
      <c r="B462" s="31"/>
      <c r="C462" s="30"/>
      <c r="D462" s="148" t="s">
        <v>142</v>
      </c>
      <c r="E462" s="30"/>
      <c r="F462" s="149" t="s">
        <v>694</v>
      </c>
      <c r="G462" s="30"/>
      <c r="H462" s="30"/>
      <c r="I462" s="30"/>
      <c r="J462" s="30"/>
      <c r="K462" s="30"/>
      <c r="L462" s="31"/>
      <c r="M462" s="150"/>
      <c r="N462" s="151"/>
      <c r="O462" s="51"/>
      <c r="P462" s="51"/>
      <c r="Q462" s="51"/>
      <c r="R462" s="51"/>
      <c r="S462" s="51"/>
      <c r="T462" s="52"/>
      <c r="U462" s="30"/>
      <c r="V462" s="30"/>
      <c r="W462" s="30"/>
      <c r="X462" s="30"/>
      <c r="Y462" s="30"/>
      <c r="Z462" s="30"/>
      <c r="AA462" s="30"/>
      <c r="AB462" s="30"/>
      <c r="AC462" s="30"/>
      <c r="AD462" s="30"/>
      <c r="AE462" s="30"/>
      <c r="AT462" s="18" t="s">
        <v>142</v>
      </c>
      <c r="AU462" s="18" t="s">
        <v>83</v>
      </c>
    </row>
    <row r="463" spans="2:63" s="12" customFormat="1" ht="22.9" customHeight="1">
      <c r="B463" s="123"/>
      <c r="D463" s="124" t="s">
        <v>74</v>
      </c>
      <c r="E463" s="133" t="s">
        <v>699</v>
      </c>
      <c r="F463" s="133" t="s">
        <v>700</v>
      </c>
      <c r="J463" s="134">
        <f>BK463</f>
        <v>0</v>
      </c>
      <c r="L463" s="123"/>
      <c r="M463" s="127"/>
      <c r="N463" s="128"/>
      <c r="O463" s="128"/>
      <c r="P463" s="129">
        <f>SUM(P464:P508)</f>
        <v>307.12874999999997</v>
      </c>
      <c r="Q463" s="128"/>
      <c r="R463" s="129">
        <f>SUM(R464:R508)</f>
        <v>0.4823919199999999</v>
      </c>
      <c r="S463" s="128"/>
      <c r="T463" s="130">
        <f>SUM(T464:T508)</f>
        <v>1.148374</v>
      </c>
      <c r="AR463" s="124" t="s">
        <v>83</v>
      </c>
      <c r="AT463" s="131" t="s">
        <v>74</v>
      </c>
      <c r="AU463" s="131" t="s">
        <v>81</v>
      </c>
      <c r="AY463" s="124" t="s">
        <v>132</v>
      </c>
      <c r="BK463" s="132">
        <f>SUM(BK464:BK508)</f>
        <v>0</v>
      </c>
    </row>
    <row r="464" spans="1:65" s="2" customFormat="1" ht="24.2" customHeight="1">
      <c r="A464" s="30"/>
      <c r="B464" s="135"/>
      <c r="C464" s="136" t="s">
        <v>701</v>
      </c>
      <c r="D464" s="136" t="s">
        <v>135</v>
      </c>
      <c r="E464" s="137" t="s">
        <v>702</v>
      </c>
      <c r="F464" s="138" t="s">
        <v>703</v>
      </c>
      <c r="G464" s="139" t="s">
        <v>177</v>
      </c>
      <c r="H464" s="140">
        <v>166.2</v>
      </c>
      <c r="I464" s="141"/>
      <c r="J464" s="141">
        <f>ROUND(I464*H464,2)</f>
        <v>0</v>
      </c>
      <c r="K464" s="138" t="s">
        <v>139</v>
      </c>
      <c r="L464" s="31"/>
      <c r="M464" s="142" t="s">
        <v>3</v>
      </c>
      <c r="N464" s="143" t="s">
        <v>46</v>
      </c>
      <c r="O464" s="144">
        <v>0.36</v>
      </c>
      <c r="P464" s="144">
        <f>O464*H464</f>
        <v>59.831999999999994</v>
      </c>
      <c r="Q464" s="144">
        <v>0</v>
      </c>
      <c r="R464" s="144">
        <f>Q464*H464</f>
        <v>0</v>
      </c>
      <c r="S464" s="144">
        <v>0.00594</v>
      </c>
      <c r="T464" s="145">
        <f>S464*H464</f>
        <v>0.9872279999999999</v>
      </c>
      <c r="U464" s="30"/>
      <c r="V464" s="30"/>
      <c r="W464" s="30"/>
      <c r="X464" s="30"/>
      <c r="Y464" s="30"/>
      <c r="Z464" s="30"/>
      <c r="AA464" s="30"/>
      <c r="AB464" s="30"/>
      <c r="AC464" s="30"/>
      <c r="AD464" s="30"/>
      <c r="AE464" s="30"/>
      <c r="AR464" s="146" t="s">
        <v>226</v>
      </c>
      <c r="AT464" s="146" t="s">
        <v>135</v>
      </c>
      <c r="AU464" s="146" t="s">
        <v>83</v>
      </c>
      <c r="AY464" s="18" t="s">
        <v>132</v>
      </c>
      <c r="BE464" s="147">
        <f>IF(N464="základní",J464,0)</f>
        <v>0</v>
      </c>
      <c r="BF464" s="147">
        <f>IF(N464="snížená",J464,0)</f>
        <v>0</v>
      </c>
      <c r="BG464" s="147">
        <f>IF(N464="zákl. přenesená",J464,0)</f>
        <v>0</v>
      </c>
      <c r="BH464" s="147">
        <f>IF(N464="sníž. přenesená",J464,0)</f>
        <v>0</v>
      </c>
      <c r="BI464" s="147">
        <f>IF(N464="nulová",J464,0)</f>
        <v>0</v>
      </c>
      <c r="BJ464" s="18" t="s">
        <v>81</v>
      </c>
      <c r="BK464" s="147">
        <f>ROUND(I464*H464,2)</f>
        <v>0</v>
      </c>
      <c r="BL464" s="18" t="s">
        <v>226</v>
      </c>
      <c r="BM464" s="146" t="s">
        <v>704</v>
      </c>
    </row>
    <row r="465" spans="1:47" s="2" customFormat="1" ht="29.25">
      <c r="A465" s="30"/>
      <c r="B465" s="31"/>
      <c r="C465" s="30"/>
      <c r="D465" s="148" t="s">
        <v>186</v>
      </c>
      <c r="E465" s="30"/>
      <c r="F465" s="149" t="s">
        <v>471</v>
      </c>
      <c r="G465" s="30"/>
      <c r="H465" s="30"/>
      <c r="I465" s="30"/>
      <c r="J465" s="30"/>
      <c r="K465" s="30"/>
      <c r="L465" s="31"/>
      <c r="M465" s="150"/>
      <c r="N465" s="151"/>
      <c r="O465" s="51"/>
      <c r="P465" s="51"/>
      <c r="Q465" s="51"/>
      <c r="R465" s="51"/>
      <c r="S465" s="51"/>
      <c r="T465" s="52"/>
      <c r="U465" s="30"/>
      <c r="V465" s="30"/>
      <c r="W465" s="30"/>
      <c r="X465" s="30"/>
      <c r="Y465" s="30"/>
      <c r="Z465" s="30"/>
      <c r="AA465" s="30"/>
      <c r="AB465" s="30"/>
      <c r="AC465" s="30"/>
      <c r="AD465" s="30"/>
      <c r="AE465" s="30"/>
      <c r="AT465" s="18" t="s">
        <v>186</v>
      </c>
      <c r="AU465" s="18" t="s">
        <v>83</v>
      </c>
    </row>
    <row r="466" spans="2:51" s="13" customFormat="1" ht="22.5">
      <c r="B466" s="152"/>
      <c r="D466" s="148" t="s">
        <v>144</v>
      </c>
      <c r="E466" s="153" t="s">
        <v>3</v>
      </c>
      <c r="F466" s="154" t="s">
        <v>472</v>
      </c>
      <c r="H466" s="153" t="s">
        <v>3</v>
      </c>
      <c r="L466" s="152"/>
      <c r="M466" s="155"/>
      <c r="N466" s="156"/>
      <c r="O466" s="156"/>
      <c r="P466" s="156"/>
      <c r="Q466" s="156"/>
      <c r="R466" s="156"/>
      <c r="S466" s="156"/>
      <c r="T466" s="157"/>
      <c r="AT466" s="153" t="s">
        <v>144</v>
      </c>
      <c r="AU466" s="153" t="s">
        <v>83</v>
      </c>
      <c r="AV466" s="13" t="s">
        <v>81</v>
      </c>
      <c r="AW466" s="13" t="s">
        <v>37</v>
      </c>
      <c r="AX466" s="13" t="s">
        <v>75</v>
      </c>
      <c r="AY466" s="153" t="s">
        <v>132</v>
      </c>
    </row>
    <row r="467" spans="2:51" s="14" customFormat="1" ht="12">
      <c r="B467" s="158"/>
      <c r="D467" s="148" t="s">
        <v>144</v>
      </c>
      <c r="E467" s="159" t="s">
        <v>3</v>
      </c>
      <c r="F467" s="160" t="s">
        <v>705</v>
      </c>
      <c r="H467" s="161">
        <v>166.2</v>
      </c>
      <c r="L467" s="158"/>
      <c r="M467" s="162"/>
      <c r="N467" s="163"/>
      <c r="O467" s="163"/>
      <c r="P467" s="163"/>
      <c r="Q467" s="163"/>
      <c r="R467" s="163"/>
      <c r="S467" s="163"/>
      <c r="T467" s="164"/>
      <c r="AT467" s="159" t="s">
        <v>144</v>
      </c>
      <c r="AU467" s="159" t="s">
        <v>83</v>
      </c>
      <c r="AV467" s="14" t="s">
        <v>83</v>
      </c>
      <c r="AW467" s="14" t="s">
        <v>37</v>
      </c>
      <c r="AX467" s="14" t="s">
        <v>81</v>
      </c>
      <c r="AY467" s="159" t="s">
        <v>132</v>
      </c>
    </row>
    <row r="468" spans="1:65" s="2" customFormat="1" ht="37.9" customHeight="1">
      <c r="A468" s="30"/>
      <c r="B468" s="135"/>
      <c r="C468" s="136" t="s">
        <v>706</v>
      </c>
      <c r="D468" s="136" t="s">
        <v>135</v>
      </c>
      <c r="E468" s="137" t="s">
        <v>707</v>
      </c>
      <c r="F468" s="138" t="s">
        <v>708</v>
      </c>
      <c r="G468" s="139" t="s">
        <v>234</v>
      </c>
      <c r="H468" s="140">
        <v>10.2</v>
      </c>
      <c r="I468" s="141"/>
      <c r="J468" s="141">
        <f>ROUND(I468*H468,2)</f>
        <v>0</v>
      </c>
      <c r="K468" s="138" t="s">
        <v>139</v>
      </c>
      <c r="L468" s="31"/>
      <c r="M468" s="142" t="s">
        <v>3</v>
      </c>
      <c r="N468" s="143" t="s">
        <v>46</v>
      </c>
      <c r="O468" s="144">
        <v>0.131</v>
      </c>
      <c r="P468" s="144">
        <f>O468*H468</f>
        <v>1.3362</v>
      </c>
      <c r="Q468" s="144">
        <v>0</v>
      </c>
      <c r="R468" s="144">
        <f>Q468*H468</f>
        <v>0</v>
      </c>
      <c r="S468" s="144">
        <v>0.00338</v>
      </c>
      <c r="T468" s="145">
        <f>S468*H468</f>
        <v>0.034476</v>
      </c>
      <c r="U468" s="30"/>
      <c r="V468" s="30"/>
      <c r="W468" s="30"/>
      <c r="X468" s="30"/>
      <c r="Y468" s="30"/>
      <c r="Z468" s="30"/>
      <c r="AA468" s="30"/>
      <c r="AB468" s="30"/>
      <c r="AC468" s="30"/>
      <c r="AD468" s="30"/>
      <c r="AE468" s="30"/>
      <c r="AR468" s="146" t="s">
        <v>226</v>
      </c>
      <c r="AT468" s="146" t="s">
        <v>135</v>
      </c>
      <c r="AU468" s="146" t="s">
        <v>83</v>
      </c>
      <c r="AY468" s="18" t="s">
        <v>132</v>
      </c>
      <c r="BE468" s="147">
        <f>IF(N468="základní",J468,0)</f>
        <v>0</v>
      </c>
      <c r="BF468" s="147">
        <f>IF(N468="snížená",J468,0)</f>
        <v>0</v>
      </c>
      <c r="BG468" s="147">
        <f>IF(N468="zákl. přenesená",J468,0)</f>
        <v>0</v>
      </c>
      <c r="BH468" s="147">
        <f>IF(N468="sníž. přenesená",J468,0)</f>
        <v>0</v>
      </c>
      <c r="BI468" s="147">
        <f>IF(N468="nulová",J468,0)</f>
        <v>0</v>
      </c>
      <c r="BJ468" s="18" t="s">
        <v>81</v>
      </c>
      <c r="BK468" s="147">
        <f>ROUND(I468*H468,2)</f>
        <v>0</v>
      </c>
      <c r="BL468" s="18" t="s">
        <v>226</v>
      </c>
      <c r="BM468" s="146" t="s">
        <v>709</v>
      </c>
    </row>
    <row r="469" spans="2:51" s="13" customFormat="1" ht="12">
      <c r="B469" s="152"/>
      <c r="D469" s="148" t="s">
        <v>144</v>
      </c>
      <c r="E469" s="153" t="s">
        <v>3</v>
      </c>
      <c r="F469" s="154" t="s">
        <v>710</v>
      </c>
      <c r="H469" s="153" t="s">
        <v>3</v>
      </c>
      <c r="L469" s="152"/>
      <c r="M469" s="155"/>
      <c r="N469" s="156"/>
      <c r="O469" s="156"/>
      <c r="P469" s="156"/>
      <c r="Q469" s="156"/>
      <c r="R469" s="156"/>
      <c r="S469" s="156"/>
      <c r="T469" s="157"/>
      <c r="AT469" s="153" t="s">
        <v>144</v>
      </c>
      <c r="AU469" s="153" t="s">
        <v>83</v>
      </c>
      <c r="AV469" s="13" t="s">
        <v>81</v>
      </c>
      <c r="AW469" s="13" t="s">
        <v>37</v>
      </c>
      <c r="AX469" s="13" t="s">
        <v>75</v>
      </c>
      <c r="AY469" s="153" t="s">
        <v>132</v>
      </c>
    </row>
    <row r="470" spans="2:51" s="14" customFormat="1" ht="12">
      <c r="B470" s="158"/>
      <c r="D470" s="148" t="s">
        <v>144</v>
      </c>
      <c r="E470" s="159" t="s">
        <v>3</v>
      </c>
      <c r="F470" s="160" t="s">
        <v>711</v>
      </c>
      <c r="H470" s="161">
        <v>10.2</v>
      </c>
      <c r="L470" s="158"/>
      <c r="M470" s="162"/>
      <c r="N470" s="163"/>
      <c r="O470" s="163"/>
      <c r="P470" s="163"/>
      <c r="Q470" s="163"/>
      <c r="R470" s="163"/>
      <c r="S470" s="163"/>
      <c r="T470" s="164"/>
      <c r="AT470" s="159" t="s">
        <v>144</v>
      </c>
      <c r="AU470" s="159" t="s">
        <v>83</v>
      </c>
      <c r="AV470" s="14" t="s">
        <v>83</v>
      </c>
      <c r="AW470" s="14" t="s">
        <v>37</v>
      </c>
      <c r="AX470" s="14" t="s">
        <v>81</v>
      </c>
      <c r="AY470" s="159" t="s">
        <v>132</v>
      </c>
    </row>
    <row r="471" spans="1:65" s="2" customFormat="1" ht="24.2" customHeight="1">
      <c r="A471" s="30"/>
      <c r="B471" s="135"/>
      <c r="C471" s="136" t="s">
        <v>712</v>
      </c>
      <c r="D471" s="136" t="s">
        <v>135</v>
      </c>
      <c r="E471" s="137" t="s">
        <v>713</v>
      </c>
      <c r="F471" s="138" t="s">
        <v>714</v>
      </c>
      <c r="G471" s="139" t="s">
        <v>234</v>
      </c>
      <c r="H471" s="140">
        <v>13.5</v>
      </c>
      <c r="I471" s="141"/>
      <c r="J471" s="141">
        <f>ROUND(I471*H471,2)</f>
        <v>0</v>
      </c>
      <c r="K471" s="138" t="s">
        <v>139</v>
      </c>
      <c r="L471" s="31"/>
      <c r="M471" s="142" t="s">
        <v>3</v>
      </c>
      <c r="N471" s="143" t="s">
        <v>46</v>
      </c>
      <c r="O471" s="144">
        <v>0.161</v>
      </c>
      <c r="P471" s="144">
        <f>O471*H471</f>
        <v>2.1735</v>
      </c>
      <c r="Q471" s="144">
        <v>0</v>
      </c>
      <c r="R471" s="144">
        <f>Q471*H471</f>
        <v>0</v>
      </c>
      <c r="S471" s="144">
        <v>0.00338</v>
      </c>
      <c r="T471" s="145">
        <f>S471*H471</f>
        <v>0.045630000000000004</v>
      </c>
      <c r="U471" s="30"/>
      <c r="V471" s="30"/>
      <c r="W471" s="30"/>
      <c r="X471" s="30"/>
      <c r="Y471" s="30"/>
      <c r="Z471" s="30"/>
      <c r="AA471" s="30"/>
      <c r="AB471" s="30"/>
      <c r="AC471" s="30"/>
      <c r="AD471" s="30"/>
      <c r="AE471" s="30"/>
      <c r="AR471" s="146" t="s">
        <v>226</v>
      </c>
      <c r="AT471" s="146" t="s">
        <v>135</v>
      </c>
      <c r="AU471" s="146" t="s">
        <v>83</v>
      </c>
      <c r="AY471" s="18" t="s">
        <v>132</v>
      </c>
      <c r="BE471" s="147">
        <f>IF(N471="základní",J471,0)</f>
        <v>0</v>
      </c>
      <c r="BF471" s="147">
        <f>IF(N471="snížená",J471,0)</f>
        <v>0</v>
      </c>
      <c r="BG471" s="147">
        <f>IF(N471="zákl. přenesená",J471,0)</f>
        <v>0</v>
      </c>
      <c r="BH471" s="147">
        <f>IF(N471="sníž. přenesená",J471,0)</f>
        <v>0</v>
      </c>
      <c r="BI471" s="147">
        <f>IF(N471="nulová",J471,0)</f>
        <v>0</v>
      </c>
      <c r="BJ471" s="18" t="s">
        <v>81</v>
      </c>
      <c r="BK471" s="147">
        <f>ROUND(I471*H471,2)</f>
        <v>0</v>
      </c>
      <c r="BL471" s="18" t="s">
        <v>226</v>
      </c>
      <c r="BM471" s="146" t="s">
        <v>715</v>
      </c>
    </row>
    <row r="472" spans="2:51" s="13" customFormat="1" ht="12">
      <c r="B472" s="152"/>
      <c r="D472" s="148" t="s">
        <v>144</v>
      </c>
      <c r="E472" s="153" t="s">
        <v>3</v>
      </c>
      <c r="F472" s="154" t="s">
        <v>710</v>
      </c>
      <c r="H472" s="153" t="s">
        <v>3</v>
      </c>
      <c r="L472" s="152"/>
      <c r="M472" s="155"/>
      <c r="N472" s="156"/>
      <c r="O472" s="156"/>
      <c r="P472" s="156"/>
      <c r="Q472" s="156"/>
      <c r="R472" s="156"/>
      <c r="S472" s="156"/>
      <c r="T472" s="157"/>
      <c r="AT472" s="153" t="s">
        <v>144</v>
      </c>
      <c r="AU472" s="153" t="s">
        <v>83</v>
      </c>
      <c r="AV472" s="13" t="s">
        <v>81</v>
      </c>
      <c r="AW472" s="13" t="s">
        <v>37</v>
      </c>
      <c r="AX472" s="13" t="s">
        <v>75</v>
      </c>
      <c r="AY472" s="153" t="s">
        <v>132</v>
      </c>
    </row>
    <row r="473" spans="2:51" s="14" customFormat="1" ht="12">
      <c r="B473" s="158"/>
      <c r="D473" s="148" t="s">
        <v>144</v>
      </c>
      <c r="E473" s="159" t="s">
        <v>3</v>
      </c>
      <c r="F473" s="160" t="s">
        <v>716</v>
      </c>
      <c r="H473" s="161">
        <v>13.5</v>
      </c>
      <c r="L473" s="158"/>
      <c r="M473" s="162"/>
      <c r="N473" s="163"/>
      <c r="O473" s="163"/>
      <c r="P473" s="163"/>
      <c r="Q473" s="163"/>
      <c r="R473" s="163"/>
      <c r="S473" s="163"/>
      <c r="T473" s="164"/>
      <c r="AT473" s="159" t="s">
        <v>144</v>
      </c>
      <c r="AU473" s="159" t="s">
        <v>83</v>
      </c>
      <c r="AV473" s="14" t="s">
        <v>83</v>
      </c>
      <c r="AW473" s="14" t="s">
        <v>37</v>
      </c>
      <c r="AX473" s="14" t="s">
        <v>81</v>
      </c>
      <c r="AY473" s="159" t="s">
        <v>132</v>
      </c>
    </row>
    <row r="474" spans="1:65" s="2" customFormat="1" ht="24.2" customHeight="1">
      <c r="A474" s="30"/>
      <c r="B474" s="135"/>
      <c r="C474" s="136" t="s">
        <v>717</v>
      </c>
      <c r="D474" s="136" t="s">
        <v>135</v>
      </c>
      <c r="E474" s="137" t="s">
        <v>718</v>
      </c>
      <c r="F474" s="138" t="s">
        <v>719</v>
      </c>
      <c r="G474" s="139" t="s">
        <v>234</v>
      </c>
      <c r="H474" s="140">
        <v>13.5</v>
      </c>
      <c r="I474" s="141"/>
      <c r="J474" s="141">
        <f>ROUND(I474*H474,2)</f>
        <v>0</v>
      </c>
      <c r="K474" s="138" t="s">
        <v>139</v>
      </c>
      <c r="L474" s="31"/>
      <c r="M474" s="142" t="s">
        <v>3</v>
      </c>
      <c r="N474" s="143" t="s">
        <v>46</v>
      </c>
      <c r="O474" s="144">
        <v>0.119</v>
      </c>
      <c r="P474" s="144">
        <f>O474*H474</f>
        <v>1.6065</v>
      </c>
      <c r="Q474" s="144">
        <v>0</v>
      </c>
      <c r="R474" s="144">
        <f>Q474*H474</f>
        <v>0</v>
      </c>
      <c r="S474" s="144">
        <v>0.00348</v>
      </c>
      <c r="T474" s="145">
        <f>S474*H474</f>
        <v>0.04698</v>
      </c>
      <c r="U474" s="30"/>
      <c r="V474" s="30"/>
      <c r="W474" s="30"/>
      <c r="X474" s="30"/>
      <c r="Y474" s="30"/>
      <c r="Z474" s="30"/>
      <c r="AA474" s="30"/>
      <c r="AB474" s="30"/>
      <c r="AC474" s="30"/>
      <c r="AD474" s="30"/>
      <c r="AE474" s="30"/>
      <c r="AR474" s="146" t="s">
        <v>226</v>
      </c>
      <c r="AT474" s="146" t="s">
        <v>135</v>
      </c>
      <c r="AU474" s="146" t="s">
        <v>83</v>
      </c>
      <c r="AY474" s="18" t="s">
        <v>132</v>
      </c>
      <c r="BE474" s="147">
        <f>IF(N474="základní",J474,0)</f>
        <v>0</v>
      </c>
      <c r="BF474" s="147">
        <f>IF(N474="snížená",J474,0)</f>
        <v>0</v>
      </c>
      <c r="BG474" s="147">
        <f>IF(N474="zákl. přenesená",J474,0)</f>
        <v>0</v>
      </c>
      <c r="BH474" s="147">
        <f>IF(N474="sníž. přenesená",J474,0)</f>
        <v>0</v>
      </c>
      <c r="BI474" s="147">
        <f>IF(N474="nulová",J474,0)</f>
        <v>0</v>
      </c>
      <c r="BJ474" s="18" t="s">
        <v>81</v>
      </c>
      <c r="BK474" s="147">
        <f>ROUND(I474*H474,2)</f>
        <v>0</v>
      </c>
      <c r="BL474" s="18" t="s">
        <v>226</v>
      </c>
      <c r="BM474" s="146" t="s">
        <v>720</v>
      </c>
    </row>
    <row r="475" spans="2:51" s="13" customFormat="1" ht="12">
      <c r="B475" s="152"/>
      <c r="D475" s="148" t="s">
        <v>144</v>
      </c>
      <c r="E475" s="153" t="s">
        <v>3</v>
      </c>
      <c r="F475" s="154" t="s">
        <v>710</v>
      </c>
      <c r="H475" s="153" t="s">
        <v>3</v>
      </c>
      <c r="L475" s="152"/>
      <c r="M475" s="155"/>
      <c r="N475" s="156"/>
      <c r="O475" s="156"/>
      <c r="P475" s="156"/>
      <c r="Q475" s="156"/>
      <c r="R475" s="156"/>
      <c r="S475" s="156"/>
      <c r="T475" s="157"/>
      <c r="AT475" s="153" t="s">
        <v>144</v>
      </c>
      <c r="AU475" s="153" t="s">
        <v>83</v>
      </c>
      <c r="AV475" s="13" t="s">
        <v>81</v>
      </c>
      <c r="AW475" s="13" t="s">
        <v>37</v>
      </c>
      <c r="AX475" s="13" t="s">
        <v>75</v>
      </c>
      <c r="AY475" s="153" t="s">
        <v>132</v>
      </c>
    </row>
    <row r="476" spans="2:51" s="14" customFormat="1" ht="12">
      <c r="B476" s="158"/>
      <c r="D476" s="148" t="s">
        <v>144</v>
      </c>
      <c r="E476" s="159" t="s">
        <v>3</v>
      </c>
      <c r="F476" s="160" t="s">
        <v>716</v>
      </c>
      <c r="H476" s="161">
        <v>13.5</v>
      </c>
      <c r="L476" s="158"/>
      <c r="M476" s="162"/>
      <c r="N476" s="163"/>
      <c r="O476" s="163"/>
      <c r="P476" s="163"/>
      <c r="Q476" s="163"/>
      <c r="R476" s="163"/>
      <c r="S476" s="163"/>
      <c r="T476" s="164"/>
      <c r="AT476" s="159" t="s">
        <v>144</v>
      </c>
      <c r="AU476" s="159" t="s">
        <v>83</v>
      </c>
      <c r="AV476" s="14" t="s">
        <v>83</v>
      </c>
      <c r="AW476" s="14" t="s">
        <v>37</v>
      </c>
      <c r="AX476" s="14" t="s">
        <v>81</v>
      </c>
      <c r="AY476" s="159" t="s">
        <v>132</v>
      </c>
    </row>
    <row r="477" spans="1:65" s="2" customFormat="1" ht="24.2" customHeight="1">
      <c r="A477" s="30"/>
      <c r="B477" s="135"/>
      <c r="C477" s="136" t="s">
        <v>721</v>
      </c>
      <c r="D477" s="136" t="s">
        <v>135</v>
      </c>
      <c r="E477" s="137" t="s">
        <v>722</v>
      </c>
      <c r="F477" s="138" t="s">
        <v>723</v>
      </c>
      <c r="G477" s="139" t="s">
        <v>234</v>
      </c>
      <c r="H477" s="140">
        <v>13.1</v>
      </c>
      <c r="I477" s="141"/>
      <c r="J477" s="141">
        <f>ROUND(I477*H477,2)</f>
        <v>0</v>
      </c>
      <c r="K477" s="138" t="s">
        <v>139</v>
      </c>
      <c r="L477" s="31"/>
      <c r="M477" s="142" t="s">
        <v>3</v>
      </c>
      <c r="N477" s="143" t="s">
        <v>46</v>
      </c>
      <c r="O477" s="144">
        <v>0.246</v>
      </c>
      <c r="P477" s="144">
        <f>O477*H477</f>
        <v>3.2226</v>
      </c>
      <c r="Q477" s="144">
        <v>0</v>
      </c>
      <c r="R477" s="144">
        <f>Q477*H477</f>
        <v>0</v>
      </c>
      <c r="S477" s="144">
        <v>0.0026</v>
      </c>
      <c r="T477" s="145">
        <f>S477*H477</f>
        <v>0.03406</v>
      </c>
      <c r="U477" s="30"/>
      <c r="V477" s="30"/>
      <c r="W477" s="30"/>
      <c r="X477" s="30"/>
      <c r="Y477" s="30"/>
      <c r="Z477" s="30"/>
      <c r="AA477" s="30"/>
      <c r="AB477" s="30"/>
      <c r="AC477" s="30"/>
      <c r="AD477" s="30"/>
      <c r="AE477" s="30"/>
      <c r="AR477" s="146" t="s">
        <v>226</v>
      </c>
      <c r="AT477" s="146" t="s">
        <v>135</v>
      </c>
      <c r="AU477" s="146" t="s">
        <v>83</v>
      </c>
      <c r="AY477" s="18" t="s">
        <v>132</v>
      </c>
      <c r="BE477" s="147">
        <f>IF(N477="základní",J477,0)</f>
        <v>0</v>
      </c>
      <c r="BF477" s="147">
        <f>IF(N477="snížená",J477,0)</f>
        <v>0</v>
      </c>
      <c r="BG477" s="147">
        <f>IF(N477="zákl. přenesená",J477,0)</f>
        <v>0</v>
      </c>
      <c r="BH477" s="147">
        <f>IF(N477="sníž. přenesená",J477,0)</f>
        <v>0</v>
      </c>
      <c r="BI477" s="147">
        <f>IF(N477="nulová",J477,0)</f>
        <v>0</v>
      </c>
      <c r="BJ477" s="18" t="s">
        <v>81</v>
      </c>
      <c r="BK477" s="147">
        <f>ROUND(I477*H477,2)</f>
        <v>0</v>
      </c>
      <c r="BL477" s="18" t="s">
        <v>226</v>
      </c>
      <c r="BM477" s="146" t="s">
        <v>724</v>
      </c>
    </row>
    <row r="478" spans="2:51" s="13" customFormat="1" ht="12">
      <c r="B478" s="152"/>
      <c r="D478" s="148" t="s">
        <v>144</v>
      </c>
      <c r="E478" s="153" t="s">
        <v>3</v>
      </c>
      <c r="F478" s="154" t="s">
        <v>710</v>
      </c>
      <c r="H478" s="153" t="s">
        <v>3</v>
      </c>
      <c r="L478" s="152"/>
      <c r="M478" s="155"/>
      <c r="N478" s="156"/>
      <c r="O478" s="156"/>
      <c r="P478" s="156"/>
      <c r="Q478" s="156"/>
      <c r="R478" s="156"/>
      <c r="S478" s="156"/>
      <c r="T478" s="157"/>
      <c r="AT478" s="153" t="s">
        <v>144</v>
      </c>
      <c r="AU478" s="153" t="s">
        <v>83</v>
      </c>
      <c r="AV478" s="13" t="s">
        <v>81</v>
      </c>
      <c r="AW478" s="13" t="s">
        <v>37</v>
      </c>
      <c r="AX478" s="13" t="s">
        <v>75</v>
      </c>
      <c r="AY478" s="153" t="s">
        <v>132</v>
      </c>
    </row>
    <row r="479" spans="2:51" s="14" customFormat="1" ht="12">
      <c r="B479" s="158"/>
      <c r="D479" s="148" t="s">
        <v>144</v>
      </c>
      <c r="E479" s="159" t="s">
        <v>3</v>
      </c>
      <c r="F479" s="160" t="s">
        <v>725</v>
      </c>
      <c r="H479" s="161">
        <v>13.1</v>
      </c>
      <c r="L479" s="158"/>
      <c r="M479" s="162"/>
      <c r="N479" s="163"/>
      <c r="O479" s="163"/>
      <c r="P479" s="163"/>
      <c r="Q479" s="163"/>
      <c r="R479" s="163"/>
      <c r="S479" s="163"/>
      <c r="T479" s="164"/>
      <c r="AT479" s="159" t="s">
        <v>144</v>
      </c>
      <c r="AU479" s="159" t="s">
        <v>83</v>
      </c>
      <c r="AV479" s="14" t="s">
        <v>83</v>
      </c>
      <c r="AW479" s="14" t="s">
        <v>37</v>
      </c>
      <c r="AX479" s="14" t="s">
        <v>81</v>
      </c>
      <c r="AY479" s="159" t="s">
        <v>132</v>
      </c>
    </row>
    <row r="480" spans="1:65" s="2" customFormat="1" ht="37.9" customHeight="1">
      <c r="A480" s="30"/>
      <c r="B480" s="135"/>
      <c r="C480" s="136" t="s">
        <v>726</v>
      </c>
      <c r="D480" s="136" t="s">
        <v>135</v>
      </c>
      <c r="E480" s="137" t="s">
        <v>727</v>
      </c>
      <c r="F480" s="138" t="s">
        <v>728</v>
      </c>
      <c r="G480" s="139" t="s">
        <v>177</v>
      </c>
      <c r="H480" s="140">
        <v>162.278</v>
      </c>
      <c r="I480" s="141"/>
      <c r="J480" s="141">
        <f>ROUND(I480*H480,2)</f>
        <v>0</v>
      </c>
      <c r="K480" s="138" t="s">
        <v>139</v>
      </c>
      <c r="L480" s="31"/>
      <c r="M480" s="142" t="s">
        <v>3</v>
      </c>
      <c r="N480" s="143" t="s">
        <v>46</v>
      </c>
      <c r="O480" s="144">
        <v>1.325</v>
      </c>
      <c r="P480" s="144">
        <f>O480*H480</f>
        <v>215.01834999999997</v>
      </c>
      <c r="Q480" s="144">
        <v>0.00264</v>
      </c>
      <c r="R480" s="144">
        <f>Q480*H480</f>
        <v>0.42841391999999995</v>
      </c>
      <c r="S480" s="144">
        <v>0</v>
      </c>
      <c r="T480" s="145">
        <f>S480*H480</f>
        <v>0</v>
      </c>
      <c r="U480" s="30"/>
      <c r="V480" s="30"/>
      <c r="W480" s="30"/>
      <c r="X480" s="30"/>
      <c r="Y480" s="30"/>
      <c r="Z480" s="30"/>
      <c r="AA480" s="30"/>
      <c r="AB480" s="30"/>
      <c r="AC480" s="30"/>
      <c r="AD480" s="30"/>
      <c r="AE480" s="30"/>
      <c r="AR480" s="146" t="s">
        <v>226</v>
      </c>
      <c r="AT480" s="146" t="s">
        <v>135</v>
      </c>
      <c r="AU480" s="146" t="s">
        <v>83</v>
      </c>
      <c r="AY480" s="18" t="s">
        <v>132</v>
      </c>
      <c r="BE480" s="147">
        <f>IF(N480="základní",J480,0)</f>
        <v>0</v>
      </c>
      <c r="BF480" s="147">
        <f>IF(N480="snížená",J480,0)</f>
        <v>0</v>
      </c>
      <c r="BG480" s="147">
        <f>IF(N480="zákl. přenesená",J480,0)</f>
        <v>0</v>
      </c>
      <c r="BH480" s="147">
        <f>IF(N480="sníž. přenesená",J480,0)</f>
        <v>0</v>
      </c>
      <c r="BI480" s="147">
        <f>IF(N480="nulová",J480,0)</f>
        <v>0</v>
      </c>
      <c r="BJ480" s="18" t="s">
        <v>81</v>
      </c>
      <c r="BK480" s="147">
        <f>ROUND(I480*H480,2)</f>
        <v>0</v>
      </c>
      <c r="BL480" s="18" t="s">
        <v>226</v>
      </c>
      <c r="BM480" s="146" t="s">
        <v>729</v>
      </c>
    </row>
    <row r="481" spans="2:51" s="13" customFormat="1" ht="12">
      <c r="B481" s="152"/>
      <c r="D481" s="148" t="s">
        <v>144</v>
      </c>
      <c r="E481" s="153" t="s">
        <v>3</v>
      </c>
      <c r="F481" s="154" t="s">
        <v>179</v>
      </c>
      <c r="H481" s="153" t="s">
        <v>3</v>
      </c>
      <c r="L481" s="152"/>
      <c r="M481" s="155"/>
      <c r="N481" s="156"/>
      <c r="O481" s="156"/>
      <c r="P481" s="156"/>
      <c r="Q481" s="156"/>
      <c r="R481" s="156"/>
      <c r="S481" s="156"/>
      <c r="T481" s="157"/>
      <c r="AT481" s="153" t="s">
        <v>144</v>
      </c>
      <c r="AU481" s="153" t="s">
        <v>83</v>
      </c>
      <c r="AV481" s="13" t="s">
        <v>81</v>
      </c>
      <c r="AW481" s="13" t="s">
        <v>37</v>
      </c>
      <c r="AX481" s="13" t="s">
        <v>75</v>
      </c>
      <c r="AY481" s="153" t="s">
        <v>132</v>
      </c>
    </row>
    <row r="482" spans="2:51" s="14" customFormat="1" ht="12">
      <c r="B482" s="158"/>
      <c r="D482" s="148" t="s">
        <v>144</v>
      </c>
      <c r="E482" s="159" t="s">
        <v>3</v>
      </c>
      <c r="F482" s="160" t="s">
        <v>536</v>
      </c>
      <c r="H482" s="161">
        <v>162.278</v>
      </c>
      <c r="L482" s="158"/>
      <c r="M482" s="162"/>
      <c r="N482" s="163"/>
      <c r="O482" s="163"/>
      <c r="P482" s="163"/>
      <c r="Q482" s="163"/>
      <c r="R482" s="163"/>
      <c r="S482" s="163"/>
      <c r="T482" s="164"/>
      <c r="AT482" s="159" t="s">
        <v>144</v>
      </c>
      <c r="AU482" s="159" t="s">
        <v>83</v>
      </c>
      <c r="AV482" s="14" t="s">
        <v>83</v>
      </c>
      <c r="AW482" s="14" t="s">
        <v>37</v>
      </c>
      <c r="AX482" s="14" t="s">
        <v>81</v>
      </c>
      <c r="AY482" s="159" t="s">
        <v>132</v>
      </c>
    </row>
    <row r="483" spans="1:65" s="2" customFormat="1" ht="37.9" customHeight="1">
      <c r="A483" s="30"/>
      <c r="B483" s="135"/>
      <c r="C483" s="136" t="s">
        <v>730</v>
      </c>
      <c r="D483" s="136" t="s">
        <v>135</v>
      </c>
      <c r="E483" s="137" t="s">
        <v>731</v>
      </c>
      <c r="F483" s="138" t="s">
        <v>732</v>
      </c>
      <c r="G483" s="139" t="s">
        <v>234</v>
      </c>
      <c r="H483" s="140">
        <v>10.2</v>
      </c>
      <c r="I483" s="141"/>
      <c r="J483" s="141">
        <f>ROUND(I483*H483,2)</f>
        <v>0</v>
      </c>
      <c r="K483" s="138" t="s">
        <v>139</v>
      </c>
      <c r="L483" s="31"/>
      <c r="M483" s="142" t="s">
        <v>3</v>
      </c>
      <c r="N483" s="143" t="s">
        <v>46</v>
      </c>
      <c r="O483" s="144">
        <v>0.315</v>
      </c>
      <c r="P483" s="144">
        <f>O483*H483</f>
        <v>3.2129999999999996</v>
      </c>
      <c r="Q483" s="144">
        <v>0.0009</v>
      </c>
      <c r="R483" s="144">
        <f>Q483*H483</f>
        <v>0.009179999999999999</v>
      </c>
      <c r="S483" s="144">
        <v>0</v>
      </c>
      <c r="T483" s="145">
        <f>S483*H483</f>
        <v>0</v>
      </c>
      <c r="U483" s="30"/>
      <c r="V483" s="30"/>
      <c r="W483" s="30"/>
      <c r="X483" s="30"/>
      <c r="Y483" s="30"/>
      <c r="Z483" s="30"/>
      <c r="AA483" s="30"/>
      <c r="AB483" s="30"/>
      <c r="AC483" s="30"/>
      <c r="AD483" s="30"/>
      <c r="AE483" s="30"/>
      <c r="AR483" s="146" t="s">
        <v>226</v>
      </c>
      <c r="AT483" s="146" t="s">
        <v>135</v>
      </c>
      <c r="AU483" s="146" t="s">
        <v>83</v>
      </c>
      <c r="AY483" s="18" t="s">
        <v>132</v>
      </c>
      <c r="BE483" s="147">
        <f>IF(N483="základní",J483,0)</f>
        <v>0</v>
      </c>
      <c r="BF483" s="147">
        <f>IF(N483="snížená",J483,0)</f>
        <v>0</v>
      </c>
      <c r="BG483" s="147">
        <f>IF(N483="zákl. přenesená",J483,0)</f>
        <v>0</v>
      </c>
      <c r="BH483" s="147">
        <f>IF(N483="sníž. přenesená",J483,0)</f>
        <v>0</v>
      </c>
      <c r="BI483" s="147">
        <f>IF(N483="nulová",J483,0)</f>
        <v>0</v>
      </c>
      <c r="BJ483" s="18" t="s">
        <v>81</v>
      </c>
      <c r="BK483" s="147">
        <f>ROUND(I483*H483,2)</f>
        <v>0</v>
      </c>
      <c r="BL483" s="18" t="s">
        <v>226</v>
      </c>
      <c r="BM483" s="146" t="s">
        <v>733</v>
      </c>
    </row>
    <row r="484" spans="1:47" s="2" customFormat="1" ht="58.5">
      <c r="A484" s="30"/>
      <c r="B484" s="31"/>
      <c r="C484" s="30"/>
      <c r="D484" s="148" t="s">
        <v>142</v>
      </c>
      <c r="E484" s="30"/>
      <c r="F484" s="149" t="s">
        <v>734</v>
      </c>
      <c r="G484" s="30"/>
      <c r="H484" s="30"/>
      <c r="I484" s="30"/>
      <c r="J484" s="30"/>
      <c r="K484" s="30"/>
      <c r="L484" s="31"/>
      <c r="M484" s="150"/>
      <c r="N484" s="151"/>
      <c r="O484" s="51"/>
      <c r="P484" s="51"/>
      <c r="Q484" s="51"/>
      <c r="R484" s="51"/>
      <c r="S484" s="51"/>
      <c r="T484" s="52"/>
      <c r="U484" s="30"/>
      <c r="V484" s="30"/>
      <c r="W484" s="30"/>
      <c r="X484" s="30"/>
      <c r="Y484" s="30"/>
      <c r="Z484" s="30"/>
      <c r="AA484" s="30"/>
      <c r="AB484" s="30"/>
      <c r="AC484" s="30"/>
      <c r="AD484" s="30"/>
      <c r="AE484" s="30"/>
      <c r="AT484" s="18" t="s">
        <v>142</v>
      </c>
      <c r="AU484" s="18" t="s">
        <v>83</v>
      </c>
    </row>
    <row r="485" spans="2:51" s="13" customFormat="1" ht="12">
      <c r="B485" s="152"/>
      <c r="D485" s="148" t="s">
        <v>144</v>
      </c>
      <c r="E485" s="153" t="s">
        <v>3</v>
      </c>
      <c r="F485" s="154" t="s">
        <v>710</v>
      </c>
      <c r="H485" s="153" t="s">
        <v>3</v>
      </c>
      <c r="L485" s="152"/>
      <c r="M485" s="155"/>
      <c r="N485" s="156"/>
      <c r="O485" s="156"/>
      <c r="P485" s="156"/>
      <c r="Q485" s="156"/>
      <c r="R485" s="156"/>
      <c r="S485" s="156"/>
      <c r="T485" s="157"/>
      <c r="AT485" s="153" t="s">
        <v>144</v>
      </c>
      <c r="AU485" s="153" t="s">
        <v>83</v>
      </c>
      <c r="AV485" s="13" t="s">
        <v>81</v>
      </c>
      <c r="AW485" s="13" t="s">
        <v>37</v>
      </c>
      <c r="AX485" s="13" t="s">
        <v>75</v>
      </c>
      <c r="AY485" s="153" t="s">
        <v>132</v>
      </c>
    </row>
    <row r="486" spans="2:51" s="14" customFormat="1" ht="12">
      <c r="B486" s="158"/>
      <c r="D486" s="148" t="s">
        <v>144</v>
      </c>
      <c r="E486" s="159" t="s">
        <v>3</v>
      </c>
      <c r="F486" s="160" t="s">
        <v>711</v>
      </c>
      <c r="H486" s="161">
        <v>10.2</v>
      </c>
      <c r="L486" s="158"/>
      <c r="M486" s="162"/>
      <c r="N486" s="163"/>
      <c r="O486" s="163"/>
      <c r="P486" s="163"/>
      <c r="Q486" s="163"/>
      <c r="R486" s="163"/>
      <c r="S486" s="163"/>
      <c r="T486" s="164"/>
      <c r="AT486" s="159" t="s">
        <v>144</v>
      </c>
      <c r="AU486" s="159" t="s">
        <v>83</v>
      </c>
      <c r="AV486" s="14" t="s">
        <v>83</v>
      </c>
      <c r="AW486" s="14" t="s">
        <v>37</v>
      </c>
      <c r="AX486" s="14" t="s">
        <v>81</v>
      </c>
      <c r="AY486" s="159" t="s">
        <v>132</v>
      </c>
    </row>
    <row r="487" spans="1:65" s="2" customFormat="1" ht="37.9" customHeight="1">
      <c r="A487" s="30"/>
      <c r="B487" s="135"/>
      <c r="C487" s="136" t="s">
        <v>735</v>
      </c>
      <c r="D487" s="136" t="s">
        <v>135</v>
      </c>
      <c r="E487" s="137" t="s">
        <v>736</v>
      </c>
      <c r="F487" s="138" t="s">
        <v>737</v>
      </c>
      <c r="G487" s="139" t="s">
        <v>234</v>
      </c>
      <c r="H487" s="140">
        <v>13.5</v>
      </c>
      <c r="I487" s="141"/>
      <c r="J487" s="141">
        <f>ROUND(I487*H487,2)</f>
        <v>0</v>
      </c>
      <c r="K487" s="138" t="s">
        <v>139</v>
      </c>
      <c r="L487" s="31"/>
      <c r="M487" s="142" t="s">
        <v>3</v>
      </c>
      <c r="N487" s="143" t="s">
        <v>46</v>
      </c>
      <c r="O487" s="144">
        <v>0.383</v>
      </c>
      <c r="P487" s="144">
        <f>O487*H487</f>
        <v>5.1705000000000005</v>
      </c>
      <c r="Q487" s="144">
        <v>0.0009</v>
      </c>
      <c r="R487" s="144">
        <f>Q487*H487</f>
        <v>0.01215</v>
      </c>
      <c r="S487" s="144">
        <v>0</v>
      </c>
      <c r="T487" s="145">
        <f>S487*H487</f>
        <v>0</v>
      </c>
      <c r="U487" s="30"/>
      <c r="V487" s="30"/>
      <c r="W487" s="30"/>
      <c r="X487" s="30"/>
      <c r="Y487" s="30"/>
      <c r="Z487" s="30"/>
      <c r="AA487" s="30"/>
      <c r="AB487" s="30"/>
      <c r="AC487" s="30"/>
      <c r="AD487" s="30"/>
      <c r="AE487" s="30"/>
      <c r="AR487" s="146" t="s">
        <v>226</v>
      </c>
      <c r="AT487" s="146" t="s">
        <v>135</v>
      </c>
      <c r="AU487" s="146" t="s">
        <v>83</v>
      </c>
      <c r="AY487" s="18" t="s">
        <v>132</v>
      </c>
      <c r="BE487" s="147">
        <f>IF(N487="základní",J487,0)</f>
        <v>0</v>
      </c>
      <c r="BF487" s="147">
        <f>IF(N487="snížená",J487,0)</f>
        <v>0</v>
      </c>
      <c r="BG487" s="147">
        <f>IF(N487="zákl. přenesená",J487,0)</f>
        <v>0</v>
      </c>
      <c r="BH487" s="147">
        <f>IF(N487="sníž. přenesená",J487,0)</f>
        <v>0</v>
      </c>
      <c r="BI487" s="147">
        <f>IF(N487="nulová",J487,0)</f>
        <v>0</v>
      </c>
      <c r="BJ487" s="18" t="s">
        <v>81</v>
      </c>
      <c r="BK487" s="147">
        <f>ROUND(I487*H487,2)</f>
        <v>0</v>
      </c>
      <c r="BL487" s="18" t="s">
        <v>226</v>
      </c>
      <c r="BM487" s="146" t="s">
        <v>738</v>
      </c>
    </row>
    <row r="488" spans="1:47" s="2" customFormat="1" ht="58.5">
      <c r="A488" s="30"/>
      <c r="B488" s="31"/>
      <c r="C488" s="30"/>
      <c r="D488" s="148" t="s">
        <v>142</v>
      </c>
      <c r="E488" s="30"/>
      <c r="F488" s="149" t="s">
        <v>734</v>
      </c>
      <c r="G488" s="30"/>
      <c r="H488" s="30"/>
      <c r="I488" s="30"/>
      <c r="J488" s="30"/>
      <c r="K488" s="30"/>
      <c r="L488" s="31"/>
      <c r="M488" s="150"/>
      <c r="N488" s="151"/>
      <c r="O488" s="51"/>
      <c r="P488" s="51"/>
      <c r="Q488" s="51"/>
      <c r="R488" s="51"/>
      <c r="S488" s="51"/>
      <c r="T488" s="52"/>
      <c r="U488" s="30"/>
      <c r="V488" s="30"/>
      <c r="W488" s="30"/>
      <c r="X488" s="30"/>
      <c r="Y488" s="30"/>
      <c r="Z488" s="30"/>
      <c r="AA488" s="30"/>
      <c r="AB488" s="30"/>
      <c r="AC488" s="30"/>
      <c r="AD488" s="30"/>
      <c r="AE488" s="30"/>
      <c r="AT488" s="18" t="s">
        <v>142</v>
      </c>
      <c r="AU488" s="18" t="s">
        <v>83</v>
      </c>
    </row>
    <row r="489" spans="2:51" s="13" customFormat="1" ht="12">
      <c r="B489" s="152"/>
      <c r="D489" s="148" t="s">
        <v>144</v>
      </c>
      <c r="E489" s="153" t="s">
        <v>3</v>
      </c>
      <c r="F489" s="154" t="s">
        <v>710</v>
      </c>
      <c r="H489" s="153" t="s">
        <v>3</v>
      </c>
      <c r="L489" s="152"/>
      <c r="M489" s="155"/>
      <c r="N489" s="156"/>
      <c r="O489" s="156"/>
      <c r="P489" s="156"/>
      <c r="Q489" s="156"/>
      <c r="R489" s="156"/>
      <c r="S489" s="156"/>
      <c r="T489" s="157"/>
      <c r="AT489" s="153" t="s">
        <v>144</v>
      </c>
      <c r="AU489" s="153" t="s">
        <v>83</v>
      </c>
      <c r="AV489" s="13" t="s">
        <v>81</v>
      </c>
      <c r="AW489" s="13" t="s">
        <v>37</v>
      </c>
      <c r="AX489" s="13" t="s">
        <v>75</v>
      </c>
      <c r="AY489" s="153" t="s">
        <v>132</v>
      </c>
    </row>
    <row r="490" spans="2:51" s="14" customFormat="1" ht="12">
      <c r="B490" s="158"/>
      <c r="D490" s="148" t="s">
        <v>144</v>
      </c>
      <c r="E490" s="159" t="s">
        <v>3</v>
      </c>
      <c r="F490" s="160" t="s">
        <v>716</v>
      </c>
      <c r="H490" s="161">
        <v>13.5</v>
      </c>
      <c r="L490" s="158"/>
      <c r="M490" s="162"/>
      <c r="N490" s="163"/>
      <c r="O490" s="163"/>
      <c r="P490" s="163"/>
      <c r="Q490" s="163"/>
      <c r="R490" s="163"/>
      <c r="S490" s="163"/>
      <c r="T490" s="164"/>
      <c r="AT490" s="159" t="s">
        <v>144</v>
      </c>
      <c r="AU490" s="159" t="s">
        <v>83</v>
      </c>
      <c r="AV490" s="14" t="s">
        <v>83</v>
      </c>
      <c r="AW490" s="14" t="s">
        <v>37</v>
      </c>
      <c r="AX490" s="14" t="s">
        <v>81</v>
      </c>
      <c r="AY490" s="159" t="s">
        <v>132</v>
      </c>
    </row>
    <row r="491" spans="1:65" s="2" customFormat="1" ht="24.2" customHeight="1">
      <c r="A491" s="30"/>
      <c r="B491" s="135"/>
      <c r="C491" s="136" t="s">
        <v>739</v>
      </c>
      <c r="D491" s="136" t="s">
        <v>135</v>
      </c>
      <c r="E491" s="137" t="s">
        <v>740</v>
      </c>
      <c r="F491" s="138" t="s">
        <v>741</v>
      </c>
      <c r="G491" s="139" t="s">
        <v>234</v>
      </c>
      <c r="H491" s="140">
        <v>13.5</v>
      </c>
      <c r="I491" s="141"/>
      <c r="J491" s="141">
        <f>ROUND(I491*H491,2)</f>
        <v>0</v>
      </c>
      <c r="K491" s="138" t="s">
        <v>139</v>
      </c>
      <c r="L491" s="31"/>
      <c r="M491" s="142" t="s">
        <v>3</v>
      </c>
      <c r="N491" s="143" t="s">
        <v>46</v>
      </c>
      <c r="O491" s="144">
        <v>0.347</v>
      </c>
      <c r="P491" s="144">
        <f>O491*H491</f>
        <v>4.6845</v>
      </c>
      <c r="Q491" s="144">
        <v>0.00149</v>
      </c>
      <c r="R491" s="144">
        <f>Q491*H491</f>
        <v>0.020115</v>
      </c>
      <c r="S491" s="144">
        <v>0</v>
      </c>
      <c r="T491" s="145">
        <f>S491*H491</f>
        <v>0</v>
      </c>
      <c r="U491" s="30"/>
      <c r="V491" s="30"/>
      <c r="W491" s="30"/>
      <c r="X491" s="30"/>
      <c r="Y491" s="30"/>
      <c r="Z491" s="30"/>
      <c r="AA491" s="30"/>
      <c r="AB491" s="30"/>
      <c r="AC491" s="30"/>
      <c r="AD491" s="30"/>
      <c r="AE491" s="30"/>
      <c r="AR491" s="146" t="s">
        <v>226</v>
      </c>
      <c r="AT491" s="146" t="s">
        <v>135</v>
      </c>
      <c r="AU491" s="146" t="s">
        <v>83</v>
      </c>
      <c r="AY491" s="18" t="s">
        <v>132</v>
      </c>
      <c r="BE491" s="147">
        <f>IF(N491="základní",J491,0)</f>
        <v>0</v>
      </c>
      <c r="BF491" s="147">
        <f>IF(N491="snížená",J491,0)</f>
        <v>0</v>
      </c>
      <c r="BG491" s="147">
        <f>IF(N491="zákl. přenesená",J491,0)</f>
        <v>0</v>
      </c>
      <c r="BH491" s="147">
        <f>IF(N491="sníž. přenesená",J491,0)</f>
        <v>0</v>
      </c>
      <c r="BI491" s="147">
        <f>IF(N491="nulová",J491,0)</f>
        <v>0</v>
      </c>
      <c r="BJ491" s="18" t="s">
        <v>81</v>
      </c>
      <c r="BK491" s="147">
        <f>ROUND(I491*H491,2)</f>
        <v>0</v>
      </c>
      <c r="BL491" s="18" t="s">
        <v>226</v>
      </c>
      <c r="BM491" s="146" t="s">
        <v>742</v>
      </c>
    </row>
    <row r="492" spans="1:47" s="2" customFormat="1" ht="58.5">
      <c r="A492" s="30"/>
      <c r="B492" s="31"/>
      <c r="C492" s="30"/>
      <c r="D492" s="148" t="s">
        <v>142</v>
      </c>
      <c r="E492" s="30"/>
      <c r="F492" s="149" t="s">
        <v>734</v>
      </c>
      <c r="G492" s="30"/>
      <c r="H492" s="30"/>
      <c r="I492" s="30"/>
      <c r="J492" s="30"/>
      <c r="K492" s="30"/>
      <c r="L492" s="31"/>
      <c r="M492" s="150"/>
      <c r="N492" s="151"/>
      <c r="O492" s="51"/>
      <c r="P492" s="51"/>
      <c r="Q492" s="51"/>
      <c r="R492" s="51"/>
      <c r="S492" s="51"/>
      <c r="T492" s="52"/>
      <c r="U492" s="30"/>
      <c r="V492" s="30"/>
      <c r="W492" s="30"/>
      <c r="X492" s="30"/>
      <c r="Y492" s="30"/>
      <c r="Z492" s="30"/>
      <c r="AA492" s="30"/>
      <c r="AB492" s="30"/>
      <c r="AC492" s="30"/>
      <c r="AD492" s="30"/>
      <c r="AE492" s="30"/>
      <c r="AT492" s="18" t="s">
        <v>142</v>
      </c>
      <c r="AU492" s="18" t="s">
        <v>83</v>
      </c>
    </row>
    <row r="493" spans="2:51" s="13" customFormat="1" ht="12">
      <c r="B493" s="152"/>
      <c r="D493" s="148" t="s">
        <v>144</v>
      </c>
      <c r="E493" s="153" t="s">
        <v>3</v>
      </c>
      <c r="F493" s="154" t="s">
        <v>710</v>
      </c>
      <c r="H493" s="153" t="s">
        <v>3</v>
      </c>
      <c r="L493" s="152"/>
      <c r="M493" s="155"/>
      <c r="N493" s="156"/>
      <c r="O493" s="156"/>
      <c r="P493" s="156"/>
      <c r="Q493" s="156"/>
      <c r="R493" s="156"/>
      <c r="S493" s="156"/>
      <c r="T493" s="157"/>
      <c r="AT493" s="153" t="s">
        <v>144</v>
      </c>
      <c r="AU493" s="153" t="s">
        <v>83</v>
      </c>
      <c r="AV493" s="13" t="s">
        <v>81</v>
      </c>
      <c r="AW493" s="13" t="s">
        <v>37</v>
      </c>
      <c r="AX493" s="13" t="s">
        <v>75</v>
      </c>
      <c r="AY493" s="153" t="s">
        <v>132</v>
      </c>
    </row>
    <row r="494" spans="2:51" s="14" customFormat="1" ht="12">
      <c r="B494" s="158"/>
      <c r="D494" s="148" t="s">
        <v>144</v>
      </c>
      <c r="E494" s="159" t="s">
        <v>3</v>
      </c>
      <c r="F494" s="160" t="s">
        <v>716</v>
      </c>
      <c r="H494" s="161">
        <v>13.5</v>
      </c>
      <c r="L494" s="158"/>
      <c r="M494" s="162"/>
      <c r="N494" s="163"/>
      <c r="O494" s="163"/>
      <c r="P494" s="163"/>
      <c r="Q494" s="163"/>
      <c r="R494" s="163"/>
      <c r="S494" s="163"/>
      <c r="T494" s="164"/>
      <c r="AT494" s="159" t="s">
        <v>144</v>
      </c>
      <c r="AU494" s="159" t="s">
        <v>83</v>
      </c>
      <c r="AV494" s="14" t="s">
        <v>83</v>
      </c>
      <c r="AW494" s="14" t="s">
        <v>37</v>
      </c>
      <c r="AX494" s="14" t="s">
        <v>81</v>
      </c>
      <c r="AY494" s="159" t="s">
        <v>132</v>
      </c>
    </row>
    <row r="495" spans="1:65" s="2" customFormat="1" ht="37.9" customHeight="1">
      <c r="A495" s="30"/>
      <c r="B495" s="135"/>
      <c r="C495" s="136" t="s">
        <v>743</v>
      </c>
      <c r="D495" s="136" t="s">
        <v>135</v>
      </c>
      <c r="E495" s="137" t="s">
        <v>744</v>
      </c>
      <c r="F495" s="138" t="s">
        <v>745</v>
      </c>
      <c r="G495" s="139" t="s">
        <v>234</v>
      </c>
      <c r="H495" s="140">
        <v>13.5</v>
      </c>
      <c r="I495" s="141"/>
      <c r="J495" s="141">
        <f>ROUND(I495*H495,2)</f>
        <v>0</v>
      </c>
      <c r="K495" s="138" t="s">
        <v>139</v>
      </c>
      <c r="L495" s="31"/>
      <c r="M495" s="142" t="s">
        <v>3</v>
      </c>
      <c r="N495" s="143" t="s">
        <v>46</v>
      </c>
      <c r="O495" s="144">
        <v>0.324</v>
      </c>
      <c r="P495" s="144">
        <f>O495*H495</f>
        <v>4.3740000000000006</v>
      </c>
      <c r="Q495" s="144">
        <v>0.00022</v>
      </c>
      <c r="R495" s="144">
        <f>Q495*H495</f>
        <v>0.00297</v>
      </c>
      <c r="S495" s="144">
        <v>0</v>
      </c>
      <c r="T495" s="145">
        <f>S495*H495</f>
        <v>0</v>
      </c>
      <c r="U495" s="30"/>
      <c r="V495" s="30"/>
      <c r="W495" s="30"/>
      <c r="X495" s="30"/>
      <c r="Y495" s="30"/>
      <c r="Z495" s="30"/>
      <c r="AA495" s="30"/>
      <c r="AB495" s="30"/>
      <c r="AC495" s="30"/>
      <c r="AD495" s="30"/>
      <c r="AE495" s="30"/>
      <c r="AR495" s="146" t="s">
        <v>226</v>
      </c>
      <c r="AT495" s="146" t="s">
        <v>135</v>
      </c>
      <c r="AU495" s="146" t="s">
        <v>83</v>
      </c>
      <c r="AY495" s="18" t="s">
        <v>132</v>
      </c>
      <c r="BE495" s="147">
        <f>IF(N495="základní",J495,0)</f>
        <v>0</v>
      </c>
      <c r="BF495" s="147">
        <f>IF(N495="snížená",J495,0)</f>
        <v>0</v>
      </c>
      <c r="BG495" s="147">
        <f>IF(N495="zákl. přenesená",J495,0)</f>
        <v>0</v>
      </c>
      <c r="BH495" s="147">
        <f>IF(N495="sníž. přenesená",J495,0)</f>
        <v>0</v>
      </c>
      <c r="BI495" s="147">
        <f>IF(N495="nulová",J495,0)</f>
        <v>0</v>
      </c>
      <c r="BJ495" s="18" t="s">
        <v>81</v>
      </c>
      <c r="BK495" s="147">
        <f>ROUND(I495*H495,2)</f>
        <v>0</v>
      </c>
      <c r="BL495" s="18" t="s">
        <v>226</v>
      </c>
      <c r="BM495" s="146" t="s">
        <v>746</v>
      </c>
    </row>
    <row r="496" spans="1:47" s="2" customFormat="1" ht="58.5">
      <c r="A496" s="30"/>
      <c r="B496" s="31"/>
      <c r="C496" s="30"/>
      <c r="D496" s="148" t="s">
        <v>142</v>
      </c>
      <c r="E496" s="30"/>
      <c r="F496" s="149" t="s">
        <v>734</v>
      </c>
      <c r="G496" s="30"/>
      <c r="H496" s="30"/>
      <c r="I496" s="30"/>
      <c r="J496" s="30"/>
      <c r="K496" s="30"/>
      <c r="L496" s="31"/>
      <c r="M496" s="150"/>
      <c r="N496" s="151"/>
      <c r="O496" s="51"/>
      <c r="P496" s="51"/>
      <c r="Q496" s="51"/>
      <c r="R496" s="51"/>
      <c r="S496" s="51"/>
      <c r="T496" s="52"/>
      <c r="U496" s="30"/>
      <c r="V496" s="30"/>
      <c r="W496" s="30"/>
      <c r="X496" s="30"/>
      <c r="Y496" s="30"/>
      <c r="Z496" s="30"/>
      <c r="AA496" s="30"/>
      <c r="AB496" s="30"/>
      <c r="AC496" s="30"/>
      <c r="AD496" s="30"/>
      <c r="AE496" s="30"/>
      <c r="AT496" s="18" t="s">
        <v>142</v>
      </c>
      <c r="AU496" s="18" t="s">
        <v>83</v>
      </c>
    </row>
    <row r="497" spans="1:65" s="2" customFormat="1" ht="24.2" customHeight="1">
      <c r="A497" s="30"/>
      <c r="B497" s="135"/>
      <c r="C497" s="136" t="s">
        <v>747</v>
      </c>
      <c r="D497" s="136" t="s">
        <v>135</v>
      </c>
      <c r="E497" s="137" t="s">
        <v>748</v>
      </c>
      <c r="F497" s="138" t="s">
        <v>749</v>
      </c>
      <c r="G497" s="139" t="s">
        <v>234</v>
      </c>
      <c r="H497" s="140">
        <v>13.1</v>
      </c>
      <c r="I497" s="141"/>
      <c r="J497" s="141">
        <f>ROUND(I497*H497,2)</f>
        <v>0</v>
      </c>
      <c r="K497" s="138" t="s">
        <v>139</v>
      </c>
      <c r="L497" s="31"/>
      <c r="M497" s="142" t="s">
        <v>3</v>
      </c>
      <c r="N497" s="143" t="s">
        <v>46</v>
      </c>
      <c r="O497" s="144">
        <v>0.251</v>
      </c>
      <c r="P497" s="144">
        <f>O497*H497</f>
        <v>3.2881</v>
      </c>
      <c r="Q497" s="144">
        <v>0.00073</v>
      </c>
      <c r="R497" s="144">
        <f>Q497*H497</f>
        <v>0.009562999999999999</v>
      </c>
      <c r="S497" s="144">
        <v>0</v>
      </c>
      <c r="T497" s="145">
        <f>S497*H497</f>
        <v>0</v>
      </c>
      <c r="U497" s="30"/>
      <c r="V497" s="30"/>
      <c r="W497" s="30"/>
      <c r="X497" s="30"/>
      <c r="Y497" s="30"/>
      <c r="Z497" s="30"/>
      <c r="AA497" s="30"/>
      <c r="AB497" s="30"/>
      <c r="AC497" s="30"/>
      <c r="AD497" s="30"/>
      <c r="AE497" s="30"/>
      <c r="AR497" s="146" t="s">
        <v>226</v>
      </c>
      <c r="AT497" s="146" t="s">
        <v>135</v>
      </c>
      <c r="AU497" s="146" t="s">
        <v>83</v>
      </c>
      <c r="AY497" s="18" t="s">
        <v>132</v>
      </c>
      <c r="BE497" s="147">
        <f>IF(N497="základní",J497,0)</f>
        <v>0</v>
      </c>
      <c r="BF497" s="147">
        <f>IF(N497="snížená",J497,0)</f>
        <v>0</v>
      </c>
      <c r="BG497" s="147">
        <f>IF(N497="zákl. přenesená",J497,0)</f>
        <v>0</v>
      </c>
      <c r="BH497" s="147">
        <f>IF(N497="sníž. přenesená",J497,0)</f>
        <v>0</v>
      </c>
      <c r="BI497" s="147">
        <f>IF(N497="nulová",J497,0)</f>
        <v>0</v>
      </c>
      <c r="BJ497" s="18" t="s">
        <v>81</v>
      </c>
      <c r="BK497" s="147">
        <f>ROUND(I497*H497,2)</f>
        <v>0</v>
      </c>
      <c r="BL497" s="18" t="s">
        <v>226</v>
      </c>
      <c r="BM497" s="146" t="s">
        <v>750</v>
      </c>
    </row>
    <row r="498" spans="1:47" s="2" customFormat="1" ht="58.5">
      <c r="A498" s="30"/>
      <c r="B498" s="31"/>
      <c r="C498" s="30"/>
      <c r="D498" s="148" t="s">
        <v>142</v>
      </c>
      <c r="E498" s="30"/>
      <c r="F498" s="149" t="s">
        <v>734</v>
      </c>
      <c r="G498" s="30"/>
      <c r="H498" s="30"/>
      <c r="I498" s="30"/>
      <c r="J498" s="30"/>
      <c r="K498" s="30"/>
      <c r="L498" s="31"/>
      <c r="M498" s="150"/>
      <c r="N498" s="151"/>
      <c r="O498" s="51"/>
      <c r="P498" s="51"/>
      <c r="Q498" s="51"/>
      <c r="R498" s="51"/>
      <c r="S498" s="51"/>
      <c r="T498" s="52"/>
      <c r="U498" s="30"/>
      <c r="V498" s="30"/>
      <c r="W498" s="30"/>
      <c r="X498" s="30"/>
      <c r="Y498" s="30"/>
      <c r="Z498" s="30"/>
      <c r="AA498" s="30"/>
      <c r="AB498" s="30"/>
      <c r="AC498" s="30"/>
      <c r="AD498" s="30"/>
      <c r="AE498" s="30"/>
      <c r="AT498" s="18" t="s">
        <v>142</v>
      </c>
      <c r="AU498" s="18" t="s">
        <v>83</v>
      </c>
    </row>
    <row r="499" spans="2:51" s="13" customFormat="1" ht="12">
      <c r="B499" s="152"/>
      <c r="D499" s="148" t="s">
        <v>144</v>
      </c>
      <c r="E499" s="153" t="s">
        <v>3</v>
      </c>
      <c r="F499" s="154" t="s">
        <v>710</v>
      </c>
      <c r="H499" s="153" t="s">
        <v>3</v>
      </c>
      <c r="L499" s="152"/>
      <c r="M499" s="155"/>
      <c r="N499" s="156"/>
      <c r="O499" s="156"/>
      <c r="P499" s="156"/>
      <c r="Q499" s="156"/>
      <c r="R499" s="156"/>
      <c r="S499" s="156"/>
      <c r="T499" s="157"/>
      <c r="AT499" s="153" t="s">
        <v>144</v>
      </c>
      <c r="AU499" s="153" t="s">
        <v>83</v>
      </c>
      <c r="AV499" s="13" t="s">
        <v>81</v>
      </c>
      <c r="AW499" s="13" t="s">
        <v>37</v>
      </c>
      <c r="AX499" s="13" t="s">
        <v>75</v>
      </c>
      <c r="AY499" s="153" t="s">
        <v>132</v>
      </c>
    </row>
    <row r="500" spans="2:51" s="14" customFormat="1" ht="12">
      <c r="B500" s="158"/>
      <c r="D500" s="148" t="s">
        <v>144</v>
      </c>
      <c r="E500" s="159" t="s">
        <v>3</v>
      </c>
      <c r="F500" s="160" t="s">
        <v>725</v>
      </c>
      <c r="H500" s="161">
        <v>13.1</v>
      </c>
      <c r="L500" s="158"/>
      <c r="M500" s="162"/>
      <c r="N500" s="163"/>
      <c r="O500" s="163"/>
      <c r="P500" s="163"/>
      <c r="Q500" s="163"/>
      <c r="R500" s="163"/>
      <c r="S500" s="163"/>
      <c r="T500" s="164"/>
      <c r="AT500" s="159" t="s">
        <v>144</v>
      </c>
      <c r="AU500" s="159" t="s">
        <v>83</v>
      </c>
      <c r="AV500" s="14" t="s">
        <v>83</v>
      </c>
      <c r="AW500" s="14" t="s">
        <v>37</v>
      </c>
      <c r="AX500" s="14" t="s">
        <v>81</v>
      </c>
      <c r="AY500" s="159" t="s">
        <v>132</v>
      </c>
    </row>
    <row r="501" spans="1:65" s="2" customFormat="1" ht="14.45" customHeight="1">
      <c r="A501" s="30"/>
      <c r="B501" s="135"/>
      <c r="C501" s="136" t="s">
        <v>751</v>
      </c>
      <c r="D501" s="136" t="s">
        <v>135</v>
      </c>
      <c r="E501" s="137" t="s">
        <v>752</v>
      </c>
      <c r="F501" s="138" t="s">
        <v>753</v>
      </c>
      <c r="G501" s="139" t="s">
        <v>234</v>
      </c>
      <c r="H501" s="140">
        <v>13.1</v>
      </c>
      <c r="I501" s="141"/>
      <c r="J501" s="141">
        <f>ROUND(I501*H501,2)</f>
        <v>0</v>
      </c>
      <c r="K501" s="138" t="s">
        <v>139</v>
      </c>
      <c r="L501" s="31"/>
      <c r="M501" s="142" t="s">
        <v>3</v>
      </c>
      <c r="N501" s="143" t="s">
        <v>46</v>
      </c>
      <c r="O501" s="144">
        <v>0.245</v>
      </c>
      <c r="P501" s="144">
        <f>O501*H501</f>
        <v>3.2095</v>
      </c>
      <c r="Q501" s="144">
        <v>0</v>
      </c>
      <c r="R501" s="144">
        <f>Q501*H501</f>
        <v>0</v>
      </c>
      <c r="S501" s="144">
        <v>0</v>
      </c>
      <c r="T501" s="145">
        <f>S501*H501</f>
        <v>0</v>
      </c>
      <c r="U501" s="30"/>
      <c r="V501" s="30"/>
      <c r="W501" s="30"/>
      <c r="X501" s="30"/>
      <c r="Y501" s="30"/>
      <c r="Z501" s="30"/>
      <c r="AA501" s="30"/>
      <c r="AB501" s="30"/>
      <c r="AC501" s="30"/>
      <c r="AD501" s="30"/>
      <c r="AE501" s="30"/>
      <c r="AR501" s="146" t="s">
        <v>226</v>
      </c>
      <c r="AT501" s="146" t="s">
        <v>135</v>
      </c>
      <c r="AU501" s="146" t="s">
        <v>83</v>
      </c>
      <c r="AY501" s="18" t="s">
        <v>132</v>
      </c>
      <c r="BE501" s="147">
        <f>IF(N501="základní",J501,0)</f>
        <v>0</v>
      </c>
      <c r="BF501" s="147">
        <f>IF(N501="snížená",J501,0)</f>
        <v>0</v>
      </c>
      <c r="BG501" s="147">
        <f>IF(N501="zákl. přenesená",J501,0)</f>
        <v>0</v>
      </c>
      <c r="BH501" s="147">
        <f>IF(N501="sníž. přenesená",J501,0)</f>
        <v>0</v>
      </c>
      <c r="BI501" s="147">
        <f>IF(N501="nulová",J501,0)</f>
        <v>0</v>
      </c>
      <c r="BJ501" s="18" t="s">
        <v>81</v>
      </c>
      <c r="BK501" s="147">
        <f>ROUND(I501*H501,2)</f>
        <v>0</v>
      </c>
      <c r="BL501" s="18" t="s">
        <v>226</v>
      </c>
      <c r="BM501" s="146" t="s">
        <v>754</v>
      </c>
    </row>
    <row r="502" spans="1:47" s="2" customFormat="1" ht="19.5">
      <c r="A502" s="30"/>
      <c r="B502" s="31"/>
      <c r="C502" s="30"/>
      <c r="D502" s="148" t="s">
        <v>186</v>
      </c>
      <c r="E502" s="30"/>
      <c r="F502" s="149" t="s">
        <v>755</v>
      </c>
      <c r="G502" s="30"/>
      <c r="H502" s="30"/>
      <c r="I502" s="30"/>
      <c r="J502" s="30"/>
      <c r="K502" s="30"/>
      <c r="L502" s="31"/>
      <c r="M502" s="150"/>
      <c r="N502" s="151"/>
      <c r="O502" s="51"/>
      <c r="P502" s="51"/>
      <c r="Q502" s="51"/>
      <c r="R502" s="51"/>
      <c r="S502" s="51"/>
      <c r="T502" s="52"/>
      <c r="U502" s="30"/>
      <c r="V502" s="30"/>
      <c r="W502" s="30"/>
      <c r="X502" s="30"/>
      <c r="Y502" s="30"/>
      <c r="Z502" s="30"/>
      <c r="AA502" s="30"/>
      <c r="AB502" s="30"/>
      <c r="AC502" s="30"/>
      <c r="AD502" s="30"/>
      <c r="AE502" s="30"/>
      <c r="AT502" s="18" t="s">
        <v>186</v>
      </c>
      <c r="AU502" s="18" t="s">
        <v>83</v>
      </c>
    </row>
    <row r="503" spans="2:51" s="13" customFormat="1" ht="12">
      <c r="B503" s="152"/>
      <c r="D503" s="148" t="s">
        <v>144</v>
      </c>
      <c r="E503" s="153" t="s">
        <v>3</v>
      </c>
      <c r="F503" s="154" t="s">
        <v>710</v>
      </c>
      <c r="H503" s="153" t="s">
        <v>3</v>
      </c>
      <c r="L503" s="152"/>
      <c r="M503" s="155"/>
      <c r="N503" s="156"/>
      <c r="O503" s="156"/>
      <c r="P503" s="156"/>
      <c r="Q503" s="156"/>
      <c r="R503" s="156"/>
      <c r="S503" s="156"/>
      <c r="T503" s="157"/>
      <c r="AT503" s="153" t="s">
        <v>144</v>
      </c>
      <c r="AU503" s="153" t="s">
        <v>83</v>
      </c>
      <c r="AV503" s="13" t="s">
        <v>81</v>
      </c>
      <c r="AW503" s="13" t="s">
        <v>37</v>
      </c>
      <c r="AX503" s="13" t="s">
        <v>75</v>
      </c>
      <c r="AY503" s="153" t="s">
        <v>132</v>
      </c>
    </row>
    <row r="504" spans="2:51" s="14" customFormat="1" ht="12">
      <c r="B504" s="158"/>
      <c r="D504" s="148" t="s">
        <v>144</v>
      </c>
      <c r="E504" s="159" t="s">
        <v>3</v>
      </c>
      <c r="F504" s="160" t="s">
        <v>725</v>
      </c>
      <c r="H504" s="161">
        <v>13.1</v>
      </c>
      <c r="L504" s="158"/>
      <c r="M504" s="162"/>
      <c r="N504" s="163"/>
      <c r="O504" s="163"/>
      <c r="P504" s="163"/>
      <c r="Q504" s="163"/>
      <c r="R504" s="163"/>
      <c r="S504" s="163"/>
      <c r="T504" s="164"/>
      <c r="AT504" s="159" t="s">
        <v>144</v>
      </c>
      <c r="AU504" s="159" t="s">
        <v>83</v>
      </c>
      <c r="AV504" s="14" t="s">
        <v>83</v>
      </c>
      <c r="AW504" s="14" t="s">
        <v>37</v>
      </c>
      <c r="AX504" s="14" t="s">
        <v>81</v>
      </c>
      <c r="AY504" s="159" t="s">
        <v>132</v>
      </c>
    </row>
    <row r="505" spans="1:65" s="2" customFormat="1" ht="53.25" customHeight="1">
      <c r="A505" s="30"/>
      <c r="B505" s="135"/>
      <c r="C505" s="136" t="s">
        <v>756</v>
      </c>
      <c r="D505" s="136" t="s">
        <v>135</v>
      </c>
      <c r="E505" s="137" t="s">
        <v>757</v>
      </c>
      <c r="F505" s="138" t="s">
        <v>758</v>
      </c>
      <c r="G505" s="139" t="s">
        <v>432</v>
      </c>
      <c r="H505" s="140">
        <v>2876.232</v>
      </c>
      <c r="I505" s="141"/>
      <c r="J505" s="141">
        <f>ROUND(I505*H505,2)</f>
        <v>0</v>
      </c>
      <c r="K505" s="138" t="s">
        <v>139</v>
      </c>
      <c r="L505" s="31"/>
      <c r="M505" s="142" t="s">
        <v>3</v>
      </c>
      <c r="N505" s="143" t="s">
        <v>46</v>
      </c>
      <c r="O505" s="144">
        <v>0</v>
      </c>
      <c r="P505" s="144">
        <f>O505*H505</f>
        <v>0</v>
      </c>
      <c r="Q505" s="144">
        <v>0</v>
      </c>
      <c r="R505" s="144">
        <f>Q505*H505</f>
        <v>0</v>
      </c>
      <c r="S505" s="144">
        <v>0</v>
      </c>
      <c r="T505" s="145">
        <f>S505*H505</f>
        <v>0</v>
      </c>
      <c r="U505" s="30"/>
      <c r="V505" s="30"/>
      <c r="W505" s="30"/>
      <c r="X505" s="30"/>
      <c r="Y505" s="30"/>
      <c r="Z505" s="30"/>
      <c r="AA505" s="30"/>
      <c r="AB505" s="30"/>
      <c r="AC505" s="30"/>
      <c r="AD505" s="30"/>
      <c r="AE505" s="30"/>
      <c r="AR505" s="146" t="s">
        <v>226</v>
      </c>
      <c r="AT505" s="146" t="s">
        <v>135</v>
      </c>
      <c r="AU505" s="146" t="s">
        <v>83</v>
      </c>
      <c r="AY505" s="18" t="s">
        <v>132</v>
      </c>
      <c r="BE505" s="147">
        <f>IF(N505="základní",J505,0)</f>
        <v>0</v>
      </c>
      <c r="BF505" s="147">
        <f>IF(N505="snížená",J505,0)</f>
        <v>0</v>
      </c>
      <c r="BG505" s="147">
        <f>IF(N505="zákl. přenesená",J505,0)</f>
        <v>0</v>
      </c>
      <c r="BH505" s="147">
        <f>IF(N505="sníž. přenesená",J505,0)</f>
        <v>0</v>
      </c>
      <c r="BI505" s="147">
        <f>IF(N505="nulová",J505,0)</f>
        <v>0</v>
      </c>
      <c r="BJ505" s="18" t="s">
        <v>81</v>
      </c>
      <c r="BK505" s="147">
        <f>ROUND(I505*H505,2)</f>
        <v>0</v>
      </c>
      <c r="BL505" s="18" t="s">
        <v>226</v>
      </c>
      <c r="BM505" s="146" t="s">
        <v>759</v>
      </c>
    </row>
    <row r="506" spans="1:47" s="2" customFormat="1" ht="126.75">
      <c r="A506" s="30"/>
      <c r="B506" s="31"/>
      <c r="C506" s="30"/>
      <c r="D506" s="148" t="s">
        <v>142</v>
      </c>
      <c r="E506" s="30"/>
      <c r="F506" s="149" t="s">
        <v>760</v>
      </c>
      <c r="G506" s="30"/>
      <c r="H506" s="30"/>
      <c r="I506" s="30"/>
      <c r="J506" s="30"/>
      <c r="K506" s="30"/>
      <c r="L506" s="31"/>
      <c r="M506" s="150"/>
      <c r="N506" s="151"/>
      <c r="O506" s="51"/>
      <c r="P506" s="51"/>
      <c r="Q506" s="51"/>
      <c r="R506" s="51"/>
      <c r="S506" s="51"/>
      <c r="T506" s="52"/>
      <c r="U506" s="30"/>
      <c r="V506" s="30"/>
      <c r="W506" s="30"/>
      <c r="X506" s="30"/>
      <c r="Y506" s="30"/>
      <c r="Z506" s="30"/>
      <c r="AA506" s="30"/>
      <c r="AB506" s="30"/>
      <c r="AC506" s="30"/>
      <c r="AD506" s="30"/>
      <c r="AE506" s="30"/>
      <c r="AT506" s="18" t="s">
        <v>142</v>
      </c>
      <c r="AU506" s="18" t="s">
        <v>83</v>
      </c>
    </row>
    <row r="507" spans="1:65" s="2" customFormat="1" ht="49.15" customHeight="1">
      <c r="A507" s="30"/>
      <c r="B507" s="135"/>
      <c r="C507" s="136" t="s">
        <v>761</v>
      </c>
      <c r="D507" s="136" t="s">
        <v>135</v>
      </c>
      <c r="E507" s="137" t="s">
        <v>762</v>
      </c>
      <c r="F507" s="138" t="s">
        <v>763</v>
      </c>
      <c r="G507" s="139" t="s">
        <v>432</v>
      </c>
      <c r="H507" s="140">
        <v>2876.232</v>
      </c>
      <c r="I507" s="141"/>
      <c r="J507" s="141">
        <f>ROUND(I507*H507,2)</f>
        <v>0</v>
      </c>
      <c r="K507" s="138" t="s">
        <v>139</v>
      </c>
      <c r="L507" s="31"/>
      <c r="M507" s="142" t="s">
        <v>3</v>
      </c>
      <c r="N507" s="143" t="s">
        <v>46</v>
      </c>
      <c r="O507" s="144">
        <v>0</v>
      </c>
      <c r="P507" s="144">
        <f>O507*H507</f>
        <v>0</v>
      </c>
      <c r="Q507" s="144">
        <v>0</v>
      </c>
      <c r="R507" s="144">
        <f>Q507*H507</f>
        <v>0</v>
      </c>
      <c r="S507" s="144">
        <v>0</v>
      </c>
      <c r="T507" s="145">
        <f>S507*H507</f>
        <v>0</v>
      </c>
      <c r="U507" s="30"/>
      <c r="V507" s="30"/>
      <c r="W507" s="30"/>
      <c r="X507" s="30"/>
      <c r="Y507" s="30"/>
      <c r="Z507" s="30"/>
      <c r="AA507" s="30"/>
      <c r="AB507" s="30"/>
      <c r="AC507" s="30"/>
      <c r="AD507" s="30"/>
      <c r="AE507" s="30"/>
      <c r="AR507" s="146" t="s">
        <v>226</v>
      </c>
      <c r="AT507" s="146" t="s">
        <v>135</v>
      </c>
      <c r="AU507" s="146" t="s">
        <v>83</v>
      </c>
      <c r="AY507" s="18" t="s">
        <v>132</v>
      </c>
      <c r="BE507" s="147">
        <f>IF(N507="základní",J507,0)</f>
        <v>0</v>
      </c>
      <c r="BF507" s="147">
        <f>IF(N507="snížená",J507,0)</f>
        <v>0</v>
      </c>
      <c r="BG507" s="147">
        <f>IF(N507="zákl. přenesená",J507,0)</f>
        <v>0</v>
      </c>
      <c r="BH507" s="147">
        <f>IF(N507="sníž. přenesená",J507,0)</f>
        <v>0</v>
      </c>
      <c r="BI507" s="147">
        <f>IF(N507="nulová",J507,0)</f>
        <v>0</v>
      </c>
      <c r="BJ507" s="18" t="s">
        <v>81</v>
      </c>
      <c r="BK507" s="147">
        <f>ROUND(I507*H507,2)</f>
        <v>0</v>
      </c>
      <c r="BL507" s="18" t="s">
        <v>226</v>
      </c>
      <c r="BM507" s="146" t="s">
        <v>764</v>
      </c>
    </row>
    <row r="508" spans="1:47" s="2" customFormat="1" ht="126.75">
      <c r="A508" s="30"/>
      <c r="B508" s="31"/>
      <c r="C508" s="30"/>
      <c r="D508" s="148" t="s">
        <v>142</v>
      </c>
      <c r="E508" s="30"/>
      <c r="F508" s="149" t="s">
        <v>760</v>
      </c>
      <c r="G508" s="30"/>
      <c r="H508" s="30"/>
      <c r="I508" s="30"/>
      <c r="J508" s="30"/>
      <c r="K508" s="30"/>
      <c r="L508" s="31"/>
      <c r="M508" s="150"/>
      <c r="N508" s="151"/>
      <c r="O508" s="51"/>
      <c r="P508" s="51"/>
      <c r="Q508" s="51"/>
      <c r="R508" s="51"/>
      <c r="S508" s="51"/>
      <c r="T508" s="52"/>
      <c r="U508" s="30"/>
      <c r="V508" s="30"/>
      <c r="W508" s="30"/>
      <c r="X508" s="30"/>
      <c r="Y508" s="30"/>
      <c r="Z508" s="30"/>
      <c r="AA508" s="30"/>
      <c r="AB508" s="30"/>
      <c r="AC508" s="30"/>
      <c r="AD508" s="30"/>
      <c r="AE508" s="30"/>
      <c r="AT508" s="18" t="s">
        <v>142</v>
      </c>
      <c r="AU508" s="18" t="s">
        <v>83</v>
      </c>
    </row>
    <row r="509" spans="2:63" s="12" customFormat="1" ht="22.9" customHeight="1">
      <c r="B509" s="123"/>
      <c r="D509" s="124" t="s">
        <v>74</v>
      </c>
      <c r="E509" s="133" t="s">
        <v>765</v>
      </c>
      <c r="F509" s="133" t="s">
        <v>766</v>
      </c>
      <c r="J509" s="134">
        <f>BK509</f>
        <v>0</v>
      </c>
      <c r="L509" s="123"/>
      <c r="M509" s="127"/>
      <c r="N509" s="128"/>
      <c r="O509" s="128"/>
      <c r="P509" s="129">
        <f>SUM(P510:P551)</f>
        <v>36.854726</v>
      </c>
      <c r="Q509" s="128"/>
      <c r="R509" s="129">
        <f>SUM(R510:R551)</f>
        <v>0.07249564</v>
      </c>
      <c r="S509" s="128"/>
      <c r="T509" s="130">
        <f>SUM(T510:T551)</f>
        <v>0</v>
      </c>
      <c r="AR509" s="124" t="s">
        <v>83</v>
      </c>
      <c r="AT509" s="131" t="s">
        <v>74</v>
      </c>
      <c r="AU509" s="131" t="s">
        <v>81</v>
      </c>
      <c r="AY509" s="124" t="s">
        <v>132</v>
      </c>
      <c r="BK509" s="132">
        <f>SUM(BK510:BK551)</f>
        <v>0</v>
      </c>
    </row>
    <row r="510" spans="1:65" s="2" customFormat="1" ht="37.9" customHeight="1">
      <c r="A510" s="30"/>
      <c r="B510" s="135"/>
      <c r="C510" s="136" t="s">
        <v>767</v>
      </c>
      <c r="D510" s="136" t="s">
        <v>135</v>
      </c>
      <c r="E510" s="137" t="s">
        <v>768</v>
      </c>
      <c r="F510" s="138" t="s">
        <v>769</v>
      </c>
      <c r="G510" s="139" t="s">
        <v>177</v>
      </c>
      <c r="H510" s="140">
        <v>162.278</v>
      </c>
      <c r="I510" s="141"/>
      <c r="J510" s="141">
        <f>ROUND(I510*H510,2)</f>
        <v>0</v>
      </c>
      <c r="K510" s="138" t="s">
        <v>139</v>
      </c>
      <c r="L510" s="31"/>
      <c r="M510" s="142" t="s">
        <v>3</v>
      </c>
      <c r="N510" s="143" t="s">
        <v>46</v>
      </c>
      <c r="O510" s="144">
        <v>0.086</v>
      </c>
      <c r="P510" s="144">
        <f>O510*H510</f>
        <v>13.955907999999997</v>
      </c>
      <c r="Q510" s="144">
        <v>0</v>
      </c>
      <c r="R510" s="144">
        <f>Q510*H510</f>
        <v>0</v>
      </c>
      <c r="S510" s="144">
        <v>0</v>
      </c>
      <c r="T510" s="145">
        <f>S510*H510</f>
        <v>0</v>
      </c>
      <c r="U510" s="30"/>
      <c r="V510" s="30"/>
      <c r="W510" s="30"/>
      <c r="X510" s="30"/>
      <c r="Y510" s="30"/>
      <c r="Z510" s="30"/>
      <c r="AA510" s="30"/>
      <c r="AB510" s="30"/>
      <c r="AC510" s="30"/>
      <c r="AD510" s="30"/>
      <c r="AE510" s="30"/>
      <c r="AR510" s="146" t="s">
        <v>226</v>
      </c>
      <c r="AT510" s="146" t="s">
        <v>135</v>
      </c>
      <c r="AU510" s="146" t="s">
        <v>83</v>
      </c>
      <c r="AY510" s="18" t="s">
        <v>132</v>
      </c>
      <c r="BE510" s="147">
        <f>IF(N510="základní",J510,0)</f>
        <v>0</v>
      </c>
      <c r="BF510" s="147">
        <f>IF(N510="snížená",J510,0)</f>
        <v>0</v>
      </c>
      <c r="BG510" s="147">
        <f>IF(N510="zákl. přenesená",J510,0)</f>
        <v>0</v>
      </c>
      <c r="BH510" s="147">
        <f>IF(N510="sníž. přenesená",J510,0)</f>
        <v>0</v>
      </c>
      <c r="BI510" s="147">
        <f>IF(N510="nulová",J510,0)</f>
        <v>0</v>
      </c>
      <c r="BJ510" s="18" t="s">
        <v>81</v>
      </c>
      <c r="BK510" s="147">
        <f>ROUND(I510*H510,2)</f>
        <v>0</v>
      </c>
      <c r="BL510" s="18" t="s">
        <v>226</v>
      </c>
      <c r="BM510" s="146" t="s">
        <v>770</v>
      </c>
    </row>
    <row r="511" spans="1:47" s="2" customFormat="1" ht="68.25">
      <c r="A511" s="30"/>
      <c r="B511" s="31"/>
      <c r="C511" s="30"/>
      <c r="D511" s="148" t="s">
        <v>142</v>
      </c>
      <c r="E511" s="30"/>
      <c r="F511" s="149" t="s">
        <v>771</v>
      </c>
      <c r="G511" s="30"/>
      <c r="H511" s="30"/>
      <c r="I511" s="30"/>
      <c r="J511" s="30"/>
      <c r="K511" s="30"/>
      <c r="L511" s="31"/>
      <c r="M511" s="150"/>
      <c r="N511" s="151"/>
      <c r="O511" s="51"/>
      <c r="P511" s="51"/>
      <c r="Q511" s="51"/>
      <c r="R511" s="51"/>
      <c r="S511" s="51"/>
      <c r="T511" s="52"/>
      <c r="U511" s="30"/>
      <c r="V511" s="30"/>
      <c r="W511" s="30"/>
      <c r="X511" s="30"/>
      <c r="Y511" s="30"/>
      <c r="Z511" s="30"/>
      <c r="AA511" s="30"/>
      <c r="AB511" s="30"/>
      <c r="AC511" s="30"/>
      <c r="AD511" s="30"/>
      <c r="AE511" s="30"/>
      <c r="AT511" s="18" t="s">
        <v>142</v>
      </c>
      <c r="AU511" s="18" t="s">
        <v>83</v>
      </c>
    </row>
    <row r="512" spans="1:47" s="2" customFormat="1" ht="19.5">
      <c r="A512" s="30"/>
      <c r="B512" s="31"/>
      <c r="C512" s="30"/>
      <c r="D512" s="148" t="s">
        <v>186</v>
      </c>
      <c r="E512" s="30"/>
      <c r="F512" s="149" t="s">
        <v>526</v>
      </c>
      <c r="G512" s="30"/>
      <c r="H512" s="30"/>
      <c r="I512" s="30"/>
      <c r="J512" s="30"/>
      <c r="K512" s="30"/>
      <c r="L512" s="31"/>
      <c r="M512" s="150"/>
      <c r="N512" s="151"/>
      <c r="O512" s="51"/>
      <c r="P512" s="51"/>
      <c r="Q512" s="51"/>
      <c r="R512" s="51"/>
      <c r="S512" s="51"/>
      <c r="T512" s="52"/>
      <c r="U512" s="30"/>
      <c r="V512" s="30"/>
      <c r="W512" s="30"/>
      <c r="X512" s="30"/>
      <c r="Y512" s="30"/>
      <c r="Z512" s="30"/>
      <c r="AA512" s="30"/>
      <c r="AB512" s="30"/>
      <c r="AC512" s="30"/>
      <c r="AD512" s="30"/>
      <c r="AE512" s="30"/>
      <c r="AT512" s="18" t="s">
        <v>186</v>
      </c>
      <c r="AU512" s="18" t="s">
        <v>83</v>
      </c>
    </row>
    <row r="513" spans="2:51" s="13" customFormat="1" ht="12">
      <c r="B513" s="152"/>
      <c r="D513" s="148" t="s">
        <v>144</v>
      </c>
      <c r="E513" s="153" t="s">
        <v>3</v>
      </c>
      <c r="F513" s="154" t="s">
        <v>179</v>
      </c>
      <c r="H513" s="153" t="s">
        <v>3</v>
      </c>
      <c r="L513" s="152"/>
      <c r="M513" s="155"/>
      <c r="N513" s="156"/>
      <c r="O513" s="156"/>
      <c r="P513" s="156"/>
      <c r="Q513" s="156"/>
      <c r="R513" s="156"/>
      <c r="S513" s="156"/>
      <c r="T513" s="157"/>
      <c r="AT513" s="153" t="s">
        <v>144</v>
      </c>
      <c r="AU513" s="153" t="s">
        <v>83</v>
      </c>
      <c r="AV513" s="13" t="s">
        <v>81</v>
      </c>
      <c r="AW513" s="13" t="s">
        <v>37</v>
      </c>
      <c r="AX513" s="13" t="s">
        <v>75</v>
      </c>
      <c r="AY513" s="153" t="s">
        <v>132</v>
      </c>
    </row>
    <row r="514" spans="2:51" s="14" customFormat="1" ht="12">
      <c r="B514" s="158"/>
      <c r="D514" s="148" t="s">
        <v>144</v>
      </c>
      <c r="E514" s="159" t="s">
        <v>3</v>
      </c>
      <c r="F514" s="160" t="s">
        <v>536</v>
      </c>
      <c r="H514" s="161">
        <v>162.278</v>
      </c>
      <c r="L514" s="158"/>
      <c r="M514" s="162"/>
      <c r="N514" s="163"/>
      <c r="O514" s="163"/>
      <c r="P514" s="163"/>
      <c r="Q514" s="163"/>
      <c r="R514" s="163"/>
      <c r="S514" s="163"/>
      <c r="T514" s="164"/>
      <c r="AT514" s="159" t="s">
        <v>144</v>
      </c>
      <c r="AU514" s="159" t="s">
        <v>83</v>
      </c>
      <c r="AV514" s="14" t="s">
        <v>83</v>
      </c>
      <c r="AW514" s="14" t="s">
        <v>37</v>
      </c>
      <c r="AX514" s="14" t="s">
        <v>81</v>
      </c>
      <c r="AY514" s="159" t="s">
        <v>132</v>
      </c>
    </row>
    <row r="515" spans="1:65" s="2" customFormat="1" ht="37.9" customHeight="1">
      <c r="A515" s="30"/>
      <c r="B515" s="135"/>
      <c r="C515" s="165" t="s">
        <v>772</v>
      </c>
      <c r="D515" s="165" t="s">
        <v>158</v>
      </c>
      <c r="E515" s="166" t="s">
        <v>773</v>
      </c>
      <c r="F515" s="167" t="s">
        <v>774</v>
      </c>
      <c r="G515" s="168" t="s">
        <v>177</v>
      </c>
      <c r="H515" s="169">
        <v>178.506</v>
      </c>
      <c r="I515" s="170"/>
      <c r="J515" s="170">
        <f>ROUND(I515*H515,2)</f>
        <v>0</v>
      </c>
      <c r="K515" s="167" t="s">
        <v>139</v>
      </c>
      <c r="L515" s="171"/>
      <c r="M515" s="172" t="s">
        <v>3</v>
      </c>
      <c r="N515" s="173" t="s">
        <v>46</v>
      </c>
      <c r="O515" s="144">
        <v>0</v>
      </c>
      <c r="P515" s="144">
        <f>O515*H515</f>
        <v>0</v>
      </c>
      <c r="Q515" s="144">
        <v>0.00014</v>
      </c>
      <c r="R515" s="144">
        <f>Q515*H515</f>
        <v>0.024990839999999997</v>
      </c>
      <c r="S515" s="144">
        <v>0</v>
      </c>
      <c r="T515" s="145">
        <f>S515*H515</f>
        <v>0</v>
      </c>
      <c r="U515" s="30"/>
      <c r="V515" s="30"/>
      <c r="W515" s="30"/>
      <c r="X515" s="30"/>
      <c r="Y515" s="30"/>
      <c r="Z515" s="30"/>
      <c r="AA515" s="30"/>
      <c r="AB515" s="30"/>
      <c r="AC515" s="30"/>
      <c r="AD515" s="30"/>
      <c r="AE515" s="30"/>
      <c r="AR515" s="146" t="s">
        <v>318</v>
      </c>
      <c r="AT515" s="146" t="s">
        <v>158</v>
      </c>
      <c r="AU515" s="146" t="s">
        <v>83</v>
      </c>
      <c r="AY515" s="18" t="s">
        <v>132</v>
      </c>
      <c r="BE515" s="147">
        <f>IF(N515="základní",J515,0)</f>
        <v>0</v>
      </c>
      <c r="BF515" s="147">
        <f>IF(N515="snížená",J515,0)</f>
        <v>0</v>
      </c>
      <c r="BG515" s="147">
        <f>IF(N515="zákl. přenesená",J515,0)</f>
        <v>0</v>
      </c>
      <c r="BH515" s="147">
        <f>IF(N515="sníž. přenesená",J515,0)</f>
        <v>0</v>
      </c>
      <c r="BI515" s="147">
        <f>IF(N515="nulová",J515,0)</f>
        <v>0</v>
      </c>
      <c r="BJ515" s="18" t="s">
        <v>81</v>
      </c>
      <c r="BK515" s="147">
        <f>ROUND(I515*H515,2)</f>
        <v>0</v>
      </c>
      <c r="BL515" s="18" t="s">
        <v>226</v>
      </c>
      <c r="BM515" s="146" t="s">
        <v>775</v>
      </c>
    </row>
    <row r="516" spans="2:51" s="14" customFormat="1" ht="12">
      <c r="B516" s="158"/>
      <c r="D516" s="148" t="s">
        <v>144</v>
      </c>
      <c r="F516" s="160" t="s">
        <v>776</v>
      </c>
      <c r="H516" s="161">
        <v>178.506</v>
      </c>
      <c r="L516" s="158"/>
      <c r="M516" s="162"/>
      <c r="N516" s="163"/>
      <c r="O516" s="163"/>
      <c r="P516" s="163"/>
      <c r="Q516" s="163"/>
      <c r="R516" s="163"/>
      <c r="S516" s="163"/>
      <c r="T516" s="164"/>
      <c r="AT516" s="159" t="s">
        <v>144</v>
      </c>
      <c r="AU516" s="159" t="s">
        <v>83</v>
      </c>
      <c r="AV516" s="14" t="s">
        <v>83</v>
      </c>
      <c r="AW516" s="14" t="s">
        <v>4</v>
      </c>
      <c r="AX516" s="14" t="s">
        <v>81</v>
      </c>
      <c r="AY516" s="159" t="s">
        <v>132</v>
      </c>
    </row>
    <row r="517" spans="1:65" s="2" customFormat="1" ht="24.2" customHeight="1">
      <c r="A517" s="30"/>
      <c r="B517" s="135"/>
      <c r="C517" s="136" t="s">
        <v>777</v>
      </c>
      <c r="D517" s="136" t="s">
        <v>135</v>
      </c>
      <c r="E517" s="137" t="s">
        <v>778</v>
      </c>
      <c r="F517" s="138" t="s">
        <v>779</v>
      </c>
      <c r="G517" s="139" t="s">
        <v>234</v>
      </c>
      <c r="H517" s="140">
        <v>10.2</v>
      </c>
      <c r="I517" s="141"/>
      <c r="J517" s="141">
        <f>ROUND(I517*H517,2)</f>
        <v>0</v>
      </c>
      <c r="K517" s="138" t="s">
        <v>139</v>
      </c>
      <c r="L517" s="31"/>
      <c r="M517" s="142" t="s">
        <v>3</v>
      </c>
      <c r="N517" s="143" t="s">
        <v>46</v>
      </c>
      <c r="O517" s="144">
        <v>0.036</v>
      </c>
      <c r="P517" s="144">
        <f>O517*H517</f>
        <v>0.36719999999999997</v>
      </c>
      <c r="Q517" s="144">
        <v>0</v>
      </c>
      <c r="R517" s="144">
        <f>Q517*H517</f>
        <v>0</v>
      </c>
      <c r="S517" s="144">
        <v>0</v>
      </c>
      <c r="T517" s="145">
        <f>S517*H517</f>
        <v>0</v>
      </c>
      <c r="U517" s="30"/>
      <c r="V517" s="30"/>
      <c r="W517" s="30"/>
      <c r="X517" s="30"/>
      <c r="Y517" s="30"/>
      <c r="Z517" s="30"/>
      <c r="AA517" s="30"/>
      <c r="AB517" s="30"/>
      <c r="AC517" s="30"/>
      <c r="AD517" s="30"/>
      <c r="AE517" s="30"/>
      <c r="AR517" s="146" t="s">
        <v>226</v>
      </c>
      <c r="AT517" s="146" t="s">
        <v>135</v>
      </c>
      <c r="AU517" s="146" t="s">
        <v>83</v>
      </c>
      <c r="AY517" s="18" t="s">
        <v>132</v>
      </c>
      <c r="BE517" s="147">
        <f>IF(N517="základní",J517,0)</f>
        <v>0</v>
      </c>
      <c r="BF517" s="147">
        <f>IF(N517="snížená",J517,0)</f>
        <v>0</v>
      </c>
      <c r="BG517" s="147">
        <f>IF(N517="zákl. přenesená",J517,0)</f>
        <v>0</v>
      </c>
      <c r="BH517" s="147">
        <f>IF(N517="sníž. přenesená",J517,0)</f>
        <v>0</v>
      </c>
      <c r="BI517" s="147">
        <f>IF(N517="nulová",J517,0)</f>
        <v>0</v>
      </c>
      <c r="BJ517" s="18" t="s">
        <v>81</v>
      </c>
      <c r="BK517" s="147">
        <f>ROUND(I517*H517,2)</f>
        <v>0</v>
      </c>
      <c r="BL517" s="18" t="s">
        <v>226</v>
      </c>
      <c r="BM517" s="146" t="s">
        <v>780</v>
      </c>
    </row>
    <row r="518" spans="1:47" s="2" customFormat="1" ht="68.25">
      <c r="A518" s="30"/>
      <c r="B518" s="31"/>
      <c r="C518" s="30"/>
      <c r="D518" s="148" t="s">
        <v>142</v>
      </c>
      <c r="E518" s="30"/>
      <c r="F518" s="149" t="s">
        <v>771</v>
      </c>
      <c r="G518" s="30"/>
      <c r="H518" s="30"/>
      <c r="I518" s="30"/>
      <c r="J518" s="30"/>
      <c r="K518" s="30"/>
      <c r="L518" s="31"/>
      <c r="M518" s="150"/>
      <c r="N518" s="151"/>
      <c r="O518" s="51"/>
      <c r="P518" s="51"/>
      <c r="Q518" s="51"/>
      <c r="R518" s="51"/>
      <c r="S518" s="51"/>
      <c r="T518" s="52"/>
      <c r="U518" s="30"/>
      <c r="V518" s="30"/>
      <c r="W518" s="30"/>
      <c r="X518" s="30"/>
      <c r="Y518" s="30"/>
      <c r="Z518" s="30"/>
      <c r="AA518" s="30"/>
      <c r="AB518" s="30"/>
      <c r="AC518" s="30"/>
      <c r="AD518" s="30"/>
      <c r="AE518" s="30"/>
      <c r="AT518" s="18" t="s">
        <v>142</v>
      </c>
      <c r="AU518" s="18" t="s">
        <v>83</v>
      </c>
    </row>
    <row r="519" spans="1:47" s="2" customFormat="1" ht="19.5">
      <c r="A519" s="30"/>
      <c r="B519" s="31"/>
      <c r="C519" s="30"/>
      <c r="D519" s="148" t="s">
        <v>186</v>
      </c>
      <c r="E519" s="30"/>
      <c r="F519" s="149" t="s">
        <v>526</v>
      </c>
      <c r="G519" s="30"/>
      <c r="H519" s="30"/>
      <c r="I519" s="30"/>
      <c r="J519" s="30"/>
      <c r="K519" s="30"/>
      <c r="L519" s="31"/>
      <c r="M519" s="150"/>
      <c r="N519" s="151"/>
      <c r="O519" s="51"/>
      <c r="P519" s="51"/>
      <c r="Q519" s="51"/>
      <c r="R519" s="51"/>
      <c r="S519" s="51"/>
      <c r="T519" s="52"/>
      <c r="U519" s="30"/>
      <c r="V519" s="30"/>
      <c r="W519" s="30"/>
      <c r="X519" s="30"/>
      <c r="Y519" s="30"/>
      <c r="Z519" s="30"/>
      <c r="AA519" s="30"/>
      <c r="AB519" s="30"/>
      <c r="AC519" s="30"/>
      <c r="AD519" s="30"/>
      <c r="AE519" s="30"/>
      <c r="AT519" s="18" t="s">
        <v>186</v>
      </c>
      <c r="AU519" s="18" t="s">
        <v>83</v>
      </c>
    </row>
    <row r="520" spans="1:65" s="2" customFormat="1" ht="24.2" customHeight="1">
      <c r="A520" s="30"/>
      <c r="B520" s="135"/>
      <c r="C520" s="165" t="s">
        <v>781</v>
      </c>
      <c r="D520" s="165" t="s">
        <v>158</v>
      </c>
      <c r="E520" s="166" t="s">
        <v>782</v>
      </c>
      <c r="F520" s="167" t="s">
        <v>783</v>
      </c>
      <c r="G520" s="168" t="s">
        <v>177</v>
      </c>
      <c r="H520" s="169">
        <v>11.73</v>
      </c>
      <c r="I520" s="170"/>
      <c r="J520" s="170">
        <f>ROUND(I520*H520,2)</f>
        <v>0</v>
      </c>
      <c r="K520" s="167" t="s">
        <v>139</v>
      </c>
      <c r="L520" s="171"/>
      <c r="M520" s="172" t="s">
        <v>3</v>
      </c>
      <c r="N520" s="173" t="s">
        <v>46</v>
      </c>
      <c r="O520" s="144">
        <v>0</v>
      </c>
      <c r="P520" s="144">
        <f>O520*H520</f>
        <v>0</v>
      </c>
      <c r="Q520" s="144">
        <v>0.00014</v>
      </c>
      <c r="R520" s="144">
        <f>Q520*H520</f>
        <v>0.0016422</v>
      </c>
      <c r="S520" s="144">
        <v>0</v>
      </c>
      <c r="T520" s="145">
        <f>S520*H520</f>
        <v>0</v>
      </c>
      <c r="U520" s="30"/>
      <c r="V520" s="30"/>
      <c r="W520" s="30"/>
      <c r="X520" s="30"/>
      <c r="Y520" s="30"/>
      <c r="Z520" s="30"/>
      <c r="AA520" s="30"/>
      <c r="AB520" s="30"/>
      <c r="AC520" s="30"/>
      <c r="AD520" s="30"/>
      <c r="AE520" s="30"/>
      <c r="AR520" s="146" t="s">
        <v>318</v>
      </c>
      <c r="AT520" s="146" t="s">
        <v>158</v>
      </c>
      <c r="AU520" s="146" t="s">
        <v>83</v>
      </c>
      <c r="AY520" s="18" t="s">
        <v>132</v>
      </c>
      <c r="BE520" s="147">
        <f>IF(N520="základní",J520,0)</f>
        <v>0</v>
      </c>
      <c r="BF520" s="147">
        <f>IF(N520="snížená",J520,0)</f>
        <v>0</v>
      </c>
      <c r="BG520" s="147">
        <f>IF(N520="zákl. přenesená",J520,0)</f>
        <v>0</v>
      </c>
      <c r="BH520" s="147">
        <f>IF(N520="sníž. přenesená",J520,0)</f>
        <v>0</v>
      </c>
      <c r="BI520" s="147">
        <f>IF(N520="nulová",J520,0)</f>
        <v>0</v>
      </c>
      <c r="BJ520" s="18" t="s">
        <v>81</v>
      </c>
      <c r="BK520" s="147">
        <f>ROUND(I520*H520,2)</f>
        <v>0</v>
      </c>
      <c r="BL520" s="18" t="s">
        <v>226</v>
      </c>
      <c r="BM520" s="146" t="s">
        <v>784</v>
      </c>
    </row>
    <row r="521" spans="2:51" s="14" customFormat="1" ht="12">
      <c r="B521" s="158"/>
      <c r="D521" s="148" t="s">
        <v>144</v>
      </c>
      <c r="F521" s="160" t="s">
        <v>785</v>
      </c>
      <c r="H521" s="161">
        <v>11.73</v>
      </c>
      <c r="L521" s="158"/>
      <c r="M521" s="162"/>
      <c r="N521" s="163"/>
      <c r="O521" s="163"/>
      <c r="P521" s="163"/>
      <c r="Q521" s="163"/>
      <c r="R521" s="163"/>
      <c r="S521" s="163"/>
      <c r="T521" s="164"/>
      <c r="AT521" s="159" t="s">
        <v>144</v>
      </c>
      <c r="AU521" s="159" t="s">
        <v>83</v>
      </c>
      <c r="AV521" s="14" t="s">
        <v>83</v>
      </c>
      <c r="AW521" s="14" t="s">
        <v>4</v>
      </c>
      <c r="AX521" s="14" t="s">
        <v>81</v>
      </c>
      <c r="AY521" s="159" t="s">
        <v>132</v>
      </c>
    </row>
    <row r="522" spans="1:65" s="2" customFormat="1" ht="24.2" customHeight="1">
      <c r="A522" s="30"/>
      <c r="B522" s="135"/>
      <c r="C522" s="136" t="s">
        <v>786</v>
      </c>
      <c r="D522" s="136" t="s">
        <v>135</v>
      </c>
      <c r="E522" s="137" t="s">
        <v>787</v>
      </c>
      <c r="F522" s="138" t="s">
        <v>788</v>
      </c>
      <c r="G522" s="139" t="s">
        <v>234</v>
      </c>
      <c r="H522" s="140">
        <v>13.5</v>
      </c>
      <c r="I522" s="141"/>
      <c r="J522" s="141">
        <f>ROUND(I522*H522,2)</f>
        <v>0</v>
      </c>
      <c r="K522" s="138" t="s">
        <v>139</v>
      </c>
      <c r="L522" s="31"/>
      <c r="M522" s="142" t="s">
        <v>3</v>
      </c>
      <c r="N522" s="143" t="s">
        <v>46</v>
      </c>
      <c r="O522" s="144">
        <v>0.207</v>
      </c>
      <c r="P522" s="144">
        <f>O522*H522</f>
        <v>2.7944999999999998</v>
      </c>
      <c r="Q522" s="144">
        <v>0</v>
      </c>
      <c r="R522" s="144">
        <f>Q522*H522</f>
        <v>0</v>
      </c>
      <c r="S522" s="144">
        <v>0</v>
      </c>
      <c r="T522" s="145">
        <f>S522*H522</f>
        <v>0</v>
      </c>
      <c r="U522" s="30"/>
      <c r="V522" s="30"/>
      <c r="W522" s="30"/>
      <c r="X522" s="30"/>
      <c r="Y522" s="30"/>
      <c r="Z522" s="30"/>
      <c r="AA522" s="30"/>
      <c r="AB522" s="30"/>
      <c r="AC522" s="30"/>
      <c r="AD522" s="30"/>
      <c r="AE522" s="30"/>
      <c r="AR522" s="146" t="s">
        <v>226</v>
      </c>
      <c r="AT522" s="146" t="s">
        <v>135</v>
      </c>
      <c r="AU522" s="146" t="s">
        <v>83</v>
      </c>
      <c r="AY522" s="18" t="s">
        <v>132</v>
      </c>
      <c r="BE522" s="147">
        <f>IF(N522="základní",J522,0)</f>
        <v>0</v>
      </c>
      <c r="BF522" s="147">
        <f>IF(N522="snížená",J522,0)</f>
        <v>0</v>
      </c>
      <c r="BG522" s="147">
        <f>IF(N522="zákl. přenesená",J522,0)</f>
        <v>0</v>
      </c>
      <c r="BH522" s="147">
        <f>IF(N522="sníž. přenesená",J522,0)</f>
        <v>0</v>
      </c>
      <c r="BI522" s="147">
        <f>IF(N522="nulová",J522,0)</f>
        <v>0</v>
      </c>
      <c r="BJ522" s="18" t="s">
        <v>81</v>
      </c>
      <c r="BK522" s="147">
        <f>ROUND(I522*H522,2)</f>
        <v>0</v>
      </c>
      <c r="BL522" s="18" t="s">
        <v>226</v>
      </c>
      <c r="BM522" s="146" t="s">
        <v>789</v>
      </c>
    </row>
    <row r="523" spans="1:47" s="2" customFormat="1" ht="68.25">
      <c r="A523" s="30"/>
      <c r="B523" s="31"/>
      <c r="C523" s="30"/>
      <c r="D523" s="148" t="s">
        <v>142</v>
      </c>
      <c r="E523" s="30"/>
      <c r="F523" s="149" t="s">
        <v>771</v>
      </c>
      <c r="G523" s="30"/>
      <c r="H523" s="30"/>
      <c r="I523" s="30"/>
      <c r="J523" s="30"/>
      <c r="K523" s="30"/>
      <c r="L523" s="31"/>
      <c r="M523" s="150"/>
      <c r="N523" s="151"/>
      <c r="O523" s="51"/>
      <c r="P523" s="51"/>
      <c r="Q523" s="51"/>
      <c r="R523" s="51"/>
      <c r="S523" s="51"/>
      <c r="T523" s="52"/>
      <c r="U523" s="30"/>
      <c r="V523" s="30"/>
      <c r="W523" s="30"/>
      <c r="X523" s="30"/>
      <c r="Y523" s="30"/>
      <c r="Z523" s="30"/>
      <c r="AA523" s="30"/>
      <c r="AB523" s="30"/>
      <c r="AC523" s="30"/>
      <c r="AD523" s="30"/>
      <c r="AE523" s="30"/>
      <c r="AT523" s="18" t="s">
        <v>142</v>
      </c>
      <c r="AU523" s="18" t="s">
        <v>83</v>
      </c>
    </row>
    <row r="524" spans="1:47" s="2" customFormat="1" ht="19.5">
      <c r="A524" s="30"/>
      <c r="B524" s="31"/>
      <c r="C524" s="30"/>
      <c r="D524" s="148" t="s">
        <v>186</v>
      </c>
      <c r="E524" s="30"/>
      <c r="F524" s="149" t="s">
        <v>526</v>
      </c>
      <c r="G524" s="30"/>
      <c r="H524" s="30"/>
      <c r="I524" s="30"/>
      <c r="J524" s="30"/>
      <c r="K524" s="30"/>
      <c r="L524" s="31"/>
      <c r="M524" s="150"/>
      <c r="N524" s="151"/>
      <c r="O524" s="51"/>
      <c r="P524" s="51"/>
      <c r="Q524" s="51"/>
      <c r="R524" s="51"/>
      <c r="S524" s="51"/>
      <c r="T524" s="52"/>
      <c r="U524" s="30"/>
      <c r="V524" s="30"/>
      <c r="W524" s="30"/>
      <c r="X524" s="30"/>
      <c r="Y524" s="30"/>
      <c r="Z524" s="30"/>
      <c r="AA524" s="30"/>
      <c r="AB524" s="30"/>
      <c r="AC524" s="30"/>
      <c r="AD524" s="30"/>
      <c r="AE524" s="30"/>
      <c r="AT524" s="18" t="s">
        <v>186</v>
      </c>
      <c r="AU524" s="18" t="s">
        <v>83</v>
      </c>
    </row>
    <row r="525" spans="2:51" s="13" customFormat="1" ht="12">
      <c r="B525" s="152"/>
      <c r="D525" s="148" t="s">
        <v>144</v>
      </c>
      <c r="E525" s="153" t="s">
        <v>3</v>
      </c>
      <c r="F525" s="154" t="s">
        <v>710</v>
      </c>
      <c r="H525" s="153" t="s">
        <v>3</v>
      </c>
      <c r="L525" s="152"/>
      <c r="M525" s="155"/>
      <c r="N525" s="156"/>
      <c r="O525" s="156"/>
      <c r="P525" s="156"/>
      <c r="Q525" s="156"/>
      <c r="R525" s="156"/>
      <c r="S525" s="156"/>
      <c r="T525" s="157"/>
      <c r="AT525" s="153" t="s">
        <v>144</v>
      </c>
      <c r="AU525" s="153" t="s">
        <v>83</v>
      </c>
      <c r="AV525" s="13" t="s">
        <v>81</v>
      </c>
      <c r="AW525" s="13" t="s">
        <v>37</v>
      </c>
      <c r="AX525" s="13" t="s">
        <v>75</v>
      </c>
      <c r="AY525" s="153" t="s">
        <v>132</v>
      </c>
    </row>
    <row r="526" spans="2:51" s="14" customFormat="1" ht="12">
      <c r="B526" s="158"/>
      <c r="D526" s="148" t="s">
        <v>144</v>
      </c>
      <c r="E526" s="159" t="s">
        <v>3</v>
      </c>
      <c r="F526" s="160" t="s">
        <v>716</v>
      </c>
      <c r="H526" s="161">
        <v>13.5</v>
      </c>
      <c r="L526" s="158"/>
      <c r="M526" s="162"/>
      <c r="N526" s="163"/>
      <c r="O526" s="163"/>
      <c r="P526" s="163"/>
      <c r="Q526" s="163"/>
      <c r="R526" s="163"/>
      <c r="S526" s="163"/>
      <c r="T526" s="164"/>
      <c r="AT526" s="159" t="s">
        <v>144</v>
      </c>
      <c r="AU526" s="159" t="s">
        <v>83</v>
      </c>
      <c r="AV526" s="14" t="s">
        <v>83</v>
      </c>
      <c r="AW526" s="14" t="s">
        <v>37</v>
      </c>
      <c r="AX526" s="14" t="s">
        <v>81</v>
      </c>
      <c r="AY526" s="159" t="s">
        <v>132</v>
      </c>
    </row>
    <row r="527" spans="1:65" s="2" customFormat="1" ht="24.2" customHeight="1">
      <c r="A527" s="30"/>
      <c r="B527" s="135"/>
      <c r="C527" s="165" t="s">
        <v>790</v>
      </c>
      <c r="D527" s="165" t="s">
        <v>158</v>
      </c>
      <c r="E527" s="166" t="s">
        <v>782</v>
      </c>
      <c r="F527" s="167" t="s">
        <v>783</v>
      </c>
      <c r="G527" s="168" t="s">
        <v>177</v>
      </c>
      <c r="H527" s="169">
        <v>15.525</v>
      </c>
      <c r="I527" s="170"/>
      <c r="J527" s="170">
        <f>ROUND(I527*H527,2)</f>
        <v>0</v>
      </c>
      <c r="K527" s="167" t="s">
        <v>139</v>
      </c>
      <c r="L527" s="171"/>
      <c r="M527" s="172" t="s">
        <v>3</v>
      </c>
      <c r="N527" s="173" t="s">
        <v>46</v>
      </c>
      <c r="O527" s="144">
        <v>0</v>
      </c>
      <c r="P527" s="144">
        <f>O527*H527</f>
        <v>0</v>
      </c>
      <c r="Q527" s="144">
        <v>0.00014</v>
      </c>
      <c r="R527" s="144">
        <f>Q527*H527</f>
        <v>0.0021734999999999997</v>
      </c>
      <c r="S527" s="144">
        <v>0</v>
      </c>
      <c r="T527" s="145">
        <f>S527*H527</f>
        <v>0</v>
      </c>
      <c r="U527" s="30"/>
      <c r="V527" s="30"/>
      <c r="W527" s="30"/>
      <c r="X527" s="30"/>
      <c r="Y527" s="30"/>
      <c r="Z527" s="30"/>
      <c r="AA527" s="30"/>
      <c r="AB527" s="30"/>
      <c r="AC527" s="30"/>
      <c r="AD527" s="30"/>
      <c r="AE527" s="30"/>
      <c r="AR527" s="146" t="s">
        <v>318</v>
      </c>
      <c r="AT527" s="146" t="s">
        <v>158</v>
      </c>
      <c r="AU527" s="146" t="s">
        <v>83</v>
      </c>
      <c r="AY527" s="18" t="s">
        <v>132</v>
      </c>
      <c r="BE527" s="147">
        <f>IF(N527="základní",J527,0)</f>
        <v>0</v>
      </c>
      <c r="BF527" s="147">
        <f>IF(N527="snížená",J527,0)</f>
        <v>0</v>
      </c>
      <c r="BG527" s="147">
        <f>IF(N527="zákl. přenesená",J527,0)</f>
        <v>0</v>
      </c>
      <c r="BH527" s="147">
        <f>IF(N527="sníž. přenesená",J527,0)</f>
        <v>0</v>
      </c>
      <c r="BI527" s="147">
        <f>IF(N527="nulová",J527,0)</f>
        <v>0</v>
      </c>
      <c r="BJ527" s="18" t="s">
        <v>81</v>
      </c>
      <c r="BK527" s="147">
        <f>ROUND(I527*H527,2)</f>
        <v>0</v>
      </c>
      <c r="BL527" s="18" t="s">
        <v>226</v>
      </c>
      <c r="BM527" s="146" t="s">
        <v>791</v>
      </c>
    </row>
    <row r="528" spans="2:51" s="14" customFormat="1" ht="12">
      <c r="B528" s="158"/>
      <c r="D528" s="148" t="s">
        <v>144</v>
      </c>
      <c r="F528" s="160" t="s">
        <v>792</v>
      </c>
      <c r="H528" s="161">
        <v>15.525</v>
      </c>
      <c r="L528" s="158"/>
      <c r="M528" s="162"/>
      <c r="N528" s="163"/>
      <c r="O528" s="163"/>
      <c r="P528" s="163"/>
      <c r="Q528" s="163"/>
      <c r="R528" s="163"/>
      <c r="S528" s="163"/>
      <c r="T528" s="164"/>
      <c r="AT528" s="159" t="s">
        <v>144</v>
      </c>
      <c r="AU528" s="159" t="s">
        <v>83</v>
      </c>
      <c r="AV528" s="14" t="s">
        <v>83</v>
      </c>
      <c r="AW528" s="14" t="s">
        <v>4</v>
      </c>
      <c r="AX528" s="14" t="s">
        <v>81</v>
      </c>
      <c r="AY528" s="159" t="s">
        <v>132</v>
      </c>
    </row>
    <row r="529" spans="1:65" s="2" customFormat="1" ht="24.2" customHeight="1">
      <c r="A529" s="30"/>
      <c r="B529" s="135"/>
      <c r="C529" s="136" t="s">
        <v>793</v>
      </c>
      <c r="D529" s="136" t="s">
        <v>135</v>
      </c>
      <c r="E529" s="137" t="s">
        <v>794</v>
      </c>
      <c r="F529" s="138" t="s">
        <v>795</v>
      </c>
      <c r="G529" s="139" t="s">
        <v>234</v>
      </c>
      <c r="H529" s="140">
        <v>13.1</v>
      </c>
      <c r="I529" s="141"/>
      <c r="J529" s="141">
        <f>ROUND(I529*H529,2)</f>
        <v>0</v>
      </c>
      <c r="K529" s="138" t="s">
        <v>139</v>
      </c>
      <c r="L529" s="31"/>
      <c r="M529" s="142" t="s">
        <v>3</v>
      </c>
      <c r="N529" s="143" t="s">
        <v>46</v>
      </c>
      <c r="O529" s="144">
        <v>0.056</v>
      </c>
      <c r="P529" s="144">
        <f>O529*H529</f>
        <v>0.7336</v>
      </c>
      <c r="Q529" s="144">
        <v>0</v>
      </c>
      <c r="R529" s="144">
        <f>Q529*H529</f>
        <v>0</v>
      </c>
      <c r="S529" s="144">
        <v>0</v>
      </c>
      <c r="T529" s="145">
        <f>S529*H529</f>
        <v>0</v>
      </c>
      <c r="U529" s="30"/>
      <c r="V529" s="30"/>
      <c r="W529" s="30"/>
      <c r="X529" s="30"/>
      <c r="Y529" s="30"/>
      <c r="Z529" s="30"/>
      <c r="AA529" s="30"/>
      <c r="AB529" s="30"/>
      <c r="AC529" s="30"/>
      <c r="AD529" s="30"/>
      <c r="AE529" s="30"/>
      <c r="AR529" s="146" t="s">
        <v>226</v>
      </c>
      <c r="AT529" s="146" t="s">
        <v>135</v>
      </c>
      <c r="AU529" s="146" t="s">
        <v>83</v>
      </c>
      <c r="AY529" s="18" t="s">
        <v>132</v>
      </c>
      <c r="BE529" s="147">
        <f>IF(N529="základní",J529,0)</f>
        <v>0</v>
      </c>
      <c r="BF529" s="147">
        <f>IF(N529="snížená",J529,0)</f>
        <v>0</v>
      </c>
      <c r="BG529" s="147">
        <f>IF(N529="zákl. přenesená",J529,0)</f>
        <v>0</v>
      </c>
      <c r="BH529" s="147">
        <f>IF(N529="sníž. přenesená",J529,0)</f>
        <v>0</v>
      </c>
      <c r="BI529" s="147">
        <f>IF(N529="nulová",J529,0)</f>
        <v>0</v>
      </c>
      <c r="BJ529" s="18" t="s">
        <v>81</v>
      </c>
      <c r="BK529" s="147">
        <f>ROUND(I529*H529,2)</f>
        <v>0</v>
      </c>
      <c r="BL529" s="18" t="s">
        <v>226</v>
      </c>
      <c r="BM529" s="146" t="s">
        <v>796</v>
      </c>
    </row>
    <row r="530" spans="1:47" s="2" customFormat="1" ht="68.25">
      <c r="A530" s="30"/>
      <c r="B530" s="31"/>
      <c r="C530" s="30"/>
      <c r="D530" s="148" t="s">
        <v>142</v>
      </c>
      <c r="E530" s="30"/>
      <c r="F530" s="149" t="s">
        <v>771</v>
      </c>
      <c r="G530" s="30"/>
      <c r="H530" s="30"/>
      <c r="I530" s="30"/>
      <c r="J530" s="30"/>
      <c r="K530" s="30"/>
      <c r="L530" s="31"/>
      <c r="M530" s="150"/>
      <c r="N530" s="151"/>
      <c r="O530" s="51"/>
      <c r="P530" s="51"/>
      <c r="Q530" s="51"/>
      <c r="R530" s="51"/>
      <c r="S530" s="51"/>
      <c r="T530" s="52"/>
      <c r="U530" s="30"/>
      <c r="V530" s="30"/>
      <c r="W530" s="30"/>
      <c r="X530" s="30"/>
      <c r="Y530" s="30"/>
      <c r="Z530" s="30"/>
      <c r="AA530" s="30"/>
      <c r="AB530" s="30"/>
      <c r="AC530" s="30"/>
      <c r="AD530" s="30"/>
      <c r="AE530" s="30"/>
      <c r="AT530" s="18" t="s">
        <v>142</v>
      </c>
      <c r="AU530" s="18" t="s">
        <v>83</v>
      </c>
    </row>
    <row r="531" spans="1:47" s="2" customFormat="1" ht="19.5">
      <c r="A531" s="30"/>
      <c r="B531" s="31"/>
      <c r="C531" s="30"/>
      <c r="D531" s="148" t="s">
        <v>186</v>
      </c>
      <c r="E531" s="30"/>
      <c r="F531" s="149" t="s">
        <v>526</v>
      </c>
      <c r="G531" s="30"/>
      <c r="H531" s="30"/>
      <c r="I531" s="30"/>
      <c r="J531" s="30"/>
      <c r="K531" s="30"/>
      <c r="L531" s="31"/>
      <c r="M531" s="150"/>
      <c r="N531" s="151"/>
      <c r="O531" s="51"/>
      <c r="P531" s="51"/>
      <c r="Q531" s="51"/>
      <c r="R531" s="51"/>
      <c r="S531" s="51"/>
      <c r="T531" s="52"/>
      <c r="U531" s="30"/>
      <c r="V531" s="30"/>
      <c r="W531" s="30"/>
      <c r="X531" s="30"/>
      <c r="Y531" s="30"/>
      <c r="Z531" s="30"/>
      <c r="AA531" s="30"/>
      <c r="AB531" s="30"/>
      <c r="AC531" s="30"/>
      <c r="AD531" s="30"/>
      <c r="AE531" s="30"/>
      <c r="AT531" s="18" t="s">
        <v>186</v>
      </c>
      <c r="AU531" s="18" t="s">
        <v>83</v>
      </c>
    </row>
    <row r="532" spans="2:51" s="13" customFormat="1" ht="12">
      <c r="B532" s="152"/>
      <c r="D532" s="148" t="s">
        <v>144</v>
      </c>
      <c r="E532" s="153" t="s">
        <v>3</v>
      </c>
      <c r="F532" s="154" t="s">
        <v>710</v>
      </c>
      <c r="H532" s="153" t="s">
        <v>3</v>
      </c>
      <c r="L532" s="152"/>
      <c r="M532" s="155"/>
      <c r="N532" s="156"/>
      <c r="O532" s="156"/>
      <c r="P532" s="156"/>
      <c r="Q532" s="156"/>
      <c r="R532" s="156"/>
      <c r="S532" s="156"/>
      <c r="T532" s="157"/>
      <c r="AT532" s="153" t="s">
        <v>144</v>
      </c>
      <c r="AU532" s="153" t="s">
        <v>83</v>
      </c>
      <c r="AV532" s="13" t="s">
        <v>81</v>
      </c>
      <c r="AW532" s="13" t="s">
        <v>37</v>
      </c>
      <c r="AX532" s="13" t="s">
        <v>75</v>
      </c>
      <c r="AY532" s="153" t="s">
        <v>132</v>
      </c>
    </row>
    <row r="533" spans="2:51" s="14" customFormat="1" ht="12">
      <c r="B533" s="158"/>
      <c r="D533" s="148" t="s">
        <v>144</v>
      </c>
      <c r="E533" s="159" t="s">
        <v>3</v>
      </c>
      <c r="F533" s="160" t="s">
        <v>725</v>
      </c>
      <c r="H533" s="161">
        <v>13.1</v>
      </c>
      <c r="L533" s="158"/>
      <c r="M533" s="162"/>
      <c r="N533" s="163"/>
      <c r="O533" s="163"/>
      <c r="P533" s="163"/>
      <c r="Q533" s="163"/>
      <c r="R533" s="163"/>
      <c r="S533" s="163"/>
      <c r="T533" s="164"/>
      <c r="AT533" s="159" t="s">
        <v>144</v>
      </c>
      <c r="AU533" s="159" t="s">
        <v>83</v>
      </c>
      <c r="AV533" s="14" t="s">
        <v>83</v>
      </c>
      <c r="AW533" s="14" t="s">
        <v>37</v>
      </c>
      <c r="AX533" s="14" t="s">
        <v>81</v>
      </c>
      <c r="AY533" s="159" t="s">
        <v>132</v>
      </c>
    </row>
    <row r="534" spans="1:65" s="2" customFormat="1" ht="24.2" customHeight="1">
      <c r="A534" s="30"/>
      <c r="B534" s="135"/>
      <c r="C534" s="165" t="s">
        <v>797</v>
      </c>
      <c r="D534" s="165" t="s">
        <v>158</v>
      </c>
      <c r="E534" s="166" t="s">
        <v>782</v>
      </c>
      <c r="F534" s="167" t="s">
        <v>783</v>
      </c>
      <c r="G534" s="168" t="s">
        <v>177</v>
      </c>
      <c r="H534" s="169">
        <v>15.065</v>
      </c>
      <c r="I534" s="170"/>
      <c r="J534" s="170">
        <f>ROUND(I534*H534,2)</f>
        <v>0</v>
      </c>
      <c r="K534" s="167" t="s">
        <v>139</v>
      </c>
      <c r="L534" s="171"/>
      <c r="M534" s="172" t="s">
        <v>3</v>
      </c>
      <c r="N534" s="173" t="s">
        <v>46</v>
      </c>
      <c r="O534" s="144">
        <v>0</v>
      </c>
      <c r="P534" s="144">
        <f>O534*H534</f>
        <v>0</v>
      </c>
      <c r="Q534" s="144">
        <v>0.00014</v>
      </c>
      <c r="R534" s="144">
        <f>Q534*H534</f>
        <v>0.0021090999999999996</v>
      </c>
      <c r="S534" s="144">
        <v>0</v>
      </c>
      <c r="T534" s="145">
        <f>S534*H534</f>
        <v>0</v>
      </c>
      <c r="U534" s="30"/>
      <c r="V534" s="30"/>
      <c r="W534" s="30"/>
      <c r="X534" s="30"/>
      <c r="Y534" s="30"/>
      <c r="Z534" s="30"/>
      <c r="AA534" s="30"/>
      <c r="AB534" s="30"/>
      <c r="AC534" s="30"/>
      <c r="AD534" s="30"/>
      <c r="AE534" s="30"/>
      <c r="AR534" s="146" t="s">
        <v>318</v>
      </c>
      <c r="AT534" s="146" t="s">
        <v>158</v>
      </c>
      <c r="AU534" s="146" t="s">
        <v>83</v>
      </c>
      <c r="AY534" s="18" t="s">
        <v>132</v>
      </c>
      <c r="BE534" s="147">
        <f>IF(N534="základní",J534,0)</f>
        <v>0</v>
      </c>
      <c r="BF534" s="147">
        <f>IF(N534="snížená",J534,0)</f>
        <v>0</v>
      </c>
      <c r="BG534" s="147">
        <f>IF(N534="zákl. přenesená",J534,0)</f>
        <v>0</v>
      </c>
      <c r="BH534" s="147">
        <f>IF(N534="sníž. přenesená",J534,0)</f>
        <v>0</v>
      </c>
      <c r="BI534" s="147">
        <f>IF(N534="nulová",J534,0)</f>
        <v>0</v>
      </c>
      <c r="BJ534" s="18" t="s">
        <v>81</v>
      </c>
      <c r="BK534" s="147">
        <f>ROUND(I534*H534,2)</f>
        <v>0</v>
      </c>
      <c r="BL534" s="18" t="s">
        <v>226</v>
      </c>
      <c r="BM534" s="146" t="s">
        <v>798</v>
      </c>
    </row>
    <row r="535" spans="2:51" s="14" customFormat="1" ht="12">
      <c r="B535" s="158"/>
      <c r="D535" s="148" t="s">
        <v>144</v>
      </c>
      <c r="F535" s="160" t="s">
        <v>799</v>
      </c>
      <c r="H535" s="161">
        <v>15.065</v>
      </c>
      <c r="L535" s="158"/>
      <c r="M535" s="162"/>
      <c r="N535" s="163"/>
      <c r="O535" s="163"/>
      <c r="P535" s="163"/>
      <c r="Q535" s="163"/>
      <c r="R535" s="163"/>
      <c r="S535" s="163"/>
      <c r="T535" s="164"/>
      <c r="AT535" s="159" t="s">
        <v>144</v>
      </c>
      <c r="AU535" s="159" t="s">
        <v>83</v>
      </c>
      <c r="AV535" s="14" t="s">
        <v>83</v>
      </c>
      <c r="AW535" s="14" t="s">
        <v>4</v>
      </c>
      <c r="AX535" s="14" t="s">
        <v>81</v>
      </c>
      <c r="AY535" s="159" t="s">
        <v>132</v>
      </c>
    </row>
    <row r="536" spans="1:65" s="2" customFormat="1" ht="37.9" customHeight="1">
      <c r="A536" s="30"/>
      <c r="B536" s="135"/>
      <c r="C536" s="136" t="s">
        <v>800</v>
      </c>
      <c r="D536" s="136" t="s">
        <v>135</v>
      </c>
      <c r="E536" s="137" t="s">
        <v>801</v>
      </c>
      <c r="F536" s="138" t="s">
        <v>802</v>
      </c>
      <c r="G536" s="139" t="s">
        <v>177</v>
      </c>
      <c r="H536" s="140">
        <v>162.278</v>
      </c>
      <c r="I536" s="141"/>
      <c r="J536" s="141">
        <f>ROUND(I536*H536,2)</f>
        <v>0</v>
      </c>
      <c r="K536" s="138" t="s">
        <v>139</v>
      </c>
      <c r="L536" s="31"/>
      <c r="M536" s="142" t="s">
        <v>3</v>
      </c>
      <c r="N536" s="143" t="s">
        <v>46</v>
      </c>
      <c r="O536" s="144">
        <v>0.081</v>
      </c>
      <c r="P536" s="144">
        <f>O536*H536</f>
        <v>13.144518</v>
      </c>
      <c r="Q536" s="144">
        <v>0</v>
      </c>
      <c r="R536" s="144">
        <f>Q536*H536</f>
        <v>0</v>
      </c>
      <c r="S536" s="144">
        <v>0</v>
      </c>
      <c r="T536" s="145">
        <f>S536*H536</f>
        <v>0</v>
      </c>
      <c r="U536" s="30"/>
      <c r="V536" s="30"/>
      <c r="W536" s="30"/>
      <c r="X536" s="30"/>
      <c r="Y536" s="30"/>
      <c r="Z536" s="30"/>
      <c r="AA536" s="30"/>
      <c r="AB536" s="30"/>
      <c r="AC536" s="30"/>
      <c r="AD536" s="30"/>
      <c r="AE536" s="30"/>
      <c r="AR536" s="146" t="s">
        <v>226</v>
      </c>
      <c r="AT536" s="146" t="s">
        <v>135</v>
      </c>
      <c r="AU536" s="146" t="s">
        <v>83</v>
      </c>
      <c r="AY536" s="18" t="s">
        <v>132</v>
      </c>
      <c r="BE536" s="147">
        <f>IF(N536="základní",J536,0)</f>
        <v>0</v>
      </c>
      <c r="BF536" s="147">
        <f>IF(N536="snížená",J536,0)</f>
        <v>0</v>
      </c>
      <c r="BG536" s="147">
        <f>IF(N536="zákl. přenesená",J536,0)</f>
        <v>0</v>
      </c>
      <c r="BH536" s="147">
        <f>IF(N536="sníž. přenesená",J536,0)</f>
        <v>0</v>
      </c>
      <c r="BI536" s="147">
        <f>IF(N536="nulová",J536,0)</f>
        <v>0</v>
      </c>
      <c r="BJ536" s="18" t="s">
        <v>81</v>
      </c>
      <c r="BK536" s="147">
        <f>ROUND(I536*H536,2)</f>
        <v>0</v>
      </c>
      <c r="BL536" s="18" t="s">
        <v>226</v>
      </c>
      <c r="BM536" s="146" t="s">
        <v>803</v>
      </c>
    </row>
    <row r="537" spans="1:47" s="2" customFormat="1" ht="68.25">
      <c r="A537" s="30"/>
      <c r="B537" s="31"/>
      <c r="C537" s="30"/>
      <c r="D537" s="148" t="s">
        <v>142</v>
      </c>
      <c r="E537" s="30"/>
      <c r="F537" s="149" t="s">
        <v>771</v>
      </c>
      <c r="G537" s="30"/>
      <c r="H537" s="30"/>
      <c r="I537" s="30"/>
      <c r="J537" s="30"/>
      <c r="K537" s="30"/>
      <c r="L537" s="31"/>
      <c r="M537" s="150"/>
      <c r="N537" s="151"/>
      <c r="O537" s="51"/>
      <c r="P537" s="51"/>
      <c r="Q537" s="51"/>
      <c r="R537" s="51"/>
      <c r="S537" s="51"/>
      <c r="T537" s="52"/>
      <c r="U537" s="30"/>
      <c r="V537" s="30"/>
      <c r="W537" s="30"/>
      <c r="X537" s="30"/>
      <c r="Y537" s="30"/>
      <c r="Z537" s="30"/>
      <c r="AA537" s="30"/>
      <c r="AB537" s="30"/>
      <c r="AC537" s="30"/>
      <c r="AD537" s="30"/>
      <c r="AE537" s="30"/>
      <c r="AT537" s="18" t="s">
        <v>142</v>
      </c>
      <c r="AU537" s="18" t="s">
        <v>83</v>
      </c>
    </row>
    <row r="538" spans="1:47" s="2" customFormat="1" ht="19.5">
      <c r="A538" s="30"/>
      <c r="B538" s="31"/>
      <c r="C538" s="30"/>
      <c r="D538" s="148" t="s">
        <v>186</v>
      </c>
      <c r="E538" s="30"/>
      <c r="F538" s="149" t="s">
        <v>526</v>
      </c>
      <c r="G538" s="30"/>
      <c r="H538" s="30"/>
      <c r="I538" s="30"/>
      <c r="J538" s="30"/>
      <c r="K538" s="30"/>
      <c r="L538" s="31"/>
      <c r="M538" s="150"/>
      <c r="N538" s="151"/>
      <c r="O538" s="51"/>
      <c r="P538" s="51"/>
      <c r="Q538" s="51"/>
      <c r="R538" s="51"/>
      <c r="S538" s="51"/>
      <c r="T538" s="52"/>
      <c r="U538" s="30"/>
      <c r="V538" s="30"/>
      <c r="W538" s="30"/>
      <c r="X538" s="30"/>
      <c r="Y538" s="30"/>
      <c r="Z538" s="30"/>
      <c r="AA538" s="30"/>
      <c r="AB538" s="30"/>
      <c r="AC538" s="30"/>
      <c r="AD538" s="30"/>
      <c r="AE538" s="30"/>
      <c r="AT538" s="18" t="s">
        <v>186</v>
      </c>
      <c r="AU538" s="18" t="s">
        <v>83</v>
      </c>
    </row>
    <row r="539" spans="2:51" s="13" customFormat="1" ht="12">
      <c r="B539" s="152"/>
      <c r="D539" s="148" t="s">
        <v>144</v>
      </c>
      <c r="E539" s="153" t="s">
        <v>3</v>
      </c>
      <c r="F539" s="154" t="s">
        <v>179</v>
      </c>
      <c r="H539" s="153" t="s">
        <v>3</v>
      </c>
      <c r="L539" s="152"/>
      <c r="M539" s="155"/>
      <c r="N539" s="156"/>
      <c r="O539" s="156"/>
      <c r="P539" s="156"/>
      <c r="Q539" s="156"/>
      <c r="R539" s="156"/>
      <c r="S539" s="156"/>
      <c r="T539" s="157"/>
      <c r="AT539" s="153" t="s">
        <v>144</v>
      </c>
      <c r="AU539" s="153" t="s">
        <v>83</v>
      </c>
      <c r="AV539" s="13" t="s">
        <v>81</v>
      </c>
      <c r="AW539" s="13" t="s">
        <v>37</v>
      </c>
      <c r="AX539" s="13" t="s">
        <v>75</v>
      </c>
      <c r="AY539" s="153" t="s">
        <v>132</v>
      </c>
    </row>
    <row r="540" spans="2:51" s="14" customFormat="1" ht="12">
      <c r="B540" s="158"/>
      <c r="D540" s="148" t="s">
        <v>144</v>
      </c>
      <c r="E540" s="159" t="s">
        <v>3</v>
      </c>
      <c r="F540" s="160" t="s">
        <v>536</v>
      </c>
      <c r="H540" s="161">
        <v>162.278</v>
      </c>
      <c r="L540" s="158"/>
      <c r="M540" s="162"/>
      <c r="N540" s="163"/>
      <c r="O540" s="163"/>
      <c r="P540" s="163"/>
      <c r="Q540" s="163"/>
      <c r="R540" s="163"/>
      <c r="S540" s="163"/>
      <c r="T540" s="164"/>
      <c r="AT540" s="159" t="s">
        <v>144</v>
      </c>
      <c r="AU540" s="159" t="s">
        <v>83</v>
      </c>
      <c r="AV540" s="14" t="s">
        <v>83</v>
      </c>
      <c r="AW540" s="14" t="s">
        <v>37</v>
      </c>
      <c r="AX540" s="14" t="s">
        <v>81</v>
      </c>
      <c r="AY540" s="159" t="s">
        <v>132</v>
      </c>
    </row>
    <row r="541" spans="1:65" s="2" customFormat="1" ht="24.2" customHeight="1">
      <c r="A541" s="30"/>
      <c r="B541" s="135"/>
      <c r="C541" s="136" t="s">
        <v>804</v>
      </c>
      <c r="D541" s="136" t="s">
        <v>135</v>
      </c>
      <c r="E541" s="137" t="s">
        <v>805</v>
      </c>
      <c r="F541" s="138" t="s">
        <v>806</v>
      </c>
      <c r="G541" s="139" t="s">
        <v>234</v>
      </c>
      <c r="H541" s="140">
        <v>189</v>
      </c>
      <c r="I541" s="141"/>
      <c r="J541" s="141">
        <f>ROUND(I541*H541,2)</f>
        <v>0</v>
      </c>
      <c r="K541" s="138" t="s">
        <v>139</v>
      </c>
      <c r="L541" s="31"/>
      <c r="M541" s="142" t="s">
        <v>3</v>
      </c>
      <c r="N541" s="143" t="s">
        <v>46</v>
      </c>
      <c r="O541" s="144">
        <v>0.031</v>
      </c>
      <c r="P541" s="144">
        <f>O541*H541</f>
        <v>5.859</v>
      </c>
      <c r="Q541" s="144">
        <v>0</v>
      </c>
      <c r="R541" s="144">
        <f>Q541*H541</f>
        <v>0</v>
      </c>
      <c r="S541" s="144">
        <v>0</v>
      </c>
      <c r="T541" s="145">
        <f>S541*H541</f>
        <v>0</v>
      </c>
      <c r="U541" s="30"/>
      <c r="V541" s="30"/>
      <c r="W541" s="30"/>
      <c r="X541" s="30"/>
      <c r="Y541" s="30"/>
      <c r="Z541" s="30"/>
      <c r="AA541" s="30"/>
      <c r="AB541" s="30"/>
      <c r="AC541" s="30"/>
      <c r="AD541" s="30"/>
      <c r="AE541" s="30"/>
      <c r="AR541" s="146" t="s">
        <v>226</v>
      </c>
      <c r="AT541" s="146" t="s">
        <v>135</v>
      </c>
      <c r="AU541" s="146" t="s">
        <v>83</v>
      </c>
      <c r="AY541" s="18" t="s">
        <v>132</v>
      </c>
      <c r="BE541" s="147">
        <f>IF(N541="základní",J541,0)</f>
        <v>0</v>
      </c>
      <c r="BF541" s="147">
        <f>IF(N541="snížená",J541,0)</f>
        <v>0</v>
      </c>
      <c r="BG541" s="147">
        <f>IF(N541="zákl. přenesená",J541,0)</f>
        <v>0</v>
      </c>
      <c r="BH541" s="147">
        <f>IF(N541="sníž. přenesená",J541,0)</f>
        <v>0</v>
      </c>
      <c r="BI541" s="147">
        <f>IF(N541="nulová",J541,0)</f>
        <v>0</v>
      </c>
      <c r="BJ541" s="18" t="s">
        <v>81</v>
      </c>
      <c r="BK541" s="147">
        <f>ROUND(I541*H541,2)</f>
        <v>0</v>
      </c>
      <c r="BL541" s="18" t="s">
        <v>226</v>
      </c>
      <c r="BM541" s="146" t="s">
        <v>807</v>
      </c>
    </row>
    <row r="542" spans="1:47" s="2" customFormat="1" ht="68.25">
      <c r="A542" s="30"/>
      <c r="B542" s="31"/>
      <c r="C542" s="30"/>
      <c r="D542" s="148" t="s">
        <v>142</v>
      </c>
      <c r="E542" s="30"/>
      <c r="F542" s="149" t="s">
        <v>771</v>
      </c>
      <c r="G542" s="30"/>
      <c r="H542" s="30"/>
      <c r="I542" s="30"/>
      <c r="J542" s="30"/>
      <c r="K542" s="30"/>
      <c r="L542" s="31"/>
      <c r="M542" s="150"/>
      <c r="N542" s="151"/>
      <c r="O542" s="51"/>
      <c r="P542" s="51"/>
      <c r="Q542" s="51"/>
      <c r="R542" s="51"/>
      <c r="S542" s="51"/>
      <c r="T542" s="52"/>
      <c r="U542" s="30"/>
      <c r="V542" s="30"/>
      <c r="W542" s="30"/>
      <c r="X542" s="30"/>
      <c r="Y542" s="30"/>
      <c r="Z542" s="30"/>
      <c r="AA542" s="30"/>
      <c r="AB542" s="30"/>
      <c r="AC542" s="30"/>
      <c r="AD542" s="30"/>
      <c r="AE542" s="30"/>
      <c r="AT542" s="18" t="s">
        <v>142</v>
      </c>
      <c r="AU542" s="18" t="s">
        <v>83</v>
      </c>
    </row>
    <row r="543" spans="1:47" s="2" customFormat="1" ht="19.5">
      <c r="A543" s="30"/>
      <c r="B543" s="31"/>
      <c r="C543" s="30"/>
      <c r="D543" s="148" t="s">
        <v>186</v>
      </c>
      <c r="E543" s="30"/>
      <c r="F543" s="149" t="s">
        <v>526</v>
      </c>
      <c r="G543" s="30"/>
      <c r="H543" s="30"/>
      <c r="I543" s="30"/>
      <c r="J543" s="30"/>
      <c r="K543" s="30"/>
      <c r="L543" s="31"/>
      <c r="M543" s="150"/>
      <c r="N543" s="151"/>
      <c r="O543" s="51"/>
      <c r="P543" s="51"/>
      <c r="Q543" s="51"/>
      <c r="R543" s="51"/>
      <c r="S543" s="51"/>
      <c r="T543" s="52"/>
      <c r="U543" s="30"/>
      <c r="V543" s="30"/>
      <c r="W543" s="30"/>
      <c r="X543" s="30"/>
      <c r="Y543" s="30"/>
      <c r="Z543" s="30"/>
      <c r="AA543" s="30"/>
      <c r="AB543" s="30"/>
      <c r="AC543" s="30"/>
      <c r="AD543" s="30"/>
      <c r="AE543" s="30"/>
      <c r="AT543" s="18" t="s">
        <v>186</v>
      </c>
      <c r="AU543" s="18" t="s">
        <v>83</v>
      </c>
    </row>
    <row r="544" spans="2:51" s="13" customFormat="1" ht="12">
      <c r="B544" s="152"/>
      <c r="D544" s="148" t="s">
        <v>144</v>
      </c>
      <c r="E544" s="153" t="s">
        <v>3</v>
      </c>
      <c r="F544" s="154" t="s">
        <v>179</v>
      </c>
      <c r="H544" s="153" t="s">
        <v>3</v>
      </c>
      <c r="L544" s="152"/>
      <c r="M544" s="155"/>
      <c r="N544" s="156"/>
      <c r="O544" s="156"/>
      <c r="P544" s="156"/>
      <c r="Q544" s="156"/>
      <c r="R544" s="156"/>
      <c r="S544" s="156"/>
      <c r="T544" s="157"/>
      <c r="AT544" s="153" t="s">
        <v>144</v>
      </c>
      <c r="AU544" s="153" t="s">
        <v>83</v>
      </c>
      <c r="AV544" s="13" t="s">
        <v>81</v>
      </c>
      <c r="AW544" s="13" t="s">
        <v>37</v>
      </c>
      <c r="AX544" s="13" t="s">
        <v>75</v>
      </c>
      <c r="AY544" s="153" t="s">
        <v>132</v>
      </c>
    </row>
    <row r="545" spans="2:51" s="14" customFormat="1" ht="12">
      <c r="B545" s="158"/>
      <c r="D545" s="148" t="s">
        <v>144</v>
      </c>
      <c r="E545" s="159" t="s">
        <v>3</v>
      </c>
      <c r="F545" s="160" t="s">
        <v>541</v>
      </c>
      <c r="H545" s="161">
        <v>189</v>
      </c>
      <c r="L545" s="158"/>
      <c r="M545" s="162"/>
      <c r="N545" s="163"/>
      <c r="O545" s="163"/>
      <c r="P545" s="163"/>
      <c r="Q545" s="163"/>
      <c r="R545" s="163"/>
      <c r="S545" s="163"/>
      <c r="T545" s="164"/>
      <c r="AT545" s="159" t="s">
        <v>144</v>
      </c>
      <c r="AU545" s="159" t="s">
        <v>83</v>
      </c>
      <c r="AV545" s="14" t="s">
        <v>83</v>
      </c>
      <c r="AW545" s="14" t="s">
        <v>37</v>
      </c>
      <c r="AX545" s="14" t="s">
        <v>81</v>
      </c>
      <c r="AY545" s="159" t="s">
        <v>132</v>
      </c>
    </row>
    <row r="546" spans="1:65" s="2" customFormat="1" ht="24.2" customHeight="1">
      <c r="A546" s="30"/>
      <c r="B546" s="135"/>
      <c r="C546" s="165" t="s">
        <v>808</v>
      </c>
      <c r="D546" s="165" t="s">
        <v>158</v>
      </c>
      <c r="E546" s="166" t="s">
        <v>809</v>
      </c>
      <c r="F546" s="167" t="s">
        <v>810</v>
      </c>
      <c r="G546" s="168" t="s">
        <v>234</v>
      </c>
      <c r="H546" s="169">
        <v>207.9</v>
      </c>
      <c r="I546" s="170"/>
      <c r="J546" s="170">
        <f>ROUND(I546*H546,2)</f>
        <v>0</v>
      </c>
      <c r="K546" s="167" t="s">
        <v>139</v>
      </c>
      <c r="L546" s="171"/>
      <c r="M546" s="172" t="s">
        <v>3</v>
      </c>
      <c r="N546" s="173" t="s">
        <v>46</v>
      </c>
      <c r="O546" s="144">
        <v>0</v>
      </c>
      <c r="P546" s="144">
        <f>O546*H546</f>
        <v>0</v>
      </c>
      <c r="Q546" s="144">
        <v>0.0002</v>
      </c>
      <c r="R546" s="144">
        <f>Q546*H546</f>
        <v>0.041580000000000006</v>
      </c>
      <c r="S546" s="144">
        <v>0</v>
      </c>
      <c r="T546" s="145">
        <f>S546*H546</f>
        <v>0</v>
      </c>
      <c r="U546" s="30"/>
      <c r="V546" s="30"/>
      <c r="W546" s="30"/>
      <c r="X546" s="30"/>
      <c r="Y546" s="30"/>
      <c r="Z546" s="30"/>
      <c r="AA546" s="30"/>
      <c r="AB546" s="30"/>
      <c r="AC546" s="30"/>
      <c r="AD546" s="30"/>
      <c r="AE546" s="30"/>
      <c r="AR546" s="146" t="s">
        <v>318</v>
      </c>
      <c r="AT546" s="146" t="s">
        <v>158</v>
      </c>
      <c r="AU546" s="146" t="s">
        <v>83</v>
      </c>
      <c r="AY546" s="18" t="s">
        <v>132</v>
      </c>
      <c r="BE546" s="147">
        <f>IF(N546="základní",J546,0)</f>
        <v>0</v>
      </c>
      <c r="BF546" s="147">
        <f>IF(N546="snížená",J546,0)</f>
        <v>0</v>
      </c>
      <c r="BG546" s="147">
        <f>IF(N546="zákl. přenesená",J546,0)</f>
        <v>0</v>
      </c>
      <c r="BH546" s="147">
        <f>IF(N546="sníž. přenesená",J546,0)</f>
        <v>0</v>
      </c>
      <c r="BI546" s="147">
        <f>IF(N546="nulová",J546,0)</f>
        <v>0</v>
      </c>
      <c r="BJ546" s="18" t="s">
        <v>81</v>
      </c>
      <c r="BK546" s="147">
        <f>ROUND(I546*H546,2)</f>
        <v>0</v>
      </c>
      <c r="BL546" s="18" t="s">
        <v>226</v>
      </c>
      <c r="BM546" s="146" t="s">
        <v>811</v>
      </c>
    </row>
    <row r="547" spans="2:51" s="14" customFormat="1" ht="12">
      <c r="B547" s="158"/>
      <c r="D547" s="148" t="s">
        <v>144</v>
      </c>
      <c r="F547" s="160" t="s">
        <v>812</v>
      </c>
      <c r="H547" s="161">
        <v>207.9</v>
      </c>
      <c r="L547" s="158"/>
      <c r="M547" s="162"/>
      <c r="N547" s="163"/>
      <c r="O547" s="163"/>
      <c r="P547" s="163"/>
      <c r="Q547" s="163"/>
      <c r="R547" s="163"/>
      <c r="S547" s="163"/>
      <c r="T547" s="164"/>
      <c r="AT547" s="159" t="s">
        <v>144</v>
      </c>
      <c r="AU547" s="159" t="s">
        <v>83</v>
      </c>
      <c r="AV547" s="14" t="s">
        <v>83</v>
      </c>
      <c r="AW547" s="14" t="s">
        <v>4</v>
      </c>
      <c r="AX547" s="14" t="s">
        <v>81</v>
      </c>
      <c r="AY547" s="159" t="s">
        <v>132</v>
      </c>
    </row>
    <row r="548" spans="1:65" s="2" customFormat="1" ht="37.9" customHeight="1">
      <c r="A548" s="30"/>
      <c r="B548" s="135"/>
      <c r="C548" s="136" t="s">
        <v>813</v>
      </c>
      <c r="D548" s="136" t="s">
        <v>135</v>
      </c>
      <c r="E548" s="137" t="s">
        <v>814</v>
      </c>
      <c r="F548" s="138" t="s">
        <v>815</v>
      </c>
      <c r="G548" s="139" t="s">
        <v>432</v>
      </c>
      <c r="H548" s="140">
        <v>340.038</v>
      </c>
      <c r="I548" s="141"/>
      <c r="J548" s="141">
        <f>ROUND(I548*H548,2)</f>
        <v>0</v>
      </c>
      <c r="K548" s="138" t="s">
        <v>139</v>
      </c>
      <c r="L548" s="31"/>
      <c r="M548" s="142" t="s">
        <v>3</v>
      </c>
      <c r="N548" s="143" t="s">
        <v>46</v>
      </c>
      <c r="O548" s="144">
        <v>0</v>
      </c>
      <c r="P548" s="144">
        <f>O548*H548</f>
        <v>0</v>
      </c>
      <c r="Q548" s="144">
        <v>0</v>
      </c>
      <c r="R548" s="144">
        <f>Q548*H548</f>
        <v>0</v>
      </c>
      <c r="S548" s="144">
        <v>0</v>
      </c>
      <c r="T548" s="145">
        <f>S548*H548</f>
        <v>0</v>
      </c>
      <c r="U548" s="30"/>
      <c r="V548" s="30"/>
      <c r="W548" s="30"/>
      <c r="X548" s="30"/>
      <c r="Y548" s="30"/>
      <c r="Z548" s="30"/>
      <c r="AA548" s="30"/>
      <c r="AB548" s="30"/>
      <c r="AC548" s="30"/>
      <c r="AD548" s="30"/>
      <c r="AE548" s="30"/>
      <c r="AR548" s="146" t="s">
        <v>226</v>
      </c>
      <c r="AT548" s="146" t="s">
        <v>135</v>
      </c>
      <c r="AU548" s="146" t="s">
        <v>83</v>
      </c>
      <c r="AY548" s="18" t="s">
        <v>132</v>
      </c>
      <c r="BE548" s="147">
        <f>IF(N548="základní",J548,0)</f>
        <v>0</v>
      </c>
      <c r="BF548" s="147">
        <f>IF(N548="snížená",J548,0)</f>
        <v>0</v>
      </c>
      <c r="BG548" s="147">
        <f>IF(N548="zákl. přenesená",J548,0)</f>
        <v>0</v>
      </c>
      <c r="BH548" s="147">
        <f>IF(N548="sníž. přenesená",J548,0)</f>
        <v>0</v>
      </c>
      <c r="BI548" s="147">
        <f>IF(N548="nulová",J548,0)</f>
        <v>0</v>
      </c>
      <c r="BJ548" s="18" t="s">
        <v>81</v>
      </c>
      <c r="BK548" s="147">
        <f>ROUND(I548*H548,2)</f>
        <v>0</v>
      </c>
      <c r="BL548" s="18" t="s">
        <v>226</v>
      </c>
      <c r="BM548" s="146" t="s">
        <v>816</v>
      </c>
    </row>
    <row r="549" spans="1:47" s="2" customFormat="1" ht="126.75">
      <c r="A549" s="30"/>
      <c r="B549" s="31"/>
      <c r="C549" s="30"/>
      <c r="D549" s="148" t="s">
        <v>142</v>
      </c>
      <c r="E549" s="30"/>
      <c r="F549" s="149" t="s">
        <v>817</v>
      </c>
      <c r="G549" s="30"/>
      <c r="H549" s="30"/>
      <c r="I549" s="30"/>
      <c r="J549" s="30"/>
      <c r="K549" s="30"/>
      <c r="L549" s="31"/>
      <c r="M549" s="150"/>
      <c r="N549" s="151"/>
      <c r="O549" s="51"/>
      <c r="P549" s="51"/>
      <c r="Q549" s="51"/>
      <c r="R549" s="51"/>
      <c r="S549" s="51"/>
      <c r="T549" s="52"/>
      <c r="U549" s="30"/>
      <c r="V549" s="30"/>
      <c r="W549" s="30"/>
      <c r="X549" s="30"/>
      <c r="Y549" s="30"/>
      <c r="Z549" s="30"/>
      <c r="AA549" s="30"/>
      <c r="AB549" s="30"/>
      <c r="AC549" s="30"/>
      <c r="AD549" s="30"/>
      <c r="AE549" s="30"/>
      <c r="AT549" s="18" t="s">
        <v>142</v>
      </c>
      <c r="AU549" s="18" t="s">
        <v>83</v>
      </c>
    </row>
    <row r="550" spans="1:65" s="2" customFormat="1" ht="49.15" customHeight="1">
      <c r="A550" s="30"/>
      <c r="B550" s="135"/>
      <c r="C550" s="136" t="s">
        <v>818</v>
      </c>
      <c r="D550" s="136" t="s">
        <v>135</v>
      </c>
      <c r="E550" s="137" t="s">
        <v>819</v>
      </c>
      <c r="F550" s="138" t="s">
        <v>820</v>
      </c>
      <c r="G550" s="139" t="s">
        <v>432</v>
      </c>
      <c r="H550" s="140">
        <v>340.038</v>
      </c>
      <c r="I550" s="141"/>
      <c r="J550" s="141">
        <f>ROUND(I550*H550,2)</f>
        <v>0</v>
      </c>
      <c r="K550" s="138" t="s">
        <v>139</v>
      </c>
      <c r="L550" s="31"/>
      <c r="M550" s="142" t="s">
        <v>3</v>
      </c>
      <c r="N550" s="143" t="s">
        <v>46</v>
      </c>
      <c r="O550" s="144">
        <v>0</v>
      </c>
      <c r="P550" s="144">
        <f>O550*H550</f>
        <v>0</v>
      </c>
      <c r="Q550" s="144">
        <v>0</v>
      </c>
      <c r="R550" s="144">
        <f>Q550*H550</f>
        <v>0</v>
      </c>
      <c r="S550" s="144">
        <v>0</v>
      </c>
      <c r="T550" s="145">
        <f>S550*H550</f>
        <v>0</v>
      </c>
      <c r="U550" s="30"/>
      <c r="V550" s="30"/>
      <c r="W550" s="30"/>
      <c r="X550" s="30"/>
      <c r="Y550" s="30"/>
      <c r="Z550" s="30"/>
      <c r="AA550" s="30"/>
      <c r="AB550" s="30"/>
      <c r="AC550" s="30"/>
      <c r="AD550" s="30"/>
      <c r="AE550" s="30"/>
      <c r="AR550" s="146" t="s">
        <v>226</v>
      </c>
      <c r="AT550" s="146" t="s">
        <v>135</v>
      </c>
      <c r="AU550" s="146" t="s">
        <v>83</v>
      </c>
      <c r="AY550" s="18" t="s">
        <v>132</v>
      </c>
      <c r="BE550" s="147">
        <f>IF(N550="základní",J550,0)</f>
        <v>0</v>
      </c>
      <c r="BF550" s="147">
        <f>IF(N550="snížená",J550,0)</f>
        <v>0</v>
      </c>
      <c r="BG550" s="147">
        <f>IF(N550="zákl. přenesená",J550,0)</f>
        <v>0</v>
      </c>
      <c r="BH550" s="147">
        <f>IF(N550="sníž. přenesená",J550,0)</f>
        <v>0</v>
      </c>
      <c r="BI550" s="147">
        <f>IF(N550="nulová",J550,0)</f>
        <v>0</v>
      </c>
      <c r="BJ550" s="18" t="s">
        <v>81</v>
      </c>
      <c r="BK550" s="147">
        <f>ROUND(I550*H550,2)</f>
        <v>0</v>
      </c>
      <c r="BL550" s="18" t="s">
        <v>226</v>
      </c>
      <c r="BM550" s="146" t="s">
        <v>821</v>
      </c>
    </row>
    <row r="551" spans="1:47" s="2" customFormat="1" ht="126.75">
      <c r="A551" s="30"/>
      <c r="B551" s="31"/>
      <c r="C551" s="30"/>
      <c r="D551" s="148" t="s">
        <v>142</v>
      </c>
      <c r="E551" s="30"/>
      <c r="F551" s="149" t="s">
        <v>817</v>
      </c>
      <c r="G551" s="30"/>
      <c r="H551" s="30"/>
      <c r="I551" s="30"/>
      <c r="J551" s="30"/>
      <c r="K551" s="30"/>
      <c r="L551" s="31"/>
      <c r="M551" s="150"/>
      <c r="N551" s="151"/>
      <c r="O551" s="51"/>
      <c r="P551" s="51"/>
      <c r="Q551" s="51"/>
      <c r="R551" s="51"/>
      <c r="S551" s="51"/>
      <c r="T551" s="52"/>
      <c r="U551" s="30"/>
      <c r="V551" s="30"/>
      <c r="W551" s="30"/>
      <c r="X551" s="30"/>
      <c r="Y551" s="30"/>
      <c r="Z551" s="30"/>
      <c r="AA551" s="30"/>
      <c r="AB551" s="30"/>
      <c r="AC551" s="30"/>
      <c r="AD551" s="30"/>
      <c r="AE551" s="30"/>
      <c r="AT551" s="18" t="s">
        <v>142</v>
      </c>
      <c r="AU551" s="18" t="s">
        <v>83</v>
      </c>
    </row>
    <row r="552" spans="2:63" s="12" customFormat="1" ht="22.9" customHeight="1">
      <c r="B552" s="123"/>
      <c r="D552" s="124" t="s">
        <v>74</v>
      </c>
      <c r="E552" s="133" t="s">
        <v>822</v>
      </c>
      <c r="F552" s="133" t="s">
        <v>823</v>
      </c>
      <c r="J552" s="134">
        <f>BK552</f>
        <v>0</v>
      </c>
      <c r="L552" s="123"/>
      <c r="M552" s="127"/>
      <c r="N552" s="128"/>
      <c r="O552" s="128"/>
      <c r="P552" s="129">
        <f>SUM(P553:P612)</f>
        <v>24.501434000000003</v>
      </c>
      <c r="Q552" s="128"/>
      <c r="R552" s="129">
        <f>SUM(R553:R612)</f>
        <v>0.24209300000000003</v>
      </c>
      <c r="S552" s="128"/>
      <c r="T552" s="130">
        <f>SUM(T553:T612)</f>
        <v>0</v>
      </c>
      <c r="AR552" s="124" t="s">
        <v>83</v>
      </c>
      <c r="AT552" s="131" t="s">
        <v>74</v>
      </c>
      <c r="AU552" s="131" t="s">
        <v>81</v>
      </c>
      <c r="AY552" s="124" t="s">
        <v>132</v>
      </c>
      <c r="BK552" s="132">
        <f>SUM(BK553:BK612)</f>
        <v>0</v>
      </c>
    </row>
    <row r="553" spans="1:65" s="2" customFormat="1" ht="37.9" customHeight="1">
      <c r="A553" s="30"/>
      <c r="B553" s="135"/>
      <c r="C553" s="136" t="s">
        <v>824</v>
      </c>
      <c r="D553" s="136" t="s">
        <v>135</v>
      </c>
      <c r="E553" s="137" t="s">
        <v>825</v>
      </c>
      <c r="F553" s="138" t="s">
        <v>826</v>
      </c>
      <c r="G553" s="139" t="s">
        <v>184</v>
      </c>
      <c r="H553" s="140">
        <v>1</v>
      </c>
      <c r="I553" s="141"/>
      <c r="J553" s="141">
        <f>ROUND(I553*H553,2)</f>
        <v>0</v>
      </c>
      <c r="K553" s="138" t="s">
        <v>139</v>
      </c>
      <c r="L553" s="31"/>
      <c r="M553" s="142" t="s">
        <v>3</v>
      </c>
      <c r="N553" s="143" t="s">
        <v>46</v>
      </c>
      <c r="O553" s="144">
        <v>2.859</v>
      </c>
      <c r="P553" s="144">
        <f>O553*H553</f>
        <v>2.859</v>
      </c>
      <c r="Q553" s="144">
        <v>0</v>
      </c>
      <c r="R553" s="144">
        <f>Q553*H553</f>
        <v>0</v>
      </c>
      <c r="S553" s="144">
        <v>0</v>
      </c>
      <c r="T553" s="145">
        <f>S553*H553</f>
        <v>0</v>
      </c>
      <c r="U553" s="30"/>
      <c r="V553" s="30"/>
      <c r="W553" s="30"/>
      <c r="X553" s="30"/>
      <c r="Y553" s="30"/>
      <c r="Z553" s="30"/>
      <c r="AA553" s="30"/>
      <c r="AB553" s="30"/>
      <c r="AC553" s="30"/>
      <c r="AD553" s="30"/>
      <c r="AE553" s="30"/>
      <c r="AR553" s="146" t="s">
        <v>226</v>
      </c>
      <c r="AT553" s="146" t="s">
        <v>135</v>
      </c>
      <c r="AU553" s="146" t="s">
        <v>83</v>
      </c>
      <c r="AY553" s="18" t="s">
        <v>132</v>
      </c>
      <c r="BE553" s="147">
        <f>IF(N553="základní",J553,0)</f>
        <v>0</v>
      </c>
      <c r="BF553" s="147">
        <f>IF(N553="snížená",J553,0)</f>
        <v>0</v>
      </c>
      <c r="BG553" s="147">
        <f>IF(N553="zákl. přenesená",J553,0)</f>
        <v>0</v>
      </c>
      <c r="BH553" s="147">
        <f>IF(N553="sníž. přenesená",J553,0)</f>
        <v>0</v>
      </c>
      <c r="BI553" s="147">
        <f>IF(N553="nulová",J553,0)</f>
        <v>0</v>
      </c>
      <c r="BJ553" s="18" t="s">
        <v>81</v>
      </c>
      <c r="BK553" s="147">
        <f>ROUND(I553*H553,2)</f>
        <v>0</v>
      </c>
      <c r="BL553" s="18" t="s">
        <v>226</v>
      </c>
      <c r="BM553" s="146" t="s">
        <v>827</v>
      </c>
    </row>
    <row r="554" spans="1:47" s="2" customFormat="1" ht="136.5">
      <c r="A554" s="30"/>
      <c r="B554" s="31"/>
      <c r="C554" s="30"/>
      <c r="D554" s="148" t="s">
        <v>142</v>
      </c>
      <c r="E554" s="30"/>
      <c r="F554" s="149" t="s">
        <v>828</v>
      </c>
      <c r="G554" s="30"/>
      <c r="H554" s="30"/>
      <c r="I554" s="30"/>
      <c r="J554" s="30"/>
      <c r="K554" s="30"/>
      <c r="L554" s="31"/>
      <c r="M554" s="150"/>
      <c r="N554" s="151"/>
      <c r="O554" s="51"/>
      <c r="P554" s="51"/>
      <c r="Q554" s="51"/>
      <c r="R554" s="51"/>
      <c r="S554" s="51"/>
      <c r="T554" s="52"/>
      <c r="U554" s="30"/>
      <c r="V554" s="30"/>
      <c r="W554" s="30"/>
      <c r="X554" s="30"/>
      <c r="Y554" s="30"/>
      <c r="Z554" s="30"/>
      <c r="AA554" s="30"/>
      <c r="AB554" s="30"/>
      <c r="AC554" s="30"/>
      <c r="AD554" s="30"/>
      <c r="AE554" s="30"/>
      <c r="AT554" s="18" t="s">
        <v>142</v>
      </c>
      <c r="AU554" s="18" t="s">
        <v>83</v>
      </c>
    </row>
    <row r="555" spans="2:51" s="13" customFormat="1" ht="22.5">
      <c r="B555" s="152"/>
      <c r="D555" s="148" t="s">
        <v>144</v>
      </c>
      <c r="E555" s="153" t="s">
        <v>3</v>
      </c>
      <c r="F555" s="154" t="s">
        <v>145</v>
      </c>
      <c r="H555" s="153" t="s">
        <v>3</v>
      </c>
      <c r="L555" s="152"/>
      <c r="M555" s="155"/>
      <c r="N555" s="156"/>
      <c r="O555" s="156"/>
      <c r="P555" s="156"/>
      <c r="Q555" s="156"/>
      <c r="R555" s="156"/>
      <c r="S555" s="156"/>
      <c r="T555" s="157"/>
      <c r="AT555" s="153" t="s">
        <v>144</v>
      </c>
      <c r="AU555" s="153" t="s">
        <v>83</v>
      </c>
      <c r="AV555" s="13" t="s">
        <v>81</v>
      </c>
      <c r="AW555" s="13" t="s">
        <v>37</v>
      </c>
      <c r="AX555" s="13" t="s">
        <v>75</v>
      </c>
      <c r="AY555" s="153" t="s">
        <v>132</v>
      </c>
    </row>
    <row r="556" spans="2:51" s="14" customFormat="1" ht="12">
      <c r="B556" s="158"/>
      <c r="D556" s="148" t="s">
        <v>144</v>
      </c>
      <c r="E556" s="159" t="s">
        <v>3</v>
      </c>
      <c r="F556" s="160" t="s">
        <v>829</v>
      </c>
      <c r="H556" s="161">
        <v>1</v>
      </c>
      <c r="L556" s="158"/>
      <c r="M556" s="162"/>
      <c r="N556" s="163"/>
      <c r="O556" s="163"/>
      <c r="P556" s="163"/>
      <c r="Q556" s="163"/>
      <c r="R556" s="163"/>
      <c r="S556" s="163"/>
      <c r="T556" s="164"/>
      <c r="AT556" s="159" t="s">
        <v>144</v>
      </c>
      <c r="AU556" s="159" t="s">
        <v>83</v>
      </c>
      <c r="AV556" s="14" t="s">
        <v>83</v>
      </c>
      <c r="AW556" s="14" t="s">
        <v>37</v>
      </c>
      <c r="AX556" s="14" t="s">
        <v>81</v>
      </c>
      <c r="AY556" s="159" t="s">
        <v>132</v>
      </c>
    </row>
    <row r="557" spans="1:65" s="2" customFormat="1" ht="54.75" customHeight="1">
      <c r="A557" s="30"/>
      <c r="B557" s="135"/>
      <c r="C557" s="165" t="s">
        <v>830</v>
      </c>
      <c r="D557" s="165" t="s">
        <v>158</v>
      </c>
      <c r="E557" s="166" t="s">
        <v>831</v>
      </c>
      <c r="F557" s="167" t="s">
        <v>832</v>
      </c>
      <c r="G557" s="168" t="s">
        <v>184</v>
      </c>
      <c r="H557" s="169">
        <v>1</v>
      </c>
      <c r="I557" s="170"/>
      <c r="J557" s="170">
        <f>ROUND(I557*H557,2)</f>
        <v>0</v>
      </c>
      <c r="K557" s="167" t="s">
        <v>407</v>
      </c>
      <c r="L557" s="171"/>
      <c r="M557" s="172" t="s">
        <v>3</v>
      </c>
      <c r="N557" s="173" t="s">
        <v>46</v>
      </c>
      <c r="O557" s="144">
        <v>0</v>
      </c>
      <c r="P557" s="144">
        <f>O557*H557</f>
        <v>0</v>
      </c>
      <c r="Q557" s="144">
        <v>0.016</v>
      </c>
      <c r="R557" s="144">
        <f>Q557*H557</f>
        <v>0.016</v>
      </c>
      <c r="S557" s="144">
        <v>0</v>
      </c>
      <c r="T557" s="145">
        <f>S557*H557</f>
        <v>0</v>
      </c>
      <c r="U557" s="30"/>
      <c r="V557" s="30"/>
      <c r="W557" s="30"/>
      <c r="X557" s="30"/>
      <c r="Y557" s="30"/>
      <c r="Z557" s="30"/>
      <c r="AA557" s="30"/>
      <c r="AB557" s="30"/>
      <c r="AC557" s="30"/>
      <c r="AD557" s="30"/>
      <c r="AE557" s="30"/>
      <c r="AR557" s="146" t="s">
        <v>318</v>
      </c>
      <c r="AT557" s="146" t="s">
        <v>158</v>
      </c>
      <c r="AU557" s="146" t="s">
        <v>83</v>
      </c>
      <c r="AY557" s="18" t="s">
        <v>132</v>
      </c>
      <c r="BE557" s="147">
        <f>IF(N557="základní",J557,0)</f>
        <v>0</v>
      </c>
      <c r="BF557" s="147">
        <f>IF(N557="snížená",J557,0)</f>
        <v>0</v>
      </c>
      <c r="BG557" s="147">
        <f>IF(N557="zákl. přenesená",J557,0)</f>
        <v>0</v>
      </c>
      <c r="BH557" s="147">
        <f>IF(N557="sníž. přenesená",J557,0)</f>
        <v>0</v>
      </c>
      <c r="BI557" s="147">
        <f>IF(N557="nulová",J557,0)</f>
        <v>0</v>
      </c>
      <c r="BJ557" s="18" t="s">
        <v>81</v>
      </c>
      <c r="BK557" s="147">
        <f>ROUND(I557*H557,2)</f>
        <v>0</v>
      </c>
      <c r="BL557" s="18" t="s">
        <v>226</v>
      </c>
      <c r="BM557" s="146" t="s">
        <v>833</v>
      </c>
    </row>
    <row r="558" spans="1:47" s="2" customFormat="1" ht="19.5">
      <c r="A558" s="30"/>
      <c r="B558" s="31"/>
      <c r="C558" s="30"/>
      <c r="D558" s="148" t="s">
        <v>186</v>
      </c>
      <c r="E558" s="30"/>
      <c r="F558" s="149" t="s">
        <v>250</v>
      </c>
      <c r="G558" s="30"/>
      <c r="H558" s="30"/>
      <c r="I558" s="30"/>
      <c r="J558" s="30"/>
      <c r="K558" s="30"/>
      <c r="L558" s="31"/>
      <c r="M558" s="150"/>
      <c r="N558" s="151"/>
      <c r="O558" s="51"/>
      <c r="P558" s="51"/>
      <c r="Q558" s="51"/>
      <c r="R558" s="51"/>
      <c r="S558" s="51"/>
      <c r="T558" s="52"/>
      <c r="U558" s="30"/>
      <c r="V558" s="30"/>
      <c r="W558" s="30"/>
      <c r="X558" s="30"/>
      <c r="Y558" s="30"/>
      <c r="Z558" s="30"/>
      <c r="AA558" s="30"/>
      <c r="AB558" s="30"/>
      <c r="AC558" s="30"/>
      <c r="AD558" s="30"/>
      <c r="AE558" s="30"/>
      <c r="AT558" s="18" t="s">
        <v>186</v>
      </c>
      <c r="AU558" s="18" t="s">
        <v>83</v>
      </c>
    </row>
    <row r="559" spans="1:65" s="2" customFormat="1" ht="37.9" customHeight="1">
      <c r="A559" s="30"/>
      <c r="B559" s="135"/>
      <c r="C559" s="136" t="s">
        <v>834</v>
      </c>
      <c r="D559" s="136" t="s">
        <v>135</v>
      </c>
      <c r="E559" s="137" t="s">
        <v>835</v>
      </c>
      <c r="F559" s="138" t="s">
        <v>836</v>
      </c>
      <c r="G559" s="139" t="s">
        <v>184</v>
      </c>
      <c r="H559" s="140">
        <v>1</v>
      </c>
      <c r="I559" s="141"/>
      <c r="J559" s="141">
        <f>ROUND(I559*H559,2)</f>
        <v>0</v>
      </c>
      <c r="K559" s="138" t="s">
        <v>139</v>
      </c>
      <c r="L559" s="31"/>
      <c r="M559" s="142" t="s">
        <v>3</v>
      </c>
      <c r="N559" s="143" t="s">
        <v>46</v>
      </c>
      <c r="O559" s="144">
        <v>3.304</v>
      </c>
      <c r="P559" s="144">
        <f>O559*H559</f>
        <v>3.304</v>
      </c>
      <c r="Q559" s="144">
        <v>0</v>
      </c>
      <c r="R559" s="144">
        <f>Q559*H559</f>
        <v>0</v>
      </c>
      <c r="S559" s="144">
        <v>0</v>
      </c>
      <c r="T559" s="145">
        <f>S559*H559</f>
        <v>0</v>
      </c>
      <c r="U559" s="30"/>
      <c r="V559" s="30"/>
      <c r="W559" s="30"/>
      <c r="X559" s="30"/>
      <c r="Y559" s="30"/>
      <c r="Z559" s="30"/>
      <c r="AA559" s="30"/>
      <c r="AB559" s="30"/>
      <c r="AC559" s="30"/>
      <c r="AD559" s="30"/>
      <c r="AE559" s="30"/>
      <c r="AR559" s="146" t="s">
        <v>226</v>
      </c>
      <c r="AT559" s="146" t="s">
        <v>135</v>
      </c>
      <c r="AU559" s="146" t="s">
        <v>83</v>
      </c>
      <c r="AY559" s="18" t="s">
        <v>132</v>
      </c>
      <c r="BE559" s="147">
        <f>IF(N559="základní",J559,0)</f>
        <v>0</v>
      </c>
      <c r="BF559" s="147">
        <f>IF(N559="snížená",J559,0)</f>
        <v>0</v>
      </c>
      <c r="BG559" s="147">
        <f>IF(N559="zákl. přenesená",J559,0)</f>
        <v>0</v>
      </c>
      <c r="BH559" s="147">
        <f>IF(N559="sníž. přenesená",J559,0)</f>
        <v>0</v>
      </c>
      <c r="BI559" s="147">
        <f>IF(N559="nulová",J559,0)</f>
        <v>0</v>
      </c>
      <c r="BJ559" s="18" t="s">
        <v>81</v>
      </c>
      <c r="BK559" s="147">
        <f>ROUND(I559*H559,2)</f>
        <v>0</v>
      </c>
      <c r="BL559" s="18" t="s">
        <v>226</v>
      </c>
      <c r="BM559" s="146" t="s">
        <v>837</v>
      </c>
    </row>
    <row r="560" spans="1:47" s="2" customFormat="1" ht="136.5">
      <c r="A560" s="30"/>
      <c r="B560" s="31"/>
      <c r="C560" s="30"/>
      <c r="D560" s="148" t="s">
        <v>142</v>
      </c>
      <c r="E560" s="30"/>
      <c r="F560" s="149" t="s">
        <v>828</v>
      </c>
      <c r="G560" s="30"/>
      <c r="H560" s="30"/>
      <c r="I560" s="30"/>
      <c r="J560" s="30"/>
      <c r="K560" s="30"/>
      <c r="L560" s="31"/>
      <c r="M560" s="150"/>
      <c r="N560" s="151"/>
      <c r="O560" s="51"/>
      <c r="P560" s="51"/>
      <c r="Q560" s="51"/>
      <c r="R560" s="51"/>
      <c r="S560" s="51"/>
      <c r="T560" s="52"/>
      <c r="U560" s="30"/>
      <c r="V560" s="30"/>
      <c r="W560" s="30"/>
      <c r="X560" s="30"/>
      <c r="Y560" s="30"/>
      <c r="Z560" s="30"/>
      <c r="AA560" s="30"/>
      <c r="AB560" s="30"/>
      <c r="AC560" s="30"/>
      <c r="AD560" s="30"/>
      <c r="AE560" s="30"/>
      <c r="AT560" s="18" t="s">
        <v>142</v>
      </c>
      <c r="AU560" s="18" t="s">
        <v>83</v>
      </c>
    </row>
    <row r="561" spans="2:51" s="13" customFormat="1" ht="22.5">
      <c r="B561" s="152"/>
      <c r="D561" s="148" t="s">
        <v>144</v>
      </c>
      <c r="E561" s="153" t="s">
        <v>3</v>
      </c>
      <c r="F561" s="154" t="s">
        <v>145</v>
      </c>
      <c r="H561" s="153" t="s">
        <v>3</v>
      </c>
      <c r="L561" s="152"/>
      <c r="M561" s="155"/>
      <c r="N561" s="156"/>
      <c r="O561" s="156"/>
      <c r="P561" s="156"/>
      <c r="Q561" s="156"/>
      <c r="R561" s="156"/>
      <c r="S561" s="156"/>
      <c r="T561" s="157"/>
      <c r="AT561" s="153" t="s">
        <v>144</v>
      </c>
      <c r="AU561" s="153" t="s">
        <v>83</v>
      </c>
      <c r="AV561" s="13" t="s">
        <v>81</v>
      </c>
      <c r="AW561" s="13" t="s">
        <v>37</v>
      </c>
      <c r="AX561" s="13" t="s">
        <v>75</v>
      </c>
      <c r="AY561" s="153" t="s">
        <v>132</v>
      </c>
    </row>
    <row r="562" spans="2:51" s="14" customFormat="1" ht="12">
      <c r="B562" s="158"/>
      <c r="D562" s="148" t="s">
        <v>144</v>
      </c>
      <c r="E562" s="159" t="s">
        <v>3</v>
      </c>
      <c r="F562" s="160" t="s">
        <v>838</v>
      </c>
      <c r="H562" s="161">
        <v>1</v>
      </c>
      <c r="L562" s="158"/>
      <c r="M562" s="162"/>
      <c r="N562" s="163"/>
      <c r="O562" s="163"/>
      <c r="P562" s="163"/>
      <c r="Q562" s="163"/>
      <c r="R562" s="163"/>
      <c r="S562" s="163"/>
      <c r="T562" s="164"/>
      <c r="AT562" s="159" t="s">
        <v>144</v>
      </c>
      <c r="AU562" s="159" t="s">
        <v>83</v>
      </c>
      <c r="AV562" s="14" t="s">
        <v>83</v>
      </c>
      <c r="AW562" s="14" t="s">
        <v>37</v>
      </c>
      <c r="AX562" s="14" t="s">
        <v>81</v>
      </c>
      <c r="AY562" s="159" t="s">
        <v>132</v>
      </c>
    </row>
    <row r="563" spans="1:65" s="2" customFormat="1" ht="37.9" customHeight="1">
      <c r="A563" s="30"/>
      <c r="B563" s="135"/>
      <c r="C563" s="165" t="s">
        <v>839</v>
      </c>
      <c r="D563" s="165" t="s">
        <v>158</v>
      </c>
      <c r="E563" s="166" t="s">
        <v>840</v>
      </c>
      <c r="F563" s="167" t="s">
        <v>841</v>
      </c>
      <c r="G563" s="168" t="s">
        <v>184</v>
      </c>
      <c r="H563" s="169">
        <v>1</v>
      </c>
      <c r="I563" s="170"/>
      <c r="J563" s="170">
        <f>ROUND(I563*H563,2)</f>
        <v>0</v>
      </c>
      <c r="K563" s="167" t="s">
        <v>407</v>
      </c>
      <c r="L563" s="171"/>
      <c r="M563" s="172" t="s">
        <v>3</v>
      </c>
      <c r="N563" s="173" t="s">
        <v>46</v>
      </c>
      <c r="O563" s="144">
        <v>0</v>
      </c>
      <c r="P563" s="144">
        <f>O563*H563</f>
        <v>0</v>
      </c>
      <c r="Q563" s="144">
        <v>0.017</v>
      </c>
      <c r="R563" s="144">
        <f>Q563*H563</f>
        <v>0.017</v>
      </c>
      <c r="S563" s="144">
        <v>0</v>
      </c>
      <c r="T563" s="145">
        <f>S563*H563</f>
        <v>0</v>
      </c>
      <c r="U563" s="30"/>
      <c r="V563" s="30"/>
      <c r="W563" s="30"/>
      <c r="X563" s="30"/>
      <c r="Y563" s="30"/>
      <c r="Z563" s="30"/>
      <c r="AA563" s="30"/>
      <c r="AB563" s="30"/>
      <c r="AC563" s="30"/>
      <c r="AD563" s="30"/>
      <c r="AE563" s="30"/>
      <c r="AR563" s="146" t="s">
        <v>318</v>
      </c>
      <c r="AT563" s="146" t="s">
        <v>158</v>
      </c>
      <c r="AU563" s="146" t="s">
        <v>83</v>
      </c>
      <c r="AY563" s="18" t="s">
        <v>132</v>
      </c>
      <c r="BE563" s="147">
        <f>IF(N563="základní",J563,0)</f>
        <v>0</v>
      </c>
      <c r="BF563" s="147">
        <f>IF(N563="snížená",J563,0)</f>
        <v>0</v>
      </c>
      <c r="BG563" s="147">
        <f>IF(N563="zákl. přenesená",J563,0)</f>
        <v>0</v>
      </c>
      <c r="BH563" s="147">
        <f>IF(N563="sníž. přenesená",J563,0)</f>
        <v>0</v>
      </c>
      <c r="BI563" s="147">
        <f>IF(N563="nulová",J563,0)</f>
        <v>0</v>
      </c>
      <c r="BJ563" s="18" t="s">
        <v>81</v>
      </c>
      <c r="BK563" s="147">
        <f>ROUND(I563*H563,2)</f>
        <v>0</v>
      </c>
      <c r="BL563" s="18" t="s">
        <v>226</v>
      </c>
      <c r="BM563" s="146" t="s">
        <v>842</v>
      </c>
    </row>
    <row r="564" spans="1:65" s="2" customFormat="1" ht="24.2" customHeight="1">
      <c r="A564" s="30"/>
      <c r="B564" s="135"/>
      <c r="C564" s="136" t="s">
        <v>843</v>
      </c>
      <c r="D564" s="136" t="s">
        <v>135</v>
      </c>
      <c r="E564" s="137" t="s">
        <v>844</v>
      </c>
      <c r="F564" s="138" t="s">
        <v>845</v>
      </c>
      <c r="G564" s="139" t="s">
        <v>184</v>
      </c>
      <c r="H564" s="140">
        <v>2</v>
      </c>
      <c r="I564" s="141"/>
      <c r="J564" s="141">
        <f>ROUND(I564*H564,2)</f>
        <v>0</v>
      </c>
      <c r="K564" s="138" t="s">
        <v>139</v>
      </c>
      <c r="L564" s="31"/>
      <c r="M564" s="142" t="s">
        <v>3</v>
      </c>
      <c r="N564" s="143" t="s">
        <v>46</v>
      </c>
      <c r="O564" s="144">
        <v>0.209</v>
      </c>
      <c r="P564" s="144">
        <f>O564*H564</f>
        <v>0.418</v>
      </c>
      <c r="Q564" s="144">
        <v>0</v>
      </c>
      <c r="R564" s="144">
        <f>Q564*H564</f>
        <v>0</v>
      </c>
      <c r="S564" s="144">
        <v>0</v>
      </c>
      <c r="T564" s="145">
        <f>S564*H564</f>
        <v>0</v>
      </c>
      <c r="U564" s="30"/>
      <c r="V564" s="30"/>
      <c r="W564" s="30"/>
      <c r="X564" s="30"/>
      <c r="Y564" s="30"/>
      <c r="Z564" s="30"/>
      <c r="AA564" s="30"/>
      <c r="AB564" s="30"/>
      <c r="AC564" s="30"/>
      <c r="AD564" s="30"/>
      <c r="AE564" s="30"/>
      <c r="AR564" s="146" t="s">
        <v>226</v>
      </c>
      <c r="AT564" s="146" t="s">
        <v>135</v>
      </c>
      <c r="AU564" s="146" t="s">
        <v>83</v>
      </c>
      <c r="AY564" s="18" t="s">
        <v>132</v>
      </c>
      <c r="BE564" s="147">
        <f>IF(N564="základní",J564,0)</f>
        <v>0</v>
      </c>
      <c r="BF564" s="147">
        <f>IF(N564="snížená",J564,0)</f>
        <v>0</v>
      </c>
      <c r="BG564" s="147">
        <f>IF(N564="zákl. přenesená",J564,0)</f>
        <v>0</v>
      </c>
      <c r="BH564" s="147">
        <f>IF(N564="sníž. přenesená",J564,0)</f>
        <v>0</v>
      </c>
      <c r="BI564" s="147">
        <f>IF(N564="nulová",J564,0)</f>
        <v>0</v>
      </c>
      <c r="BJ564" s="18" t="s">
        <v>81</v>
      </c>
      <c r="BK564" s="147">
        <f>ROUND(I564*H564,2)</f>
        <v>0</v>
      </c>
      <c r="BL564" s="18" t="s">
        <v>226</v>
      </c>
      <c r="BM564" s="146" t="s">
        <v>846</v>
      </c>
    </row>
    <row r="565" spans="2:51" s="13" customFormat="1" ht="12">
      <c r="B565" s="152"/>
      <c r="D565" s="148" t="s">
        <v>144</v>
      </c>
      <c r="E565" s="153" t="s">
        <v>3</v>
      </c>
      <c r="F565" s="154" t="s">
        <v>179</v>
      </c>
      <c r="H565" s="153" t="s">
        <v>3</v>
      </c>
      <c r="L565" s="152"/>
      <c r="M565" s="155"/>
      <c r="N565" s="156"/>
      <c r="O565" s="156"/>
      <c r="P565" s="156"/>
      <c r="Q565" s="156"/>
      <c r="R565" s="156"/>
      <c r="S565" s="156"/>
      <c r="T565" s="157"/>
      <c r="AT565" s="153" t="s">
        <v>144</v>
      </c>
      <c r="AU565" s="153" t="s">
        <v>83</v>
      </c>
      <c r="AV565" s="13" t="s">
        <v>81</v>
      </c>
      <c r="AW565" s="13" t="s">
        <v>37</v>
      </c>
      <c r="AX565" s="13" t="s">
        <v>75</v>
      </c>
      <c r="AY565" s="153" t="s">
        <v>132</v>
      </c>
    </row>
    <row r="566" spans="2:51" s="14" customFormat="1" ht="12">
      <c r="B566" s="158"/>
      <c r="D566" s="148" t="s">
        <v>144</v>
      </c>
      <c r="E566" s="159" t="s">
        <v>3</v>
      </c>
      <c r="F566" s="160" t="s">
        <v>83</v>
      </c>
      <c r="H566" s="161">
        <v>2</v>
      </c>
      <c r="L566" s="158"/>
      <c r="M566" s="162"/>
      <c r="N566" s="163"/>
      <c r="O566" s="163"/>
      <c r="P566" s="163"/>
      <c r="Q566" s="163"/>
      <c r="R566" s="163"/>
      <c r="S566" s="163"/>
      <c r="T566" s="164"/>
      <c r="AT566" s="159" t="s">
        <v>144</v>
      </c>
      <c r="AU566" s="159" t="s">
        <v>83</v>
      </c>
      <c r="AV566" s="14" t="s">
        <v>83</v>
      </c>
      <c r="AW566" s="14" t="s">
        <v>37</v>
      </c>
      <c r="AX566" s="14" t="s">
        <v>81</v>
      </c>
      <c r="AY566" s="159" t="s">
        <v>132</v>
      </c>
    </row>
    <row r="567" spans="1:65" s="2" customFormat="1" ht="14.45" customHeight="1">
      <c r="A567" s="30"/>
      <c r="B567" s="135"/>
      <c r="C567" s="165" t="s">
        <v>847</v>
      </c>
      <c r="D567" s="165" t="s">
        <v>158</v>
      </c>
      <c r="E567" s="166" t="s">
        <v>848</v>
      </c>
      <c r="F567" s="167" t="s">
        <v>849</v>
      </c>
      <c r="G567" s="168" t="s">
        <v>184</v>
      </c>
      <c r="H567" s="169">
        <v>2</v>
      </c>
      <c r="I567" s="170"/>
      <c r="J567" s="170">
        <f>ROUND(I567*H567,2)</f>
        <v>0</v>
      </c>
      <c r="K567" s="167" t="s">
        <v>407</v>
      </c>
      <c r="L567" s="171"/>
      <c r="M567" s="172" t="s">
        <v>3</v>
      </c>
      <c r="N567" s="173" t="s">
        <v>46</v>
      </c>
      <c r="O567" s="144">
        <v>0</v>
      </c>
      <c r="P567" s="144">
        <f>O567*H567</f>
        <v>0</v>
      </c>
      <c r="Q567" s="144">
        <v>0.00015</v>
      </c>
      <c r="R567" s="144">
        <f>Q567*H567</f>
        <v>0.0003</v>
      </c>
      <c r="S567" s="144">
        <v>0</v>
      </c>
      <c r="T567" s="145">
        <f>S567*H567</f>
        <v>0</v>
      </c>
      <c r="U567" s="30"/>
      <c r="V567" s="30"/>
      <c r="W567" s="30"/>
      <c r="X567" s="30"/>
      <c r="Y567" s="30"/>
      <c r="Z567" s="30"/>
      <c r="AA567" s="30"/>
      <c r="AB567" s="30"/>
      <c r="AC567" s="30"/>
      <c r="AD567" s="30"/>
      <c r="AE567" s="30"/>
      <c r="AR567" s="146" t="s">
        <v>318</v>
      </c>
      <c r="AT567" s="146" t="s">
        <v>158</v>
      </c>
      <c r="AU567" s="146" t="s">
        <v>83</v>
      </c>
      <c r="AY567" s="18" t="s">
        <v>132</v>
      </c>
      <c r="BE567" s="147">
        <f>IF(N567="základní",J567,0)</f>
        <v>0</v>
      </c>
      <c r="BF567" s="147">
        <f>IF(N567="snížená",J567,0)</f>
        <v>0</v>
      </c>
      <c r="BG567" s="147">
        <f>IF(N567="zákl. přenesená",J567,0)</f>
        <v>0</v>
      </c>
      <c r="BH567" s="147">
        <f>IF(N567="sníž. přenesená",J567,0)</f>
        <v>0</v>
      </c>
      <c r="BI567" s="147">
        <f>IF(N567="nulová",J567,0)</f>
        <v>0</v>
      </c>
      <c r="BJ567" s="18" t="s">
        <v>81</v>
      </c>
      <c r="BK567" s="147">
        <f>ROUND(I567*H567,2)</f>
        <v>0</v>
      </c>
      <c r="BL567" s="18" t="s">
        <v>226</v>
      </c>
      <c r="BM567" s="146" t="s">
        <v>850</v>
      </c>
    </row>
    <row r="568" spans="1:65" s="2" customFormat="1" ht="24.2" customHeight="1">
      <c r="A568" s="30"/>
      <c r="B568" s="135"/>
      <c r="C568" s="136" t="s">
        <v>851</v>
      </c>
      <c r="D568" s="136" t="s">
        <v>135</v>
      </c>
      <c r="E568" s="137" t="s">
        <v>852</v>
      </c>
      <c r="F568" s="138" t="s">
        <v>853</v>
      </c>
      <c r="G568" s="139" t="s">
        <v>184</v>
      </c>
      <c r="H568" s="140">
        <v>2</v>
      </c>
      <c r="I568" s="141"/>
      <c r="J568" s="141">
        <f>ROUND(I568*H568,2)</f>
        <v>0</v>
      </c>
      <c r="K568" s="138" t="s">
        <v>139</v>
      </c>
      <c r="L568" s="31"/>
      <c r="M568" s="142" t="s">
        <v>3</v>
      </c>
      <c r="N568" s="143" t="s">
        <v>46</v>
      </c>
      <c r="O568" s="144">
        <v>0.335</v>
      </c>
      <c r="P568" s="144">
        <f>O568*H568</f>
        <v>0.67</v>
      </c>
      <c r="Q568" s="144">
        <v>0</v>
      </c>
      <c r="R568" s="144">
        <f>Q568*H568</f>
        <v>0</v>
      </c>
      <c r="S568" s="144">
        <v>0</v>
      </c>
      <c r="T568" s="145">
        <f>S568*H568</f>
        <v>0</v>
      </c>
      <c r="U568" s="30"/>
      <c r="V568" s="30"/>
      <c r="W568" s="30"/>
      <c r="X568" s="30"/>
      <c r="Y568" s="30"/>
      <c r="Z568" s="30"/>
      <c r="AA568" s="30"/>
      <c r="AB568" s="30"/>
      <c r="AC568" s="30"/>
      <c r="AD568" s="30"/>
      <c r="AE568" s="30"/>
      <c r="AR568" s="146" t="s">
        <v>226</v>
      </c>
      <c r="AT568" s="146" t="s">
        <v>135</v>
      </c>
      <c r="AU568" s="146" t="s">
        <v>83</v>
      </c>
      <c r="AY568" s="18" t="s">
        <v>132</v>
      </c>
      <c r="BE568" s="147">
        <f>IF(N568="základní",J568,0)</f>
        <v>0</v>
      </c>
      <c r="BF568" s="147">
        <f>IF(N568="snížená",J568,0)</f>
        <v>0</v>
      </c>
      <c r="BG568" s="147">
        <f>IF(N568="zákl. přenesená",J568,0)</f>
        <v>0</v>
      </c>
      <c r="BH568" s="147">
        <f>IF(N568="sníž. přenesená",J568,0)</f>
        <v>0</v>
      </c>
      <c r="BI568" s="147">
        <f>IF(N568="nulová",J568,0)</f>
        <v>0</v>
      </c>
      <c r="BJ568" s="18" t="s">
        <v>81</v>
      </c>
      <c r="BK568" s="147">
        <f>ROUND(I568*H568,2)</f>
        <v>0</v>
      </c>
      <c r="BL568" s="18" t="s">
        <v>226</v>
      </c>
      <c r="BM568" s="146" t="s">
        <v>854</v>
      </c>
    </row>
    <row r="569" spans="2:51" s="13" customFormat="1" ht="12">
      <c r="B569" s="152"/>
      <c r="D569" s="148" t="s">
        <v>144</v>
      </c>
      <c r="E569" s="153" t="s">
        <v>3</v>
      </c>
      <c r="F569" s="154" t="s">
        <v>179</v>
      </c>
      <c r="H569" s="153" t="s">
        <v>3</v>
      </c>
      <c r="L569" s="152"/>
      <c r="M569" s="155"/>
      <c r="N569" s="156"/>
      <c r="O569" s="156"/>
      <c r="P569" s="156"/>
      <c r="Q569" s="156"/>
      <c r="R569" s="156"/>
      <c r="S569" s="156"/>
      <c r="T569" s="157"/>
      <c r="AT569" s="153" t="s">
        <v>144</v>
      </c>
      <c r="AU569" s="153" t="s">
        <v>83</v>
      </c>
      <c r="AV569" s="13" t="s">
        <v>81</v>
      </c>
      <c r="AW569" s="13" t="s">
        <v>37</v>
      </c>
      <c r="AX569" s="13" t="s">
        <v>75</v>
      </c>
      <c r="AY569" s="153" t="s">
        <v>132</v>
      </c>
    </row>
    <row r="570" spans="2:51" s="14" customFormat="1" ht="12">
      <c r="B570" s="158"/>
      <c r="D570" s="148" t="s">
        <v>144</v>
      </c>
      <c r="E570" s="159" t="s">
        <v>3</v>
      </c>
      <c r="F570" s="160" t="s">
        <v>83</v>
      </c>
      <c r="H570" s="161">
        <v>2</v>
      </c>
      <c r="L570" s="158"/>
      <c r="M570" s="162"/>
      <c r="N570" s="163"/>
      <c r="O570" s="163"/>
      <c r="P570" s="163"/>
      <c r="Q570" s="163"/>
      <c r="R570" s="163"/>
      <c r="S570" s="163"/>
      <c r="T570" s="164"/>
      <c r="AT570" s="159" t="s">
        <v>144</v>
      </c>
      <c r="AU570" s="159" t="s">
        <v>83</v>
      </c>
      <c r="AV570" s="14" t="s">
        <v>83</v>
      </c>
      <c r="AW570" s="14" t="s">
        <v>37</v>
      </c>
      <c r="AX570" s="14" t="s">
        <v>81</v>
      </c>
      <c r="AY570" s="159" t="s">
        <v>132</v>
      </c>
    </row>
    <row r="571" spans="1:65" s="2" customFormat="1" ht="24.2" customHeight="1">
      <c r="A571" s="30"/>
      <c r="B571" s="135"/>
      <c r="C571" s="165" t="s">
        <v>855</v>
      </c>
      <c r="D571" s="165" t="s">
        <v>158</v>
      </c>
      <c r="E571" s="166" t="s">
        <v>856</v>
      </c>
      <c r="F571" s="167" t="s">
        <v>857</v>
      </c>
      <c r="G571" s="168" t="s">
        <v>184</v>
      </c>
      <c r="H571" s="169">
        <v>2</v>
      </c>
      <c r="I571" s="170"/>
      <c r="J571" s="170">
        <f>ROUND(I571*H571,2)</f>
        <v>0</v>
      </c>
      <c r="K571" s="167" t="s">
        <v>407</v>
      </c>
      <c r="L571" s="171"/>
      <c r="M571" s="172" t="s">
        <v>3</v>
      </c>
      <c r="N571" s="173" t="s">
        <v>46</v>
      </c>
      <c r="O571" s="144">
        <v>0</v>
      </c>
      <c r="P571" s="144">
        <f>O571*H571</f>
        <v>0</v>
      </c>
      <c r="Q571" s="144">
        <v>0.0012</v>
      </c>
      <c r="R571" s="144">
        <f>Q571*H571</f>
        <v>0.0024</v>
      </c>
      <c r="S571" s="144">
        <v>0</v>
      </c>
      <c r="T571" s="145">
        <f>S571*H571</f>
        <v>0</v>
      </c>
      <c r="U571" s="30"/>
      <c r="V571" s="30"/>
      <c r="W571" s="30"/>
      <c r="X571" s="30"/>
      <c r="Y571" s="30"/>
      <c r="Z571" s="30"/>
      <c r="AA571" s="30"/>
      <c r="AB571" s="30"/>
      <c r="AC571" s="30"/>
      <c r="AD571" s="30"/>
      <c r="AE571" s="30"/>
      <c r="AR571" s="146" t="s">
        <v>318</v>
      </c>
      <c r="AT571" s="146" t="s">
        <v>158</v>
      </c>
      <c r="AU571" s="146" t="s">
        <v>83</v>
      </c>
      <c r="AY571" s="18" t="s">
        <v>132</v>
      </c>
      <c r="BE571" s="147">
        <f>IF(N571="základní",J571,0)</f>
        <v>0</v>
      </c>
      <c r="BF571" s="147">
        <f>IF(N571="snížená",J571,0)</f>
        <v>0</v>
      </c>
      <c r="BG571" s="147">
        <f>IF(N571="zákl. přenesená",J571,0)</f>
        <v>0</v>
      </c>
      <c r="BH571" s="147">
        <f>IF(N571="sníž. přenesená",J571,0)</f>
        <v>0</v>
      </c>
      <c r="BI571" s="147">
        <f>IF(N571="nulová",J571,0)</f>
        <v>0</v>
      </c>
      <c r="BJ571" s="18" t="s">
        <v>81</v>
      </c>
      <c r="BK571" s="147">
        <f>ROUND(I571*H571,2)</f>
        <v>0</v>
      </c>
      <c r="BL571" s="18" t="s">
        <v>226</v>
      </c>
      <c r="BM571" s="146" t="s">
        <v>858</v>
      </c>
    </row>
    <row r="572" spans="1:65" s="2" customFormat="1" ht="49.15" customHeight="1">
      <c r="A572" s="30"/>
      <c r="B572" s="135"/>
      <c r="C572" s="136" t="s">
        <v>859</v>
      </c>
      <c r="D572" s="136" t="s">
        <v>135</v>
      </c>
      <c r="E572" s="137" t="s">
        <v>860</v>
      </c>
      <c r="F572" s="138" t="s">
        <v>861</v>
      </c>
      <c r="G572" s="139" t="s">
        <v>184</v>
      </c>
      <c r="H572" s="140">
        <v>1</v>
      </c>
      <c r="I572" s="141"/>
      <c r="J572" s="141">
        <f>ROUND(I572*H572,2)</f>
        <v>0</v>
      </c>
      <c r="K572" s="138" t="s">
        <v>139</v>
      </c>
      <c r="L572" s="31"/>
      <c r="M572" s="142" t="s">
        <v>3</v>
      </c>
      <c r="N572" s="143" t="s">
        <v>46</v>
      </c>
      <c r="O572" s="144">
        <v>3.624</v>
      </c>
      <c r="P572" s="144">
        <f>O572*H572</f>
        <v>3.624</v>
      </c>
      <c r="Q572" s="144">
        <v>0.00026</v>
      </c>
      <c r="R572" s="144">
        <f>Q572*H572</f>
        <v>0.00026</v>
      </c>
      <c r="S572" s="144">
        <v>0</v>
      </c>
      <c r="T572" s="145">
        <f>S572*H572</f>
        <v>0</v>
      </c>
      <c r="U572" s="30"/>
      <c r="V572" s="30"/>
      <c r="W572" s="30"/>
      <c r="X572" s="30"/>
      <c r="Y572" s="30"/>
      <c r="Z572" s="30"/>
      <c r="AA572" s="30"/>
      <c r="AB572" s="30"/>
      <c r="AC572" s="30"/>
      <c r="AD572" s="30"/>
      <c r="AE572" s="30"/>
      <c r="AR572" s="146" t="s">
        <v>226</v>
      </c>
      <c r="AT572" s="146" t="s">
        <v>135</v>
      </c>
      <c r="AU572" s="146" t="s">
        <v>83</v>
      </c>
      <c r="AY572" s="18" t="s">
        <v>132</v>
      </c>
      <c r="BE572" s="147">
        <f>IF(N572="základní",J572,0)</f>
        <v>0</v>
      </c>
      <c r="BF572" s="147">
        <f>IF(N572="snížená",J572,0)</f>
        <v>0</v>
      </c>
      <c r="BG572" s="147">
        <f>IF(N572="zákl. přenesená",J572,0)</f>
        <v>0</v>
      </c>
      <c r="BH572" s="147">
        <f>IF(N572="sníž. přenesená",J572,0)</f>
        <v>0</v>
      </c>
      <c r="BI572" s="147">
        <f>IF(N572="nulová",J572,0)</f>
        <v>0</v>
      </c>
      <c r="BJ572" s="18" t="s">
        <v>81</v>
      </c>
      <c r="BK572" s="147">
        <f>ROUND(I572*H572,2)</f>
        <v>0</v>
      </c>
      <c r="BL572" s="18" t="s">
        <v>226</v>
      </c>
      <c r="BM572" s="146" t="s">
        <v>862</v>
      </c>
    </row>
    <row r="573" spans="1:47" s="2" customFormat="1" ht="78">
      <c r="A573" s="30"/>
      <c r="B573" s="31"/>
      <c r="C573" s="30"/>
      <c r="D573" s="148" t="s">
        <v>142</v>
      </c>
      <c r="E573" s="30"/>
      <c r="F573" s="149" t="s">
        <v>863</v>
      </c>
      <c r="G573" s="30"/>
      <c r="H573" s="30"/>
      <c r="I573" s="30"/>
      <c r="J573" s="30"/>
      <c r="K573" s="30"/>
      <c r="L573" s="31"/>
      <c r="M573" s="150"/>
      <c r="N573" s="151"/>
      <c r="O573" s="51"/>
      <c r="P573" s="51"/>
      <c r="Q573" s="51"/>
      <c r="R573" s="51"/>
      <c r="S573" s="51"/>
      <c r="T573" s="52"/>
      <c r="U573" s="30"/>
      <c r="V573" s="30"/>
      <c r="W573" s="30"/>
      <c r="X573" s="30"/>
      <c r="Y573" s="30"/>
      <c r="Z573" s="30"/>
      <c r="AA573" s="30"/>
      <c r="AB573" s="30"/>
      <c r="AC573" s="30"/>
      <c r="AD573" s="30"/>
      <c r="AE573" s="30"/>
      <c r="AT573" s="18" t="s">
        <v>142</v>
      </c>
      <c r="AU573" s="18" t="s">
        <v>83</v>
      </c>
    </row>
    <row r="574" spans="2:51" s="13" customFormat="1" ht="12">
      <c r="B574" s="152"/>
      <c r="D574" s="148" t="s">
        <v>144</v>
      </c>
      <c r="E574" s="153" t="s">
        <v>3</v>
      </c>
      <c r="F574" s="154" t="s">
        <v>864</v>
      </c>
      <c r="H574" s="153" t="s">
        <v>3</v>
      </c>
      <c r="L574" s="152"/>
      <c r="M574" s="155"/>
      <c r="N574" s="156"/>
      <c r="O574" s="156"/>
      <c r="P574" s="156"/>
      <c r="Q574" s="156"/>
      <c r="R574" s="156"/>
      <c r="S574" s="156"/>
      <c r="T574" s="157"/>
      <c r="AT574" s="153" t="s">
        <v>144</v>
      </c>
      <c r="AU574" s="153" t="s">
        <v>83</v>
      </c>
      <c r="AV574" s="13" t="s">
        <v>81</v>
      </c>
      <c r="AW574" s="13" t="s">
        <v>37</v>
      </c>
      <c r="AX574" s="13" t="s">
        <v>75</v>
      </c>
      <c r="AY574" s="153" t="s">
        <v>132</v>
      </c>
    </row>
    <row r="575" spans="2:51" s="14" customFormat="1" ht="12">
      <c r="B575" s="158"/>
      <c r="D575" s="148" t="s">
        <v>144</v>
      </c>
      <c r="E575" s="159" t="s">
        <v>3</v>
      </c>
      <c r="F575" s="160" t="s">
        <v>865</v>
      </c>
      <c r="H575" s="161">
        <v>1</v>
      </c>
      <c r="L575" s="158"/>
      <c r="M575" s="162"/>
      <c r="N575" s="163"/>
      <c r="O575" s="163"/>
      <c r="P575" s="163"/>
      <c r="Q575" s="163"/>
      <c r="R575" s="163"/>
      <c r="S575" s="163"/>
      <c r="T575" s="164"/>
      <c r="AT575" s="159" t="s">
        <v>144</v>
      </c>
      <c r="AU575" s="159" t="s">
        <v>83</v>
      </c>
      <c r="AV575" s="14" t="s">
        <v>83</v>
      </c>
      <c r="AW575" s="14" t="s">
        <v>37</v>
      </c>
      <c r="AX575" s="14" t="s">
        <v>81</v>
      </c>
      <c r="AY575" s="159" t="s">
        <v>132</v>
      </c>
    </row>
    <row r="576" spans="1:65" s="2" customFormat="1" ht="24.2" customHeight="1">
      <c r="A576" s="30"/>
      <c r="B576" s="135"/>
      <c r="C576" s="165" t="s">
        <v>866</v>
      </c>
      <c r="D576" s="165" t="s">
        <v>158</v>
      </c>
      <c r="E576" s="166" t="s">
        <v>867</v>
      </c>
      <c r="F576" s="167" t="s">
        <v>868</v>
      </c>
      <c r="G576" s="168" t="s">
        <v>184</v>
      </c>
      <c r="H576" s="169">
        <v>1</v>
      </c>
      <c r="I576" s="170"/>
      <c r="J576" s="170">
        <f>ROUND(I576*H576,2)</f>
        <v>0</v>
      </c>
      <c r="K576" s="167" t="s">
        <v>407</v>
      </c>
      <c r="L576" s="171"/>
      <c r="M576" s="172" t="s">
        <v>3</v>
      </c>
      <c r="N576" s="173" t="s">
        <v>46</v>
      </c>
      <c r="O576" s="144">
        <v>0</v>
      </c>
      <c r="P576" s="144">
        <f>O576*H576</f>
        <v>0</v>
      </c>
      <c r="Q576" s="144">
        <v>0.04422</v>
      </c>
      <c r="R576" s="144">
        <f>Q576*H576</f>
        <v>0.04422</v>
      </c>
      <c r="S576" s="144">
        <v>0</v>
      </c>
      <c r="T576" s="145">
        <f>S576*H576</f>
        <v>0</v>
      </c>
      <c r="U576" s="30"/>
      <c r="V576" s="30"/>
      <c r="W576" s="30"/>
      <c r="X576" s="30"/>
      <c r="Y576" s="30"/>
      <c r="Z576" s="30"/>
      <c r="AA576" s="30"/>
      <c r="AB576" s="30"/>
      <c r="AC576" s="30"/>
      <c r="AD576" s="30"/>
      <c r="AE576" s="30"/>
      <c r="AR576" s="146" t="s">
        <v>318</v>
      </c>
      <c r="AT576" s="146" t="s">
        <v>158</v>
      </c>
      <c r="AU576" s="146" t="s">
        <v>83</v>
      </c>
      <c r="AY576" s="18" t="s">
        <v>132</v>
      </c>
      <c r="BE576" s="147">
        <f>IF(N576="základní",J576,0)</f>
        <v>0</v>
      </c>
      <c r="BF576" s="147">
        <f>IF(N576="snížená",J576,0)</f>
        <v>0</v>
      </c>
      <c r="BG576" s="147">
        <f>IF(N576="zákl. přenesená",J576,0)</f>
        <v>0</v>
      </c>
      <c r="BH576" s="147">
        <f>IF(N576="sníž. přenesená",J576,0)</f>
        <v>0</v>
      </c>
      <c r="BI576" s="147">
        <f>IF(N576="nulová",J576,0)</f>
        <v>0</v>
      </c>
      <c r="BJ576" s="18" t="s">
        <v>81</v>
      </c>
      <c r="BK576" s="147">
        <f>ROUND(I576*H576,2)</f>
        <v>0</v>
      </c>
      <c r="BL576" s="18" t="s">
        <v>226</v>
      </c>
      <c r="BM576" s="146" t="s">
        <v>869</v>
      </c>
    </row>
    <row r="577" spans="1:47" s="2" customFormat="1" ht="19.5">
      <c r="A577" s="30"/>
      <c r="B577" s="31"/>
      <c r="C577" s="30"/>
      <c r="D577" s="148" t="s">
        <v>186</v>
      </c>
      <c r="E577" s="30"/>
      <c r="F577" s="149" t="s">
        <v>870</v>
      </c>
      <c r="G577" s="30"/>
      <c r="H577" s="30"/>
      <c r="I577" s="30"/>
      <c r="J577" s="30"/>
      <c r="K577" s="30"/>
      <c r="L577" s="31"/>
      <c r="M577" s="150"/>
      <c r="N577" s="151"/>
      <c r="O577" s="51"/>
      <c r="P577" s="51"/>
      <c r="Q577" s="51"/>
      <c r="R577" s="51"/>
      <c r="S577" s="51"/>
      <c r="T577" s="52"/>
      <c r="U577" s="30"/>
      <c r="V577" s="30"/>
      <c r="W577" s="30"/>
      <c r="X577" s="30"/>
      <c r="Y577" s="30"/>
      <c r="Z577" s="30"/>
      <c r="AA577" s="30"/>
      <c r="AB577" s="30"/>
      <c r="AC577" s="30"/>
      <c r="AD577" s="30"/>
      <c r="AE577" s="30"/>
      <c r="AT577" s="18" t="s">
        <v>186</v>
      </c>
      <c r="AU577" s="18" t="s">
        <v>83</v>
      </c>
    </row>
    <row r="578" spans="1:65" s="2" customFormat="1" ht="14.45" customHeight="1">
      <c r="A578" s="30"/>
      <c r="B578" s="135"/>
      <c r="C578" s="165" t="s">
        <v>871</v>
      </c>
      <c r="D578" s="165" t="s">
        <v>158</v>
      </c>
      <c r="E578" s="166" t="s">
        <v>872</v>
      </c>
      <c r="F578" s="167" t="s">
        <v>873</v>
      </c>
      <c r="G578" s="168" t="s">
        <v>874</v>
      </c>
      <c r="H578" s="169">
        <v>1</v>
      </c>
      <c r="I578" s="170"/>
      <c r="J578" s="170">
        <f>ROUND(I578*H578,2)</f>
        <v>0</v>
      </c>
      <c r="K578" s="167" t="s">
        <v>139</v>
      </c>
      <c r="L578" s="171"/>
      <c r="M578" s="172" t="s">
        <v>3</v>
      </c>
      <c r="N578" s="173" t="s">
        <v>46</v>
      </c>
      <c r="O578" s="144">
        <v>0</v>
      </c>
      <c r="P578" s="144">
        <f>O578*H578</f>
        <v>0</v>
      </c>
      <c r="Q578" s="144">
        <v>0.0032</v>
      </c>
      <c r="R578" s="144">
        <f>Q578*H578</f>
        <v>0.0032</v>
      </c>
      <c r="S578" s="144">
        <v>0</v>
      </c>
      <c r="T578" s="145">
        <f>S578*H578</f>
        <v>0</v>
      </c>
      <c r="U578" s="30"/>
      <c r="V578" s="30"/>
      <c r="W578" s="30"/>
      <c r="X578" s="30"/>
      <c r="Y578" s="30"/>
      <c r="Z578" s="30"/>
      <c r="AA578" s="30"/>
      <c r="AB578" s="30"/>
      <c r="AC578" s="30"/>
      <c r="AD578" s="30"/>
      <c r="AE578" s="30"/>
      <c r="AR578" s="146" t="s">
        <v>318</v>
      </c>
      <c r="AT578" s="146" t="s">
        <v>158</v>
      </c>
      <c r="AU578" s="146" t="s">
        <v>83</v>
      </c>
      <c r="AY578" s="18" t="s">
        <v>132</v>
      </c>
      <c r="BE578" s="147">
        <f>IF(N578="základní",J578,0)</f>
        <v>0</v>
      </c>
      <c r="BF578" s="147">
        <f>IF(N578="snížená",J578,0)</f>
        <v>0</v>
      </c>
      <c r="BG578" s="147">
        <f>IF(N578="zákl. přenesená",J578,0)</f>
        <v>0</v>
      </c>
      <c r="BH578" s="147">
        <f>IF(N578="sníž. přenesená",J578,0)</f>
        <v>0</v>
      </c>
      <c r="BI578" s="147">
        <f>IF(N578="nulová",J578,0)</f>
        <v>0</v>
      </c>
      <c r="BJ578" s="18" t="s">
        <v>81</v>
      </c>
      <c r="BK578" s="147">
        <f>ROUND(I578*H578,2)</f>
        <v>0</v>
      </c>
      <c r="BL578" s="18" t="s">
        <v>226</v>
      </c>
      <c r="BM578" s="146" t="s">
        <v>875</v>
      </c>
    </row>
    <row r="579" spans="1:65" s="2" customFormat="1" ht="14.45" customHeight="1">
      <c r="A579" s="30"/>
      <c r="B579" s="135"/>
      <c r="C579" s="165" t="s">
        <v>876</v>
      </c>
      <c r="D579" s="165" t="s">
        <v>158</v>
      </c>
      <c r="E579" s="166" t="s">
        <v>877</v>
      </c>
      <c r="F579" s="167" t="s">
        <v>878</v>
      </c>
      <c r="G579" s="168" t="s">
        <v>184</v>
      </c>
      <c r="H579" s="169">
        <v>1</v>
      </c>
      <c r="I579" s="170"/>
      <c r="J579" s="170">
        <f>ROUND(I579*H579,2)</f>
        <v>0</v>
      </c>
      <c r="K579" s="167" t="s">
        <v>139</v>
      </c>
      <c r="L579" s="171"/>
      <c r="M579" s="172" t="s">
        <v>3</v>
      </c>
      <c r="N579" s="173" t="s">
        <v>46</v>
      </c>
      <c r="O579" s="144">
        <v>0</v>
      </c>
      <c r="P579" s="144">
        <f>O579*H579</f>
        <v>0</v>
      </c>
      <c r="Q579" s="144">
        <v>0.0035</v>
      </c>
      <c r="R579" s="144">
        <f>Q579*H579</f>
        <v>0.0035</v>
      </c>
      <c r="S579" s="144">
        <v>0</v>
      </c>
      <c r="T579" s="145">
        <f>S579*H579</f>
        <v>0</v>
      </c>
      <c r="U579" s="30"/>
      <c r="V579" s="30"/>
      <c r="W579" s="30"/>
      <c r="X579" s="30"/>
      <c r="Y579" s="30"/>
      <c r="Z579" s="30"/>
      <c r="AA579" s="30"/>
      <c r="AB579" s="30"/>
      <c r="AC579" s="30"/>
      <c r="AD579" s="30"/>
      <c r="AE579" s="30"/>
      <c r="AR579" s="146" t="s">
        <v>318</v>
      </c>
      <c r="AT579" s="146" t="s">
        <v>158</v>
      </c>
      <c r="AU579" s="146" t="s">
        <v>83</v>
      </c>
      <c r="AY579" s="18" t="s">
        <v>132</v>
      </c>
      <c r="BE579" s="147">
        <f>IF(N579="základní",J579,0)</f>
        <v>0</v>
      </c>
      <c r="BF579" s="147">
        <f>IF(N579="snížená",J579,0)</f>
        <v>0</v>
      </c>
      <c r="BG579" s="147">
        <f>IF(N579="zákl. přenesená",J579,0)</f>
        <v>0</v>
      </c>
      <c r="BH579" s="147">
        <f>IF(N579="sníž. přenesená",J579,0)</f>
        <v>0</v>
      </c>
      <c r="BI579" s="147">
        <f>IF(N579="nulová",J579,0)</f>
        <v>0</v>
      </c>
      <c r="BJ579" s="18" t="s">
        <v>81</v>
      </c>
      <c r="BK579" s="147">
        <f>ROUND(I579*H579,2)</f>
        <v>0</v>
      </c>
      <c r="BL579" s="18" t="s">
        <v>226</v>
      </c>
      <c r="BM579" s="146" t="s">
        <v>879</v>
      </c>
    </row>
    <row r="580" spans="1:65" s="2" customFormat="1" ht="14.45" customHeight="1">
      <c r="A580" s="30"/>
      <c r="B580" s="135"/>
      <c r="C580" s="165" t="s">
        <v>880</v>
      </c>
      <c r="D580" s="165" t="s">
        <v>158</v>
      </c>
      <c r="E580" s="166" t="s">
        <v>881</v>
      </c>
      <c r="F580" s="167" t="s">
        <v>882</v>
      </c>
      <c r="G580" s="168" t="s">
        <v>184</v>
      </c>
      <c r="H580" s="169">
        <v>1</v>
      </c>
      <c r="I580" s="170"/>
      <c r="J580" s="170">
        <f>ROUND(I580*H580,2)</f>
        <v>0</v>
      </c>
      <c r="K580" s="167" t="s">
        <v>139</v>
      </c>
      <c r="L580" s="171"/>
      <c r="M580" s="172" t="s">
        <v>3</v>
      </c>
      <c r="N580" s="173" t="s">
        <v>46</v>
      </c>
      <c r="O580" s="144">
        <v>0</v>
      </c>
      <c r="P580" s="144">
        <f>O580*H580</f>
        <v>0</v>
      </c>
      <c r="Q580" s="144">
        <v>0.00078</v>
      </c>
      <c r="R580" s="144">
        <f>Q580*H580</f>
        <v>0.00078</v>
      </c>
      <c r="S580" s="144">
        <v>0</v>
      </c>
      <c r="T580" s="145">
        <f>S580*H580</f>
        <v>0</v>
      </c>
      <c r="U580" s="30"/>
      <c r="V580" s="30"/>
      <c r="W580" s="30"/>
      <c r="X580" s="30"/>
      <c r="Y580" s="30"/>
      <c r="Z580" s="30"/>
      <c r="AA580" s="30"/>
      <c r="AB580" s="30"/>
      <c r="AC580" s="30"/>
      <c r="AD580" s="30"/>
      <c r="AE580" s="30"/>
      <c r="AR580" s="146" t="s">
        <v>318</v>
      </c>
      <c r="AT580" s="146" t="s">
        <v>158</v>
      </c>
      <c r="AU580" s="146" t="s">
        <v>83</v>
      </c>
      <c r="AY580" s="18" t="s">
        <v>132</v>
      </c>
      <c r="BE580" s="147">
        <f>IF(N580="základní",J580,0)</f>
        <v>0</v>
      </c>
      <c r="BF580" s="147">
        <f>IF(N580="snížená",J580,0)</f>
        <v>0</v>
      </c>
      <c r="BG580" s="147">
        <f>IF(N580="zákl. přenesená",J580,0)</f>
        <v>0</v>
      </c>
      <c r="BH580" s="147">
        <f>IF(N580="sníž. přenesená",J580,0)</f>
        <v>0</v>
      </c>
      <c r="BI580" s="147">
        <f>IF(N580="nulová",J580,0)</f>
        <v>0</v>
      </c>
      <c r="BJ580" s="18" t="s">
        <v>81</v>
      </c>
      <c r="BK580" s="147">
        <f>ROUND(I580*H580,2)</f>
        <v>0</v>
      </c>
      <c r="BL580" s="18" t="s">
        <v>226</v>
      </c>
      <c r="BM580" s="146" t="s">
        <v>883</v>
      </c>
    </row>
    <row r="581" spans="1:65" s="2" customFormat="1" ht="14.45" customHeight="1">
      <c r="A581" s="30"/>
      <c r="B581" s="135"/>
      <c r="C581" s="165" t="s">
        <v>884</v>
      </c>
      <c r="D581" s="165" t="s">
        <v>158</v>
      </c>
      <c r="E581" s="166" t="s">
        <v>885</v>
      </c>
      <c r="F581" s="167" t="s">
        <v>886</v>
      </c>
      <c r="G581" s="168" t="s">
        <v>184</v>
      </c>
      <c r="H581" s="169">
        <v>1</v>
      </c>
      <c r="I581" s="170"/>
      <c r="J581" s="170">
        <f>ROUND(I581*H581,2)</f>
        <v>0</v>
      </c>
      <c r="K581" s="167" t="s">
        <v>139</v>
      </c>
      <c r="L581" s="171"/>
      <c r="M581" s="172" t="s">
        <v>3</v>
      </c>
      <c r="N581" s="173" t="s">
        <v>46</v>
      </c>
      <c r="O581" s="144">
        <v>0</v>
      </c>
      <c r="P581" s="144">
        <f>O581*H581</f>
        <v>0</v>
      </c>
      <c r="Q581" s="144">
        <v>0.00037</v>
      </c>
      <c r="R581" s="144">
        <f>Q581*H581</f>
        <v>0.00037</v>
      </c>
      <c r="S581" s="144">
        <v>0</v>
      </c>
      <c r="T581" s="145">
        <f>S581*H581</f>
        <v>0</v>
      </c>
      <c r="U581" s="30"/>
      <c r="V581" s="30"/>
      <c r="W581" s="30"/>
      <c r="X581" s="30"/>
      <c r="Y581" s="30"/>
      <c r="Z581" s="30"/>
      <c r="AA581" s="30"/>
      <c r="AB581" s="30"/>
      <c r="AC581" s="30"/>
      <c r="AD581" s="30"/>
      <c r="AE581" s="30"/>
      <c r="AR581" s="146" t="s">
        <v>318</v>
      </c>
      <c r="AT581" s="146" t="s">
        <v>158</v>
      </c>
      <c r="AU581" s="146" t="s">
        <v>83</v>
      </c>
      <c r="AY581" s="18" t="s">
        <v>132</v>
      </c>
      <c r="BE581" s="147">
        <f>IF(N581="základní",J581,0)</f>
        <v>0</v>
      </c>
      <c r="BF581" s="147">
        <f>IF(N581="snížená",J581,0)</f>
        <v>0</v>
      </c>
      <c r="BG581" s="147">
        <f>IF(N581="zákl. přenesená",J581,0)</f>
        <v>0</v>
      </c>
      <c r="BH581" s="147">
        <f>IF(N581="sníž. přenesená",J581,0)</f>
        <v>0</v>
      </c>
      <c r="BI581" s="147">
        <f>IF(N581="nulová",J581,0)</f>
        <v>0</v>
      </c>
      <c r="BJ581" s="18" t="s">
        <v>81</v>
      </c>
      <c r="BK581" s="147">
        <f>ROUND(I581*H581,2)</f>
        <v>0</v>
      </c>
      <c r="BL581" s="18" t="s">
        <v>226</v>
      </c>
      <c r="BM581" s="146" t="s">
        <v>887</v>
      </c>
    </row>
    <row r="582" spans="1:65" s="2" customFormat="1" ht="49.15" customHeight="1">
      <c r="A582" s="30"/>
      <c r="B582" s="135"/>
      <c r="C582" s="136" t="s">
        <v>888</v>
      </c>
      <c r="D582" s="136" t="s">
        <v>135</v>
      </c>
      <c r="E582" s="137" t="s">
        <v>889</v>
      </c>
      <c r="F582" s="138" t="s">
        <v>890</v>
      </c>
      <c r="G582" s="139" t="s">
        <v>184</v>
      </c>
      <c r="H582" s="140">
        <v>2</v>
      </c>
      <c r="I582" s="141"/>
      <c r="J582" s="141">
        <f>ROUND(I582*H582,2)</f>
        <v>0</v>
      </c>
      <c r="K582" s="138" t="s">
        <v>139</v>
      </c>
      <c r="L582" s="31"/>
      <c r="M582" s="142" t="s">
        <v>3</v>
      </c>
      <c r="N582" s="143" t="s">
        <v>46</v>
      </c>
      <c r="O582" s="144">
        <v>4.251</v>
      </c>
      <c r="P582" s="144">
        <f>O582*H582</f>
        <v>8.502</v>
      </c>
      <c r="Q582" s="144">
        <v>0.00026</v>
      </c>
      <c r="R582" s="144">
        <f>Q582*H582</f>
        <v>0.00052</v>
      </c>
      <c r="S582" s="144">
        <v>0</v>
      </c>
      <c r="T582" s="145">
        <f>S582*H582</f>
        <v>0</v>
      </c>
      <c r="U582" s="30"/>
      <c r="V582" s="30"/>
      <c r="W582" s="30"/>
      <c r="X582" s="30"/>
      <c r="Y582" s="30"/>
      <c r="Z582" s="30"/>
      <c r="AA582" s="30"/>
      <c r="AB582" s="30"/>
      <c r="AC582" s="30"/>
      <c r="AD582" s="30"/>
      <c r="AE582" s="30"/>
      <c r="AR582" s="146" t="s">
        <v>226</v>
      </c>
      <c r="AT582" s="146" t="s">
        <v>135</v>
      </c>
      <c r="AU582" s="146" t="s">
        <v>83</v>
      </c>
      <c r="AY582" s="18" t="s">
        <v>132</v>
      </c>
      <c r="BE582" s="147">
        <f>IF(N582="základní",J582,0)</f>
        <v>0</v>
      </c>
      <c r="BF582" s="147">
        <f>IF(N582="snížená",J582,0)</f>
        <v>0</v>
      </c>
      <c r="BG582" s="147">
        <f>IF(N582="zákl. přenesená",J582,0)</f>
        <v>0</v>
      </c>
      <c r="BH582" s="147">
        <f>IF(N582="sníž. přenesená",J582,0)</f>
        <v>0</v>
      </c>
      <c r="BI582" s="147">
        <f>IF(N582="nulová",J582,0)</f>
        <v>0</v>
      </c>
      <c r="BJ582" s="18" t="s">
        <v>81</v>
      </c>
      <c r="BK582" s="147">
        <f>ROUND(I582*H582,2)</f>
        <v>0</v>
      </c>
      <c r="BL582" s="18" t="s">
        <v>226</v>
      </c>
      <c r="BM582" s="146" t="s">
        <v>891</v>
      </c>
    </row>
    <row r="583" spans="1:47" s="2" customFormat="1" ht="78">
      <c r="A583" s="30"/>
      <c r="B583" s="31"/>
      <c r="C583" s="30"/>
      <c r="D583" s="148" t="s">
        <v>142</v>
      </c>
      <c r="E583" s="30"/>
      <c r="F583" s="149" t="s">
        <v>863</v>
      </c>
      <c r="G583" s="30"/>
      <c r="H583" s="30"/>
      <c r="I583" s="30"/>
      <c r="J583" s="30"/>
      <c r="K583" s="30"/>
      <c r="L583" s="31"/>
      <c r="M583" s="150"/>
      <c r="N583" s="151"/>
      <c r="O583" s="51"/>
      <c r="P583" s="51"/>
      <c r="Q583" s="51"/>
      <c r="R583" s="51"/>
      <c r="S583" s="51"/>
      <c r="T583" s="52"/>
      <c r="U583" s="30"/>
      <c r="V583" s="30"/>
      <c r="W583" s="30"/>
      <c r="X583" s="30"/>
      <c r="Y583" s="30"/>
      <c r="Z583" s="30"/>
      <c r="AA583" s="30"/>
      <c r="AB583" s="30"/>
      <c r="AC583" s="30"/>
      <c r="AD583" s="30"/>
      <c r="AE583" s="30"/>
      <c r="AT583" s="18" t="s">
        <v>142</v>
      </c>
      <c r="AU583" s="18" t="s">
        <v>83</v>
      </c>
    </row>
    <row r="584" spans="2:51" s="13" customFormat="1" ht="12">
      <c r="B584" s="152"/>
      <c r="D584" s="148" t="s">
        <v>144</v>
      </c>
      <c r="E584" s="153" t="s">
        <v>3</v>
      </c>
      <c r="F584" s="154" t="s">
        <v>864</v>
      </c>
      <c r="H584" s="153" t="s">
        <v>3</v>
      </c>
      <c r="L584" s="152"/>
      <c r="M584" s="155"/>
      <c r="N584" s="156"/>
      <c r="O584" s="156"/>
      <c r="P584" s="156"/>
      <c r="Q584" s="156"/>
      <c r="R584" s="156"/>
      <c r="S584" s="156"/>
      <c r="T584" s="157"/>
      <c r="AT584" s="153" t="s">
        <v>144</v>
      </c>
      <c r="AU584" s="153" t="s">
        <v>83</v>
      </c>
      <c r="AV584" s="13" t="s">
        <v>81</v>
      </c>
      <c r="AW584" s="13" t="s">
        <v>37</v>
      </c>
      <c r="AX584" s="13" t="s">
        <v>75</v>
      </c>
      <c r="AY584" s="153" t="s">
        <v>132</v>
      </c>
    </row>
    <row r="585" spans="2:51" s="14" customFormat="1" ht="12">
      <c r="B585" s="158"/>
      <c r="D585" s="148" t="s">
        <v>144</v>
      </c>
      <c r="E585" s="159" t="s">
        <v>3</v>
      </c>
      <c r="F585" s="160" t="s">
        <v>892</v>
      </c>
      <c r="H585" s="161">
        <v>2</v>
      </c>
      <c r="L585" s="158"/>
      <c r="M585" s="162"/>
      <c r="N585" s="163"/>
      <c r="O585" s="163"/>
      <c r="P585" s="163"/>
      <c r="Q585" s="163"/>
      <c r="R585" s="163"/>
      <c r="S585" s="163"/>
      <c r="T585" s="164"/>
      <c r="AT585" s="159" t="s">
        <v>144</v>
      </c>
      <c r="AU585" s="159" t="s">
        <v>83</v>
      </c>
      <c r="AV585" s="14" t="s">
        <v>83</v>
      </c>
      <c r="AW585" s="14" t="s">
        <v>37</v>
      </c>
      <c r="AX585" s="14" t="s">
        <v>81</v>
      </c>
      <c r="AY585" s="159" t="s">
        <v>132</v>
      </c>
    </row>
    <row r="586" spans="1:65" s="2" customFormat="1" ht="24.2" customHeight="1">
      <c r="A586" s="30"/>
      <c r="B586" s="135"/>
      <c r="C586" s="165" t="s">
        <v>893</v>
      </c>
      <c r="D586" s="165" t="s">
        <v>158</v>
      </c>
      <c r="E586" s="166" t="s">
        <v>894</v>
      </c>
      <c r="F586" s="167" t="s">
        <v>895</v>
      </c>
      <c r="G586" s="168" t="s">
        <v>184</v>
      </c>
      <c r="H586" s="169">
        <v>2</v>
      </c>
      <c r="I586" s="170"/>
      <c r="J586" s="170">
        <f>ROUND(I586*H586,2)</f>
        <v>0</v>
      </c>
      <c r="K586" s="167" t="s">
        <v>407</v>
      </c>
      <c r="L586" s="171"/>
      <c r="M586" s="172" t="s">
        <v>3</v>
      </c>
      <c r="N586" s="173" t="s">
        <v>46</v>
      </c>
      <c r="O586" s="144">
        <v>0</v>
      </c>
      <c r="P586" s="144">
        <f>O586*H586</f>
        <v>0</v>
      </c>
      <c r="Q586" s="144">
        <v>0.03036</v>
      </c>
      <c r="R586" s="144">
        <f>Q586*H586</f>
        <v>0.06072</v>
      </c>
      <c r="S586" s="144">
        <v>0</v>
      </c>
      <c r="T586" s="145">
        <f>S586*H586</f>
        <v>0</v>
      </c>
      <c r="U586" s="30"/>
      <c r="V586" s="30"/>
      <c r="W586" s="30"/>
      <c r="X586" s="30"/>
      <c r="Y586" s="30"/>
      <c r="Z586" s="30"/>
      <c r="AA586" s="30"/>
      <c r="AB586" s="30"/>
      <c r="AC586" s="30"/>
      <c r="AD586" s="30"/>
      <c r="AE586" s="30"/>
      <c r="AR586" s="146" t="s">
        <v>318</v>
      </c>
      <c r="AT586" s="146" t="s">
        <v>158</v>
      </c>
      <c r="AU586" s="146" t="s">
        <v>83</v>
      </c>
      <c r="AY586" s="18" t="s">
        <v>132</v>
      </c>
      <c r="BE586" s="147">
        <f>IF(N586="základní",J586,0)</f>
        <v>0</v>
      </c>
      <c r="BF586" s="147">
        <f>IF(N586="snížená",J586,0)</f>
        <v>0</v>
      </c>
      <c r="BG586" s="147">
        <f>IF(N586="zákl. přenesená",J586,0)</f>
        <v>0</v>
      </c>
      <c r="BH586" s="147">
        <f>IF(N586="sníž. přenesená",J586,0)</f>
        <v>0</v>
      </c>
      <c r="BI586" s="147">
        <f>IF(N586="nulová",J586,0)</f>
        <v>0</v>
      </c>
      <c r="BJ586" s="18" t="s">
        <v>81</v>
      </c>
      <c r="BK586" s="147">
        <f>ROUND(I586*H586,2)</f>
        <v>0</v>
      </c>
      <c r="BL586" s="18" t="s">
        <v>226</v>
      </c>
      <c r="BM586" s="146" t="s">
        <v>896</v>
      </c>
    </row>
    <row r="587" spans="1:47" s="2" customFormat="1" ht="19.5">
      <c r="A587" s="30"/>
      <c r="B587" s="31"/>
      <c r="C587" s="30"/>
      <c r="D587" s="148" t="s">
        <v>186</v>
      </c>
      <c r="E587" s="30"/>
      <c r="F587" s="149" t="s">
        <v>870</v>
      </c>
      <c r="G587" s="30"/>
      <c r="H587" s="30"/>
      <c r="I587" s="30"/>
      <c r="J587" s="30"/>
      <c r="K587" s="30"/>
      <c r="L587" s="31"/>
      <c r="M587" s="150"/>
      <c r="N587" s="151"/>
      <c r="O587" s="51"/>
      <c r="P587" s="51"/>
      <c r="Q587" s="51"/>
      <c r="R587" s="51"/>
      <c r="S587" s="51"/>
      <c r="T587" s="52"/>
      <c r="U587" s="30"/>
      <c r="V587" s="30"/>
      <c r="W587" s="30"/>
      <c r="X587" s="30"/>
      <c r="Y587" s="30"/>
      <c r="Z587" s="30"/>
      <c r="AA587" s="30"/>
      <c r="AB587" s="30"/>
      <c r="AC587" s="30"/>
      <c r="AD587" s="30"/>
      <c r="AE587" s="30"/>
      <c r="AT587" s="18" t="s">
        <v>186</v>
      </c>
      <c r="AU587" s="18" t="s">
        <v>83</v>
      </c>
    </row>
    <row r="588" spans="1:65" s="2" customFormat="1" ht="14.45" customHeight="1">
      <c r="A588" s="30"/>
      <c r="B588" s="135"/>
      <c r="C588" s="165" t="s">
        <v>897</v>
      </c>
      <c r="D588" s="165" t="s">
        <v>158</v>
      </c>
      <c r="E588" s="166" t="s">
        <v>898</v>
      </c>
      <c r="F588" s="167" t="s">
        <v>899</v>
      </c>
      <c r="G588" s="168" t="s">
        <v>874</v>
      </c>
      <c r="H588" s="169">
        <v>2</v>
      </c>
      <c r="I588" s="170"/>
      <c r="J588" s="170">
        <f>ROUND(I588*H588,2)</f>
        <v>0</v>
      </c>
      <c r="K588" s="167" t="s">
        <v>139</v>
      </c>
      <c r="L588" s="171"/>
      <c r="M588" s="172" t="s">
        <v>3</v>
      </c>
      <c r="N588" s="173" t="s">
        <v>46</v>
      </c>
      <c r="O588" s="144">
        <v>0</v>
      </c>
      <c r="P588" s="144">
        <f>O588*H588</f>
        <v>0</v>
      </c>
      <c r="Q588" s="144">
        <v>0.004</v>
      </c>
      <c r="R588" s="144">
        <f>Q588*H588</f>
        <v>0.008</v>
      </c>
      <c r="S588" s="144">
        <v>0</v>
      </c>
      <c r="T588" s="145">
        <f>S588*H588</f>
        <v>0</v>
      </c>
      <c r="U588" s="30"/>
      <c r="V588" s="30"/>
      <c r="W588" s="30"/>
      <c r="X588" s="30"/>
      <c r="Y588" s="30"/>
      <c r="Z588" s="30"/>
      <c r="AA588" s="30"/>
      <c r="AB588" s="30"/>
      <c r="AC588" s="30"/>
      <c r="AD588" s="30"/>
      <c r="AE588" s="30"/>
      <c r="AR588" s="146" t="s">
        <v>318</v>
      </c>
      <c r="AT588" s="146" t="s">
        <v>158</v>
      </c>
      <c r="AU588" s="146" t="s">
        <v>83</v>
      </c>
      <c r="AY588" s="18" t="s">
        <v>132</v>
      </c>
      <c r="BE588" s="147">
        <f>IF(N588="základní",J588,0)</f>
        <v>0</v>
      </c>
      <c r="BF588" s="147">
        <f>IF(N588="snížená",J588,0)</f>
        <v>0</v>
      </c>
      <c r="BG588" s="147">
        <f>IF(N588="zákl. přenesená",J588,0)</f>
        <v>0</v>
      </c>
      <c r="BH588" s="147">
        <f>IF(N588="sníž. přenesená",J588,0)</f>
        <v>0</v>
      </c>
      <c r="BI588" s="147">
        <f>IF(N588="nulová",J588,0)</f>
        <v>0</v>
      </c>
      <c r="BJ588" s="18" t="s">
        <v>81</v>
      </c>
      <c r="BK588" s="147">
        <f>ROUND(I588*H588,2)</f>
        <v>0</v>
      </c>
      <c r="BL588" s="18" t="s">
        <v>226</v>
      </c>
      <c r="BM588" s="146" t="s">
        <v>900</v>
      </c>
    </row>
    <row r="589" spans="1:65" s="2" customFormat="1" ht="14.45" customHeight="1">
      <c r="A589" s="30"/>
      <c r="B589" s="135"/>
      <c r="C589" s="165" t="s">
        <v>901</v>
      </c>
      <c r="D589" s="165" t="s">
        <v>158</v>
      </c>
      <c r="E589" s="166" t="s">
        <v>902</v>
      </c>
      <c r="F589" s="167" t="s">
        <v>903</v>
      </c>
      <c r="G589" s="168" t="s">
        <v>184</v>
      </c>
      <c r="H589" s="169">
        <v>2</v>
      </c>
      <c r="I589" s="170"/>
      <c r="J589" s="170">
        <f>ROUND(I589*H589,2)</f>
        <v>0</v>
      </c>
      <c r="K589" s="167" t="s">
        <v>139</v>
      </c>
      <c r="L589" s="171"/>
      <c r="M589" s="172" t="s">
        <v>3</v>
      </c>
      <c r="N589" s="173" t="s">
        <v>46</v>
      </c>
      <c r="O589" s="144">
        <v>0</v>
      </c>
      <c r="P589" s="144">
        <f>O589*H589</f>
        <v>0</v>
      </c>
      <c r="Q589" s="144">
        <v>0.0042</v>
      </c>
      <c r="R589" s="144">
        <f>Q589*H589</f>
        <v>0.0084</v>
      </c>
      <c r="S589" s="144">
        <v>0</v>
      </c>
      <c r="T589" s="145">
        <f>S589*H589</f>
        <v>0</v>
      </c>
      <c r="U589" s="30"/>
      <c r="V589" s="30"/>
      <c r="W589" s="30"/>
      <c r="X589" s="30"/>
      <c r="Y589" s="30"/>
      <c r="Z589" s="30"/>
      <c r="AA589" s="30"/>
      <c r="AB589" s="30"/>
      <c r="AC589" s="30"/>
      <c r="AD589" s="30"/>
      <c r="AE589" s="30"/>
      <c r="AR589" s="146" t="s">
        <v>318</v>
      </c>
      <c r="AT589" s="146" t="s">
        <v>158</v>
      </c>
      <c r="AU589" s="146" t="s">
        <v>83</v>
      </c>
      <c r="AY589" s="18" t="s">
        <v>132</v>
      </c>
      <c r="BE589" s="147">
        <f>IF(N589="základní",J589,0)</f>
        <v>0</v>
      </c>
      <c r="BF589" s="147">
        <f>IF(N589="snížená",J589,0)</f>
        <v>0</v>
      </c>
      <c r="BG589" s="147">
        <f>IF(N589="zákl. přenesená",J589,0)</f>
        <v>0</v>
      </c>
      <c r="BH589" s="147">
        <f>IF(N589="sníž. přenesená",J589,0)</f>
        <v>0</v>
      </c>
      <c r="BI589" s="147">
        <f>IF(N589="nulová",J589,0)</f>
        <v>0</v>
      </c>
      <c r="BJ589" s="18" t="s">
        <v>81</v>
      </c>
      <c r="BK589" s="147">
        <f>ROUND(I589*H589,2)</f>
        <v>0</v>
      </c>
      <c r="BL589" s="18" t="s">
        <v>226</v>
      </c>
      <c r="BM589" s="146" t="s">
        <v>904</v>
      </c>
    </row>
    <row r="590" spans="1:65" s="2" customFormat="1" ht="14.45" customHeight="1">
      <c r="A590" s="30"/>
      <c r="B590" s="135"/>
      <c r="C590" s="165" t="s">
        <v>905</v>
      </c>
      <c r="D590" s="165" t="s">
        <v>158</v>
      </c>
      <c r="E590" s="166" t="s">
        <v>906</v>
      </c>
      <c r="F590" s="167" t="s">
        <v>907</v>
      </c>
      <c r="G590" s="168" t="s">
        <v>184</v>
      </c>
      <c r="H590" s="169">
        <v>2</v>
      </c>
      <c r="I590" s="170"/>
      <c r="J590" s="170">
        <f>ROUND(I590*H590,2)</f>
        <v>0</v>
      </c>
      <c r="K590" s="167" t="s">
        <v>139</v>
      </c>
      <c r="L590" s="171"/>
      <c r="M590" s="172" t="s">
        <v>3</v>
      </c>
      <c r="N590" s="173" t="s">
        <v>46</v>
      </c>
      <c r="O590" s="144">
        <v>0</v>
      </c>
      <c r="P590" s="144">
        <f>O590*H590</f>
        <v>0</v>
      </c>
      <c r="Q590" s="144">
        <v>0.00091</v>
      </c>
      <c r="R590" s="144">
        <f>Q590*H590</f>
        <v>0.00182</v>
      </c>
      <c r="S590" s="144">
        <v>0</v>
      </c>
      <c r="T590" s="145">
        <f>S590*H590</f>
        <v>0</v>
      </c>
      <c r="U590" s="30"/>
      <c r="V590" s="30"/>
      <c r="W590" s="30"/>
      <c r="X590" s="30"/>
      <c r="Y590" s="30"/>
      <c r="Z590" s="30"/>
      <c r="AA590" s="30"/>
      <c r="AB590" s="30"/>
      <c r="AC590" s="30"/>
      <c r="AD590" s="30"/>
      <c r="AE590" s="30"/>
      <c r="AR590" s="146" t="s">
        <v>318</v>
      </c>
      <c r="AT590" s="146" t="s">
        <v>158</v>
      </c>
      <c r="AU590" s="146" t="s">
        <v>83</v>
      </c>
      <c r="AY590" s="18" t="s">
        <v>132</v>
      </c>
      <c r="BE590" s="147">
        <f>IF(N590="základní",J590,0)</f>
        <v>0</v>
      </c>
      <c r="BF590" s="147">
        <f>IF(N590="snížená",J590,0)</f>
        <v>0</v>
      </c>
      <c r="BG590" s="147">
        <f>IF(N590="zákl. přenesená",J590,0)</f>
        <v>0</v>
      </c>
      <c r="BH590" s="147">
        <f>IF(N590="sníž. přenesená",J590,0)</f>
        <v>0</v>
      </c>
      <c r="BI590" s="147">
        <f>IF(N590="nulová",J590,0)</f>
        <v>0</v>
      </c>
      <c r="BJ590" s="18" t="s">
        <v>81</v>
      </c>
      <c r="BK590" s="147">
        <f>ROUND(I590*H590,2)</f>
        <v>0</v>
      </c>
      <c r="BL590" s="18" t="s">
        <v>226</v>
      </c>
      <c r="BM590" s="146" t="s">
        <v>908</v>
      </c>
    </row>
    <row r="591" spans="1:65" s="2" customFormat="1" ht="14.45" customHeight="1">
      <c r="A591" s="30"/>
      <c r="B591" s="135"/>
      <c r="C591" s="165" t="s">
        <v>909</v>
      </c>
      <c r="D591" s="165" t="s">
        <v>158</v>
      </c>
      <c r="E591" s="166" t="s">
        <v>910</v>
      </c>
      <c r="F591" s="167" t="s">
        <v>911</v>
      </c>
      <c r="G591" s="168" t="s">
        <v>184</v>
      </c>
      <c r="H591" s="169">
        <v>2</v>
      </c>
      <c r="I591" s="170"/>
      <c r="J591" s="170">
        <f>ROUND(I591*H591,2)</f>
        <v>0</v>
      </c>
      <c r="K591" s="167" t="s">
        <v>139</v>
      </c>
      <c r="L591" s="171"/>
      <c r="M591" s="172" t="s">
        <v>3</v>
      </c>
      <c r="N591" s="173" t="s">
        <v>46</v>
      </c>
      <c r="O591" s="144">
        <v>0</v>
      </c>
      <c r="P591" s="144">
        <f>O591*H591</f>
        <v>0</v>
      </c>
      <c r="Q591" s="144">
        <v>0.00049</v>
      </c>
      <c r="R591" s="144">
        <f>Q591*H591</f>
        <v>0.00098</v>
      </c>
      <c r="S591" s="144">
        <v>0</v>
      </c>
      <c r="T591" s="145">
        <f>S591*H591</f>
        <v>0</v>
      </c>
      <c r="U591" s="30"/>
      <c r="V591" s="30"/>
      <c r="W591" s="30"/>
      <c r="X591" s="30"/>
      <c r="Y591" s="30"/>
      <c r="Z591" s="30"/>
      <c r="AA591" s="30"/>
      <c r="AB591" s="30"/>
      <c r="AC591" s="30"/>
      <c r="AD591" s="30"/>
      <c r="AE591" s="30"/>
      <c r="AR591" s="146" t="s">
        <v>318</v>
      </c>
      <c r="AT591" s="146" t="s">
        <v>158</v>
      </c>
      <c r="AU591" s="146" t="s">
        <v>83</v>
      </c>
      <c r="AY591" s="18" t="s">
        <v>132</v>
      </c>
      <c r="BE591" s="147">
        <f>IF(N591="základní",J591,0)</f>
        <v>0</v>
      </c>
      <c r="BF591" s="147">
        <f>IF(N591="snížená",J591,0)</f>
        <v>0</v>
      </c>
      <c r="BG591" s="147">
        <f>IF(N591="zákl. přenesená",J591,0)</f>
        <v>0</v>
      </c>
      <c r="BH591" s="147">
        <f>IF(N591="sníž. přenesená",J591,0)</f>
        <v>0</v>
      </c>
      <c r="BI591" s="147">
        <f>IF(N591="nulová",J591,0)</f>
        <v>0</v>
      </c>
      <c r="BJ591" s="18" t="s">
        <v>81</v>
      </c>
      <c r="BK591" s="147">
        <f>ROUND(I591*H591,2)</f>
        <v>0</v>
      </c>
      <c r="BL591" s="18" t="s">
        <v>226</v>
      </c>
      <c r="BM591" s="146" t="s">
        <v>912</v>
      </c>
    </row>
    <row r="592" spans="1:65" s="2" customFormat="1" ht="49.15" customHeight="1">
      <c r="A592" s="30"/>
      <c r="B592" s="135"/>
      <c r="C592" s="136" t="s">
        <v>913</v>
      </c>
      <c r="D592" s="136" t="s">
        <v>135</v>
      </c>
      <c r="E592" s="137" t="s">
        <v>914</v>
      </c>
      <c r="F592" s="138" t="s">
        <v>915</v>
      </c>
      <c r="G592" s="139" t="s">
        <v>184</v>
      </c>
      <c r="H592" s="140">
        <v>1</v>
      </c>
      <c r="I592" s="141"/>
      <c r="J592" s="141">
        <f>ROUND(I592*H592,2)</f>
        <v>0</v>
      </c>
      <c r="K592" s="138" t="s">
        <v>407</v>
      </c>
      <c r="L592" s="31"/>
      <c r="M592" s="142" t="s">
        <v>3</v>
      </c>
      <c r="N592" s="143" t="s">
        <v>46</v>
      </c>
      <c r="O592" s="144">
        <v>3.843</v>
      </c>
      <c r="P592" s="144">
        <f>O592*H592</f>
        <v>3.843</v>
      </c>
      <c r="Q592" s="144">
        <v>0.00026</v>
      </c>
      <c r="R592" s="144">
        <f>Q592*H592</f>
        <v>0.00026</v>
      </c>
      <c r="S592" s="144">
        <v>0</v>
      </c>
      <c r="T592" s="145">
        <f>S592*H592</f>
        <v>0</v>
      </c>
      <c r="U592" s="30"/>
      <c r="V592" s="30"/>
      <c r="W592" s="30"/>
      <c r="X592" s="30"/>
      <c r="Y592" s="30"/>
      <c r="Z592" s="30"/>
      <c r="AA592" s="30"/>
      <c r="AB592" s="30"/>
      <c r="AC592" s="30"/>
      <c r="AD592" s="30"/>
      <c r="AE592" s="30"/>
      <c r="AR592" s="146" t="s">
        <v>226</v>
      </c>
      <c r="AT592" s="146" t="s">
        <v>135</v>
      </c>
      <c r="AU592" s="146" t="s">
        <v>83</v>
      </c>
      <c r="AY592" s="18" t="s">
        <v>132</v>
      </c>
      <c r="BE592" s="147">
        <f>IF(N592="základní",J592,0)</f>
        <v>0</v>
      </c>
      <c r="BF592" s="147">
        <f>IF(N592="snížená",J592,0)</f>
        <v>0</v>
      </c>
      <c r="BG592" s="147">
        <f>IF(N592="zákl. přenesená",J592,0)</f>
        <v>0</v>
      </c>
      <c r="BH592" s="147">
        <f>IF(N592="sníž. přenesená",J592,0)</f>
        <v>0</v>
      </c>
      <c r="BI592" s="147">
        <f>IF(N592="nulová",J592,0)</f>
        <v>0</v>
      </c>
      <c r="BJ592" s="18" t="s">
        <v>81</v>
      </c>
      <c r="BK592" s="147">
        <f>ROUND(I592*H592,2)</f>
        <v>0</v>
      </c>
      <c r="BL592" s="18" t="s">
        <v>226</v>
      </c>
      <c r="BM592" s="146" t="s">
        <v>916</v>
      </c>
    </row>
    <row r="593" spans="1:47" s="2" customFormat="1" ht="78">
      <c r="A593" s="30"/>
      <c r="B593" s="31"/>
      <c r="C593" s="30"/>
      <c r="D593" s="148" t="s">
        <v>142</v>
      </c>
      <c r="E593" s="30"/>
      <c r="F593" s="149" t="s">
        <v>863</v>
      </c>
      <c r="G593" s="30"/>
      <c r="H593" s="30"/>
      <c r="I593" s="30"/>
      <c r="J593" s="30"/>
      <c r="K593" s="30"/>
      <c r="L593" s="31"/>
      <c r="M593" s="150"/>
      <c r="N593" s="151"/>
      <c r="O593" s="51"/>
      <c r="P593" s="51"/>
      <c r="Q593" s="51"/>
      <c r="R593" s="51"/>
      <c r="S593" s="51"/>
      <c r="T593" s="52"/>
      <c r="U593" s="30"/>
      <c r="V593" s="30"/>
      <c r="W593" s="30"/>
      <c r="X593" s="30"/>
      <c r="Y593" s="30"/>
      <c r="Z593" s="30"/>
      <c r="AA593" s="30"/>
      <c r="AB593" s="30"/>
      <c r="AC593" s="30"/>
      <c r="AD593" s="30"/>
      <c r="AE593" s="30"/>
      <c r="AT593" s="18" t="s">
        <v>142</v>
      </c>
      <c r="AU593" s="18" t="s">
        <v>83</v>
      </c>
    </row>
    <row r="594" spans="2:51" s="13" customFormat="1" ht="12">
      <c r="B594" s="152"/>
      <c r="D594" s="148" t="s">
        <v>144</v>
      </c>
      <c r="E594" s="153" t="s">
        <v>3</v>
      </c>
      <c r="F594" s="154" t="s">
        <v>864</v>
      </c>
      <c r="H594" s="153" t="s">
        <v>3</v>
      </c>
      <c r="L594" s="152"/>
      <c r="M594" s="155"/>
      <c r="N594" s="156"/>
      <c r="O594" s="156"/>
      <c r="P594" s="156"/>
      <c r="Q594" s="156"/>
      <c r="R594" s="156"/>
      <c r="S594" s="156"/>
      <c r="T594" s="157"/>
      <c r="AT594" s="153" t="s">
        <v>144</v>
      </c>
      <c r="AU594" s="153" t="s">
        <v>83</v>
      </c>
      <c r="AV594" s="13" t="s">
        <v>81</v>
      </c>
      <c r="AW594" s="13" t="s">
        <v>37</v>
      </c>
      <c r="AX594" s="13" t="s">
        <v>75</v>
      </c>
      <c r="AY594" s="153" t="s">
        <v>132</v>
      </c>
    </row>
    <row r="595" spans="2:51" s="14" customFormat="1" ht="12">
      <c r="B595" s="158"/>
      <c r="D595" s="148" t="s">
        <v>144</v>
      </c>
      <c r="E595" s="159" t="s">
        <v>3</v>
      </c>
      <c r="F595" s="160" t="s">
        <v>917</v>
      </c>
      <c r="H595" s="161">
        <v>1</v>
      </c>
      <c r="L595" s="158"/>
      <c r="M595" s="162"/>
      <c r="N595" s="163"/>
      <c r="O595" s="163"/>
      <c r="P595" s="163"/>
      <c r="Q595" s="163"/>
      <c r="R595" s="163"/>
      <c r="S595" s="163"/>
      <c r="T595" s="164"/>
      <c r="AT595" s="159" t="s">
        <v>144</v>
      </c>
      <c r="AU595" s="159" t="s">
        <v>83</v>
      </c>
      <c r="AV595" s="14" t="s">
        <v>83</v>
      </c>
      <c r="AW595" s="14" t="s">
        <v>37</v>
      </c>
      <c r="AX595" s="14" t="s">
        <v>81</v>
      </c>
      <c r="AY595" s="159" t="s">
        <v>132</v>
      </c>
    </row>
    <row r="596" spans="1:65" s="2" customFormat="1" ht="24.2" customHeight="1">
      <c r="A596" s="30"/>
      <c r="B596" s="135"/>
      <c r="C596" s="165" t="s">
        <v>918</v>
      </c>
      <c r="D596" s="165" t="s">
        <v>158</v>
      </c>
      <c r="E596" s="166" t="s">
        <v>919</v>
      </c>
      <c r="F596" s="167" t="s">
        <v>920</v>
      </c>
      <c r="G596" s="168" t="s">
        <v>184</v>
      </c>
      <c r="H596" s="169">
        <v>1</v>
      </c>
      <c r="I596" s="170"/>
      <c r="J596" s="170">
        <f>ROUND(I596*H596,2)</f>
        <v>0</v>
      </c>
      <c r="K596" s="167" t="s">
        <v>407</v>
      </c>
      <c r="L596" s="171"/>
      <c r="M596" s="172" t="s">
        <v>3</v>
      </c>
      <c r="N596" s="173" t="s">
        <v>46</v>
      </c>
      <c r="O596" s="144">
        <v>0</v>
      </c>
      <c r="P596" s="144">
        <f>O596*H596</f>
        <v>0</v>
      </c>
      <c r="Q596" s="144">
        <v>0.03105</v>
      </c>
      <c r="R596" s="144">
        <f>Q596*H596</f>
        <v>0.03105</v>
      </c>
      <c r="S596" s="144">
        <v>0</v>
      </c>
      <c r="T596" s="145">
        <f>S596*H596</f>
        <v>0</v>
      </c>
      <c r="U596" s="30"/>
      <c r="V596" s="30"/>
      <c r="W596" s="30"/>
      <c r="X596" s="30"/>
      <c r="Y596" s="30"/>
      <c r="Z596" s="30"/>
      <c r="AA596" s="30"/>
      <c r="AB596" s="30"/>
      <c r="AC596" s="30"/>
      <c r="AD596" s="30"/>
      <c r="AE596" s="30"/>
      <c r="AR596" s="146" t="s">
        <v>318</v>
      </c>
      <c r="AT596" s="146" t="s">
        <v>158</v>
      </c>
      <c r="AU596" s="146" t="s">
        <v>83</v>
      </c>
      <c r="AY596" s="18" t="s">
        <v>132</v>
      </c>
      <c r="BE596" s="147">
        <f>IF(N596="základní",J596,0)</f>
        <v>0</v>
      </c>
      <c r="BF596" s="147">
        <f>IF(N596="snížená",J596,0)</f>
        <v>0</v>
      </c>
      <c r="BG596" s="147">
        <f>IF(N596="zákl. přenesená",J596,0)</f>
        <v>0</v>
      </c>
      <c r="BH596" s="147">
        <f>IF(N596="sníž. přenesená",J596,0)</f>
        <v>0</v>
      </c>
      <c r="BI596" s="147">
        <f>IF(N596="nulová",J596,0)</f>
        <v>0</v>
      </c>
      <c r="BJ596" s="18" t="s">
        <v>81</v>
      </c>
      <c r="BK596" s="147">
        <f>ROUND(I596*H596,2)</f>
        <v>0</v>
      </c>
      <c r="BL596" s="18" t="s">
        <v>226</v>
      </c>
      <c r="BM596" s="146" t="s">
        <v>921</v>
      </c>
    </row>
    <row r="597" spans="1:47" s="2" customFormat="1" ht="19.5">
      <c r="A597" s="30"/>
      <c r="B597" s="31"/>
      <c r="C597" s="30"/>
      <c r="D597" s="148" t="s">
        <v>186</v>
      </c>
      <c r="E597" s="30"/>
      <c r="F597" s="149" t="s">
        <v>870</v>
      </c>
      <c r="G597" s="30"/>
      <c r="H597" s="30"/>
      <c r="I597" s="30"/>
      <c r="J597" s="30"/>
      <c r="K597" s="30"/>
      <c r="L597" s="31"/>
      <c r="M597" s="150"/>
      <c r="N597" s="151"/>
      <c r="O597" s="51"/>
      <c r="P597" s="51"/>
      <c r="Q597" s="51"/>
      <c r="R597" s="51"/>
      <c r="S597" s="51"/>
      <c r="T597" s="52"/>
      <c r="U597" s="30"/>
      <c r="V597" s="30"/>
      <c r="W597" s="30"/>
      <c r="X597" s="30"/>
      <c r="Y597" s="30"/>
      <c r="Z597" s="30"/>
      <c r="AA597" s="30"/>
      <c r="AB597" s="30"/>
      <c r="AC597" s="30"/>
      <c r="AD597" s="30"/>
      <c r="AE597" s="30"/>
      <c r="AT597" s="18" t="s">
        <v>186</v>
      </c>
      <c r="AU597" s="18" t="s">
        <v>83</v>
      </c>
    </row>
    <row r="598" spans="1:65" s="2" customFormat="1" ht="14.45" customHeight="1">
      <c r="A598" s="30"/>
      <c r="B598" s="135"/>
      <c r="C598" s="165" t="s">
        <v>922</v>
      </c>
      <c r="D598" s="165" t="s">
        <v>158</v>
      </c>
      <c r="E598" s="166" t="s">
        <v>923</v>
      </c>
      <c r="F598" s="167" t="s">
        <v>924</v>
      </c>
      <c r="G598" s="168" t="s">
        <v>874</v>
      </c>
      <c r="H598" s="169">
        <v>1</v>
      </c>
      <c r="I598" s="170"/>
      <c r="J598" s="170">
        <f aca="true" t="shared" si="0" ref="J598:J603">ROUND(I598*H598,2)</f>
        <v>0</v>
      </c>
      <c r="K598" s="167" t="s">
        <v>407</v>
      </c>
      <c r="L598" s="171"/>
      <c r="M598" s="172" t="s">
        <v>3</v>
      </c>
      <c r="N598" s="173" t="s">
        <v>46</v>
      </c>
      <c r="O598" s="144">
        <v>0</v>
      </c>
      <c r="P598" s="144">
        <f aca="true" t="shared" si="1" ref="P598:P603">O598*H598</f>
        <v>0</v>
      </c>
      <c r="Q598" s="144">
        <v>0.0033</v>
      </c>
      <c r="R598" s="144">
        <f aca="true" t="shared" si="2" ref="R598:R603">Q598*H598</f>
        <v>0.0033</v>
      </c>
      <c r="S598" s="144">
        <v>0</v>
      </c>
      <c r="T598" s="145">
        <f aca="true" t="shared" si="3" ref="T598:T603">S598*H598</f>
        <v>0</v>
      </c>
      <c r="U598" s="30"/>
      <c r="V598" s="30"/>
      <c r="W598" s="30"/>
      <c r="X598" s="30"/>
      <c r="Y598" s="30"/>
      <c r="Z598" s="30"/>
      <c r="AA598" s="30"/>
      <c r="AB598" s="30"/>
      <c r="AC598" s="30"/>
      <c r="AD598" s="30"/>
      <c r="AE598" s="30"/>
      <c r="AR598" s="146" t="s">
        <v>318</v>
      </c>
      <c r="AT598" s="146" t="s">
        <v>158</v>
      </c>
      <c r="AU598" s="146" t="s">
        <v>83</v>
      </c>
      <c r="AY598" s="18" t="s">
        <v>132</v>
      </c>
      <c r="BE598" s="147">
        <f aca="true" t="shared" si="4" ref="BE598:BE603">IF(N598="základní",J598,0)</f>
        <v>0</v>
      </c>
      <c r="BF598" s="147">
        <f aca="true" t="shared" si="5" ref="BF598:BF603">IF(N598="snížená",J598,0)</f>
        <v>0</v>
      </c>
      <c r="BG598" s="147">
        <f aca="true" t="shared" si="6" ref="BG598:BG603">IF(N598="zákl. přenesená",J598,0)</f>
        <v>0</v>
      </c>
      <c r="BH598" s="147">
        <f aca="true" t="shared" si="7" ref="BH598:BH603">IF(N598="sníž. přenesená",J598,0)</f>
        <v>0</v>
      </c>
      <c r="BI598" s="147">
        <f aca="true" t="shared" si="8" ref="BI598:BI603">IF(N598="nulová",J598,0)</f>
        <v>0</v>
      </c>
      <c r="BJ598" s="18" t="s">
        <v>81</v>
      </c>
      <c r="BK598" s="147">
        <f aca="true" t="shared" si="9" ref="BK598:BK603">ROUND(I598*H598,2)</f>
        <v>0</v>
      </c>
      <c r="BL598" s="18" t="s">
        <v>226</v>
      </c>
      <c r="BM598" s="146" t="s">
        <v>925</v>
      </c>
    </row>
    <row r="599" spans="1:65" s="2" customFormat="1" ht="14.45" customHeight="1">
      <c r="A599" s="30"/>
      <c r="B599" s="135"/>
      <c r="C599" s="165" t="s">
        <v>926</v>
      </c>
      <c r="D599" s="165" t="s">
        <v>158</v>
      </c>
      <c r="E599" s="166" t="s">
        <v>927</v>
      </c>
      <c r="F599" s="167" t="s">
        <v>928</v>
      </c>
      <c r="G599" s="168" t="s">
        <v>184</v>
      </c>
      <c r="H599" s="169">
        <v>1</v>
      </c>
      <c r="I599" s="170"/>
      <c r="J599" s="170">
        <f t="shared" si="0"/>
        <v>0</v>
      </c>
      <c r="K599" s="167" t="s">
        <v>407</v>
      </c>
      <c r="L599" s="171"/>
      <c r="M599" s="172" t="s">
        <v>3</v>
      </c>
      <c r="N599" s="173" t="s">
        <v>46</v>
      </c>
      <c r="O599" s="144">
        <v>0</v>
      </c>
      <c r="P599" s="144">
        <f t="shared" si="1"/>
        <v>0</v>
      </c>
      <c r="Q599" s="144">
        <v>0.0035</v>
      </c>
      <c r="R599" s="144">
        <f t="shared" si="2"/>
        <v>0.0035</v>
      </c>
      <c r="S599" s="144">
        <v>0</v>
      </c>
      <c r="T599" s="145">
        <f t="shared" si="3"/>
        <v>0</v>
      </c>
      <c r="U599" s="30"/>
      <c r="V599" s="30"/>
      <c r="W599" s="30"/>
      <c r="X599" s="30"/>
      <c r="Y599" s="30"/>
      <c r="Z599" s="30"/>
      <c r="AA599" s="30"/>
      <c r="AB599" s="30"/>
      <c r="AC599" s="30"/>
      <c r="AD599" s="30"/>
      <c r="AE599" s="30"/>
      <c r="AR599" s="146" t="s">
        <v>318</v>
      </c>
      <c r="AT599" s="146" t="s">
        <v>158</v>
      </c>
      <c r="AU599" s="146" t="s">
        <v>83</v>
      </c>
      <c r="AY599" s="18" t="s">
        <v>132</v>
      </c>
      <c r="BE599" s="147">
        <f t="shared" si="4"/>
        <v>0</v>
      </c>
      <c r="BF599" s="147">
        <f t="shared" si="5"/>
        <v>0</v>
      </c>
      <c r="BG599" s="147">
        <f t="shared" si="6"/>
        <v>0</v>
      </c>
      <c r="BH599" s="147">
        <f t="shared" si="7"/>
        <v>0</v>
      </c>
      <c r="BI599" s="147">
        <f t="shared" si="8"/>
        <v>0</v>
      </c>
      <c r="BJ599" s="18" t="s">
        <v>81</v>
      </c>
      <c r="BK599" s="147">
        <f t="shared" si="9"/>
        <v>0</v>
      </c>
      <c r="BL599" s="18" t="s">
        <v>226</v>
      </c>
      <c r="BM599" s="146" t="s">
        <v>929</v>
      </c>
    </row>
    <row r="600" spans="1:65" s="2" customFormat="1" ht="14.45" customHeight="1">
      <c r="A600" s="30"/>
      <c r="B600" s="135"/>
      <c r="C600" s="165" t="s">
        <v>930</v>
      </c>
      <c r="D600" s="165" t="s">
        <v>158</v>
      </c>
      <c r="E600" s="166" t="s">
        <v>931</v>
      </c>
      <c r="F600" s="167" t="s">
        <v>932</v>
      </c>
      <c r="G600" s="168" t="s">
        <v>184</v>
      </c>
      <c r="H600" s="169">
        <v>1</v>
      </c>
      <c r="I600" s="170"/>
      <c r="J600" s="170">
        <f t="shared" si="0"/>
        <v>0</v>
      </c>
      <c r="K600" s="167" t="s">
        <v>407</v>
      </c>
      <c r="L600" s="171"/>
      <c r="M600" s="172" t="s">
        <v>3</v>
      </c>
      <c r="N600" s="173" t="s">
        <v>46</v>
      </c>
      <c r="O600" s="144">
        <v>0</v>
      </c>
      <c r="P600" s="144">
        <f t="shared" si="1"/>
        <v>0</v>
      </c>
      <c r="Q600" s="144">
        <v>0.00078</v>
      </c>
      <c r="R600" s="144">
        <f t="shared" si="2"/>
        <v>0.00078</v>
      </c>
      <c r="S600" s="144">
        <v>0</v>
      </c>
      <c r="T600" s="145">
        <f t="shared" si="3"/>
        <v>0</v>
      </c>
      <c r="U600" s="30"/>
      <c r="V600" s="30"/>
      <c r="W600" s="30"/>
      <c r="X600" s="30"/>
      <c r="Y600" s="30"/>
      <c r="Z600" s="30"/>
      <c r="AA600" s="30"/>
      <c r="AB600" s="30"/>
      <c r="AC600" s="30"/>
      <c r="AD600" s="30"/>
      <c r="AE600" s="30"/>
      <c r="AR600" s="146" t="s">
        <v>318</v>
      </c>
      <c r="AT600" s="146" t="s">
        <v>158</v>
      </c>
      <c r="AU600" s="146" t="s">
        <v>83</v>
      </c>
      <c r="AY600" s="18" t="s">
        <v>132</v>
      </c>
      <c r="BE600" s="147">
        <f t="shared" si="4"/>
        <v>0</v>
      </c>
      <c r="BF600" s="147">
        <f t="shared" si="5"/>
        <v>0</v>
      </c>
      <c r="BG600" s="147">
        <f t="shared" si="6"/>
        <v>0</v>
      </c>
      <c r="BH600" s="147">
        <f t="shared" si="7"/>
        <v>0</v>
      </c>
      <c r="BI600" s="147">
        <f t="shared" si="8"/>
        <v>0</v>
      </c>
      <c r="BJ600" s="18" t="s">
        <v>81</v>
      </c>
      <c r="BK600" s="147">
        <f t="shared" si="9"/>
        <v>0</v>
      </c>
      <c r="BL600" s="18" t="s">
        <v>226</v>
      </c>
      <c r="BM600" s="146" t="s">
        <v>933</v>
      </c>
    </row>
    <row r="601" spans="1:65" s="2" customFormat="1" ht="14.45" customHeight="1">
      <c r="A601" s="30"/>
      <c r="B601" s="135"/>
      <c r="C601" s="165" t="s">
        <v>934</v>
      </c>
      <c r="D601" s="165" t="s">
        <v>158</v>
      </c>
      <c r="E601" s="166" t="s">
        <v>935</v>
      </c>
      <c r="F601" s="167" t="s">
        <v>936</v>
      </c>
      <c r="G601" s="168" t="s">
        <v>184</v>
      </c>
      <c r="H601" s="169">
        <v>1</v>
      </c>
      <c r="I601" s="170"/>
      <c r="J601" s="170">
        <f t="shared" si="0"/>
        <v>0</v>
      </c>
      <c r="K601" s="167" t="s">
        <v>139</v>
      </c>
      <c r="L601" s="171"/>
      <c r="M601" s="172" t="s">
        <v>3</v>
      </c>
      <c r="N601" s="173" t="s">
        <v>46</v>
      </c>
      <c r="O601" s="144">
        <v>0</v>
      </c>
      <c r="P601" s="144">
        <f t="shared" si="1"/>
        <v>0</v>
      </c>
      <c r="Q601" s="144">
        <v>0.0017</v>
      </c>
      <c r="R601" s="144">
        <f t="shared" si="2"/>
        <v>0.0017</v>
      </c>
      <c r="S601" s="144">
        <v>0</v>
      </c>
      <c r="T601" s="145">
        <f t="shared" si="3"/>
        <v>0</v>
      </c>
      <c r="U601" s="30"/>
      <c r="V601" s="30"/>
      <c r="W601" s="30"/>
      <c r="X601" s="30"/>
      <c r="Y601" s="30"/>
      <c r="Z601" s="30"/>
      <c r="AA601" s="30"/>
      <c r="AB601" s="30"/>
      <c r="AC601" s="30"/>
      <c r="AD601" s="30"/>
      <c r="AE601" s="30"/>
      <c r="AR601" s="146" t="s">
        <v>318</v>
      </c>
      <c r="AT601" s="146" t="s">
        <v>158</v>
      </c>
      <c r="AU601" s="146" t="s">
        <v>83</v>
      </c>
      <c r="AY601" s="18" t="s">
        <v>132</v>
      </c>
      <c r="BE601" s="147">
        <f t="shared" si="4"/>
        <v>0</v>
      </c>
      <c r="BF601" s="147">
        <f t="shared" si="5"/>
        <v>0</v>
      </c>
      <c r="BG601" s="147">
        <f t="shared" si="6"/>
        <v>0</v>
      </c>
      <c r="BH601" s="147">
        <f t="shared" si="7"/>
        <v>0</v>
      </c>
      <c r="BI601" s="147">
        <f t="shared" si="8"/>
        <v>0</v>
      </c>
      <c r="BJ601" s="18" t="s">
        <v>81</v>
      </c>
      <c r="BK601" s="147">
        <f t="shared" si="9"/>
        <v>0</v>
      </c>
      <c r="BL601" s="18" t="s">
        <v>226</v>
      </c>
      <c r="BM601" s="146" t="s">
        <v>937</v>
      </c>
    </row>
    <row r="602" spans="1:65" s="2" customFormat="1" ht="14.45" customHeight="1">
      <c r="A602" s="30"/>
      <c r="B602" s="135"/>
      <c r="C602" s="165" t="s">
        <v>938</v>
      </c>
      <c r="D602" s="165" t="s">
        <v>158</v>
      </c>
      <c r="E602" s="166" t="s">
        <v>939</v>
      </c>
      <c r="F602" s="167" t="s">
        <v>940</v>
      </c>
      <c r="G602" s="168" t="s">
        <v>184</v>
      </c>
      <c r="H602" s="169">
        <v>1</v>
      </c>
      <c r="I602" s="170"/>
      <c r="J602" s="170">
        <f t="shared" si="0"/>
        <v>0</v>
      </c>
      <c r="K602" s="167" t="s">
        <v>407</v>
      </c>
      <c r="L602" s="171"/>
      <c r="M602" s="172" t="s">
        <v>3</v>
      </c>
      <c r="N602" s="173" t="s">
        <v>46</v>
      </c>
      <c r="O602" s="144">
        <v>0</v>
      </c>
      <c r="P602" s="144">
        <f t="shared" si="1"/>
        <v>0</v>
      </c>
      <c r="Q602" s="144">
        <v>0.00039</v>
      </c>
      <c r="R602" s="144">
        <f t="shared" si="2"/>
        <v>0.00039</v>
      </c>
      <c r="S602" s="144">
        <v>0</v>
      </c>
      <c r="T602" s="145">
        <f t="shared" si="3"/>
        <v>0</v>
      </c>
      <c r="U602" s="30"/>
      <c r="V602" s="30"/>
      <c r="W602" s="30"/>
      <c r="X602" s="30"/>
      <c r="Y602" s="30"/>
      <c r="Z602" s="30"/>
      <c r="AA602" s="30"/>
      <c r="AB602" s="30"/>
      <c r="AC602" s="30"/>
      <c r="AD602" s="30"/>
      <c r="AE602" s="30"/>
      <c r="AR602" s="146" t="s">
        <v>318</v>
      </c>
      <c r="AT602" s="146" t="s">
        <v>158</v>
      </c>
      <c r="AU602" s="146" t="s">
        <v>83</v>
      </c>
      <c r="AY602" s="18" t="s">
        <v>132</v>
      </c>
      <c r="BE602" s="147">
        <f t="shared" si="4"/>
        <v>0</v>
      </c>
      <c r="BF602" s="147">
        <f t="shared" si="5"/>
        <v>0</v>
      </c>
      <c r="BG602" s="147">
        <f t="shared" si="6"/>
        <v>0</v>
      </c>
      <c r="BH602" s="147">
        <f t="shared" si="7"/>
        <v>0</v>
      </c>
      <c r="BI602" s="147">
        <f t="shared" si="8"/>
        <v>0</v>
      </c>
      <c r="BJ602" s="18" t="s">
        <v>81</v>
      </c>
      <c r="BK602" s="147">
        <f t="shared" si="9"/>
        <v>0</v>
      </c>
      <c r="BL602" s="18" t="s">
        <v>226</v>
      </c>
      <c r="BM602" s="146" t="s">
        <v>941</v>
      </c>
    </row>
    <row r="603" spans="1:65" s="2" customFormat="1" ht="37.9" customHeight="1">
      <c r="A603" s="30"/>
      <c r="B603" s="135"/>
      <c r="C603" s="136" t="s">
        <v>942</v>
      </c>
      <c r="D603" s="136" t="s">
        <v>135</v>
      </c>
      <c r="E603" s="137" t="s">
        <v>943</v>
      </c>
      <c r="F603" s="138" t="s">
        <v>944</v>
      </c>
      <c r="G603" s="139" t="s">
        <v>177</v>
      </c>
      <c r="H603" s="140">
        <v>2.198</v>
      </c>
      <c r="I603" s="141"/>
      <c r="J603" s="141">
        <f t="shared" si="0"/>
        <v>0</v>
      </c>
      <c r="K603" s="138" t="s">
        <v>407</v>
      </c>
      <c r="L603" s="31"/>
      <c r="M603" s="142" t="s">
        <v>3</v>
      </c>
      <c r="N603" s="143" t="s">
        <v>46</v>
      </c>
      <c r="O603" s="144">
        <v>0.583</v>
      </c>
      <c r="P603" s="144">
        <f t="shared" si="1"/>
        <v>1.281434</v>
      </c>
      <c r="Q603" s="144">
        <v>0</v>
      </c>
      <c r="R603" s="144">
        <f t="shared" si="2"/>
        <v>0</v>
      </c>
      <c r="S603" s="144">
        <v>0</v>
      </c>
      <c r="T603" s="145">
        <f t="shared" si="3"/>
        <v>0</v>
      </c>
      <c r="U603" s="30"/>
      <c r="V603" s="30"/>
      <c r="W603" s="30"/>
      <c r="X603" s="30"/>
      <c r="Y603" s="30"/>
      <c r="Z603" s="30"/>
      <c r="AA603" s="30"/>
      <c r="AB603" s="30"/>
      <c r="AC603" s="30"/>
      <c r="AD603" s="30"/>
      <c r="AE603" s="30"/>
      <c r="AR603" s="146" t="s">
        <v>226</v>
      </c>
      <c r="AT603" s="146" t="s">
        <v>135</v>
      </c>
      <c r="AU603" s="146" t="s">
        <v>83</v>
      </c>
      <c r="AY603" s="18" t="s">
        <v>132</v>
      </c>
      <c r="BE603" s="147">
        <f t="shared" si="4"/>
        <v>0</v>
      </c>
      <c r="BF603" s="147">
        <f t="shared" si="5"/>
        <v>0</v>
      </c>
      <c r="BG603" s="147">
        <f t="shared" si="6"/>
        <v>0</v>
      </c>
      <c r="BH603" s="147">
        <f t="shared" si="7"/>
        <v>0</v>
      </c>
      <c r="BI603" s="147">
        <f t="shared" si="8"/>
        <v>0</v>
      </c>
      <c r="BJ603" s="18" t="s">
        <v>81</v>
      </c>
      <c r="BK603" s="147">
        <f t="shared" si="9"/>
        <v>0</v>
      </c>
      <c r="BL603" s="18" t="s">
        <v>226</v>
      </c>
      <c r="BM603" s="146" t="s">
        <v>945</v>
      </c>
    </row>
    <row r="604" spans="1:47" s="2" customFormat="1" ht="107.25">
      <c r="A604" s="30"/>
      <c r="B604" s="31"/>
      <c r="C604" s="30"/>
      <c r="D604" s="148" t="s">
        <v>142</v>
      </c>
      <c r="E604" s="30"/>
      <c r="F604" s="149" t="s">
        <v>946</v>
      </c>
      <c r="G604" s="30"/>
      <c r="H604" s="30"/>
      <c r="I604" s="30"/>
      <c r="J604" s="30"/>
      <c r="K604" s="30"/>
      <c r="L604" s="31"/>
      <c r="M604" s="150"/>
      <c r="N604" s="151"/>
      <c r="O604" s="51"/>
      <c r="P604" s="51"/>
      <c r="Q604" s="51"/>
      <c r="R604" s="51"/>
      <c r="S604" s="51"/>
      <c r="T604" s="52"/>
      <c r="U604" s="30"/>
      <c r="V604" s="30"/>
      <c r="W604" s="30"/>
      <c r="X604" s="30"/>
      <c r="Y604" s="30"/>
      <c r="Z604" s="30"/>
      <c r="AA604" s="30"/>
      <c r="AB604" s="30"/>
      <c r="AC604" s="30"/>
      <c r="AD604" s="30"/>
      <c r="AE604" s="30"/>
      <c r="AT604" s="18" t="s">
        <v>142</v>
      </c>
      <c r="AU604" s="18" t="s">
        <v>83</v>
      </c>
    </row>
    <row r="605" spans="2:51" s="13" customFormat="1" ht="22.5">
      <c r="B605" s="152"/>
      <c r="D605" s="148" t="s">
        <v>144</v>
      </c>
      <c r="E605" s="153" t="s">
        <v>3</v>
      </c>
      <c r="F605" s="154" t="s">
        <v>145</v>
      </c>
      <c r="H605" s="153" t="s">
        <v>3</v>
      </c>
      <c r="L605" s="152"/>
      <c r="M605" s="155"/>
      <c r="N605" s="156"/>
      <c r="O605" s="156"/>
      <c r="P605" s="156"/>
      <c r="Q605" s="156"/>
      <c r="R605" s="156"/>
      <c r="S605" s="156"/>
      <c r="T605" s="157"/>
      <c r="AT605" s="153" t="s">
        <v>144</v>
      </c>
      <c r="AU605" s="153" t="s">
        <v>83</v>
      </c>
      <c r="AV605" s="13" t="s">
        <v>81</v>
      </c>
      <c r="AW605" s="13" t="s">
        <v>37</v>
      </c>
      <c r="AX605" s="13" t="s">
        <v>75</v>
      </c>
      <c r="AY605" s="153" t="s">
        <v>132</v>
      </c>
    </row>
    <row r="606" spans="2:51" s="14" customFormat="1" ht="12">
      <c r="B606" s="158"/>
      <c r="D606" s="148" t="s">
        <v>144</v>
      </c>
      <c r="E606" s="159" t="s">
        <v>3</v>
      </c>
      <c r="F606" s="160" t="s">
        <v>947</v>
      </c>
      <c r="H606" s="161">
        <v>2.198</v>
      </c>
      <c r="L606" s="158"/>
      <c r="M606" s="162"/>
      <c r="N606" s="163"/>
      <c r="O606" s="163"/>
      <c r="P606" s="163"/>
      <c r="Q606" s="163"/>
      <c r="R606" s="163"/>
      <c r="S606" s="163"/>
      <c r="T606" s="164"/>
      <c r="AT606" s="159" t="s">
        <v>144</v>
      </c>
      <c r="AU606" s="159" t="s">
        <v>83</v>
      </c>
      <c r="AV606" s="14" t="s">
        <v>83</v>
      </c>
      <c r="AW606" s="14" t="s">
        <v>37</v>
      </c>
      <c r="AX606" s="14" t="s">
        <v>81</v>
      </c>
      <c r="AY606" s="159" t="s">
        <v>132</v>
      </c>
    </row>
    <row r="607" spans="1:65" s="2" customFormat="1" ht="14.45" customHeight="1">
      <c r="A607" s="30"/>
      <c r="B607" s="135"/>
      <c r="C607" s="165" t="s">
        <v>948</v>
      </c>
      <c r="D607" s="165" t="s">
        <v>158</v>
      </c>
      <c r="E607" s="166" t="s">
        <v>949</v>
      </c>
      <c r="F607" s="167" t="s">
        <v>950</v>
      </c>
      <c r="G607" s="168" t="s">
        <v>177</v>
      </c>
      <c r="H607" s="169">
        <v>2.418</v>
      </c>
      <c r="I607" s="170"/>
      <c r="J607" s="170">
        <f>ROUND(I607*H607,2)</f>
        <v>0</v>
      </c>
      <c r="K607" s="167" t="s">
        <v>407</v>
      </c>
      <c r="L607" s="171"/>
      <c r="M607" s="172" t="s">
        <v>3</v>
      </c>
      <c r="N607" s="173" t="s">
        <v>46</v>
      </c>
      <c r="O607" s="144">
        <v>0</v>
      </c>
      <c r="P607" s="144">
        <f>O607*H607</f>
        <v>0</v>
      </c>
      <c r="Q607" s="144">
        <v>0.0135</v>
      </c>
      <c r="R607" s="144">
        <f>Q607*H607</f>
        <v>0.032643</v>
      </c>
      <c r="S607" s="144">
        <v>0</v>
      </c>
      <c r="T607" s="145">
        <f>S607*H607</f>
        <v>0</v>
      </c>
      <c r="U607" s="30"/>
      <c r="V607" s="30"/>
      <c r="W607" s="30"/>
      <c r="X607" s="30"/>
      <c r="Y607" s="30"/>
      <c r="Z607" s="30"/>
      <c r="AA607" s="30"/>
      <c r="AB607" s="30"/>
      <c r="AC607" s="30"/>
      <c r="AD607" s="30"/>
      <c r="AE607" s="30"/>
      <c r="AR607" s="146" t="s">
        <v>318</v>
      </c>
      <c r="AT607" s="146" t="s">
        <v>158</v>
      </c>
      <c r="AU607" s="146" t="s">
        <v>83</v>
      </c>
      <c r="AY607" s="18" t="s">
        <v>132</v>
      </c>
      <c r="BE607" s="147">
        <f>IF(N607="základní",J607,0)</f>
        <v>0</v>
      </c>
      <c r="BF607" s="147">
        <f>IF(N607="snížená",J607,0)</f>
        <v>0</v>
      </c>
      <c r="BG607" s="147">
        <f>IF(N607="zákl. přenesená",J607,0)</f>
        <v>0</v>
      </c>
      <c r="BH607" s="147">
        <f>IF(N607="sníž. přenesená",J607,0)</f>
        <v>0</v>
      </c>
      <c r="BI607" s="147">
        <f>IF(N607="nulová",J607,0)</f>
        <v>0</v>
      </c>
      <c r="BJ607" s="18" t="s">
        <v>81</v>
      </c>
      <c r="BK607" s="147">
        <f>ROUND(I607*H607,2)</f>
        <v>0</v>
      </c>
      <c r="BL607" s="18" t="s">
        <v>226</v>
      </c>
      <c r="BM607" s="146" t="s">
        <v>951</v>
      </c>
    </row>
    <row r="608" spans="2:51" s="14" customFormat="1" ht="12">
      <c r="B608" s="158"/>
      <c r="D608" s="148" t="s">
        <v>144</v>
      </c>
      <c r="F608" s="160" t="s">
        <v>952</v>
      </c>
      <c r="H608" s="161">
        <v>2.418</v>
      </c>
      <c r="L608" s="158"/>
      <c r="M608" s="162"/>
      <c r="N608" s="163"/>
      <c r="O608" s="163"/>
      <c r="P608" s="163"/>
      <c r="Q608" s="163"/>
      <c r="R608" s="163"/>
      <c r="S608" s="163"/>
      <c r="T608" s="164"/>
      <c r="AT608" s="159" t="s">
        <v>144</v>
      </c>
      <c r="AU608" s="159" t="s">
        <v>83</v>
      </c>
      <c r="AV608" s="14" t="s">
        <v>83</v>
      </c>
      <c r="AW608" s="14" t="s">
        <v>4</v>
      </c>
      <c r="AX608" s="14" t="s">
        <v>81</v>
      </c>
      <c r="AY608" s="159" t="s">
        <v>132</v>
      </c>
    </row>
    <row r="609" spans="1:65" s="2" customFormat="1" ht="48.75" customHeight="1">
      <c r="A609" s="30"/>
      <c r="B609" s="135"/>
      <c r="C609" s="136" t="s">
        <v>953</v>
      </c>
      <c r="D609" s="136" t="s">
        <v>135</v>
      </c>
      <c r="E609" s="137" t="s">
        <v>954</v>
      </c>
      <c r="F609" s="138" t="s">
        <v>955</v>
      </c>
      <c r="G609" s="139" t="s">
        <v>432</v>
      </c>
      <c r="H609" s="140">
        <v>800.619</v>
      </c>
      <c r="I609" s="141"/>
      <c r="J609" s="141">
        <f>ROUND(I609*H609,2)</f>
        <v>0</v>
      </c>
      <c r="K609" s="138" t="s">
        <v>139</v>
      </c>
      <c r="L609" s="31"/>
      <c r="M609" s="142" t="s">
        <v>3</v>
      </c>
      <c r="N609" s="143" t="s">
        <v>46</v>
      </c>
      <c r="O609" s="144">
        <v>0</v>
      </c>
      <c r="P609" s="144">
        <f>O609*H609</f>
        <v>0</v>
      </c>
      <c r="Q609" s="144">
        <v>0</v>
      </c>
      <c r="R609" s="144">
        <f>Q609*H609</f>
        <v>0</v>
      </c>
      <c r="S609" s="144">
        <v>0</v>
      </c>
      <c r="T609" s="145">
        <f>S609*H609</f>
        <v>0</v>
      </c>
      <c r="U609" s="30"/>
      <c r="V609" s="30"/>
      <c r="W609" s="30"/>
      <c r="X609" s="30"/>
      <c r="Y609" s="30"/>
      <c r="Z609" s="30"/>
      <c r="AA609" s="30"/>
      <c r="AB609" s="30"/>
      <c r="AC609" s="30"/>
      <c r="AD609" s="30"/>
      <c r="AE609" s="30"/>
      <c r="AR609" s="146" t="s">
        <v>226</v>
      </c>
      <c r="AT609" s="146" t="s">
        <v>135</v>
      </c>
      <c r="AU609" s="146" t="s">
        <v>83</v>
      </c>
      <c r="AY609" s="18" t="s">
        <v>132</v>
      </c>
      <c r="BE609" s="147">
        <f>IF(N609="základní",J609,0)</f>
        <v>0</v>
      </c>
      <c r="BF609" s="147">
        <f>IF(N609="snížená",J609,0)</f>
        <v>0</v>
      </c>
      <c r="BG609" s="147">
        <f>IF(N609="zákl. přenesená",J609,0)</f>
        <v>0</v>
      </c>
      <c r="BH609" s="147">
        <f>IF(N609="sníž. přenesená",J609,0)</f>
        <v>0</v>
      </c>
      <c r="BI609" s="147">
        <f>IF(N609="nulová",J609,0)</f>
        <v>0</v>
      </c>
      <c r="BJ609" s="18" t="s">
        <v>81</v>
      </c>
      <c r="BK609" s="147">
        <f>ROUND(I609*H609,2)</f>
        <v>0</v>
      </c>
      <c r="BL609" s="18" t="s">
        <v>226</v>
      </c>
      <c r="BM609" s="146" t="s">
        <v>956</v>
      </c>
    </row>
    <row r="610" spans="1:47" s="2" customFormat="1" ht="126.75">
      <c r="A610" s="30"/>
      <c r="B610" s="31"/>
      <c r="C610" s="30"/>
      <c r="D610" s="148" t="s">
        <v>142</v>
      </c>
      <c r="E610" s="30"/>
      <c r="F610" s="149" t="s">
        <v>957</v>
      </c>
      <c r="G610" s="30"/>
      <c r="H610" s="30"/>
      <c r="I610" s="30"/>
      <c r="J610" s="30"/>
      <c r="K610" s="30"/>
      <c r="L610" s="31"/>
      <c r="M610" s="150"/>
      <c r="N610" s="151"/>
      <c r="O610" s="51"/>
      <c r="P610" s="51"/>
      <c r="Q610" s="51"/>
      <c r="R610" s="51"/>
      <c r="S610" s="51"/>
      <c r="T610" s="52"/>
      <c r="U610" s="30"/>
      <c r="V610" s="30"/>
      <c r="W610" s="30"/>
      <c r="X610" s="30"/>
      <c r="Y610" s="30"/>
      <c r="Z610" s="30"/>
      <c r="AA610" s="30"/>
      <c r="AB610" s="30"/>
      <c r="AC610" s="30"/>
      <c r="AD610" s="30"/>
      <c r="AE610" s="30"/>
      <c r="AT610" s="18" t="s">
        <v>142</v>
      </c>
      <c r="AU610" s="18" t="s">
        <v>83</v>
      </c>
    </row>
    <row r="611" spans="1:65" s="2" customFormat="1" ht="49.15" customHeight="1">
      <c r="A611" s="30"/>
      <c r="B611" s="135"/>
      <c r="C611" s="136" t="s">
        <v>958</v>
      </c>
      <c r="D611" s="136" t="s">
        <v>135</v>
      </c>
      <c r="E611" s="137" t="s">
        <v>959</v>
      </c>
      <c r="F611" s="138" t="s">
        <v>960</v>
      </c>
      <c r="G611" s="139" t="s">
        <v>432</v>
      </c>
      <c r="H611" s="140">
        <v>800.619</v>
      </c>
      <c r="I611" s="141"/>
      <c r="J611" s="141">
        <f>ROUND(I611*H611,2)</f>
        <v>0</v>
      </c>
      <c r="K611" s="138" t="s">
        <v>139</v>
      </c>
      <c r="L611" s="31"/>
      <c r="M611" s="142" t="s">
        <v>3</v>
      </c>
      <c r="N611" s="143" t="s">
        <v>46</v>
      </c>
      <c r="O611" s="144">
        <v>0</v>
      </c>
      <c r="P611" s="144">
        <f>O611*H611</f>
        <v>0</v>
      </c>
      <c r="Q611" s="144">
        <v>0</v>
      </c>
      <c r="R611" s="144">
        <f>Q611*H611</f>
        <v>0</v>
      </c>
      <c r="S611" s="144">
        <v>0</v>
      </c>
      <c r="T611" s="145">
        <f>S611*H611</f>
        <v>0</v>
      </c>
      <c r="U611" s="30"/>
      <c r="V611" s="30"/>
      <c r="W611" s="30"/>
      <c r="X611" s="30"/>
      <c r="Y611" s="30"/>
      <c r="Z611" s="30"/>
      <c r="AA611" s="30"/>
      <c r="AB611" s="30"/>
      <c r="AC611" s="30"/>
      <c r="AD611" s="30"/>
      <c r="AE611" s="30"/>
      <c r="AR611" s="146" t="s">
        <v>226</v>
      </c>
      <c r="AT611" s="146" t="s">
        <v>135</v>
      </c>
      <c r="AU611" s="146" t="s">
        <v>83</v>
      </c>
      <c r="AY611" s="18" t="s">
        <v>132</v>
      </c>
      <c r="BE611" s="147">
        <f>IF(N611="základní",J611,0)</f>
        <v>0</v>
      </c>
      <c r="BF611" s="147">
        <f>IF(N611="snížená",J611,0)</f>
        <v>0</v>
      </c>
      <c r="BG611" s="147">
        <f>IF(N611="zákl. přenesená",J611,0)</f>
        <v>0</v>
      </c>
      <c r="BH611" s="147">
        <f>IF(N611="sníž. přenesená",J611,0)</f>
        <v>0</v>
      </c>
      <c r="BI611" s="147">
        <f>IF(N611="nulová",J611,0)</f>
        <v>0</v>
      </c>
      <c r="BJ611" s="18" t="s">
        <v>81</v>
      </c>
      <c r="BK611" s="147">
        <f>ROUND(I611*H611,2)</f>
        <v>0</v>
      </c>
      <c r="BL611" s="18" t="s">
        <v>226</v>
      </c>
      <c r="BM611" s="146" t="s">
        <v>961</v>
      </c>
    </row>
    <row r="612" spans="1:47" s="2" customFormat="1" ht="126.75">
      <c r="A612" s="30"/>
      <c r="B612" s="31"/>
      <c r="C612" s="30"/>
      <c r="D612" s="148" t="s">
        <v>142</v>
      </c>
      <c r="E612" s="30"/>
      <c r="F612" s="149" t="s">
        <v>957</v>
      </c>
      <c r="G612" s="30"/>
      <c r="H612" s="30"/>
      <c r="I612" s="30"/>
      <c r="J612" s="30"/>
      <c r="K612" s="30"/>
      <c r="L612" s="31"/>
      <c r="M612" s="150"/>
      <c r="N612" s="151"/>
      <c r="O612" s="51"/>
      <c r="P612" s="51"/>
      <c r="Q612" s="51"/>
      <c r="R612" s="51"/>
      <c r="S612" s="51"/>
      <c r="T612" s="52"/>
      <c r="U612" s="30"/>
      <c r="V612" s="30"/>
      <c r="W612" s="30"/>
      <c r="X612" s="30"/>
      <c r="Y612" s="30"/>
      <c r="Z612" s="30"/>
      <c r="AA612" s="30"/>
      <c r="AB612" s="30"/>
      <c r="AC612" s="30"/>
      <c r="AD612" s="30"/>
      <c r="AE612" s="30"/>
      <c r="AT612" s="18" t="s">
        <v>142</v>
      </c>
      <c r="AU612" s="18" t="s">
        <v>83</v>
      </c>
    </row>
    <row r="613" spans="2:63" s="12" customFormat="1" ht="22.9" customHeight="1">
      <c r="B613" s="123"/>
      <c r="D613" s="124" t="s">
        <v>74</v>
      </c>
      <c r="E613" s="133" t="s">
        <v>962</v>
      </c>
      <c r="F613" s="133" t="s">
        <v>963</v>
      </c>
      <c r="J613" s="134">
        <f>BK613</f>
        <v>0</v>
      </c>
      <c r="L613" s="123"/>
      <c r="M613" s="127"/>
      <c r="N613" s="128"/>
      <c r="O613" s="128"/>
      <c r="P613" s="129">
        <f>SUM(P614:P619)</f>
        <v>0</v>
      </c>
      <c r="Q613" s="128"/>
      <c r="R613" s="129">
        <f>SUM(R614:R619)</f>
        <v>0</v>
      </c>
      <c r="S613" s="128"/>
      <c r="T613" s="130">
        <f>SUM(T614:T619)</f>
        <v>0</v>
      </c>
      <c r="AR613" s="124" t="s">
        <v>83</v>
      </c>
      <c r="AT613" s="131" t="s">
        <v>74</v>
      </c>
      <c r="AU613" s="131" t="s">
        <v>81</v>
      </c>
      <c r="AY613" s="124" t="s">
        <v>132</v>
      </c>
      <c r="BK613" s="132">
        <f>SUM(BK614:BK619)</f>
        <v>0</v>
      </c>
    </row>
    <row r="614" spans="1:65" s="2" customFormat="1" ht="76.35" customHeight="1">
      <c r="A614" s="30"/>
      <c r="B614" s="135"/>
      <c r="C614" s="136" t="s">
        <v>964</v>
      </c>
      <c r="D614" s="136" t="s">
        <v>135</v>
      </c>
      <c r="E614" s="137" t="s">
        <v>965</v>
      </c>
      <c r="F614" s="138" t="s">
        <v>966</v>
      </c>
      <c r="G614" s="139" t="s">
        <v>483</v>
      </c>
      <c r="H614" s="140">
        <v>1</v>
      </c>
      <c r="I614" s="141"/>
      <c r="J614" s="141">
        <f>ROUND(I614*H614,2)</f>
        <v>0</v>
      </c>
      <c r="K614" s="138" t="s">
        <v>407</v>
      </c>
      <c r="L614" s="31"/>
      <c r="M614" s="142" t="s">
        <v>3</v>
      </c>
      <c r="N614" s="143" t="s">
        <v>46</v>
      </c>
      <c r="O614" s="144">
        <v>0</v>
      </c>
      <c r="P614" s="144">
        <f>O614*H614</f>
        <v>0</v>
      </c>
      <c r="Q614" s="144">
        <v>0</v>
      </c>
      <c r="R614" s="144">
        <f>Q614*H614</f>
        <v>0</v>
      </c>
      <c r="S614" s="144">
        <v>0</v>
      </c>
      <c r="T614" s="145">
        <f>S614*H614</f>
        <v>0</v>
      </c>
      <c r="U614" s="30"/>
      <c r="V614" s="30"/>
      <c r="W614" s="30"/>
      <c r="X614" s="30"/>
      <c r="Y614" s="30"/>
      <c r="Z614" s="30"/>
      <c r="AA614" s="30"/>
      <c r="AB614" s="30"/>
      <c r="AC614" s="30"/>
      <c r="AD614" s="30"/>
      <c r="AE614" s="30"/>
      <c r="AR614" s="146" t="s">
        <v>226</v>
      </c>
      <c r="AT614" s="146" t="s">
        <v>135</v>
      </c>
      <c r="AU614" s="146" t="s">
        <v>83</v>
      </c>
      <c r="AY614" s="18" t="s">
        <v>132</v>
      </c>
      <c r="BE614" s="147">
        <f>IF(N614="základní",J614,0)</f>
        <v>0</v>
      </c>
      <c r="BF614" s="147">
        <f>IF(N614="snížená",J614,0)</f>
        <v>0</v>
      </c>
      <c r="BG614" s="147">
        <f>IF(N614="zákl. přenesená",J614,0)</f>
        <v>0</v>
      </c>
      <c r="BH614" s="147">
        <f>IF(N614="sníž. přenesená",J614,0)</f>
        <v>0</v>
      </c>
      <c r="BI614" s="147">
        <f>IF(N614="nulová",J614,0)</f>
        <v>0</v>
      </c>
      <c r="BJ614" s="18" t="s">
        <v>81</v>
      </c>
      <c r="BK614" s="147">
        <f>ROUND(I614*H614,2)</f>
        <v>0</v>
      </c>
      <c r="BL614" s="18" t="s">
        <v>226</v>
      </c>
      <c r="BM614" s="146" t="s">
        <v>967</v>
      </c>
    </row>
    <row r="615" spans="1:47" s="2" customFormat="1" ht="29.25">
      <c r="A615" s="30"/>
      <c r="B615" s="31"/>
      <c r="C615" s="30"/>
      <c r="D615" s="148" t="s">
        <v>186</v>
      </c>
      <c r="E615" s="30"/>
      <c r="F615" s="149" t="s">
        <v>187</v>
      </c>
      <c r="G615" s="30"/>
      <c r="H615" s="30"/>
      <c r="I615" s="30"/>
      <c r="J615" s="30"/>
      <c r="K615" s="30"/>
      <c r="L615" s="31"/>
      <c r="M615" s="150"/>
      <c r="N615" s="151"/>
      <c r="O615" s="51"/>
      <c r="P615" s="51"/>
      <c r="Q615" s="51"/>
      <c r="R615" s="51"/>
      <c r="S615" s="51"/>
      <c r="T615" s="52"/>
      <c r="U615" s="30"/>
      <c r="V615" s="30"/>
      <c r="W615" s="30"/>
      <c r="X615" s="30"/>
      <c r="Y615" s="30"/>
      <c r="Z615" s="30"/>
      <c r="AA615" s="30"/>
      <c r="AB615" s="30"/>
      <c r="AC615" s="30"/>
      <c r="AD615" s="30"/>
      <c r="AE615" s="30"/>
      <c r="AT615" s="18" t="s">
        <v>186</v>
      </c>
      <c r="AU615" s="18" t="s">
        <v>83</v>
      </c>
    </row>
    <row r="616" spans="1:65" s="2" customFormat="1" ht="49.5" customHeight="1">
      <c r="A616" s="30"/>
      <c r="B616" s="135"/>
      <c r="C616" s="136" t="s">
        <v>968</v>
      </c>
      <c r="D616" s="136" t="s">
        <v>135</v>
      </c>
      <c r="E616" s="137" t="s">
        <v>969</v>
      </c>
      <c r="F616" s="138" t="s">
        <v>970</v>
      </c>
      <c r="G616" s="139" t="s">
        <v>432</v>
      </c>
      <c r="H616" s="140">
        <v>56</v>
      </c>
      <c r="I616" s="141"/>
      <c r="J616" s="141">
        <f>ROUND(I616*H616,2)</f>
        <v>0</v>
      </c>
      <c r="K616" s="138" t="s">
        <v>139</v>
      </c>
      <c r="L616" s="31"/>
      <c r="M616" s="142" t="s">
        <v>3</v>
      </c>
      <c r="N616" s="143" t="s">
        <v>46</v>
      </c>
      <c r="O616" s="144">
        <v>0</v>
      </c>
      <c r="P616" s="144">
        <f>O616*H616</f>
        <v>0</v>
      </c>
      <c r="Q616" s="144">
        <v>0</v>
      </c>
      <c r="R616" s="144">
        <f>Q616*H616</f>
        <v>0</v>
      </c>
      <c r="S616" s="144">
        <v>0</v>
      </c>
      <c r="T616" s="145">
        <f>S616*H616</f>
        <v>0</v>
      </c>
      <c r="U616" s="30"/>
      <c r="V616" s="30"/>
      <c r="W616" s="30"/>
      <c r="X616" s="30"/>
      <c r="Y616" s="30"/>
      <c r="Z616" s="30"/>
      <c r="AA616" s="30"/>
      <c r="AB616" s="30"/>
      <c r="AC616" s="30"/>
      <c r="AD616" s="30"/>
      <c r="AE616" s="30"/>
      <c r="AR616" s="146" t="s">
        <v>226</v>
      </c>
      <c r="AT616" s="146" t="s">
        <v>135</v>
      </c>
      <c r="AU616" s="146" t="s">
        <v>83</v>
      </c>
      <c r="AY616" s="18" t="s">
        <v>132</v>
      </c>
      <c r="BE616" s="147">
        <f>IF(N616="základní",J616,0)</f>
        <v>0</v>
      </c>
      <c r="BF616" s="147">
        <f>IF(N616="snížená",J616,0)</f>
        <v>0</v>
      </c>
      <c r="BG616" s="147">
        <f>IF(N616="zákl. přenesená",J616,0)</f>
        <v>0</v>
      </c>
      <c r="BH616" s="147">
        <f>IF(N616="sníž. přenesená",J616,0)</f>
        <v>0</v>
      </c>
      <c r="BI616" s="147">
        <f>IF(N616="nulová",J616,0)</f>
        <v>0</v>
      </c>
      <c r="BJ616" s="18" t="s">
        <v>81</v>
      </c>
      <c r="BK616" s="147">
        <f>ROUND(I616*H616,2)</f>
        <v>0</v>
      </c>
      <c r="BL616" s="18" t="s">
        <v>226</v>
      </c>
      <c r="BM616" s="146" t="s">
        <v>971</v>
      </c>
    </row>
    <row r="617" spans="1:47" s="2" customFormat="1" ht="126.75">
      <c r="A617" s="30"/>
      <c r="B617" s="31"/>
      <c r="C617" s="30"/>
      <c r="D617" s="148" t="s">
        <v>142</v>
      </c>
      <c r="E617" s="30"/>
      <c r="F617" s="149" t="s">
        <v>972</v>
      </c>
      <c r="G617" s="30"/>
      <c r="H617" s="30"/>
      <c r="I617" s="30"/>
      <c r="J617" s="30"/>
      <c r="K617" s="30"/>
      <c r="L617" s="31"/>
      <c r="M617" s="150"/>
      <c r="N617" s="151"/>
      <c r="O617" s="51"/>
      <c r="P617" s="51"/>
      <c r="Q617" s="51"/>
      <c r="R617" s="51"/>
      <c r="S617" s="51"/>
      <c r="T617" s="52"/>
      <c r="U617" s="30"/>
      <c r="V617" s="30"/>
      <c r="W617" s="30"/>
      <c r="X617" s="30"/>
      <c r="Y617" s="30"/>
      <c r="Z617" s="30"/>
      <c r="AA617" s="30"/>
      <c r="AB617" s="30"/>
      <c r="AC617" s="30"/>
      <c r="AD617" s="30"/>
      <c r="AE617" s="30"/>
      <c r="AT617" s="18" t="s">
        <v>142</v>
      </c>
      <c r="AU617" s="18" t="s">
        <v>83</v>
      </c>
    </row>
    <row r="618" spans="1:65" s="2" customFormat="1" ht="49.15" customHeight="1">
      <c r="A618" s="30"/>
      <c r="B618" s="135"/>
      <c r="C618" s="136" t="s">
        <v>973</v>
      </c>
      <c r="D618" s="136" t="s">
        <v>135</v>
      </c>
      <c r="E618" s="137" t="s">
        <v>974</v>
      </c>
      <c r="F618" s="138" t="s">
        <v>975</v>
      </c>
      <c r="G618" s="139" t="s">
        <v>432</v>
      </c>
      <c r="H618" s="140">
        <v>56</v>
      </c>
      <c r="I618" s="141"/>
      <c r="J618" s="141">
        <f>ROUND(I618*H618,2)</f>
        <v>0</v>
      </c>
      <c r="K618" s="138" t="s">
        <v>139</v>
      </c>
      <c r="L618" s="31"/>
      <c r="M618" s="142" t="s">
        <v>3</v>
      </c>
      <c r="N618" s="143" t="s">
        <v>46</v>
      </c>
      <c r="O618" s="144">
        <v>0</v>
      </c>
      <c r="P618" s="144">
        <f>O618*H618</f>
        <v>0</v>
      </c>
      <c r="Q618" s="144">
        <v>0</v>
      </c>
      <c r="R618" s="144">
        <f>Q618*H618</f>
        <v>0</v>
      </c>
      <c r="S618" s="144">
        <v>0</v>
      </c>
      <c r="T618" s="145">
        <f>S618*H618</f>
        <v>0</v>
      </c>
      <c r="U618" s="30"/>
      <c r="V618" s="30"/>
      <c r="W618" s="30"/>
      <c r="X618" s="30"/>
      <c r="Y618" s="30"/>
      <c r="Z618" s="30"/>
      <c r="AA618" s="30"/>
      <c r="AB618" s="30"/>
      <c r="AC618" s="30"/>
      <c r="AD618" s="30"/>
      <c r="AE618" s="30"/>
      <c r="AR618" s="146" t="s">
        <v>226</v>
      </c>
      <c r="AT618" s="146" t="s">
        <v>135</v>
      </c>
      <c r="AU618" s="146" t="s">
        <v>83</v>
      </c>
      <c r="AY618" s="18" t="s">
        <v>132</v>
      </c>
      <c r="BE618" s="147">
        <f>IF(N618="základní",J618,0)</f>
        <v>0</v>
      </c>
      <c r="BF618" s="147">
        <f>IF(N618="snížená",J618,0)</f>
        <v>0</v>
      </c>
      <c r="BG618" s="147">
        <f>IF(N618="zákl. přenesená",J618,0)</f>
        <v>0</v>
      </c>
      <c r="BH618" s="147">
        <f>IF(N618="sníž. přenesená",J618,0)</f>
        <v>0</v>
      </c>
      <c r="BI618" s="147">
        <f>IF(N618="nulová",J618,0)</f>
        <v>0</v>
      </c>
      <c r="BJ618" s="18" t="s">
        <v>81</v>
      </c>
      <c r="BK618" s="147">
        <f>ROUND(I618*H618,2)</f>
        <v>0</v>
      </c>
      <c r="BL618" s="18" t="s">
        <v>226</v>
      </c>
      <c r="BM618" s="146" t="s">
        <v>976</v>
      </c>
    </row>
    <row r="619" spans="1:47" s="2" customFormat="1" ht="126.75">
      <c r="A619" s="30"/>
      <c r="B619" s="31"/>
      <c r="C619" s="30"/>
      <c r="D619" s="148" t="s">
        <v>142</v>
      </c>
      <c r="E619" s="30"/>
      <c r="F619" s="149" t="s">
        <v>972</v>
      </c>
      <c r="G619" s="30"/>
      <c r="H619" s="30"/>
      <c r="I619" s="30"/>
      <c r="J619" s="30"/>
      <c r="K619" s="30"/>
      <c r="L619" s="31"/>
      <c r="M619" s="150"/>
      <c r="N619" s="151"/>
      <c r="O619" s="51"/>
      <c r="P619" s="51"/>
      <c r="Q619" s="51"/>
      <c r="R619" s="51"/>
      <c r="S619" s="51"/>
      <c r="T619" s="52"/>
      <c r="U619" s="30"/>
      <c r="V619" s="30"/>
      <c r="W619" s="30"/>
      <c r="X619" s="30"/>
      <c r="Y619" s="30"/>
      <c r="Z619" s="30"/>
      <c r="AA619" s="30"/>
      <c r="AB619" s="30"/>
      <c r="AC619" s="30"/>
      <c r="AD619" s="30"/>
      <c r="AE619" s="30"/>
      <c r="AT619" s="18" t="s">
        <v>142</v>
      </c>
      <c r="AU619" s="18" t="s">
        <v>83</v>
      </c>
    </row>
    <row r="620" spans="2:63" s="12" customFormat="1" ht="22.9" customHeight="1">
      <c r="B620" s="123"/>
      <c r="D620" s="124" t="s">
        <v>74</v>
      </c>
      <c r="E620" s="133" t="s">
        <v>977</v>
      </c>
      <c r="F620" s="133" t="s">
        <v>978</v>
      </c>
      <c r="J620" s="134">
        <f>BK620</f>
        <v>0</v>
      </c>
      <c r="L620" s="123"/>
      <c r="M620" s="127"/>
      <c r="N620" s="128"/>
      <c r="O620" s="128"/>
      <c r="P620" s="129">
        <f>SUM(P621:P649)</f>
        <v>39.119400000000006</v>
      </c>
      <c r="Q620" s="128"/>
      <c r="R620" s="129">
        <f>SUM(R621:R649)</f>
        <v>0.42575579999999996</v>
      </c>
      <c r="S620" s="128"/>
      <c r="T620" s="130">
        <f>SUM(T621:T649)</f>
        <v>0</v>
      </c>
      <c r="AR620" s="124" t="s">
        <v>83</v>
      </c>
      <c r="AT620" s="131" t="s">
        <v>74</v>
      </c>
      <c r="AU620" s="131" t="s">
        <v>81</v>
      </c>
      <c r="AY620" s="124" t="s">
        <v>132</v>
      </c>
      <c r="BK620" s="132">
        <f>SUM(BK621:BK649)</f>
        <v>0</v>
      </c>
    </row>
    <row r="621" spans="1:65" s="2" customFormat="1" ht="37.9" customHeight="1">
      <c r="A621" s="30"/>
      <c r="B621" s="135"/>
      <c r="C621" s="136" t="s">
        <v>979</v>
      </c>
      <c r="D621" s="136" t="s">
        <v>135</v>
      </c>
      <c r="E621" s="137" t="s">
        <v>980</v>
      </c>
      <c r="F621" s="138" t="s">
        <v>981</v>
      </c>
      <c r="G621" s="139" t="s">
        <v>177</v>
      </c>
      <c r="H621" s="140">
        <v>50.12</v>
      </c>
      <c r="I621" s="141"/>
      <c r="J621" s="141">
        <f>ROUND(I621*H621,2)</f>
        <v>0</v>
      </c>
      <c r="K621" s="138" t="s">
        <v>139</v>
      </c>
      <c r="L621" s="31"/>
      <c r="M621" s="142" t="s">
        <v>3</v>
      </c>
      <c r="N621" s="143" t="s">
        <v>46</v>
      </c>
      <c r="O621" s="144">
        <v>0.65</v>
      </c>
      <c r="P621" s="144">
        <f>O621*H621</f>
        <v>32.578</v>
      </c>
      <c r="Q621" s="144">
        <v>0</v>
      </c>
      <c r="R621" s="144">
        <f>Q621*H621</f>
        <v>0</v>
      </c>
      <c r="S621" s="144">
        <v>0</v>
      </c>
      <c r="T621" s="145">
        <f>S621*H621</f>
        <v>0</v>
      </c>
      <c r="U621" s="30"/>
      <c r="V621" s="30"/>
      <c r="W621" s="30"/>
      <c r="X621" s="30"/>
      <c r="Y621" s="30"/>
      <c r="Z621" s="30"/>
      <c r="AA621" s="30"/>
      <c r="AB621" s="30"/>
      <c r="AC621" s="30"/>
      <c r="AD621" s="30"/>
      <c r="AE621" s="30"/>
      <c r="AR621" s="146" t="s">
        <v>226</v>
      </c>
      <c r="AT621" s="146" t="s">
        <v>135</v>
      </c>
      <c r="AU621" s="146" t="s">
        <v>83</v>
      </c>
      <c r="AY621" s="18" t="s">
        <v>132</v>
      </c>
      <c r="BE621" s="147">
        <f>IF(N621="základní",J621,0)</f>
        <v>0</v>
      </c>
      <c r="BF621" s="147">
        <f>IF(N621="snížená",J621,0)</f>
        <v>0</v>
      </c>
      <c r="BG621" s="147">
        <f>IF(N621="zákl. přenesená",J621,0)</f>
        <v>0</v>
      </c>
      <c r="BH621" s="147">
        <f>IF(N621="sníž. přenesená",J621,0)</f>
        <v>0</v>
      </c>
      <c r="BI621" s="147">
        <f>IF(N621="nulová",J621,0)</f>
        <v>0</v>
      </c>
      <c r="BJ621" s="18" t="s">
        <v>81</v>
      </c>
      <c r="BK621" s="147">
        <f>ROUND(I621*H621,2)</f>
        <v>0</v>
      </c>
      <c r="BL621" s="18" t="s">
        <v>226</v>
      </c>
      <c r="BM621" s="146" t="s">
        <v>982</v>
      </c>
    </row>
    <row r="622" spans="1:47" s="2" customFormat="1" ht="19.5">
      <c r="A622" s="30"/>
      <c r="B622" s="31"/>
      <c r="C622" s="30"/>
      <c r="D622" s="148" t="s">
        <v>186</v>
      </c>
      <c r="E622" s="30"/>
      <c r="F622" s="149" t="s">
        <v>402</v>
      </c>
      <c r="G622" s="30"/>
      <c r="H622" s="30"/>
      <c r="I622" s="30"/>
      <c r="J622" s="30"/>
      <c r="K622" s="30"/>
      <c r="L622" s="31"/>
      <c r="M622" s="150"/>
      <c r="N622" s="151"/>
      <c r="O622" s="51"/>
      <c r="P622" s="51"/>
      <c r="Q622" s="51"/>
      <c r="R622" s="51"/>
      <c r="S622" s="51"/>
      <c r="T622" s="52"/>
      <c r="U622" s="30"/>
      <c r="V622" s="30"/>
      <c r="W622" s="30"/>
      <c r="X622" s="30"/>
      <c r="Y622" s="30"/>
      <c r="Z622" s="30"/>
      <c r="AA622" s="30"/>
      <c r="AB622" s="30"/>
      <c r="AC622" s="30"/>
      <c r="AD622" s="30"/>
      <c r="AE622" s="30"/>
      <c r="AT622" s="18" t="s">
        <v>186</v>
      </c>
      <c r="AU622" s="18" t="s">
        <v>83</v>
      </c>
    </row>
    <row r="623" spans="2:51" s="13" customFormat="1" ht="22.5">
      <c r="B623" s="152"/>
      <c r="D623" s="148" t="s">
        <v>144</v>
      </c>
      <c r="E623" s="153" t="s">
        <v>3</v>
      </c>
      <c r="F623" s="154" t="s">
        <v>145</v>
      </c>
      <c r="H623" s="153" t="s">
        <v>3</v>
      </c>
      <c r="L623" s="152"/>
      <c r="M623" s="155"/>
      <c r="N623" s="156"/>
      <c r="O623" s="156"/>
      <c r="P623" s="156"/>
      <c r="Q623" s="156"/>
      <c r="R623" s="156"/>
      <c r="S623" s="156"/>
      <c r="T623" s="157"/>
      <c r="AT623" s="153" t="s">
        <v>144</v>
      </c>
      <c r="AU623" s="153" t="s">
        <v>83</v>
      </c>
      <c r="AV623" s="13" t="s">
        <v>81</v>
      </c>
      <c r="AW623" s="13" t="s">
        <v>37</v>
      </c>
      <c r="AX623" s="13" t="s">
        <v>75</v>
      </c>
      <c r="AY623" s="153" t="s">
        <v>132</v>
      </c>
    </row>
    <row r="624" spans="2:51" s="14" customFormat="1" ht="12">
      <c r="B624" s="158"/>
      <c r="D624" s="148" t="s">
        <v>144</v>
      </c>
      <c r="E624" s="159" t="s">
        <v>3</v>
      </c>
      <c r="F624" s="160" t="s">
        <v>983</v>
      </c>
      <c r="H624" s="161">
        <v>50.12</v>
      </c>
      <c r="L624" s="158"/>
      <c r="M624" s="162"/>
      <c r="N624" s="163"/>
      <c r="O624" s="163"/>
      <c r="P624" s="163"/>
      <c r="Q624" s="163"/>
      <c r="R624" s="163"/>
      <c r="S624" s="163"/>
      <c r="T624" s="164"/>
      <c r="AT624" s="159" t="s">
        <v>144</v>
      </c>
      <c r="AU624" s="159" t="s">
        <v>83</v>
      </c>
      <c r="AV624" s="14" t="s">
        <v>83</v>
      </c>
      <c r="AW624" s="14" t="s">
        <v>37</v>
      </c>
      <c r="AX624" s="14" t="s">
        <v>81</v>
      </c>
      <c r="AY624" s="159" t="s">
        <v>132</v>
      </c>
    </row>
    <row r="625" spans="1:65" s="2" customFormat="1" ht="14.45" customHeight="1">
      <c r="A625" s="30"/>
      <c r="B625" s="135"/>
      <c r="C625" s="165" t="s">
        <v>984</v>
      </c>
      <c r="D625" s="165" t="s">
        <v>158</v>
      </c>
      <c r="E625" s="166" t="s">
        <v>985</v>
      </c>
      <c r="F625" s="167" t="s">
        <v>986</v>
      </c>
      <c r="G625" s="168" t="s">
        <v>177</v>
      </c>
      <c r="H625" s="169">
        <v>55.132</v>
      </c>
      <c r="I625" s="170"/>
      <c r="J625" s="170">
        <f>ROUND(I625*H625,2)</f>
        <v>0</v>
      </c>
      <c r="K625" s="167" t="s">
        <v>407</v>
      </c>
      <c r="L625" s="171"/>
      <c r="M625" s="172" t="s">
        <v>3</v>
      </c>
      <c r="N625" s="173" t="s">
        <v>46</v>
      </c>
      <c r="O625" s="144">
        <v>0</v>
      </c>
      <c r="P625" s="144">
        <f>O625*H625</f>
        <v>0</v>
      </c>
      <c r="Q625" s="144">
        <v>0.007</v>
      </c>
      <c r="R625" s="144">
        <f>Q625*H625</f>
        <v>0.385924</v>
      </c>
      <c r="S625" s="144">
        <v>0</v>
      </c>
      <c r="T625" s="145">
        <f>S625*H625</f>
        <v>0</v>
      </c>
      <c r="U625" s="30"/>
      <c r="V625" s="30"/>
      <c r="W625" s="30"/>
      <c r="X625" s="30"/>
      <c r="Y625" s="30"/>
      <c r="Z625" s="30"/>
      <c r="AA625" s="30"/>
      <c r="AB625" s="30"/>
      <c r="AC625" s="30"/>
      <c r="AD625" s="30"/>
      <c r="AE625" s="30"/>
      <c r="AR625" s="146" t="s">
        <v>318</v>
      </c>
      <c r="AT625" s="146" t="s">
        <v>158</v>
      </c>
      <c r="AU625" s="146" t="s">
        <v>83</v>
      </c>
      <c r="AY625" s="18" t="s">
        <v>132</v>
      </c>
      <c r="BE625" s="147">
        <f>IF(N625="základní",J625,0)</f>
        <v>0</v>
      </c>
      <c r="BF625" s="147">
        <f>IF(N625="snížená",J625,0)</f>
        <v>0</v>
      </c>
      <c r="BG625" s="147">
        <f>IF(N625="zákl. přenesená",J625,0)</f>
        <v>0</v>
      </c>
      <c r="BH625" s="147">
        <f>IF(N625="sníž. přenesená",J625,0)</f>
        <v>0</v>
      </c>
      <c r="BI625" s="147">
        <f>IF(N625="nulová",J625,0)</f>
        <v>0</v>
      </c>
      <c r="BJ625" s="18" t="s">
        <v>81</v>
      </c>
      <c r="BK625" s="147">
        <f>ROUND(I625*H625,2)</f>
        <v>0</v>
      </c>
      <c r="BL625" s="18" t="s">
        <v>226</v>
      </c>
      <c r="BM625" s="146" t="s">
        <v>987</v>
      </c>
    </row>
    <row r="626" spans="2:51" s="14" customFormat="1" ht="12">
      <c r="B626" s="158"/>
      <c r="D626" s="148" t="s">
        <v>144</v>
      </c>
      <c r="F626" s="160" t="s">
        <v>988</v>
      </c>
      <c r="H626" s="161">
        <v>55.132</v>
      </c>
      <c r="L626" s="158"/>
      <c r="M626" s="162"/>
      <c r="N626" s="163"/>
      <c r="O626" s="163"/>
      <c r="P626" s="163"/>
      <c r="Q626" s="163"/>
      <c r="R626" s="163"/>
      <c r="S626" s="163"/>
      <c r="T626" s="164"/>
      <c r="AT626" s="159" t="s">
        <v>144</v>
      </c>
      <c r="AU626" s="159" t="s">
        <v>83</v>
      </c>
      <c r="AV626" s="14" t="s">
        <v>83</v>
      </c>
      <c r="AW626" s="14" t="s">
        <v>4</v>
      </c>
      <c r="AX626" s="14" t="s">
        <v>81</v>
      </c>
      <c r="AY626" s="159" t="s">
        <v>132</v>
      </c>
    </row>
    <row r="627" spans="1:65" s="2" customFormat="1" ht="24.2" customHeight="1">
      <c r="A627" s="30"/>
      <c r="B627" s="135"/>
      <c r="C627" s="136" t="s">
        <v>989</v>
      </c>
      <c r="D627" s="136" t="s">
        <v>135</v>
      </c>
      <c r="E627" s="137" t="s">
        <v>990</v>
      </c>
      <c r="F627" s="138" t="s">
        <v>991</v>
      </c>
      <c r="G627" s="139" t="s">
        <v>177</v>
      </c>
      <c r="H627" s="140">
        <v>50.12</v>
      </c>
      <c r="I627" s="141"/>
      <c r="J627" s="141">
        <f>ROUND(I627*H627,2)</f>
        <v>0</v>
      </c>
      <c r="K627" s="138" t="s">
        <v>139</v>
      </c>
      <c r="L627" s="31"/>
      <c r="M627" s="142" t="s">
        <v>3</v>
      </c>
      <c r="N627" s="143" t="s">
        <v>46</v>
      </c>
      <c r="O627" s="144">
        <v>0.045</v>
      </c>
      <c r="P627" s="144">
        <f>O627*H627</f>
        <v>2.2554</v>
      </c>
      <c r="Q627" s="144">
        <v>0</v>
      </c>
      <c r="R627" s="144">
        <f>Q627*H627</f>
        <v>0</v>
      </c>
      <c r="S627" s="144">
        <v>0</v>
      </c>
      <c r="T627" s="145">
        <f>S627*H627</f>
        <v>0</v>
      </c>
      <c r="U627" s="30"/>
      <c r="V627" s="30"/>
      <c r="W627" s="30"/>
      <c r="X627" s="30"/>
      <c r="Y627" s="30"/>
      <c r="Z627" s="30"/>
      <c r="AA627" s="30"/>
      <c r="AB627" s="30"/>
      <c r="AC627" s="30"/>
      <c r="AD627" s="30"/>
      <c r="AE627" s="30"/>
      <c r="AR627" s="146" t="s">
        <v>226</v>
      </c>
      <c r="AT627" s="146" t="s">
        <v>135</v>
      </c>
      <c r="AU627" s="146" t="s">
        <v>83</v>
      </c>
      <c r="AY627" s="18" t="s">
        <v>132</v>
      </c>
      <c r="BE627" s="147">
        <f>IF(N627="základní",J627,0)</f>
        <v>0</v>
      </c>
      <c r="BF627" s="147">
        <f>IF(N627="snížená",J627,0)</f>
        <v>0</v>
      </c>
      <c r="BG627" s="147">
        <f>IF(N627="zákl. přenesená",J627,0)</f>
        <v>0</v>
      </c>
      <c r="BH627" s="147">
        <f>IF(N627="sníž. přenesená",J627,0)</f>
        <v>0</v>
      </c>
      <c r="BI627" s="147">
        <f>IF(N627="nulová",J627,0)</f>
        <v>0</v>
      </c>
      <c r="BJ627" s="18" t="s">
        <v>81</v>
      </c>
      <c r="BK627" s="147">
        <f>ROUND(I627*H627,2)</f>
        <v>0</v>
      </c>
      <c r="BL627" s="18" t="s">
        <v>226</v>
      </c>
      <c r="BM627" s="146" t="s">
        <v>992</v>
      </c>
    </row>
    <row r="628" spans="1:47" s="2" customFormat="1" ht="58.5">
      <c r="A628" s="30"/>
      <c r="B628" s="31"/>
      <c r="C628" s="30"/>
      <c r="D628" s="148" t="s">
        <v>142</v>
      </c>
      <c r="E628" s="30"/>
      <c r="F628" s="149" t="s">
        <v>993</v>
      </c>
      <c r="G628" s="30"/>
      <c r="H628" s="30"/>
      <c r="I628" s="30"/>
      <c r="J628" s="30"/>
      <c r="K628" s="30"/>
      <c r="L628" s="31"/>
      <c r="M628" s="150"/>
      <c r="N628" s="151"/>
      <c r="O628" s="51"/>
      <c r="P628" s="51"/>
      <c r="Q628" s="51"/>
      <c r="R628" s="51"/>
      <c r="S628" s="51"/>
      <c r="T628" s="52"/>
      <c r="U628" s="30"/>
      <c r="V628" s="30"/>
      <c r="W628" s="30"/>
      <c r="X628" s="30"/>
      <c r="Y628" s="30"/>
      <c r="Z628" s="30"/>
      <c r="AA628" s="30"/>
      <c r="AB628" s="30"/>
      <c r="AC628" s="30"/>
      <c r="AD628" s="30"/>
      <c r="AE628" s="30"/>
      <c r="AT628" s="18" t="s">
        <v>142</v>
      </c>
      <c r="AU628" s="18" t="s">
        <v>83</v>
      </c>
    </row>
    <row r="629" spans="1:65" s="2" customFormat="1" ht="14.45" customHeight="1">
      <c r="A629" s="30"/>
      <c r="B629" s="135"/>
      <c r="C629" s="165" t="s">
        <v>994</v>
      </c>
      <c r="D629" s="165" t="s">
        <v>158</v>
      </c>
      <c r="E629" s="166" t="s">
        <v>995</v>
      </c>
      <c r="F629" s="167" t="s">
        <v>996</v>
      </c>
      <c r="G629" s="168" t="s">
        <v>177</v>
      </c>
      <c r="H629" s="169">
        <v>50.12</v>
      </c>
      <c r="I629" s="170"/>
      <c r="J629" s="170">
        <f>ROUND(I629*H629,2)</f>
        <v>0</v>
      </c>
      <c r="K629" s="167" t="s">
        <v>139</v>
      </c>
      <c r="L629" s="171"/>
      <c r="M629" s="172" t="s">
        <v>3</v>
      </c>
      <c r="N629" s="173" t="s">
        <v>46</v>
      </c>
      <c r="O629" s="144">
        <v>0</v>
      </c>
      <c r="P629" s="144">
        <f>O629*H629</f>
        <v>0</v>
      </c>
      <c r="Q629" s="144">
        <v>0.0006</v>
      </c>
      <c r="R629" s="144">
        <f>Q629*H629</f>
        <v>0.030071999999999995</v>
      </c>
      <c r="S629" s="144">
        <v>0</v>
      </c>
      <c r="T629" s="145">
        <f>S629*H629</f>
        <v>0</v>
      </c>
      <c r="U629" s="30"/>
      <c r="V629" s="30"/>
      <c r="W629" s="30"/>
      <c r="X629" s="30"/>
      <c r="Y629" s="30"/>
      <c r="Z629" s="30"/>
      <c r="AA629" s="30"/>
      <c r="AB629" s="30"/>
      <c r="AC629" s="30"/>
      <c r="AD629" s="30"/>
      <c r="AE629" s="30"/>
      <c r="AR629" s="146" t="s">
        <v>318</v>
      </c>
      <c r="AT629" s="146" t="s">
        <v>158</v>
      </c>
      <c r="AU629" s="146" t="s">
        <v>83</v>
      </c>
      <c r="AY629" s="18" t="s">
        <v>132</v>
      </c>
      <c r="BE629" s="147">
        <f>IF(N629="základní",J629,0)</f>
        <v>0</v>
      </c>
      <c r="BF629" s="147">
        <f>IF(N629="snížená",J629,0)</f>
        <v>0</v>
      </c>
      <c r="BG629" s="147">
        <f>IF(N629="zákl. přenesená",J629,0)</f>
        <v>0</v>
      </c>
      <c r="BH629" s="147">
        <f>IF(N629="sníž. přenesená",J629,0)</f>
        <v>0</v>
      </c>
      <c r="BI629" s="147">
        <f>IF(N629="nulová",J629,0)</f>
        <v>0</v>
      </c>
      <c r="BJ629" s="18" t="s">
        <v>81</v>
      </c>
      <c r="BK629" s="147">
        <f>ROUND(I629*H629,2)</f>
        <v>0</v>
      </c>
      <c r="BL629" s="18" t="s">
        <v>226</v>
      </c>
      <c r="BM629" s="146" t="s">
        <v>997</v>
      </c>
    </row>
    <row r="630" spans="1:65" s="2" customFormat="1" ht="14.45" customHeight="1">
      <c r="A630" s="30"/>
      <c r="B630" s="135"/>
      <c r="C630" s="136" t="s">
        <v>998</v>
      </c>
      <c r="D630" s="136" t="s">
        <v>135</v>
      </c>
      <c r="E630" s="137" t="s">
        <v>999</v>
      </c>
      <c r="F630" s="138" t="s">
        <v>1000</v>
      </c>
      <c r="G630" s="139" t="s">
        <v>234</v>
      </c>
      <c r="H630" s="140">
        <v>40.46</v>
      </c>
      <c r="I630" s="141"/>
      <c r="J630" s="141">
        <f>ROUND(I630*H630,2)</f>
        <v>0</v>
      </c>
      <c r="K630" s="138" t="s">
        <v>139</v>
      </c>
      <c r="L630" s="31"/>
      <c r="M630" s="142" t="s">
        <v>3</v>
      </c>
      <c r="N630" s="143" t="s">
        <v>46</v>
      </c>
      <c r="O630" s="144">
        <v>0.1</v>
      </c>
      <c r="P630" s="144">
        <f>O630*H630</f>
        <v>4.046</v>
      </c>
      <c r="Q630" s="144">
        <v>1E-05</v>
      </c>
      <c r="R630" s="144">
        <f>Q630*H630</f>
        <v>0.0004046</v>
      </c>
      <c r="S630" s="144">
        <v>0</v>
      </c>
      <c r="T630" s="145">
        <f>S630*H630</f>
        <v>0</v>
      </c>
      <c r="U630" s="30"/>
      <c r="V630" s="30"/>
      <c r="W630" s="30"/>
      <c r="X630" s="30"/>
      <c r="Y630" s="30"/>
      <c r="Z630" s="30"/>
      <c r="AA630" s="30"/>
      <c r="AB630" s="30"/>
      <c r="AC630" s="30"/>
      <c r="AD630" s="30"/>
      <c r="AE630" s="30"/>
      <c r="AR630" s="146" t="s">
        <v>226</v>
      </c>
      <c r="AT630" s="146" t="s">
        <v>135</v>
      </c>
      <c r="AU630" s="146" t="s">
        <v>83</v>
      </c>
      <c r="AY630" s="18" t="s">
        <v>132</v>
      </c>
      <c r="BE630" s="147">
        <f>IF(N630="základní",J630,0)</f>
        <v>0</v>
      </c>
      <c r="BF630" s="147">
        <f>IF(N630="snížená",J630,0)</f>
        <v>0</v>
      </c>
      <c r="BG630" s="147">
        <f>IF(N630="zákl. přenesená",J630,0)</f>
        <v>0</v>
      </c>
      <c r="BH630" s="147">
        <f>IF(N630="sníž. přenesená",J630,0)</f>
        <v>0</v>
      </c>
      <c r="BI630" s="147">
        <f>IF(N630="nulová",J630,0)</f>
        <v>0</v>
      </c>
      <c r="BJ630" s="18" t="s">
        <v>81</v>
      </c>
      <c r="BK630" s="147">
        <f>ROUND(I630*H630,2)</f>
        <v>0</v>
      </c>
      <c r="BL630" s="18" t="s">
        <v>226</v>
      </c>
      <c r="BM630" s="146" t="s">
        <v>1001</v>
      </c>
    </row>
    <row r="631" spans="1:47" s="2" customFormat="1" ht="48.75">
      <c r="A631" s="30"/>
      <c r="B631" s="31"/>
      <c r="C631" s="30"/>
      <c r="D631" s="148" t="s">
        <v>142</v>
      </c>
      <c r="E631" s="30"/>
      <c r="F631" s="149" t="s">
        <v>1002</v>
      </c>
      <c r="G631" s="30"/>
      <c r="H631" s="30"/>
      <c r="I631" s="30"/>
      <c r="J631" s="30"/>
      <c r="K631" s="30"/>
      <c r="L631" s="31"/>
      <c r="M631" s="150"/>
      <c r="N631" s="151"/>
      <c r="O631" s="51"/>
      <c r="P631" s="51"/>
      <c r="Q631" s="51"/>
      <c r="R631" s="51"/>
      <c r="S631" s="51"/>
      <c r="T631" s="52"/>
      <c r="U631" s="30"/>
      <c r="V631" s="30"/>
      <c r="W631" s="30"/>
      <c r="X631" s="30"/>
      <c r="Y631" s="30"/>
      <c r="Z631" s="30"/>
      <c r="AA631" s="30"/>
      <c r="AB631" s="30"/>
      <c r="AC631" s="30"/>
      <c r="AD631" s="30"/>
      <c r="AE631" s="30"/>
      <c r="AT631" s="18" t="s">
        <v>142</v>
      </c>
      <c r="AU631" s="18" t="s">
        <v>83</v>
      </c>
    </row>
    <row r="632" spans="2:51" s="13" customFormat="1" ht="22.5">
      <c r="B632" s="152"/>
      <c r="D632" s="148" t="s">
        <v>144</v>
      </c>
      <c r="E632" s="153" t="s">
        <v>3</v>
      </c>
      <c r="F632" s="154" t="s">
        <v>145</v>
      </c>
      <c r="H632" s="153" t="s">
        <v>3</v>
      </c>
      <c r="L632" s="152"/>
      <c r="M632" s="155"/>
      <c r="N632" s="156"/>
      <c r="O632" s="156"/>
      <c r="P632" s="156"/>
      <c r="Q632" s="156"/>
      <c r="R632" s="156"/>
      <c r="S632" s="156"/>
      <c r="T632" s="157"/>
      <c r="AT632" s="153" t="s">
        <v>144</v>
      </c>
      <c r="AU632" s="153" t="s">
        <v>83</v>
      </c>
      <c r="AV632" s="13" t="s">
        <v>81</v>
      </c>
      <c r="AW632" s="13" t="s">
        <v>37</v>
      </c>
      <c r="AX632" s="13" t="s">
        <v>75</v>
      </c>
      <c r="AY632" s="153" t="s">
        <v>132</v>
      </c>
    </row>
    <row r="633" spans="2:51" s="14" customFormat="1" ht="12">
      <c r="B633" s="158"/>
      <c r="D633" s="148" t="s">
        <v>144</v>
      </c>
      <c r="E633" s="159" t="s">
        <v>3</v>
      </c>
      <c r="F633" s="160" t="s">
        <v>1003</v>
      </c>
      <c r="H633" s="161">
        <v>23.57</v>
      </c>
      <c r="L633" s="158"/>
      <c r="M633" s="162"/>
      <c r="N633" s="163"/>
      <c r="O633" s="163"/>
      <c r="P633" s="163"/>
      <c r="Q633" s="163"/>
      <c r="R633" s="163"/>
      <c r="S633" s="163"/>
      <c r="T633" s="164"/>
      <c r="AT633" s="159" t="s">
        <v>144</v>
      </c>
      <c r="AU633" s="159" t="s">
        <v>83</v>
      </c>
      <c r="AV633" s="14" t="s">
        <v>83</v>
      </c>
      <c r="AW633" s="14" t="s">
        <v>37</v>
      </c>
      <c r="AX633" s="14" t="s">
        <v>75</v>
      </c>
      <c r="AY633" s="159" t="s">
        <v>132</v>
      </c>
    </row>
    <row r="634" spans="2:51" s="14" customFormat="1" ht="12">
      <c r="B634" s="158"/>
      <c r="D634" s="148" t="s">
        <v>144</v>
      </c>
      <c r="E634" s="159" t="s">
        <v>3</v>
      </c>
      <c r="F634" s="160" t="s">
        <v>1004</v>
      </c>
      <c r="H634" s="161">
        <v>16.89</v>
      </c>
      <c r="L634" s="158"/>
      <c r="M634" s="162"/>
      <c r="N634" s="163"/>
      <c r="O634" s="163"/>
      <c r="P634" s="163"/>
      <c r="Q634" s="163"/>
      <c r="R634" s="163"/>
      <c r="S634" s="163"/>
      <c r="T634" s="164"/>
      <c r="AT634" s="159" t="s">
        <v>144</v>
      </c>
      <c r="AU634" s="159" t="s">
        <v>83</v>
      </c>
      <c r="AV634" s="14" t="s">
        <v>83</v>
      </c>
      <c r="AW634" s="14" t="s">
        <v>37</v>
      </c>
      <c r="AX634" s="14" t="s">
        <v>75</v>
      </c>
      <c r="AY634" s="159" t="s">
        <v>132</v>
      </c>
    </row>
    <row r="635" spans="2:51" s="15" customFormat="1" ht="12">
      <c r="B635" s="174"/>
      <c r="D635" s="148" t="s">
        <v>144</v>
      </c>
      <c r="E635" s="175" t="s">
        <v>3</v>
      </c>
      <c r="F635" s="176" t="s">
        <v>207</v>
      </c>
      <c r="H635" s="177">
        <v>40.46</v>
      </c>
      <c r="L635" s="174"/>
      <c r="M635" s="178"/>
      <c r="N635" s="179"/>
      <c r="O635" s="179"/>
      <c r="P635" s="179"/>
      <c r="Q635" s="179"/>
      <c r="R635" s="179"/>
      <c r="S635" s="179"/>
      <c r="T635" s="180"/>
      <c r="AT635" s="175" t="s">
        <v>144</v>
      </c>
      <c r="AU635" s="175" t="s">
        <v>83</v>
      </c>
      <c r="AV635" s="15" t="s">
        <v>140</v>
      </c>
      <c r="AW635" s="15" t="s">
        <v>37</v>
      </c>
      <c r="AX635" s="15" t="s">
        <v>81</v>
      </c>
      <c r="AY635" s="175" t="s">
        <v>132</v>
      </c>
    </row>
    <row r="636" spans="1:65" s="2" customFormat="1" ht="14.45" customHeight="1">
      <c r="A636" s="30"/>
      <c r="B636" s="135"/>
      <c r="C636" s="165" t="s">
        <v>1005</v>
      </c>
      <c r="D636" s="165" t="s">
        <v>158</v>
      </c>
      <c r="E636" s="166" t="s">
        <v>1006</v>
      </c>
      <c r="F636" s="167" t="s">
        <v>1007</v>
      </c>
      <c r="G636" s="168" t="s">
        <v>234</v>
      </c>
      <c r="H636" s="169">
        <v>44.506</v>
      </c>
      <c r="I636" s="170"/>
      <c r="J636" s="170">
        <f>ROUND(I636*H636,2)</f>
        <v>0</v>
      </c>
      <c r="K636" s="167" t="s">
        <v>407</v>
      </c>
      <c r="L636" s="171"/>
      <c r="M636" s="172" t="s">
        <v>3</v>
      </c>
      <c r="N636" s="173" t="s">
        <v>46</v>
      </c>
      <c r="O636" s="144">
        <v>0</v>
      </c>
      <c r="P636" s="144">
        <f>O636*H636</f>
        <v>0</v>
      </c>
      <c r="Q636" s="144">
        <v>0.0002</v>
      </c>
      <c r="R636" s="144">
        <f>Q636*H636</f>
        <v>0.0089012</v>
      </c>
      <c r="S636" s="144">
        <v>0</v>
      </c>
      <c r="T636" s="145">
        <f>S636*H636</f>
        <v>0</v>
      </c>
      <c r="U636" s="30"/>
      <c r="V636" s="30"/>
      <c r="W636" s="30"/>
      <c r="X636" s="30"/>
      <c r="Y636" s="30"/>
      <c r="Z636" s="30"/>
      <c r="AA636" s="30"/>
      <c r="AB636" s="30"/>
      <c r="AC636" s="30"/>
      <c r="AD636" s="30"/>
      <c r="AE636" s="30"/>
      <c r="AR636" s="146" t="s">
        <v>318</v>
      </c>
      <c r="AT636" s="146" t="s">
        <v>158</v>
      </c>
      <c r="AU636" s="146" t="s">
        <v>83</v>
      </c>
      <c r="AY636" s="18" t="s">
        <v>132</v>
      </c>
      <c r="BE636" s="147">
        <f>IF(N636="základní",J636,0)</f>
        <v>0</v>
      </c>
      <c r="BF636" s="147">
        <f>IF(N636="snížená",J636,0)</f>
        <v>0</v>
      </c>
      <c r="BG636" s="147">
        <f>IF(N636="zákl. přenesená",J636,0)</f>
        <v>0</v>
      </c>
      <c r="BH636" s="147">
        <f>IF(N636="sníž. přenesená",J636,0)</f>
        <v>0</v>
      </c>
      <c r="BI636" s="147">
        <f>IF(N636="nulová",J636,0)</f>
        <v>0</v>
      </c>
      <c r="BJ636" s="18" t="s">
        <v>81</v>
      </c>
      <c r="BK636" s="147">
        <f>ROUND(I636*H636,2)</f>
        <v>0</v>
      </c>
      <c r="BL636" s="18" t="s">
        <v>226</v>
      </c>
      <c r="BM636" s="146" t="s">
        <v>1008</v>
      </c>
    </row>
    <row r="637" spans="2:51" s="14" customFormat="1" ht="12">
      <c r="B637" s="158"/>
      <c r="D637" s="148" t="s">
        <v>144</v>
      </c>
      <c r="F637" s="160" t="s">
        <v>1009</v>
      </c>
      <c r="H637" s="161">
        <v>44.506</v>
      </c>
      <c r="L637" s="158"/>
      <c r="M637" s="162"/>
      <c r="N637" s="163"/>
      <c r="O637" s="163"/>
      <c r="P637" s="163"/>
      <c r="Q637" s="163"/>
      <c r="R637" s="163"/>
      <c r="S637" s="163"/>
      <c r="T637" s="164"/>
      <c r="AT637" s="159" t="s">
        <v>144</v>
      </c>
      <c r="AU637" s="159" t="s">
        <v>83</v>
      </c>
      <c r="AV637" s="14" t="s">
        <v>83</v>
      </c>
      <c r="AW637" s="14" t="s">
        <v>4</v>
      </c>
      <c r="AX637" s="14" t="s">
        <v>81</v>
      </c>
      <c r="AY637" s="159" t="s">
        <v>132</v>
      </c>
    </row>
    <row r="638" spans="1:65" s="2" customFormat="1" ht="14.45" customHeight="1">
      <c r="A638" s="30"/>
      <c r="B638" s="135"/>
      <c r="C638" s="136" t="s">
        <v>1010</v>
      </c>
      <c r="D638" s="136" t="s">
        <v>135</v>
      </c>
      <c r="E638" s="137" t="s">
        <v>1011</v>
      </c>
      <c r="F638" s="138" t="s">
        <v>1012</v>
      </c>
      <c r="G638" s="139" t="s">
        <v>234</v>
      </c>
      <c r="H638" s="140">
        <v>2</v>
      </c>
      <c r="I638" s="141"/>
      <c r="J638" s="141">
        <f>ROUND(I638*H638,2)</f>
        <v>0</v>
      </c>
      <c r="K638" s="138" t="s">
        <v>139</v>
      </c>
      <c r="L638" s="31"/>
      <c r="M638" s="142" t="s">
        <v>3</v>
      </c>
      <c r="N638" s="143" t="s">
        <v>46</v>
      </c>
      <c r="O638" s="144">
        <v>0.12</v>
      </c>
      <c r="P638" s="144">
        <f>O638*H638</f>
        <v>0.24</v>
      </c>
      <c r="Q638" s="144">
        <v>4E-05</v>
      </c>
      <c r="R638" s="144">
        <f>Q638*H638</f>
        <v>8E-05</v>
      </c>
      <c r="S638" s="144">
        <v>0</v>
      </c>
      <c r="T638" s="145">
        <f>S638*H638</f>
        <v>0</v>
      </c>
      <c r="U638" s="30"/>
      <c r="V638" s="30"/>
      <c r="W638" s="30"/>
      <c r="X638" s="30"/>
      <c r="Y638" s="30"/>
      <c r="Z638" s="30"/>
      <c r="AA638" s="30"/>
      <c r="AB638" s="30"/>
      <c r="AC638" s="30"/>
      <c r="AD638" s="30"/>
      <c r="AE638" s="30"/>
      <c r="AR638" s="146" t="s">
        <v>226</v>
      </c>
      <c r="AT638" s="146" t="s">
        <v>135</v>
      </c>
      <c r="AU638" s="146" t="s">
        <v>83</v>
      </c>
      <c r="AY638" s="18" t="s">
        <v>132</v>
      </c>
      <c r="BE638" s="147">
        <f>IF(N638="základní",J638,0)</f>
        <v>0</v>
      </c>
      <c r="BF638" s="147">
        <f>IF(N638="snížená",J638,0)</f>
        <v>0</v>
      </c>
      <c r="BG638" s="147">
        <f>IF(N638="zákl. přenesená",J638,0)</f>
        <v>0</v>
      </c>
      <c r="BH638" s="147">
        <f>IF(N638="sníž. přenesená",J638,0)</f>
        <v>0</v>
      </c>
      <c r="BI638" s="147">
        <f>IF(N638="nulová",J638,0)</f>
        <v>0</v>
      </c>
      <c r="BJ638" s="18" t="s">
        <v>81</v>
      </c>
      <c r="BK638" s="147">
        <f>ROUND(I638*H638,2)</f>
        <v>0</v>
      </c>
      <c r="BL638" s="18" t="s">
        <v>226</v>
      </c>
      <c r="BM638" s="146" t="s">
        <v>1013</v>
      </c>
    </row>
    <row r="639" spans="1:47" s="2" customFormat="1" ht="48.75">
      <c r="A639" s="30"/>
      <c r="B639" s="31"/>
      <c r="C639" s="30"/>
      <c r="D639" s="148" t="s">
        <v>142</v>
      </c>
      <c r="E639" s="30"/>
      <c r="F639" s="149" t="s">
        <v>1014</v>
      </c>
      <c r="G639" s="30"/>
      <c r="H639" s="30"/>
      <c r="I639" s="30"/>
      <c r="J639" s="30"/>
      <c r="K639" s="30"/>
      <c r="L639" s="31"/>
      <c r="M639" s="150"/>
      <c r="N639" s="151"/>
      <c r="O639" s="51"/>
      <c r="P639" s="51"/>
      <c r="Q639" s="51"/>
      <c r="R639" s="51"/>
      <c r="S639" s="51"/>
      <c r="T639" s="52"/>
      <c r="U639" s="30"/>
      <c r="V639" s="30"/>
      <c r="W639" s="30"/>
      <c r="X639" s="30"/>
      <c r="Y639" s="30"/>
      <c r="Z639" s="30"/>
      <c r="AA639" s="30"/>
      <c r="AB639" s="30"/>
      <c r="AC639" s="30"/>
      <c r="AD639" s="30"/>
      <c r="AE639" s="30"/>
      <c r="AT639" s="18" t="s">
        <v>142</v>
      </c>
      <c r="AU639" s="18" t="s">
        <v>83</v>
      </c>
    </row>
    <row r="640" spans="2:51" s="13" customFormat="1" ht="22.5">
      <c r="B640" s="152"/>
      <c r="D640" s="148" t="s">
        <v>144</v>
      </c>
      <c r="E640" s="153" t="s">
        <v>3</v>
      </c>
      <c r="F640" s="154" t="s">
        <v>145</v>
      </c>
      <c r="H640" s="153" t="s">
        <v>3</v>
      </c>
      <c r="L640" s="152"/>
      <c r="M640" s="155"/>
      <c r="N640" s="156"/>
      <c r="O640" s="156"/>
      <c r="P640" s="156"/>
      <c r="Q640" s="156"/>
      <c r="R640" s="156"/>
      <c r="S640" s="156"/>
      <c r="T640" s="157"/>
      <c r="AT640" s="153" t="s">
        <v>144</v>
      </c>
      <c r="AU640" s="153" t="s">
        <v>83</v>
      </c>
      <c r="AV640" s="13" t="s">
        <v>81</v>
      </c>
      <c r="AW640" s="13" t="s">
        <v>37</v>
      </c>
      <c r="AX640" s="13" t="s">
        <v>75</v>
      </c>
      <c r="AY640" s="153" t="s">
        <v>132</v>
      </c>
    </row>
    <row r="641" spans="2:51" s="14" customFormat="1" ht="12">
      <c r="B641" s="158"/>
      <c r="D641" s="148" t="s">
        <v>144</v>
      </c>
      <c r="E641" s="159" t="s">
        <v>3</v>
      </c>
      <c r="F641" s="160" t="s">
        <v>1015</v>
      </c>
      <c r="H641" s="161">
        <v>1</v>
      </c>
      <c r="L641" s="158"/>
      <c r="M641" s="162"/>
      <c r="N641" s="163"/>
      <c r="O641" s="163"/>
      <c r="P641" s="163"/>
      <c r="Q641" s="163"/>
      <c r="R641" s="163"/>
      <c r="S641" s="163"/>
      <c r="T641" s="164"/>
      <c r="AT641" s="159" t="s">
        <v>144</v>
      </c>
      <c r="AU641" s="159" t="s">
        <v>83</v>
      </c>
      <c r="AV641" s="14" t="s">
        <v>83</v>
      </c>
      <c r="AW641" s="14" t="s">
        <v>37</v>
      </c>
      <c r="AX641" s="14" t="s">
        <v>75</v>
      </c>
      <c r="AY641" s="159" t="s">
        <v>132</v>
      </c>
    </row>
    <row r="642" spans="2:51" s="14" customFormat="1" ht="12">
      <c r="B642" s="158"/>
      <c r="D642" s="148" t="s">
        <v>144</v>
      </c>
      <c r="E642" s="159" t="s">
        <v>3</v>
      </c>
      <c r="F642" s="160" t="s">
        <v>1016</v>
      </c>
      <c r="H642" s="161">
        <v>1</v>
      </c>
      <c r="L642" s="158"/>
      <c r="M642" s="162"/>
      <c r="N642" s="163"/>
      <c r="O642" s="163"/>
      <c r="P642" s="163"/>
      <c r="Q642" s="163"/>
      <c r="R642" s="163"/>
      <c r="S642" s="163"/>
      <c r="T642" s="164"/>
      <c r="AT642" s="159" t="s">
        <v>144</v>
      </c>
      <c r="AU642" s="159" t="s">
        <v>83</v>
      </c>
      <c r="AV642" s="14" t="s">
        <v>83</v>
      </c>
      <c r="AW642" s="14" t="s">
        <v>37</v>
      </c>
      <c r="AX642" s="14" t="s">
        <v>75</v>
      </c>
      <c r="AY642" s="159" t="s">
        <v>132</v>
      </c>
    </row>
    <row r="643" spans="2:51" s="15" customFormat="1" ht="12">
      <c r="B643" s="174"/>
      <c r="D643" s="148" t="s">
        <v>144</v>
      </c>
      <c r="E643" s="175" t="s">
        <v>3</v>
      </c>
      <c r="F643" s="176" t="s">
        <v>207</v>
      </c>
      <c r="H643" s="177">
        <v>2</v>
      </c>
      <c r="L643" s="174"/>
      <c r="M643" s="178"/>
      <c r="N643" s="179"/>
      <c r="O643" s="179"/>
      <c r="P643" s="179"/>
      <c r="Q643" s="179"/>
      <c r="R643" s="179"/>
      <c r="S643" s="179"/>
      <c r="T643" s="180"/>
      <c r="AT643" s="175" t="s">
        <v>144</v>
      </c>
      <c r="AU643" s="175" t="s">
        <v>83</v>
      </c>
      <c r="AV643" s="15" t="s">
        <v>140</v>
      </c>
      <c r="AW643" s="15" t="s">
        <v>37</v>
      </c>
      <c r="AX643" s="15" t="s">
        <v>81</v>
      </c>
      <c r="AY643" s="175" t="s">
        <v>132</v>
      </c>
    </row>
    <row r="644" spans="1:65" s="2" customFormat="1" ht="14.45" customHeight="1">
      <c r="A644" s="30"/>
      <c r="B644" s="135"/>
      <c r="C644" s="165" t="s">
        <v>1017</v>
      </c>
      <c r="D644" s="165" t="s">
        <v>158</v>
      </c>
      <c r="E644" s="166" t="s">
        <v>1018</v>
      </c>
      <c r="F644" s="167" t="s">
        <v>1019</v>
      </c>
      <c r="G644" s="168" t="s">
        <v>234</v>
      </c>
      <c r="H644" s="169">
        <v>2.2</v>
      </c>
      <c r="I644" s="170"/>
      <c r="J644" s="170">
        <f>ROUND(I644*H644,2)</f>
        <v>0</v>
      </c>
      <c r="K644" s="167" t="s">
        <v>407</v>
      </c>
      <c r="L644" s="171"/>
      <c r="M644" s="172" t="s">
        <v>3</v>
      </c>
      <c r="N644" s="173" t="s">
        <v>46</v>
      </c>
      <c r="O644" s="144">
        <v>0</v>
      </c>
      <c r="P644" s="144">
        <f>O644*H644</f>
        <v>0</v>
      </c>
      <c r="Q644" s="144">
        <v>0.00017</v>
      </c>
      <c r="R644" s="144">
        <f>Q644*H644</f>
        <v>0.00037400000000000004</v>
      </c>
      <c r="S644" s="144">
        <v>0</v>
      </c>
      <c r="T644" s="145">
        <f>S644*H644</f>
        <v>0</v>
      </c>
      <c r="U644" s="30"/>
      <c r="V644" s="30"/>
      <c r="W644" s="30"/>
      <c r="X644" s="30"/>
      <c r="Y644" s="30"/>
      <c r="Z644" s="30"/>
      <c r="AA644" s="30"/>
      <c r="AB644" s="30"/>
      <c r="AC644" s="30"/>
      <c r="AD644" s="30"/>
      <c r="AE644" s="30"/>
      <c r="AR644" s="146" t="s">
        <v>318</v>
      </c>
      <c r="AT644" s="146" t="s">
        <v>158</v>
      </c>
      <c r="AU644" s="146" t="s">
        <v>83</v>
      </c>
      <c r="AY644" s="18" t="s">
        <v>132</v>
      </c>
      <c r="BE644" s="147">
        <f>IF(N644="základní",J644,0)</f>
        <v>0</v>
      </c>
      <c r="BF644" s="147">
        <f>IF(N644="snížená",J644,0)</f>
        <v>0</v>
      </c>
      <c r="BG644" s="147">
        <f>IF(N644="zákl. přenesená",J644,0)</f>
        <v>0</v>
      </c>
      <c r="BH644" s="147">
        <f>IF(N644="sníž. přenesená",J644,0)</f>
        <v>0</v>
      </c>
      <c r="BI644" s="147">
        <f>IF(N644="nulová",J644,0)</f>
        <v>0</v>
      </c>
      <c r="BJ644" s="18" t="s">
        <v>81</v>
      </c>
      <c r="BK644" s="147">
        <f>ROUND(I644*H644,2)</f>
        <v>0</v>
      </c>
      <c r="BL644" s="18" t="s">
        <v>226</v>
      </c>
      <c r="BM644" s="146" t="s">
        <v>1020</v>
      </c>
    </row>
    <row r="645" spans="2:51" s="14" customFormat="1" ht="12">
      <c r="B645" s="158"/>
      <c r="D645" s="148" t="s">
        <v>144</v>
      </c>
      <c r="F645" s="160" t="s">
        <v>1021</v>
      </c>
      <c r="H645" s="161">
        <v>2.2</v>
      </c>
      <c r="L645" s="158"/>
      <c r="M645" s="162"/>
      <c r="N645" s="163"/>
      <c r="O645" s="163"/>
      <c r="P645" s="163"/>
      <c r="Q645" s="163"/>
      <c r="R645" s="163"/>
      <c r="S645" s="163"/>
      <c r="T645" s="164"/>
      <c r="AT645" s="159" t="s">
        <v>144</v>
      </c>
      <c r="AU645" s="159" t="s">
        <v>83</v>
      </c>
      <c r="AV645" s="14" t="s">
        <v>83</v>
      </c>
      <c r="AW645" s="14" t="s">
        <v>4</v>
      </c>
      <c r="AX645" s="14" t="s">
        <v>81</v>
      </c>
      <c r="AY645" s="159" t="s">
        <v>132</v>
      </c>
    </row>
    <row r="646" spans="1:65" s="2" customFormat="1" ht="37.9" customHeight="1">
      <c r="A646" s="30"/>
      <c r="B646" s="135"/>
      <c r="C646" s="136" t="s">
        <v>1022</v>
      </c>
      <c r="D646" s="136" t="s">
        <v>135</v>
      </c>
      <c r="E646" s="137" t="s">
        <v>1023</v>
      </c>
      <c r="F646" s="138" t="s">
        <v>1024</v>
      </c>
      <c r="G646" s="139" t="s">
        <v>432</v>
      </c>
      <c r="H646" s="140">
        <v>708.665</v>
      </c>
      <c r="I646" s="141"/>
      <c r="J646" s="141">
        <f>ROUND(I646*H646,2)</f>
        <v>0</v>
      </c>
      <c r="K646" s="138" t="s">
        <v>139</v>
      </c>
      <c r="L646" s="31"/>
      <c r="M646" s="142" t="s">
        <v>3</v>
      </c>
      <c r="N646" s="143" t="s">
        <v>46</v>
      </c>
      <c r="O646" s="144">
        <v>0</v>
      </c>
      <c r="P646" s="144">
        <f>O646*H646</f>
        <v>0</v>
      </c>
      <c r="Q646" s="144">
        <v>0</v>
      </c>
      <c r="R646" s="144">
        <f>Q646*H646</f>
        <v>0</v>
      </c>
      <c r="S646" s="144">
        <v>0</v>
      </c>
      <c r="T646" s="145">
        <f>S646*H646</f>
        <v>0</v>
      </c>
      <c r="U646" s="30"/>
      <c r="V646" s="30"/>
      <c r="W646" s="30"/>
      <c r="X646" s="30"/>
      <c r="Y646" s="30"/>
      <c r="Z646" s="30"/>
      <c r="AA646" s="30"/>
      <c r="AB646" s="30"/>
      <c r="AC646" s="30"/>
      <c r="AD646" s="30"/>
      <c r="AE646" s="30"/>
      <c r="AR646" s="146" t="s">
        <v>226</v>
      </c>
      <c r="AT646" s="146" t="s">
        <v>135</v>
      </c>
      <c r="AU646" s="146" t="s">
        <v>83</v>
      </c>
      <c r="AY646" s="18" t="s">
        <v>132</v>
      </c>
      <c r="BE646" s="147">
        <f>IF(N646="základní",J646,0)</f>
        <v>0</v>
      </c>
      <c r="BF646" s="147">
        <f>IF(N646="snížená",J646,0)</f>
        <v>0</v>
      </c>
      <c r="BG646" s="147">
        <f>IF(N646="zákl. přenesená",J646,0)</f>
        <v>0</v>
      </c>
      <c r="BH646" s="147">
        <f>IF(N646="sníž. přenesená",J646,0)</f>
        <v>0</v>
      </c>
      <c r="BI646" s="147">
        <f>IF(N646="nulová",J646,0)</f>
        <v>0</v>
      </c>
      <c r="BJ646" s="18" t="s">
        <v>81</v>
      </c>
      <c r="BK646" s="147">
        <f>ROUND(I646*H646,2)</f>
        <v>0</v>
      </c>
      <c r="BL646" s="18" t="s">
        <v>226</v>
      </c>
      <c r="BM646" s="146" t="s">
        <v>1025</v>
      </c>
    </row>
    <row r="647" spans="1:47" s="2" customFormat="1" ht="126.75">
      <c r="A647" s="30"/>
      <c r="B647" s="31"/>
      <c r="C647" s="30"/>
      <c r="D647" s="148" t="s">
        <v>142</v>
      </c>
      <c r="E647" s="30"/>
      <c r="F647" s="149" t="s">
        <v>817</v>
      </c>
      <c r="G647" s="30"/>
      <c r="H647" s="30"/>
      <c r="I647" s="30"/>
      <c r="J647" s="30"/>
      <c r="K647" s="30"/>
      <c r="L647" s="31"/>
      <c r="M647" s="150"/>
      <c r="N647" s="151"/>
      <c r="O647" s="51"/>
      <c r="P647" s="51"/>
      <c r="Q647" s="51"/>
      <c r="R647" s="51"/>
      <c r="S647" s="51"/>
      <c r="T647" s="52"/>
      <c r="U647" s="30"/>
      <c r="V647" s="30"/>
      <c r="W647" s="30"/>
      <c r="X647" s="30"/>
      <c r="Y647" s="30"/>
      <c r="Z647" s="30"/>
      <c r="AA647" s="30"/>
      <c r="AB647" s="30"/>
      <c r="AC647" s="30"/>
      <c r="AD647" s="30"/>
      <c r="AE647" s="30"/>
      <c r="AT647" s="18" t="s">
        <v>142</v>
      </c>
      <c r="AU647" s="18" t="s">
        <v>83</v>
      </c>
    </row>
    <row r="648" spans="1:65" s="2" customFormat="1" ht="49.15" customHeight="1">
      <c r="A648" s="30"/>
      <c r="B648" s="135"/>
      <c r="C648" s="136" t="s">
        <v>1026</v>
      </c>
      <c r="D648" s="136" t="s">
        <v>135</v>
      </c>
      <c r="E648" s="137" t="s">
        <v>1027</v>
      </c>
      <c r="F648" s="138" t="s">
        <v>1028</v>
      </c>
      <c r="G648" s="139" t="s">
        <v>432</v>
      </c>
      <c r="H648" s="140">
        <v>708.665</v>
      </c>
      <c r="I648" s="141"/>
      <c r="J648" s="141">
        <f>ROUND(I648*H648,2)</f>
        <v>0</v>
      </c>
      <c r="K648" s="138" t="s">
        <v>139</v>
      </c>
      <c r="L648" s="31"/>
      <c r="M648" s="142" t="s">
        <v>3</v>
      </c>
      <c r="N648" s="143" t="s">
        <v>46</v>
      </c>
      <c r="O648" s="144">
        <v>0</v>
      </c>
      <c r="P648" s="144">
        <f>O648*H648</f>
        <v>0</v>
      </c>
      <c r="Q648" s="144">
        <v>0</v>
      </c>
      <c r="R648" s="144">
        <f>Q648*H648</f>
        <v>0</v>
      </c>
      <c r="S648" s="144">
        <v>0</v>
      </c>
      <c r="T648" s="145">
        <f>S648*H648</f>
        <v>0</v>
      </c>
      <c r="U648" s="30"/>
      <c r="V648" s="30"/>
      <c r="W648" s="30"/>
      <c r="X648" s="30"/>
      <c r="Y648" s="30"/>
      <c r="Z648" s="30"/>
      <c r="AA648" s="30"/>
      <c r="AB648" s="30"/>
      <c r="AC648" s="30"/>
      <c r="AD648" s="30"/>
      <c r="AE648" s="30"/>
      <c r="AR648" s="146" t="s">
        <v>226</v>
      </c>
      <c r="AT648" s="146" t="s">
        <v>135</v>
      </c>
      <c r="AU648" s="146" t="s">
        <v>83</v>
      </c>
      <c r="AY648" s="18" t="s">
        <v>132</v>
      </c>
      <c r="BE648" s="147">
        <f>IF(N648="základní",J648,0)</f>
        <v>0</v>
      </c>
      <c r="BF648" s="147">
        <f>IF(N648="snížená",J648,0)</f>
        <v>0</v>
      </c>
      <c r="BG648" s="147">
        <f>IF(N648="zákl. přenesená",J648,0)</f>
        <v>0</v>
      </c>
      <c r="BH648" s="147">
        <f>IF(N648="sníž. přenesená",J648,0)</f>
        <v>0</v>
      </c>
      <c r="BI648" s="147">
        <f>IF(N648="nulová",J648,0)</f>
        <v>0</v>
      </c>
      <c r="BJ648" s="18" t="s">
        <v>81</v>
      </c>
      <c r="BK648" s="147">
        <f>ROUND(I648*H648,2)</f>
        <v>0</v>
      </c>
      <c r="BL648" s="18" t="s">
        <v>226</v>
      </c>
      <c r="BM648" s="146" t="s">
        <v>1029</v>
      </c>
    </row>
    <row r="649" spans="1:47" s="2" customFormat="1" ht="126.75">
      <c r="A649" s="30"/>
      <c r="B649" s="31"/>
      <c r="C649" s="30"/>
      <c r="D649" s="148" t="s">
        <v>142</v>
      </c>
      <c r="E649" s="30"/>
      <c r="F649" s="149" t="s">
        <v>817</v>
      </c>
      <c r="G649" s="30"/>
      <c r="H649" s="30"/>
      <c r="I649" s="30"/>
      <c r="J649" s="30"/>
      <c r="K649" s="30"/>
      <c r="L649" s="31"/>
      <c r="M649" s="150"/>
      <c r="N649" s="151"/>
      <c r="O649" s="51"/>
      <c r="P649" s="51"/>
      <c r="Q649" s="51"/>
      <c r="R649" s="51"/>
      <c r="S649" s="51"/>
      <c r="T649" s="52"/>
      <c r="U649" s="30"/>
      <c r="V649" s="30"/>
      <c r="W649" s="30"/>
      <c r="X649" s="30"/>
      <c r="Y649" s="30"/>
      <c r="Z649" s="30"/>
      <c r="AA649" s="30"/>
      <c r="AB649" s="30"/>
      <c r="AC649" s="30"/>
      <c r="AD649" s="30"/>
      <c r="AE649" s="30"/>
      <c r="AT649" s="18" t="s">
        <v>142</v>
      </c>
      <c r="AU649" s="18" t="s">
        <v>83</v>
      </c>
    </row>
    <row r="650" spans="2:63" s="12" customFormat="1" ht="22.9" customHeight="1">
      <c r="B650" s="123"/>
      <c r="D650" s="124" t="s">
        <v>74</v>
      </c>
      <c r="E650" s="133" t="s">
        <v>1030</v>
      </c>
      <c r="F650" s="133" t="s">
        <v>1031</v>
      </c>
      <c r="J650" s="134">
        <f>BK650</f>
        <v>0</v>
      </c>
      <c r="L650" s="123"/>
      <c r="M650" s="127"/>
      <c r="N650" s="128"/>
      <c r="O650" s="128"/>
      <c r="P650" s="129">
        <f>SUM(P651:P658)</f>
        <v>3.4708960000000006</v>
      </c>
      <c r="Q650" s="128"/>
      <c r="R650" s="129">
        <f>SUM(R651:R658)</f>
        <v>0.0026455000000000003</v>
      </c>
      <c r="S650" s="128"/>
      <c r="T650" s="130">
        <f>SUM(T651:T658)</f>
        <v>0</v>
      </c>
      <c r="AR650" s="124" t="s">
        <v>83</v>
      </c>
      <c r="AT650" s="131" t="s">
        <v>74</v>
      </c>
      <c r="AU650" s="131" t="s">
        <v>81</v>
      </c>
      <c r="AY650" s="124" t="s">
        <v>132</v>
      </c>
      <c r="BK650" s="132">
        <f>SUM(BK651:BK658)</f>
        <v>0</v>
      </c>
    </row>
    <row r="651" spans="1:65" s="2" customFormat="1" ht="24.2" customHeight="1">
      <c r="A651" s="30"/>
      <c r="B651" s="135"/>
      <c r="C651" s="136" t="s">
        <v>1032</v>
      </c>
      <c r="D651" s="136" t="s">
        <v>135</v>
      </c>
      <c r="E651" s="137" t="s">
        <v>1033</v>
      </c>
      <c r="F651" s="138" t="s">
        <v>1034</v>
      </c>
      <c r="G651" s="139" t="s">
        <v>177</v>
      </c>
      <c r="H651" s="140">
        <v>10.582</v>
      </c>
      <c r="I651" s="141"/>
      <c r="J651" s="141">
        <f>ROUND(I651*H651,2)</f>
        <v>0</v>
      </c>
      <c r="K651" s="138" t="s">
        <v>139</v>
      </c>
      <c r="L651" s="31"/>
      <c r="M651" s="142" t="s">
        <v>3</v>
      </c>
      <c r="N651" s="143" t="s">
        <v>46</v>
      </c>
      <c r="O651" s="144">
        <v>0.011</v>
      </c>
      <c r="P651" s="144">
        <f>O651*H651</f>
        <v>0.116402</v>
      </c>
      <c r="Q651" s="144">
        <v>0</v>
      </c>
      <c r="R651" s="144">
        <f>Q651*H651</f>
        <v>0</v>
      </c>
      <c r="S651" s="144">
        <v>0</v>
      </c>
      <c r="T651" s="145">
        <f>S651*H651</f>
        <v>0</v>
      </c>
      <c r="U651" s="30"/>
      <c r="V651" s="30"/>
      <c r="W651" s="30"/>
      <c r="X651" s="30"/>
      <c r="Y651" s="30"/>
      <c r="Z651" s="30"/>
      <c r="AA651" s="30"/>
      <c r="AB651" s="30"/>
      <c r="AC651" s="30"/>
      <c r="AD651" s="30"/>
      <c r="AE651" s="30"/>
      <c r="AR651" s="146" t="s">
        <v>226</v>
      </c>
      <c r="AT651" s="146" t="s">
        <v>135</v>
      </c>
      <c r="AU651" s="146" t="s">
        <v>83</v>
      </c>
      <c r="AY651" s="18" t="s">
        <v>132</v>
      </c>
      <c r="BE651" s="147">
        <f>IF(N651="základní",J651,0)</f>
        <v>0</v>
      </c>
      <c r="BF651" s="147">
        <f>IF(N651="snížená",J651,0)</f>
        <v>0</v>
      </c>
      <c r="BG651" s="147">
        <f>IF(N651="zákl. přenesená",J651,0)</f>
        <v>0</v>
      </c>
      <c r="BH651" s="147">
        <f>IF(N651="sníž. přenesená",J651,0)</f>
        <v>0</v>
      </c>
      <c r="BI651" s="147">
        <f>IF(N651="nulová",J651,0)</f>
        <v>0</v>
      </c>
      <c r="BJ651" s="18" t="s">
        <v>81</v>
      </c>
      <c r="BK651" s="147">
        <f>ROUND(I651*H651,2)</f>
        <v>0</v>
      </c>
      <c r="BL651" s="18" t="s">
        <v>226</v>
      </c>
      <c r="BM651" s="146" t="s">
        <v>1035</v>
      </c>
    </row>
    <row r="652" spans="2:51" s="13" customFormat="1" ht="12">
      <c r="B652" s="152"/>
      <c r="D652" s="148" t="s">
        <v>144</v>
      </c>
      <c r="E652" s="153" t="s">
        <v>3</v>
      </c>
      <c r="F652" s="154" t="s">
        <v>179</v>
      </c>
      <c r="H652" s="153" t="s">
        <v>3</v>
      </c>
      <c r="L652" s="152"/>
      <c r="M652" s="155"/>
      <c r="N652" s="156"/>
      <c r="O652" s="156"/>
      <c r="P652" s="156"/>
      <c r="Q652" s="156"/>
      <c r="R652" s="156"/>
      <c r="S652" s="156"/>
      <c r="T652" s="157"/>
      <c r="AT652" s="153" t="s">
        <v>144</v>
      </c>
      <c r="AU652" s="153" t="s">
        <v>83</v>
      </c>
      <c r="AV652" s="13" t="s">
        <v>81</v>
      </c>
      <c r="AW652" s="13" t="s">
        <v>37</v>
      </c>
      <c r="AX652" s="13" t="s">
        <v>75</v>
      </c>
      <c r="AY652" s="153" t="s">
        <v>132</v>
      </c>
    </row>
    <row r="653" spans="2:51" s="14" customFormat="1" ht="12">
      <c r="B653" s="158"/>
      <c r="D653" s="148" t="s">
        <v>144</v>
      </c>
      <c r="E653" s="159" t="s">
        <v>3</v>
      </c>
      <c r="F653" s="160" t="s">
        <v>1036</v>
      </c>
      <c r="H653" s="161">
        <v>0.437</v>
      </c>
      <c r="L653" s="158"/>
      <c r="M653" s="162"/>
      <c r="N653" s="163"/>
      <c r="O653" s="163"/>
      <c r="P653" s="163"/>
      <c r="Q653" s="163"/>
      <c r="R653" s="163"/>
      <c r="S653" s="163"/>
      <c r="T653" s="164"/>
      <c r="AT653" s="159" t="s">
        <v>144</v>
      </c>
      <c r="AU653" s="159" t="s">
        <v>83</v>
      </c>
      <c r="AV653" s="14" t="s">
        <v>83</v>
      </c>
      <c r="AW653" s="14" t="s">
        <v>37</v>
      </c>
      <c r="AX653" s="14" t="s">
        <v>75</v>
      </c>
      <c r="AY653" s="159" t="s">
        <v>132</v>
      </c>
    </row>
    <row r="654" spans="2:51" s="14" customFormat="1" ht="12">
      <c r="B654" s="158"/>
      <c r="D654" s="148" t="s">
        <v>144</v>
      </c>
      <c r="E654" s="159" t="s">
        <v>3</v>
      </c>
      <c r="F654" s="160" t="s">
        <v>1037</v>
      </c>
      <c r="H654" s="161">
        <v>1.958</v>
      </c>
      <c r="L654" s="158"/>
      <c r="M654" s="162"/>
      <c r="N654" s="163"/>
      <c r="O654" s="163"/>
      <c r="P654" s="163"/>
      <c r="Q654" s="163"/>
      <c r="R654" s="163"/>
      <c r="S654" s="163"/>
      <c r="T654" s="164"/>
      <c r="AT654" s="159" t="s">
        <v>144</v>
      </c>
      <c r="AU654" s="159" t="s">
        <v>83</v>
      </c>
      <c r="AV654" s="14" t="s">
        <v>83</v>
      </c>
      <c r="AW654" s="14" t="s">
        <v>37</v>
      </c>
      <c r="AX654" s="14" t="s">
        <v>75</v>
      </c>
      <c r="AY654" s="159" t="s">
        <v>132</v>
      </c>
    </row>
    <row r="655" spans="2:51" s="14" customFormat="1" ht="12">
      <c r="B655" s="158"/>
      <c r="D655" s="148" t="s">
        <v>144</v>
      </c>
      <c r="E655" s="159" t="s">
        <v>3</v>
      </c>
      <c r="F655" s="160" t="s">
        <v>1038</v>
      </c>
      <c r="H655" s="161">
        <v>8.187</v>
      </c>
      <c r="L655" s="158"/>
      <c r="M655" s="162"/>
      <c r="N655" s="163"/>
      <c r="O655" s="163"/>
      <c r="P655" s="163"/>
      <c r="Q655" s="163"/>
      <c r="R655" s="163"/>
      <c r="S655" s="163"/>
      <c r="T655" s="164"/>
      <c r="AT655" s="159" t="s">
        <v>144</v>
      </c>
      <c r="AU655" s="159" t="s">
        <v>83</v>
      </c>
      <c r="AV655" s="14" t="s">
        <v>83</v>
      </c>
      <c r="AW655" s="14" t="s">
        <v>37</v>
      </c>
      <c r="AX655" s="14" t="s">
        <v>75</v>
      </c>
      <c r="AY655" s="159" t="s">
        <v>132</v>
      </c>
    </row>
    <row r="656" spans="2:51" s="15" customFormat="1" ht="12">
      <c r="B656" s="174"/>
      <c r="D656" s="148" t="s">
        <v>144</v>
      </c>
      <c r="E656" s="175" t="s">
        <v>3</v>
      </c>
      <c r="F656" s="176" t="s">
        <v>207</v>
      </c>
      <c r="H656" s="177">
        <v>10.581999999999999</v>
      </c>
      <c r="L656" s="174"/>
      <c r="M656" s="178"/>
      <c r="N656" s="179"/>
      <c r="O656" s="179"/>
      <c r="P656" s="179"/>
      <c r="Q656" s="179"/>
      <c r="R656" s="179"/>
      <c r="S656" s="179"/>
      <c r="T656" s="180"/>
      <c r="AT656" s="175" t="s">
        <v>144</v>
      </c>
      <c r="AU656" s="175" t="s">
        <v>83</v>
      </c>
      <c r="AV656" s="15" t="s">
        <v>140</v>
      </c>
      <c r="AW656" s="15" t="s">
        <v>37</v>
      </c>
      <c r="AX656" s="15" t="s">
        <v>81</v>
      </c>
      <c r="AY656" s="175" t="s">
        <v>132</v>
      </c>
    </row>
    <row r="657" spans="1:65" s="2" customFormat="1" ht="37.9" customHeight="1">
      <c r="A657" s="30"/>
      <c r="B657" s="135"/>
      <c r="C657" s="136" t="s">
        <v>1039</v>
      </c>
      <c r="D657" s="136" t="s">
        <v>135</v>
      </c>
      <c r="E657" s="137" t="s">
        <v>1040</v>
      </c>
      <c r="F657" s="138" t="s">
        <v>1041</v>
      </c>
      <c r="G657" s="139" t="s">
        <v>177</v>
      </c>
      <c r="H657" s="140">
        <v>10.582</v>
      </c>
      <c r="I657" s="141"/>
      <c r="J657" s="141">
        <f>ROUND(I657*H657,2)</f>
        <v>0</v>
      </c>
      <c r="K657" s="138" t="s">
        <v>139</v>
      </c>
      <c r="L657" s="31"/>
      <c r="M657" s="142" t="s">
        <v>3</v>
      </c>
      <c r="N657" s="143" t="s">
        <v>46</v>
      </c>
      <c r="O657" s="144">
        <v>0.133</v>
      </c>
      <c r="P657" s="144">
        <f>O657*H657</f>
        <v>1.4074060000000002</v>
      </c>
      <c r="Q657" s="144">
        <v>8E-05</v>
      </c>
      <c r="R657" s="144">
        <f>Q657*H657</f>
        <v>0.0008465600000000001</v>
      </c>
      <c r="S657" s="144">
        <v>0</v>
      </c>
      <c r="T657" s="145">
        <f>S657*H657</f>
        <v>0</v>
      </c>
      <c r="U657" s="30"/>
      <c r="V657" s="30"/>
      <c r="W657" s="30"/>
      <c r="X657" s="30"/>
      <c r="Y657" s="30"/>
      <c r="Z657" s="30"/>
      <c r="AA657" s="30"/>
      <c r="AB657" s="30"/>
      <c r="AC657" s="30"/>
      <c r="AD657" s="30"/>
      <c r="AE657" s="30"/>
      <c r="AR657" s="146" t="s">
        <v>226</v>
      </c>
      <c r="AT657" s="146" t="s">
        <v>135</v>
      </c>
      <c r="AU657" s="146" t="s">
        <v>83</v>
      </c>
      <c r="AY657" s="18" t="s">
        <v>132</v>
      </c>
      <c r="BE657" s="147">
        <f>IF(N657="základní",J657,0)</f>
        <v>0</v>
      </c>
      <c r="BF657" s="147">
        <f>IF(N657="snížená",J657,0)</f>
        <v>0</v>
      </c>
      <c r="BG657" s="147">
        <f>IF(N657="zákl. přenesená",J657,0)</f>
        <v>0</v>
      </c>
      <c r="BH657" s="147">
        <f>IF(N657="sníž. přenesená",J657,0)</f>
        <v>0</v>
      </c>
      <c r="BI657" s="147">
        <f>IF(N657="nulová",J657,0)</f>
        <v>0</v>
      </c>
      <c r="BJ657" s="18" t="s">
        <v>81</v>
      </c>
      <c r="BK657" s="147">
        <f>ROUND(I657*H657,2)</f>
        <v>0</v>
      </c>
      <c r="BL657" s="18" t="s">
        <v>226</v>
      </c>
      <c r="BM657" s="146" t="s">
        <v>1042</v>
      </c>
    </row>
    <row r="658" spans="1:65" s="2" customFormat="1" ht="24.2" customHeight="1">
      <c r="A658" s="30"/>
      <c r="B658" s="135"/>
      <c r="C658" s="136" t="s">
        <v>1043</v>
      </c>
      <c r="D658" s="136" t="s">
        <v>135</v>
      </c>
      <c r="E658" s="137" t="s">
        <v>1044</v>
      </c>
      <c r="F658" s="138" t="s">
        <v>1045</v>
      </c>
      <c r="G658" s="139" t="s">
        <v>177</v>
      </c>
      <c r="H658" s="140">
        <v>10.582</v>
      </c>
      <c r="I658" s="141"/>
      <c r="J658" s="141">
        <f>ROUND(I658*H658,2)</f>
        <v>0</v>
      </c>
      <c r="K658" s="138" t="s">
        <v>139</v>
      </c>
      <c r="L658" s="31"/>
      <c r="M658" s="142" t="s">
        <v>3</v>
      </c>
      <c r="N658" s="143" t="s">
        <v>46</v>
      </c>
      <c r="O658" s="144">
        <v>0.184</v>
      </c>
      <c r="P658" s="144">
        <f>O658*H658</f>
        <v>1.9470880000000002</v>
      </c>
      <c r="Q658" s="144">
        <v>0.00017</v>
      </c>
      <c r="R658" s="144">
        <f>Q658*H658</f>
        <v>0.0017989400000000002</v>
      </c>
      <c r="S658" s="144">
        <v>0</v>
      </c>
      <c r="T658" s="145">
        <f>S658*H658</f>
        <v>0</v>
      </c>
      <c r="U658" s="30"/>
      <c r="V658" s="30"/>
      <c r="W658" s="30"/>
      <c r="X658" s="30"/>
      <c r="Y658" s="30"/>
      <c r="Z658" s="30"/>
      <c r="AA658" s="30"/>
      <c r="AB658" s="30"/>
      <c r="AC658" s="30"/>
      <c r="AD658" s="30"/>
      <c r="AE658" s="30"/>
      <c r="AR658" s="146" t="s">
        <v>226</v>
      </c>
      <c r="AT658" s="146" t="s">
        <v>135</v>
      </c>
      <c r="AU658" s="146" t="s">
        <v>83</v>
      </c>
      <c r="AY658" s="18" t="s">
        <v>132</v>
      </c>
      <c r="BE658" s="147">
        <f>IF(N658="základní",J658,0)</f>
        <v>0</v>
      </c>
      <c r="BF658" s="147">
        <f>IF(N658="snížená",J658,0)</f>
        <v>0</v>
      </c>
      <c r="BG658" s="147">
        <f>IF(N658="zákl. přenesená",J658,0)</f>
        <v>0</v>
      </c>
      <c r="BH658" s="147">
        <f>IF(N658="sníž. přenesená",J658,0)</f>
        <v>0</v>
      </c>
      <c r="BI658" s="147">
        <f>IF(N658="nulová",J658,0)</f>
        <v>0</v>
      </c>
      <c r="BJ658" s="18" t="s">
        <v>81</v>
      </c>
      <c r="BK658" s="147">
        <f>ROUND(I658*H658,2)</f>
        <v>0</v>
      </c>
      <c r="BL658" s="18" t="s">
        <v>226</v>
      </c>
      <c r="BM658" s="146" t="s">
        <v>1046</v>
      </c>
    </row>
    <row r="659" spans="2:63" s="12" customFormat="1" ht="22.9" customHeight="1">
      <c r="B659" s="123"/>
      <c r="D659" s="124" t="s">
        <v>74</v>
      </c>
      <c r="E659" s="133" t="s">
        <v>1047</v>
      </c>
      <c r="F659" s="133" t="s">
        <v>1048</v>
      </c>
      <c r="J659" s="134">
        <f>BK659</f>
        <v>0</v>
      </c>
      <c r="L659" s="123"/>
      <c r="M659" s="127"/>
      <c r="N659" s="128"/>
      <c r="O659" s="128"/>
      <c r="P659" s="129">
        <f>SUM(P660:P692)</f>
        <v>30.107847000000003</v>
      </c>
      <c r="Q659" s="128"/>
      <c r="R659" s="129">
        <f>SUM(R660:R692)</f>
        <v>0.0892709</v>
      </c>
      <c r="S659" s="128"/>
      <c r="T659" s="130">
        <f>SUM(T660:T692)</f>
        <v>0</v>
      </c>
      <c r="AR659" s="124" t="s">
        <v>83</v>
      </c>
      <c r="AT659" s="131" t="s">
        <v>74</v>
      </c>
      <c r="AU659" s="131" t="s">
        <v>81</v>
      </c>
      <c r="AY659" s="124" t="s">
        <v>132</v>
      </c>
      <c r="BK659" s="132">
        <f>SUM(BK660:BK692)</f>
        <v>0</v>
      </c>
    </row>
    <row r="660" spans="1:65" s="2" customFormat="1" ht="24.2" customHeight="1">
      <c r="A660" s="30"/>
      <c r="B660" s="135"/>
      <c r="C660" s="136" t="s">
        <v>1049</v>
      </c>
      <c r="D660" s="136" t="s">
        <v>135</v>
      </c>
      <c r="E660" s="137" t="s">
        <v>1050</v>
      </c>
      <c r="F660" s="138" t="s">
        <v>1051</v>
      </c>
      <c r="G660" s="139" t="s">
        <v>177</v>
      </c>
      <c r="H660" s="140">
        <v>55.826</v>
      </c>
      <c r="I660" s="141"/>
      <c r="J660" s="141">
        <f>ROUND(I660*H660,2)</f>
        <v>0</v>
      </c>
      <c r="K660" s="138" t="s">
        <v>139</v>
      </c>
      <c r="L660" s="31"/>
      <c r="M660" s="142" t="s">
        <v>3</v>
      </c>
      <c r="N660" s="143" t="s">
        <v>46</v>
      </c>
      <c r="O660" s="144">
        <v>0.012</v>
      </c>
      <c r="P660" s="144">
        <f>O660*H660</f>
        <v>0.6699120000000001</v>
      </c>
      <c r="Q660" s="144">
        <v>0</v>
      </c>
      <c r="R660" s="144">
        <f>Q660*H660</f>
        <v>0</v>
      </c>
      <c r="S660" s="144">
        <v>0</v>
      </c>
      <c r="T660" s="145">
        <f>S660*H660</f>
        <v>0</v>
      </c>
      <c r="U660" s="30"/>
      <c r="V660" s="30"/>
      <c r="W660" s="30"/>
      <c r="X660" s="30"/>
      <c r="Y660" s="30"/>
      <c r="Z660" s="30"/>
      <c r="AA660" s="30"/>
      <c r="AB660" s="30"/>
      <c r="AC660" s="30"/>
      <c r="AD660" s="30"/>
      <c r="AE660" s="30"/>
      <c r="AR660" s="146" t="s">
        <v>226</v>
      </c>
      <c r="AT660" s="146" t="s">
        <v>135</v>
      </c>
      <c r="AU660" s="146" t="s">
        <v>83</v>
      </c>
      <c r="AY660" s="18" t="s">
        <v>132</v>
      </c>
      <c r="BE660" s="147">
        <f>IF(N660="základní",J660,0)</f>
        <v>0</v>
      </c>
      <c r="BF660" s="147">
        <f>IF(N660="snížená",J660,0)</f>
        <v>0</v>
      </c>
      <c r="BG660" s="147">
        <f>IF(N660="zákl. přenesená",J660,0)</f>
        <v>0</v>
      </c>
      <c r="BH660" s="147">
        <f>IF(N660="sníž. přenesená",J660,0)</f>
        <v>0</v>
      </c>
      <c r="BI660" s="147">
        <f>IF(N660="nulová",J660,0)</f>
        <v>0</v>
      </c>
      <c r="BJ660" s="18" t="s">
        <v>81</v>
      </c>
      <c r="BK660" s="147">
        <f>ROUND(I660*H660,2)</f>
        <v>0</v>
      </c>
      <c r="BL660" s="18" t="s">
        <v>226</v>
      </c>
      <c r="BM660" s="146" t="s">
        <v>1052</v>
      </c>
    </row>
    <row r="661" spans="1:47" s="2" customFormat="1" ht="39">
      <c r="A661" s="30"/>
      <c r="B661" s="31"/>
      <c r="C661" s="30"/>
      <c r="D661" s="148" t="s">
        <v>142</v>
      </c>
      <c r="E661" s="30"/>
      <c r="F661" s="149" t="s">
        <v>1053</v>
      </c>
      <c r="G661" s="30"/>
      <c r="H661" s="30"/>
      <c r="I661" s="30"/>
      <c r="J661" s="30"/>
      <c r="K661" s="30"/>
      <c r="L661" s="31"/>
      <c r="M661" s="150"/>
      <c r="N661" s="151"/>
      <c r="O661" s="51"/>
      <c r="P661" s="51"/>
      <c r="Q661" s="51"/>
      <c r="R661" s="51"/>
      <c r="S661" s="51"/>
      <c r="T661" s="52"/>
      <c r="U661" s="30"/>
      <c r="V661" s="30"/>
      <c r="W661" s="30"/>
      <c r="X661" s="30"/>
      <c r="Y661" s="30"/>
      <c r="Z661" s="30"/>
      <c r="AA661" s="30"/>
      <c r="AB661" s="30"/>
      <c r="AC661" s="30"/>
      <c r="AD661" s="30"/>
      <c r="AE661" s="30"/>
      <c r="AT661" s="18" t="s">
        <v>142</v>
      </c>
      <c r="AU661" s="18" t="s">
        <v>83</v>
      </c>
    </row>
    <row r="662" spans="2:51" s="13" customFormat="1" ht="22.5">
      <c r="B662" s="152"/>
      <c r="D662" s="148" t="s">
        <v>144</v>
      </c>
      <c r="E662" s="153" t="s">
        <v>3</v>
      </c>
      <c r="F662" s="154" t="s">
        <v>145</v>
      </c>
      <c r="H662" s="153" t="s">
        <v>3</v>
      </c>
      <c r="L662" s="152"/>
      <c r="M662" s="155"/>
      <c r="N662" s="156"/>
      <c r="O662" s="156"/>
      <c r="P662" s="156"/>
      <c r="Q662" s="156"/>
      <c r="R662" s="156"/>
      <c r="S662" s="156"/>
      <c r="T662" s="157"/>
      <c r="AT662" s="153" t="s">
        <v>144</v>
      </c>
      <c r="AU662" s="153" t="s">
        <v>83</v>
      </c>
      <c r="AV662" s="13" t="s">
        <v>81</v>
      </c>
      <c r="AW662" s="13" t="s">
        <v>37</v>
      </c>
      <c r="AX662" s="13" t="s">
        <v>75</v>
      </c>
      <c r="AY662" s="153" t="s">
        <v>132</v>
      </c>
    </row>
    <row r="663" spans="2:51" s="14" customFormat="1" ht="12">
      <c r="B663" s="158"/>
      <c r="D663" s="148" t="s">
        <v>144</v>
      </c>
      <c r="E663" s="159" t="s">
        <v>3</v>
      </c>
      <c r="F663" s="160" t="s">
        <v>292</v>
      </c>
      <c r="H663" s="161">
        <v>29.27</v>
      </c>
      <c r="L663" s="158"/>
      <c r="M663" s="162"/>
      <c r="N663" s="163"/>
      <c r="O663" s="163"/>
      <c r="P663" s="163"/>
      <c r="Q663" s="163"/>
      <c r="R663" s="163"/>
      <c r="S663" s="163"/>
      <c r="T663" s="164"/>
      <c r="AT663" s="159" t="s">
        <v>144</v>
      </c>
      <c r="AU663" s="159" t="s">
        <v>83</v>
      </c>
      <c r="AV663" s="14" t="s">
        <v>83</v>
      </c>
      <c r="AW663" s="14" t="s">
        <v>37</v>
      </c>
      <c r="AX663" s="14" t="s">
        <v>75</v>
      </c>
      <c r="AY663" s="159" t="s">
        <v>132</v>
      </c>
    </row>
    <row r="664" spans="2:51" s="14" customFormat="1" ht="12">
      <c r="B664" s="158"/>
      <c r="D664" s="148" t="s">
        <v>144</v>
      </c>
      <c r="E664" s="159" t="s">
        <v>3</v>
      </c>
      <c r="F664" s="160" t="s">
        <v>293</v>
      </c>
      <c r="H664" s="161">
        <v>17.42</v>
      </c>
      <c r="L664" s="158"/>
      <c r="M664" s="162"/>
      <c r="N664" s="163"/>
      <c r="O664" s="163"/>
      <c r="P664" s="163"/>
      <c r="Q664" s="163"/>
      <c r="R664" s="163"/>
      <c r="S664" s="163"/>
      <c r="T664" s="164"/>
      <c r="AT664" s="159" t="s">
        <v>144</v>
      </c>
      <c r="AU664" s="159" t="s">
        <v>83</v>
      </c>
      <c r="AV664" s="14" t="s">
        <v>83</v>
      </c>
      <c r="AW664" s="14" t="s">
        <v>37</v>
      </c>
      <c r="AX664" s="14" t="s">
        <v>75</v>
      </c>
      <c r="AY664" s="159" t="s">
        <v>132</v>
      </c>
    </row>
    <row r="665" spans="2:51" s="14" customFormat="1" ht="12">
      <c r="B665" s="158"/>
      <c r="D665" s="148" t="s">
        <v>144</v>
      </c>
      <c r="E665" s="159" t="s">
        <v>3</v>
      </c>
      <c r="F665" s="160" t="s">
        <v>294</v>
      </c>
      <c r="H665" s="161">
        <v>9.136</v>
      </c>
      <c r="L665" s="158"/>
      <c r="M665" s="162"/>
      <c r="N665" s="163"/>
      <c r="O665" s="163"/>
      <c r="P665" s="163"/>
      <c r="Q665" s="163"/>
      <c r="R665" s="163"/>
      <c r="S665" s="163"/>
      <c r="T665" s="164"/>
      <c r="AT665" s="159" t="s">
        <v>144</v>
      </c>
      <c r="AU665" s="159" t="s">
        <v>83</v>
      </c>
      <c r="AV665" s="14" t="s">
        <v>83</v>
      </c>
      <c r="AW665" s="14" t="s">
        <v>37</v>
      </c>
      <c r="AX665" s="14" t="s">
        <v>75</v>
      </c>
      <c r="AY665" s="159" t="s">
        <v>132</v>
      </c>
    </row>
    <row r="666" spans="2:51" s="15" customFormat="1" ht="12">
      <c r="B666" s="174"/>
      <c r="D666" s="148" t="s">
        <v>144</v>
      </c>
      <c r="E666" s="175" t="s">
        <v>3</v>
      </c>
      <c r="F666" s="176" t="s">
        <v>207</v>
      </c>
      <c r="H666" s="177">
        <v>55.82599999999999</v>
      </c>
      <c r="L666" s="174"/>
      <c r="M666" s="178"/>
      <c r="N666" s="179"/>
      <c r="O666" s="179"/>
      <c r="P666" s="179"/>
      <c r="Q666" s="179"/>
      <c r="R666" s="179"/>
      <c r="S666" s="179"/>
      <c r="T666" s="180"/>
      <c r="AT666" s="175" t="s">
        <v>144</v>
      </c>
      <c r="AU666" s="175" t="s">
        <v>83</v>
      </c>
      <c r="AV666" s="15" t="s">
        <v>140</v>
      </c>
      <c r="AW666" s="15" t="s">
        <v>37</v>
      </c>
      <c r="AX666" s="15" t="s">
        <v>81</v>
      </c>
      <c r="AY666" s="175" t="s">
        <v>132</v>
      </c>
    </row>
    <row r="667" spans="1:65" s="2" customFormat="1" ht="14.45" customHeight="1">
      <c r="A667" s="30"/>
      <c r="B667" s="135"/>
      <c r="C667" s="165" t="s">
        <v>1054</v>
      </c>
      <c r="D667" s="165" t="s">
        <v>158</v>
      </c>
      <c r="E667" s="166" t="s">
        <v>1055</v>
      </c>
      <c r="F667" s="167" t="s">
        <v>1056</v>
      </c>
      <c r="G667" s="168" t="s">
        <v>177</v>
      </c>
      <c r="H667" s="169">
        <v>58.617</v>
      </c>
      <c r="I667" s="170"/>
      <c r="J667" s="170">
        <f>ROUND(I667*H667,2)</f>
        <v>0</v>
      </c>
      <c r="K667" s="167" t="s">
        <v>139</v>
      </c>
      <c r="L667" s="171"/>
      <c r="M667" s="172" t="s">
        <v>3</v>
      </c>
      <c r="N667" s="173" t="s">
        <v>46</v>
      </c>
      <c r="O667" s="144">
        <v>0</v>
      </c>
      <c r="P667" s="144">
        <f>O667*H667</f>
        <v>0</v>
      </c>
      <c r="Q667" s="144">
        <v>0</v>
      </c>
      <c r="R667" s="144">
        <f>Q667*H667</f>
        <v>0</v>
      </c>
      <c r="S667" s="144">
        <v>0</v>
      </c>
      <c r="T667" s="145">
        <f>S667*H667</f>
        <v>0</v>
      </c>
      <c r="U667" s="30"/>
      <c r="V667" s="30"/>
      <c r="W667" s="30"/>
      <c r="X667" s="30"/>
      <c r="Y667" s="30"/>
      <c r="Z667" s="30"/>
      <c r="AA667" s="30"/>
      <c r="AB667" s="30"/>
      <c r="AC667" s="30"/>
      <c r="AD667" s="30"/>
      <c r="AE667" s="30"/>
      <c r="AR667" s="146" t="s">
        <v>318</v>
      </c>
      <c r="AT667" s="146" t="s">
        <v>158</v>
      </c>
      <c r="AU667" s="146" t="s">
        <v>83</v>
      </c>
      <c r="AY667" s="18" t="s">
        <v>132</v>
      </c>
      <c r="BE667" s="147">
        <f>IF(N667="základní",J667,0)</f>
        <v>0</v>
      </c>
      <c r="BF667" s="147">
        <f>IF(N667="snížená",J667,0)</f>
        <v>0</v>
      </c>
      <c r="BG667" s="147">
        <f>IF(N667="zákl. přenesená",J667,0)</f>
        <v>0</v>
      </c>
      <c r="BH667" s="147">
        <f>IF(N667="sníž. přenesená",J667,0)</f>
        <v>0</v>
      </c>
      <c r="BI667" s="147">
        <f>IF(N667="nulová",J667,0)</f>
        <v>0</v>
      </c>
      <c r="BJ667" s="18" t="s">
        <v>81</v>
      </c>
      <c r="BK667" s="147">
        <f>ROUND(I667*H667,2)</f>
        <v>0</v>
      </c>
      <c r="BL667" s="18" t="s">
        <v>226</v>
      </c>
      <c r="BM667" s="146" t="s">
        <v>1057</v>
      </c>
    </row>
    <row r="668" spans="2:51" s="14" customFormat="1" ht="12">
      <c r="B668" s="158"/>
      <c r="D668" s="148" t="s">
        <v>144</v>
      </c>
      <c r="F668" s="160" t="s">
        <v>1058</v>
      </c>
      <c r="H668" s="161">
        <v>58.617</v>
      </c>
      <c r="L668" s="158"/>
      <c r="M668" s="162"/>
      <c r="N668" s="163"/>
      <c r="O668" s="163"/>
      <c r="P668" s="163"/>
      <c r="Q668" s="163"/>
      <c r="R668" s="163"/>
      <c r="S668" s="163"/>
      <c r="T668" s="164"/>
      <c r="AT668" s="159" t="s">
        <v>144</v>
      </c>
      <c r="AU668" s="159" t="s">
        <v>83</v>
      </c>
      <c r="AV668" s="14" t="s">
        <v>83</v>
      </c>
      <c r="AW668" s="14" t="s">
        <v>4</v>
      </c>
      <c r="AX668" s="14" t="s">
        <v>81</v>
      </c>
      <c r="AY668" s="159" t="s">
        <v>132</v>
      </c>
    </row>
    <row r="669" spans="1:65" s="2" customFormat="1" ht="48" customHeight="1">
      <c r="A669" s="30"/>
      <c r="B669" s="135"/>
      <c r="C669" s="136" t="s">
        <v>1059</v>
      </c>
      <c r="D669" s="136" t="s">
        <v>135</v>
      </c>
      <c r="E669" s="137" t="s">
        <v>1060</v>
      </c>
      <c r="F669" s="138" t="s">
        <v>1061</v>
      </c>
      <c r="G669" s="139" t="s">
        <v>177</v>
      </c>
      <c r="H669" s="140">
        <v>9.793</v>
      </c>
      <c r="I669" s="141"/>
      <c r="J669" s="141">
        <f>ROUND(I669*H669,2)</f>
        <v>0</v>
      </c>
      <c r="K669" s="138" t="s">
        <v>139</v>
      </c>
      <c r="L669" s="31"/>
      <c r="M669" s="142" t="s">
        <v>3</v>
      </c>
      <c r="N669" s="143" t="s">
        <v>46</v>
      </c>
      <c r="O669" s="144">
        <v>0.016</v>
      </c>
      <c r="P669" s="144">
        <f>O669*H669</f>
        <v>0.156688</v>
      </c>
      <c r="Q669" s="144">
        <v>0</v>
      </c>
      <c r="R669" s="144">
        <f>Q669*H669</f>
        <v>0</v>
      </c>
      <c r="S669" s="144">
        <v>0</v>
      </c>
      <c r="T669" s="145">
        <f>S669*H669</f>
        <v>0</v>
      </c>
      <c r="U669" s="30"/>
      <c r="V669" s="30"/>
      <c r="W669" s="30"/>
      <c r="X669" s="30"/>
      <c r="Y669" s="30"/>
      <c r="Z669" s="30"/>
      <c r="AA669" s="30"/>
      <c r="AB669" s="30"/>
      <c r="AC669" s="30"/>
      <c r="AD669" s="30"/>
      <c r="AE669" s="30"/>
      <c r="AR669" s="146" t="s">
        <v>226</v>
      </c>
      <c r="AT669" s="146" t="s">
        <v>135</v>
      </c>
      <c r="AU669" s="146" t="s">
        <v>83</v>
      </c>
      <c r="AY669" s="18" t="s">
        <v>132</v>
      </c>
      <c r="BE669" s="147">
        <f>IF(N669="základní",J669,0)</f>
        <v>0</v>
      </c>
      <c r="BF669" s="147">
        <f>IF(N669="snížená",J669,0)</f>
        <v>0</v>
      </c>
      <c r="BG669" s="147">
        <f>IF(N669="zákl. přenesená",J669,0)</f>
        <v>0</v>
      </c>
      <c r="BH669" s="147">
        <f>IF(N669="sníž. přenesená",J669,0)</f>
        <v>0</v>
      </c>
      <c r="BI669" s="147">
        <f>IF(N669="nulová",J669,0)</f>
        <v>0</v>
      </c>
      <c r="BJ669" s="18" t="s">
        <v>81</v>
      </c>
      <c r="BK669" s="147">
        <f>ROUND(I669*H669,2)</f>
        <v>0</v>
      </c>
      <c r="BL669" s="18" t="s">
        <v>226</v>
      </c>
      <c r="BM669" s="146" t="s">
        <v>1062</v>
      </c>
    </row>
    <row r="670" spans="1:47" s="2" customFormat="1" ht="39">
      <c r="A670" s="30"/>
      <c r="B670" s="31"/>
      <c r="C670" s="30"/>
      <c r="D670" s="148" t="s">
        <v>142</v>
      </c>
      <c r="E670" s="30"/>
      <c r="F670" s="149" t="s">
        <v>1053</v>
      </c>
      <c r="G670" s="30"/>
      <c r="H670" s="30"/>
      <c r="I670" s="30"/>
      <c r="J670" s="30"/>
      <c r="K670" s="30"/>
      <c r="L670" s="31"/>
      <c r="M670" s="150"/>
      <c r="N670" s="151"/>
      <c r="O670" s="51"/>
      <c r="P670" s="51"/>
      <c r="Q670" s="51"/>
      <c r="R670" s="51"/>
      <c r="S670" s="51"/>
      <c r="T670" s="52"/>
      <c r="U670" s="30"/>
      <c r="V670" s="30"/>
      <c r="W670" s="30"/>
      <c r="X670" s="30"/>
      <c r="Y670" s="30"/>
      <c r="Z670" s="30"/>
      <c r="AA670" s="30"/>
      <c r="AB670" s="30"/>
      <c r="AC670" s="30"/>
      <c r="AD670" s="30"/>
      <c r="AE670" s="30"/>
      <c r="AT670" s="18" t="s">
        <v>142</v>
      </c>
      <c r="AU670" s="18" t="s">
        <v>83</v>
      </c>
    </row>
    <row r="671" spans="2:51" s="13" customFormat="1" ht="12">
      <c r="B671" s="152"/>
      <c r="D671" s="148" t="s">
        <v>144</v>
      </c>
      <c r="E671" s="153" t="s">
        <v>3</v>
      </c>
      <c r="F671" s="154" t="s">
        <v>179</v>
      </c>
      <c r="H671" s="153" t="s">
        <v>3</v>
      </c>
      <c r="L671" s="152"/>
      <c r="M671" s="155"/>
      <c r="N671" s="156"/>
      <c r="O671" s="156"/>
      <c r="P671" s="156"/>
      <c r="Q671" s="156"/>
      <c r="R671" s="156"/>
      <c r="S671" s="156"/>
      <c r="T671" s="157"/>
      <c r="AT671" s="153" t="s">
        <v>144</v>
      </c>
      <c r="AU671" s="153" t="s">
        <v>83</v>
      </c>
      <c r="AV671" s="13" t="s">
        <v>81</v>
      </c>
      <c r="AW671" s="13" t="s">
        <v>37</v>
      </c>
      <c r="AX671" s="13" t="s">
        <v>75</v>
      </c>
      <c r="AY671" s="153" t="s">
        <v>132</v>
      </c>
    </row>
    <row r="672" spans="2:51" s="14" customFormat="1" ht="22.5">
      <c r="B672" s="158"/>
      <c r="D672" s="148" t="s">
        <v>144</v>
      </c>
      <c r="E672" s="159" t="s">
        <v>3</v>
      </c>
      <c r="F672" s="160" t="s">
        <v>1063</v>
      </c>
      <c r="H672" s="161">
        <v>3.922</v>
      </c>
      <c r="L672" s="158"/>
      <c r="M672" s="162"/>
      <c r="N672" s="163"/>
      <c r="O672" s="163"/>
      <c r="P672" s="163"/>
      <c r="Q672" s="163"/>
      <c r="R672" s="163"/>
      <c r="S672" s="163"/>
      <c r="T672" s="164"/>
      <c r="AT672" s="159" t="s">
        <v>144</v>
      </c>
      <c r="AU672" s="159" t="s">
        <v>83</v>
      </c>
      <c r="AV672" s="14" t="s">
        <v>83</v>
      </c>
      <c r="AW672" s="14" t="s">
        <v>37</v>
      </c>
      <c r="AX672" s="14" t="s">
        <v>75</v>
      </c>
      <c r="AY672" s="159" t="s">
        <v>132</v>
      </c>
    </row>
    <row r="673" spans="2:51" s="14" customFormat="1" ht="12">
      <c r="B673" s="158"/>
      <c r="D673" s="148" t="s">
        <v>144</v>
      </c>
      <c r="E673" s="159" t="s">
        <v>3</v>
      </c>
      <c r="F673" s="160" t="s">
        <v>1064</v>
      </c>
      <c r="H673" s="161">
        <v>5.871</v>
      </c>
      <c r="L673" s="158"/>
      <c r="M673" s="162"/>
      <c r="N673" s="163"/>
      <c r="O673" s="163"/>
      <c r="P673" s="163"/>
      <c r="Q673" s="163"/>
      <c r="R673" s="163"/>
      <c r="S673" s="163"/>
      <c r="T673" s="164"/>
      <c r="AT673" s="159" t="s">
        <v>144</v>
      </c>
      <c r="AU673" s="159" t="s">
        <v>83</v>
      </c>
      <c r="AV673" s="14" t="s">
        <v>83</v>
      </c>
      <c r="AW673" s="14" t="s">
        <v>37</v>
      </c>
      <c r="AX673" s="14" t="s">
        <v>75</v>
      </c>
      <c r="AY673" s="159" t="s">
        <v>132</v>
      </c>
    </row>
    <row r="674" spans="2:51" s="15" customFormat="1" ht="12">
      <c r="B674" s="174"/>
      <c r="D674" s="148" t="s">
        <v>144</v>
      </c>
      <c r="E674" s="175" t="s">
        <v>3</v>
      </c>
      <c r="F674" s="176" t="s">
        <v>207</v>
      </c>
      <c r="H674" s="177">
        <v>9.793000000000001</v>
      </c>
      <c r="L674" s="174"/>
      <c r="M674" s="178"/>
      <c r="N674" s="179"/>
      <c r="O674" s="179"/>
      <c r="P674" s="179"/>
      <c r="Q674" s="179"/>
      <c r="R674" s="179"/>
      <c r="S674" s="179"/>
      <c r="T674" s="180"/>
      <c r="AT674" s="175" t="s">
        <v>144</v>
      </c>
      <c r="AU674" s="175" t="s">
        <v>83</v>
      </c>
      <c r="AV674" s="15" t="s">
        <v>140</v>
      </c>
      <c r="AW674" s="15" t="s">
        <v>37</v>
      </c>
      <c r="AX674" s="15" t="s">
        <v>81</v>
      </c>
      <c r="AY674" s="175" t="s">
        <v>132</v>
      </c>
    </row>
    <row r="675" spans="1:65" s="2" customFormat="1" ht="14.45" customHeight="1">
      <c r="A675" s="30"/>
      <c r="B675" s="135"/>
      <c r="C675" s="165" t="s">
        <v>1065</v>
      </c>
      <c r="D675" s="165" t="s">
        <v>158</v>
      </c>
      <c r="E675" s="166" t="s">
        <v>1055</v>
      </c>
      <c r="F675" s="167" t="s">
        <v>1056</v>
      </c>
      <c r="G675" s="168" t="s">
        <v>177</v>
      </c>
      <c r="H675" s="169">
        <v>10.283</v>
      </c>
      <c r="I675" s="170"/>
      <c r="J675" s="170">
        <f>ROUND(I675*H675,2)</f>
        <v>0</v>
      </c>
      <c r="K675" s="167" t="s">
        <v>139</v>
      </c>
      <c r="L675" s="171"/>
      <c r="M675" s="172" t="s">
        <v>3</v>
      </c>
      <c r="N675" s="173" t="s">
        <v>46</v>
      </c>
      <c r="O675" s="144">
        <v>0</v>
      </c>
      <c r="P675" s="144">
        <f>O675*H675</f>
        <v>0</v>
      </c>
      <c r="Q675" s="144">
        <v>0</v>
      </c>
      <c r="R675" s="144">
        <f>Q675*H675</f>
        <v>0</v>
      </c>
      <c r="S675" s="144">
        <v>0</v>
      </c>
      <c r="T675" s="145">
        <f>S675*H675</f>
        <v>0</v>
      </c>
      <c r="U675" s="30"/>
      <c r="V675" s="30"/>
      <c r="W675" s="30"/>
      <c r="X675" s="30"/>
      <c r="Y675" s="30"/>
      <c r="Z675" s="30"/>
      <c r="AA675" s="30"/>
      <c r="AB675" s="30"/>
      <c r="AC675" s="30"/>
      <c r="AD675" s="30"/>
      <c r="AE675" s="30"/>
      <c r="AR675" s="146" t="s">
        <v>318</v>
      </c>
      <c r="AT675" s="146" t="s">
        <v>158</v>
      </c>
      <c r="AU675" s="146" t="s">
        <v>83</v>
      </c>
      <c r="AY675" s="18" t="s">
        <v>132</v>
      </c>
      <c r="BE675" s="147">
        <f>IF(N675="základní",J675,0)</f>
        <v>0</v>
      </c>
      <c r="BF675" s="147">
        <f>IF(N675="snížená",J675,0)</f>
        <v>0</v>
      </c>
      <c r="BG675" s="147">
        <f>IF(N675="zákl. přenesená",J675,0)</f>
        <v>0</v>
      </c>
      <c r="BH675" s="147">
        <f>IF(N675="sníž. přenesená",J675,0)</f>
        <v>0</v>
      </c>
      <c r="BI675" s="147">
        <f>IF(N675="nulová",J675,0)</f>
        <v>0</v>
      </c>
      <c r="BJ675" s="18" t="s">
        <v>81</v>
      </c>
      <c r="BK675" s="147">
        <f>ROUND(I675*H675,2)</f>
        <v>0</v>
      </c>
      <c r="BL675" s="18" t="s">
        <v>226</v>
      </c>
      <c r="BM675" s="146" t="s">
        <v>1066</v>
      </c>
    </row>
    <row r="676" spans="2:51" s="14" customFormat="1" ht="12">
      <c r="B676" s="158"/>
      <c r="D676" s="148" t="s">
        <v>144</v>
      </c>
      <c r="F676" s="160" t="s">
        <v>1067</v>
      </c>
      <c r="H676" s="161">
        <v>10.283</v>
      </c>
      <c r="L676" s="158"/>
      <c r="M676" s="162"/>
      <c r="N676" s="163"/>
      <c r="O676" s="163"/>
      <c r="P676" s="163"/>
      <c r="Q676" s="163"/>
      <c r="R676" s="163"/>
      <c r="S676" s="163"/>
      <c r="T676" s="164"/>
      <c r="AT676" s="159" t="s">
        <v>144</v>
      </c>
      <c r="AU676" s="159" t="s">
        <v>83</v>
      </c>
      <c r="AV676" s="14" t="s">
        <v>83</v>
      </c>
      <c r="AW676" s="14" t="s">
        <v>4</v>
      </c>
      <c r="AX676" s="14" t="s">
        <v>81</v>
      </c>
      <c r="AY676" s="159" t="s">
        <v>132</v>
      </c>
    </row>
    <row r="677" spans="1:65" s="2" customFormat="1" ht="24.2" customHeight="1">
      <c r="A677" s="30"/>
      <c r="B677" s="135"/>
      <c r="C677" s="136" t="s">
        <v>1068</v>
      </c>
      <c r="D677" s="136" t="s">
        <v>135</v>
      </c>
      <c r="E677" s="137" t="s">
        <v>1069</v>
      </c>
      <c r="F677" s="138" t="s">
        <v>1070</v>
      </c>
      <c r="G677" s="139" t="s">
        <v>177</v>
      </c>
      <c r="H677" s="140">
        <v>192.58</v>
      </c>
      <c r="I677" s="141"/>
      <c r="J677" s="141">
        <f>ROUND(I677*H677,2)</f>
        <v>0</v>
      </c>
      <c r="K677" s="138" t="s">
        <v>139</v>
      </c>
      <c r="L677" s="31"/>
      <c r="M677" s="142" t="s">
        <v>3</v>
      </c>
      <c r="N677" s="143" t="s">
        <v>46</v>
      </c>
      <c r="O677" s="144">
        <v>0.012</v>
      </c>
      <c r="P677" s="144">
        <f>O677*H677</f>
        <v>2.31096</v>
      </c>
      <c r="Q677" s="144">
        <v>0</v>
      </c>
      <c r="R677" s="144">
        <f>Q677*H677</f>
        <v>0</v>
      </c>
      <c r="S677" s="144">
        <v>0</v>
      </c>
      <c r="T677" s="145">
        <f>S677*H677</f>
        <v>0</v>
      </c>
      <c r="U677" s="30"/>
      <c r="V677" s="30"/>
      <c r="W677" s="30"/>
      <c r="X677" s="30"/>
      <c r="Y677" s="30"/>
      <c r="Z677" s="30"/>
      <c r="AA677" s="30"/>
      <c r="AB677" s="30"/>
      <c r="AC677" s="30"/>
      <c r="AD677" s="30"/>
      <c r="AE677" s="30"/>
      <c r="AR677" s="146" t="s">
        <v>226</v>
      </c>
      <c r="AT677" s="146" t="s">
        <v>135</v>
      </c>
      <c r="AU677" s="146" t="s">
        <v>83</v>
      </c>
      <c r="AY677" s="18" t="s">
        <v>132</v>
      </c>
      <c r="BE677" s="147">
        <f>IF(N677="základní",J677,0)</f>
        <v>0</v>
      </c>
      <c r="BF677" s="147">
        <f>IF(N677="snížená",J677,0)</f>
        <v>0</v>
      </c>
      <c r="BG677" s="147">
        <f>IF(N677="zákl. přenesená",J677,0)</f>
        <v>0</v>
      </c>
      <c r="BH677" s="147">
        <f>IF(N677="sníž. přenesená",J677,0)</f>
        <v>0</v>
      </c>
      <c r="BI677" s="147">
        <f>IF(N677="nulová",J677,0)</f>
        <v>0</v>
      </c>
      <c r="BJ677" s="18" t="s">
        <v>81</v>
      </c>
      <c r="BK677" s="147">
        <f>ROUND(I677*H677,2)</f>
        <v>0</v>
      </c>
      <c r="BL677" s="18" t="s">
        <v>226</v>
      </c>
      <c r="BM677" s="146" t="s">
        <v>1071</v>
      </c>
    </row>
    <row r="678" spans="2:51" s="13" customFormat="1" ht="12">
      <c r="B678" s="152"/>
      <c r="D678" s="148" t="s">
        <v>144</v>
      </c>
      <c r="E678" s="153" t="s">
        <v>3</v>
      </c>
      <c r="F678" s="154" t="s">
        <v>179</v>
      </c>
      <c r="H678" s="153" t="s">
        <v>3</v>
      </c>
      <c r="L678" s="152"/>
      <c r="M678" s="155"/>
      <c r="N678" s="156"/>
      <c r="O678" s="156"/>
      <c r="P678" s="156"/>
      <c r="Q678" s="156"/>
      <c r="R678" s="156"/>
      <c r="S678" s="156"/>
      <c r="T678" s="157"/>
      <c r="AT678" s="153" t="s">
        <v>144</v>
      </c>
      <c r="AU678" s="153" t="s">
        <v>83</v>
      </c>
      <c r="AV678" s="13" t="s">
        <v>81</v>
      </c>
      <c r="AW678" s="13" t="s">
        <v>37</v>
      </c>
      <c r="AX678" s="13" t="s">
        <v>75</v>
      </c>
      <c r="AY678" s="153" t="s">
        <v>132</v>
      </c>
    </row>
    <row r="679" spans="2:51" s="14" customFormat="1" ht="12">
      <c r="B679" s="158"/>
      <c r="D679" s="148" t="s">
        <v>144</v>
      </c>
      <c r="E679" s="159" t="s">
        <v>3</v>
      </c>
      <c r="F679" s="160" t="s">
        <v>1072</v>
      </c>
      <c r="H679" s="161">
        <v>9.795</v>
      </c>
      <c r="L679" s="158"/>
      <c r="M679" s="162"/>
      <c r="N679" s="163"/>
      <c r="O679" s="163"/>
      <c r="P679" s="163"/>
      <c r="Q679" s="163"/>
      <c r="R679" s="163"/>
      <c r="S679" s="163"/>
      <c r="T679" s="164"/>
      <c r="AT679" s="159" t="s">
        <v>144</v>
      </c>
      <c r="AU679" s="159" t="s">
        <v>83</v>
      </c>
      <c r="AV679" s="14" t="s">
        <v>83</v>
      </c>
      <c r="AW679" s="14" t="s">
        <v>37</v>
      </c>
      <c r="AX679" s="14" t="s">
        <v>75</v>
      </c>
      <c r="AY679" s="159" t="s">
        <v>132</v>
      </c>
    </row>
    <row r="680" spans="2:51" s="14" customFormat="1" ht="12">
      <c r="B680" s="158"/>
      <c r="D680" s="148" t="s">
        <v>144</v>
      </c>
      <c r="E680" s="159" t="s">
        <v>3</v>
      </c>
      <c r="F680" s="160" t="s">
        <v>1073</v>
      </c>
      <c r="H680" s="161">
        <v>63.304</v>
      </c>
      <c r="L680" s="158"/>
      <c r="M680" s="162"/>
      <c r="N680" s="163"/>
      <c r="O680" s="163"/>
      <c r="P680" s="163"/>
      <c r="Q680" s="163"/>
      <c r="R680" s="163"/>
      <c r="S680" s="163"/>
      <c r="T680" s="164"/>
      <c r="AT680" s="159" t="s">
        <v>144</v>
      </c>
      <c r="AU680" s="159" t="s">
        <v>83</v>
      </c>
      <c r="AV680" s="14" t="s">
        <v>83</v>
      </c>
      <c r="AW680" s="14" t="s">
        <v>37</v>
      </c>
      <c r="AX680" s="14" t="s">
        <v>75</v>
      </c>
      <c r="AY680" s="159" t="s">
        <v>132</v>
      </c>
    </row>
    <row r="681" spans="2:51" s="14" customFormat="1" ht="12">
      <c r="B681" s="158"/>
      <c r="D681" s="148" t="s">
        <v>144</v>
      </c>
      <c r="E681" s="159" t="s">
        <v>3</v>
      </c>
      <c r="F681" s="160" t="s">
        <v>1074</v>
      </c>
      <c r="H681" s="161">
        <v>72.774</v>
      </c>
      <c r="L681" s="158"/>
      <c r="M681" s="162"/>
      <c r="N681" s="163"/>
      <c r="O681" s="163"/>
      <c r="P681" s="163"/>
      <c r="Q681" s="163"/>
      <c r="R681" s="163"/>
      <c r="S681" s="163"/>
      <c r="T681" s="164"/>
      <c r="AT681" s="159" t="s">
        <v>144</v>
      </c>
      <c r="AU681" s="159" t="s">
        <v>83</v>
      </c>
      <c r="AV681" s="14" t="s">
        <v>83</v>
      </c>
      <c r="AW681" s="14" t="s">
        <v>37</v>
      </c>
      <c r="AX681" s="14" t="s">
        <v>75</v>
      </c>
      <c r="AY681" s="159" t="s">
        <v>132</v>
      </c>
    </row>
    <row r="682" spans="2:51" s="14" customFormat="1" ht="12">
      <c r="B682" s="158"/>
      <c r="D682" s="148" t="s">
        <v>144</v>
      </c>
      <c r="E682" s="159" t="s">
        <v>3</v>
      </c>
      <c r="F682" s="160" t="s">
        <v>1075</v>
      </c>
      <c r="H682" s="161">
        <v>46.707</v>
      </c>
      <c r="L682" s="158"/>
      <c r="M682" s="162"/>
      <c r="N682" s="163"/>
      <c r="O682" s="163"/>
      <c r="P682" s="163"/>
      <c r="Q682" s="163"/>
      <c r="R682" s="163"/>
      <c r="S682" s="163"/>
      <c r="T682" s="164"/>
      <c r="AT682" s="159" t="s">
        <v>144</v>
      </c>
      <c r="AU682" s="159" t="s">
        <v>83</v>
      </c>
      <c r="AV682" s="14" t="s">
        <v>83</v>
      </c>
      <c r="AW682" s="14" t="s">
        <v>37</v>
      </c>
      <c r="AX682" s="14" t="s">
        <v>75</v>
      </c>
      <c r="AY682" s="159" t="s">
        <v>132</v>
      </c>
    </row>
    <row r="683" spans="2:51" s="15" customFormat="1" ht="12">
      <c r="B683" s="174"/>
      <c r="D683" s="148" t="s">
        <v>144</v>
      </c>
      <c r="E683" s="175" t="s">
        <v>3</v>
      </c>
      <c r="F683" s="176" t="s">
        <v>207</v>
      </c>
      <c r="H683" s="177">
        <v>192.57999999999998</v>
      </c>
      <c r="L683" s="174"/>
      <c r="M683" s="178"/>
      <c r="N683" s="179"/>
      <c r="O683" s="179"/>
      <c r="P683" s="179"/>
      <c r="Q683" s="179"/>
      <c r="R683" s="179"/>
      <c r="S683" s="179"/>
      <c r="T683" s="180"/>
      <c r="AT683" s="175" t="s">
        <v>144</v>
      </c>
      <c r="AU683" s="175" t="s">
        <v>83</v>
      </c>
      <c r="AV683" s="15" t="s">
        <v>140</v>
      </c>
      <c r="AW683" s="15" t="s">
        <v>37</v>
      </c>
      <c r="AX683" s="15" t="s">
        <v>81</v>
      </c>
      <c r="AY683" s="175" t="s">
        <v>132</v>
      </c>
    </row>
    <row r="684" spans="1:65" s="2" customFormat="1" ht="24.2" customHeight="1">
      <c r="A684" s="30"/>
      <c r="B684" s="135"/>
      <c r="C684" s="136" t="s">
        <v>1076</v>
      </c>
      <c r="D684" s="136" t="s">
        <v>135</v>
      </c>
      <c r="E684" s="137" t="s">
        <v>1077</v>
      </c>
      <c r="F684" s="138" t="s">
        <v>1078</v>
      </c>
      <c r="G684" s="139" t="s">
        <v>177</v>
      </c>
      <c r="H684" s="140">
        <v>192.58</v>
      </c>
      <c r="I684" s="141"/>
      <c r="J684" s="141">
        <f>ROUND(I684*H684,2)</f>
        <v>0</v>
      </c>
      <c r="K684" s="138" t="s">
        <v>139</v>
      </c>
      <c r="L684" s="31"/>
      <c r="M684" s="142" t="s">
        <v>3</v>
      </c>
      <c r="N684" s="143" t="s">
        <v>46</v>
      </c>
      <c r="O684" s="144">
        <v>0.033</v>
      </c>
      <c r="P684" s="144">
        <f>O684*H684</f>
        <v>6.3551400000000005</v>
      </c>
      <c r="Q684" s="144">
        <v>0.0002</v>
      </c>
      <c r="R684" s="144">
        <f>Q684*H684</f>
        <v>0.038516</v>
      </c>
      <c r="S684" s="144">
        <v>0</v>
      </c>
      <c r="T684" s="145">
        <f>S684*H684</f>
        <v>0</v>
      </c>
      <c r="U684" s="30"/>
      <c r="V684" s="30"/>
      <c r="W684" s="30"/>
      <c r="X684" s="30"/>
      <c r="Y684" s="30"/>
      <c r="Z684" s="30"/>
      <c r="AA684" s="30"/>
      <c r="AB684" s="30"/>
      <c r="AC684" s="30"/>
      <c r="AD684" s="30"/>
      <c r="AE684" s="30"/>
      <c r="AR684" s="146" t="s">
        <v>226</v>
      </c>
      <c r="AT684" s="146" t="s">
        <v>135</v>
      </c>
      <c r="AU684" s="146" t="s">
        <v>83</v>
      </c>
      <c r="AY684" s="18" t="s">
        <v>132</v>
      </c>
      <c r="BE684" s="147">
        <f>IF(N684="základní",J684,0)</f>
        <v>0</v>
      </c>
      <c r="BF684" s="147">
        <f>IF(N684="snížená",J684,0)</f>
        <v>0</v>
      </c>
      <c r="BG684" s="147">
        <f>IF(N684="zákl. přenesená",J684,0)</f>
        <v>0</v>
      </c>
      <c r="BH684" s="147">
        <f>IF(N684="sníž. přenesená",J684,0)</f>
        <v>0</v>
      </c>
      <c r="BI684" s="147">
        <f>IF(N684="nulová",J684,0)</f>
        <v>0</v>
      </c>
      <c r="BJ684" s="18" t="s">
        <v>81</v>
      </c>
      <c r="BK684" s="147">
        <f>ROUND(I684*H684,2)</f>
        <v>0</v>
      </c>
      <c r="BL684" s="18" t="s">
        <v>226</v>
      </c>
      <c r="BM684" s="146" t="s">
        <v>1079</v>
      </c>
    </row>
    <row r="685" spans="1:65" s="2" customFormat="1" ht="37.9" customHeight="1">
      <c r="A685" s="30"/>
      <c r="B685" s="135"/>
      <c r="C685" s="136" t="s">
        <v>1080</v>
      </c>
      <c r="D685" s="136" t="s">
        <v>135</v>
      </c>
      <c r="E685" s="137" t="s">
        <v>1081</v>
      </c>
      <c r="F685" s="138" t="s">
        <v>1082</v>
      </c>
      <c r="G685" s="139" t="s">
        <v>177</v>
      </c>
      <c r="H685" s="140">
        <v>192.58</v>
      </c>
      <c r="I685" s="141"/>
      <c r="J685" s="141">
        <f>ROUND(I685*H685,2)</f>
        <v>0</v>
      </c>
      <c r="K685" s="138" t="s">
        <v>139</v>
      </c>
      <c r="L685" s="31"/>
      <c r="M685" s="142" t="s">
        <v>3</v>
      </c>
      <c r="N685" s="143" t="s">
        <v>46</v>
      </c>
      <c r="O685" s="144">
        <v>0.104</v>
      </c>
      <c r="P685" s="144">
        <f>O685*H685</f>
        <v>20.02832</v>
      </c>
      <c r="Q685" s="144">
        <v>0.00026</v>
      </c>
      <c r="R685" s="144">
        <f>Q685*H685</f>
        <v>0.0500708</v>
      </c>
      <c r="S685" s="144">
        <v>0</v>
      </c>
      <c r="T685" s="145">
        <f>S685*H685</f>
        <v>0</v>
      </c>
      <c r="U685" s="30"/>
      <c r="V685" s="30"/>
      <c r="W685" s="30"/>
      <c r="X685" s="30"/>
      <c r="Y685" s="30"/>
      <c r="Z685" s="30"/>
      <c r="AA685" s="30"/>
      <c r="AB685" s="30"/>
      <c r="AC685" s="30"/>
      <c r="AD685" s="30"/>
      <c r="AE685" s="30"/>
      <c r="AR685" s="146" t="s">
        <v>226</v>
      </c>
      <c r="AT685" s="146" t="s">
        <v>135</v>
      </c>
      <c r="AU685" s="146" t="s">
        <v>83</v>
      </c>
      <c r="AY685" s="18" t="s">
        <v>132</v>
      </c>
      <c r="BE685" s="147">
        <f>IF(N685="základní",J685,0)</f>
        <v>0</v>
      </c>
      <c r="BF685" s="147">
        <f>IF(N685="snížená",J685,0)</f>
        <v>0</v>
      </c>
      <c r="BG685" s="147">
        <f>IF(N685="zákl. přenesená",J685,0)</f>
        <v>0</v>
      </c>
      <c r="BH685" s="147">
        <f>IF(N685="sníž. přenesená",J685,0)</f>
        <v>0</v>
      </c>
      <c r="BI685" s="147">
        <f>IF(N685="nulová",J685,0)</f>
        <v>0</v>
      </c>
      <c r="BJ685" s="18" t="s">
        <v>81</v>
      </c>
      <c r="BK685" s="147">
        <f>ROUND(I685*H685,2)</f>
        <v>0</v>
      </c>
      <c r="BL685" s="18" t="s">
        <v>226</v>
      </c>
      <c r="BM685" s="146" t="s">
        <v>1083</v>
      </c>
    </row>
    <row r="686" spans="1:65" s="2" customFormat="1" ht="37.9" customHeight="1">
      <c r="A686" s="30"/>
      <c r="B686" s="135"/>
      <c r="C686" s="136" t="s">
        <v>1084</v>
      </c>
      <c r="D686" s="136" t="s">
        <v>135</v>
      </c>
      <c r="E686" s="137" t="s">
        <v>1085</v>
      </c>
      <c r="F686" s="138" t="s">
        <v>1086</v>
      </c>
      <c r="G686" s="139" t="s">
        <v>177</v>
      </c>
      <c r="H686" s="140">
        <v>3.922</v>
      </c>
      <c r="I686" s="141"/>
      <c r="J686" s="141">
        <f>ROUND(I686*H686,2)</f>
        <v>0</v>
      </c>
      <c r="K686" s="138" t="s">
        <v>139</v>
      </c>
      <c r="L686" s="31"/>
      <c r="M686" s="142" t="s">
        <v>3</v>
      </c>
      <c r="N686" s="143" t="s">
        <v>46</v>
      </c>
      <c r="O686" s="144">
        <v>0.024</v>
      </c>
      <c r="P686" s="144">
        <f>O686*H686</f>
        <v>0.094128</v>
      </c>
      <c r="Q686" s="144">
        <v>1E-05</v>
      </c>
      <c r="R686" s="144">
        <f>Q686*H686</f>
        <v>3.922000000000001E-05</v>
      </c>
      <c r="S686" s="144">
        <v>0</v>
      </c>
      <c r="T686" s="145">
        <f>S686*H686</f>
        <v>0</v>
      </c>
      <c r="U686" s="30"/>
      <c r="V686" s="30"/>
      <c r="W686" s="30"/>
      <c r="X686" s="30"/>
      <c r="Y686" s="30"/>
      <c r="Z686" s="30"/>
      <c r="AA686" s="30"/>
      <c r="AB686" s="30"/>
      <c r="AC686" s="30"/>
      <c r="AD686" s="30"/>
      <c r="AE686" s="30"/>
      <c r="AR686" s="146" t="s">
        <v>226</v>
      </c>
      <c r="AT686" s="146" t="s">
        <v>135</v>
      </c>
      <c r="AU686" s="146" t="s">
        <v>83</v>
      </c>
      <c r="AY686" s="18" t="s">
        <v>132</v>
      </c>
      <c r="BE686" s="147">
        <f>IF(N686="základní",J686,0)</f>
        <v>0</v>
      </c>
      <c r="BF686" s="147">
        <f>IF(N686="snížená",J686,0)</f>
        <v>0</v>
      </c>
      <c r="BG686" s="147">
        <f>IF(N686="zákl. přenesená",J686,0)</f>
        <v>0</v>
      </c>
      <c r="BH686" s="147">
        <f>IF(N686="sníž. přenesená",J686,0)</f>
        <v>0</v>
      </c>
      <c r="BI686" s="147">
        <f>IF(N686="nulová",J686,0)</f>
        <v>0</v>
      </c>
      <c r="BJ686" s="18" t="s">
        <v>81</v>
      </c>
      <c r="BK686" s="147">
        <f>ROUND(I686*H686,2)</f>
        <v>0</v>
      </c>
      <c r="BL686" s="18" t="s">
        <v>226</v>
      </c>
      <c r="BM686" s="146" t="s">
        <v>1087</v>
      </c>
    </row>
    <row r="687" spans="2:51" s="13" customFormat="1" ht="12">
      <c r="B687" s="152"/>
      <c r="D687" s="148" t="s">
        <v>144</v>
      </c>
      <c r="E687" s="153" t="s">
        <v>3</v>
      </c>
      <c r="F687" s="154" t="s">
        <v>179</v>
      </c>
      <c r="H687" s="153" t="s">
        <v>3</v>
      </c>
      <c r="L687" s="152"/>
      <c r="M687" s="155"/>
      <c r="N687" s="156"/>
      <c r="O687" s="156"/>
      <c r="P687" s="156"/>
      <c r="Q687" s="156"/>
      <c r="R687" s="156"/>
      <c r="S687" s="156"/>
      <c r="T687" s="157"/>
      <c r="AT687" s="153" t="s">
        <v>144</v>
      </c>
      <c r="AU687" s="153" t="s">
        <v>83</v>
      </c>
      <c r="AV687" s="13" t="s">
        <v>81</v>
      </c>
      <c r="AW687" s="13" t="s">
        <v>37</v>
      </c>
      <c r="AX687" s="13" t="s">
        <v>75</v>
      </c>
      <c r="AY687" s="153" t="s">
        <v>132</v>
      </c>
    </row>
    <row r="688" spans="2:51" s="14" customFormat="1" ht="22.5">
      <c r="B688" s="158"/>
      <c r="D688" s="148" t="s">
        <v>144</v>
      </c>
      <c r="E688" s="159" t="s">
        <v>3</v>
      </c>
      <c r="F688" s="160" t="s">
        <v>1063</v>
      </c>
      <c r="H688" s="161">
        <v>3.922</v>
      </c>
      <c r="L688" s="158"/>
      <c r="M688" s="162"/>
      <c r="N688" s="163"/>
      <c r="O688" s="163"/>
      <c r="P688" s="163"/>
      <c r="Q688" s="163"/>
      <c r="R688" s="163"/>
      <c r="S688" s="163"/>
      <c r="T688" s="164"/>
      <c r="AT688" s="159" t="s">
        <v>144</v>
      </c>
      <c r="AU688" s="159" t="s">
        <v>83</v>
      </c>
      <c r="AV688" s="14" t="s">
        <v>83</v>
      </c>
      <c r="AW688" s="14" t="s">
        <v>37</v>
      </c>
      <c r="AX688" s="14" t="s">
        <v>81</v>
      </c>
      <c r="AY688" s="159" t="s">
        <v>132</v>
      </c>
    </row>
    <row r="689" spans="1:65" s="2" customFormat="1" ht="24.2" customHeight="1">
      <c r="A689" s="30"/>
      <c r="B689" s="135"/>
      <c r="C689" s="136" t="s">
        <v>1088</v>
      </c>
      <c r="D689" s="136" t="s">
        <v>135</v>
      </c>
      <c r="E689" s="137" t="s">
        <v>1089</v>
      </c>
      <c r="F689" s="138" t="s">
        <v>1090</v>
      </c>
      <c r="G689" s="139" t="s">
        <v>177</v>
      </c>
      <c r="H689" s="140">
        <v>5.871</v>
      </c>
      <c r="I689" s="141"/>
      <c r="J689" s="141">
        <f>ROUND(I689*H689,2)</f>
        <v>0</v>
      </c>
      <c r="K689" s="138" t="s">
        <v>139</v>
      </c>
      <c r="L689" s="31"/>
      <c r="M689" s="142" t="s">
        <v>3</v>
      </c>
      <c r="N689" s="143" t="s">
        <v>46</v>
      </c>
      <c r="O689" s="144">
        <v>0.034</v>
      </c>
      <c r="P689" s="144">
        <f>O689*H689</f>
        <v>0.19961400000000004</v>
      </c>
      <c r="Q689" s="144">
        <v>1E-05</v>
      </c>
      <c r="R689" s="144">
        <f>Q689*H689</f>
        <v>5.871000000000001E-05</v>
      </c>
      <c r="S689" s="144">
        <v>0</v>
      </c>
      <c r="T689" s="145">
        <f>S689*H689</f>
        <v>0</v>
      </c>
      <c r="U689" s="30"/>
      <c r="V689" s="30"/>
      <c r="W689" s="30"/>
      <c r="X689" s="30"/>
      <c r="Y689" s="30"/>
      <c r="Z689" s="30"/>
      <c r="AA689" s="30"/>
      <c r="AB689" s="30"/>
      <c r="AC689" s="30"/>
      <c r="AD689" s="30"/>
      <c r="AE689" s="30"/>
      <c r="AR689" s="146" t="s">
        <v>226</v>
      </c>
      <c r="AT689" s="146" t="s">
        <v>135</v>
      </c>
      <c r="AU689" s="146" t="s">
        <v>83</v>
      </c>
      <c r="AY689" s="18" t="s">
        <v>132</v>
      </c>
      <c r="BE689" s="147">
        <f>IF(N689="základní",J689,0)</f>
        <v>0</v>
      </c>
      <c r="BF689" s="147">
        <f>IF(N689="snížená",J689,0)</f>
        <v>0</v>
      </c>
      <c r="BG689" s="147">
        <f>IF(N689="zákl. přenesená",J689,0)</f>
        <v>0</v>
      </c>
      <c r="BH689" s="147">
        <f>IF(N689="sníž. přenesená",J689,0)</f>
        <v>0</v>
      </c>
      <c r="BI689" s="147">
        <f>IF(N689="nulová",J689,0)</f>
        <v>0</v>
      </c>
      <c r="BJ689" s="18" t="s">
        <v>81</v>
      </c>
      <c r="BK689" s="147">
        <f>ROUND(I689*H689,2)</f>
        <v>0</v>
      </c>
      <c r="BL689" s="18" t="s">
        <v>226</v>
      </c>
      <c r="BM689" s="146" t="s">
        <v>1091</v>
      </c>
    </row>
    <row r="690" spans="2:51" s="13" customFormat="1" ht="12">
      <c r="B690" s="152"/>
      <c r="D690" s="148" t="s">
        <v>144</v>
      </c>
      <c r="E690" s="153" t="s">
        <v>3</v>
      </c>
      <c r="F690" s="154" t="s">
        <v>179</v>
      </c>
      <c r="H690" s="153" t="s">
        <v>3</v>
      </c>
      <c r="L690" s="152"/>
      <c r="M690" s="155"/>
      <c r="N690" s="156"/>
      <c r="O690" s="156"/>
      <c r="P690" s="156"/>
      <c r="Q690" s="156"/>
      <c r="R690" s="156"/>
      <c r="S690" s="156"/>
      <c r="T690" s="157"/>
      <c r="AT690" s="153" t="s">
        <v>144</v>
      </c>
      <c r="AU690" s="153" t="s">
        <v>83</v>
      </c>
      <c r="AV690" s="13" t="s">
        <v>81</v>
      </c>
      <c r="AW690" s="13" t="s">
        <v>37</v>
      </c>
      <c r="AX690" s="13" t="s">
        <v>75</v>
      </c>
      <c r="AY690" s="153" t="s">
        <v>132</v>
      </c>
    </row>
    <row r="691" spans="2:51" s="14" customFormat="1" ht="12">
      <c r="B691" s="158"/>
      <c r="D691" s="148" t="s">
        <v>144</v>
      </c>
      <c r="E691" s="159" t="s">
        <v>3</v>
      </c>
      <c r="F691" s="160" t="s">
        <v>1064</v>
      </c>
      <c r="H691" s="161">
        <v>5.871</v>
      </c>
      <c r="L691" s="158"/>
      <c r="M691" s="162"/>
      <c r="N691" s="163"/>
      <c r="O691" s="163"/>
      <c r="P691" s="163"/>
      <c r="Q691" s="163"/>
      <c r="R691" s="163"/>
      <c r="S691" s="163"/>
      <c r="T691" s="164"/>
      <c r="AT691" s="159" t="s">
        <v>144</v>
      </c>
      <c r="AU691" s="159" t="s">
        <v>83</v>
      </c>
      <c r="AV691" s="14" t="s">
        <v>83</v>
      </c>
      <c r="AW691" s="14" t="s">
        <v>37</v>
      </c>
      <c r="AX691" s="14" t="s">
        <v>81</v>
      </c>
      <c r="AY691" s="159" t="s">
        <v>132</v>
      </c>
    </row>
    <row r="692" spans="1:65" s="2" customFormat="1" ht="24.2" customHeight="1">
      <c r="A692" s="30"/>
      <c r="B692" s="135"/>
      <c r="C692" s="136" t="s">
        <v>1092</v>
      </c>
      <c r="D692" s="136" t="s">
        <v>135</v>
      </c>
      <c r="E692" s="137" t="s">
        <v>1093</v>
      </c>
      <c r="F692" s="138" t="s">
        <v>1094</v>
      </c>
      <c r="G692" s="139" t="s">
        <v>177</v>
      </c>
      <c r="H692" s="140">
        <v>58.617</v>
      </c>
      <c r="I692" s="141"/>
      <c r="J692" s="141">
        <f>ROUND(I692*H692,2)</f>
        <v>0</v>
      </c>
      <c r="K692" s="138" t="s">
        <v>139</v>
      </c>
      <c r="L692" s="31"/>
      <c r="M692" s="181" t="s">
        <v>3</v>
      </c>
      <c r="N692" s="182" t="s">
        <v>46</v>
      </c>
      <c r="O692" s="183">
        <v>0.005</v>
      </c>
      <c r="P692" s="183">
        <f>O692*H692</f>
        <v>0.293085</v>
      </c>
      <c r="Q692" s="183">
        <v>1E-05</v>
      </c>
      <c r="R692" s="183">
        <f>Q692*H692</f>
        <v>0.00058617</v>
      </c>
      <c r="S692" s="183">
        <v>0</v>
      </c>
      <c r="T692" s="184">
        <f>S692*H692</f>
        <v>0</v>
      </c>
      <c r="U692" s="30"/>
      <c r="V692" s="30"/>
      <c r="W692" s="30"/>
      <c r="X692" s="30"/>
      <c r="Y692" s="30"/>
      <c r="Z692" s="30"/>
      <c r="AA692" s="30"/>
      <c r="AB692" s="30"/>
      <c r="AC692" s="30"/>
      <c r="AD692" s="30"/>
      <c r="AE692" s="30"/>
      <c r="AR692" s="146" t="s">
        <v>226</v>
      </c>
      <c r="AT692" s="146" t="s">
        <v>135</v>
      </c>
      <c r="AU692" s="146" t="s">
        <v>83</v>
      </c>
      <c r="AY692" s="18" t="s">
        <v>132</v>
      </c>
      <c r="BE692" s="147">
        <f>IF(N692="základní",J692,0)</f>
        <v>0</v>
      </c>
      <c r="BF692" s="147">
        <f>IF(N692="snížená",J692,0)</f>
        <v>0</v>
      </c>
      <c r="BG692" s="147">
        <f>IF(N692="zákl. přenesená",J692,0)</f>
        <v>0</v>
      </c>
      <c r="BH692" s="147">
        <f>IF(N692="sníž. přenesená",J692,0)</f>
        <v>0</v>
      </c>
      <c r="BI692" s="147">
        <f>IF(N692="nulová",J692,0)</f>
        <v>0</v>
      </c>
      <c r="BJ692" s="18" t="s">
        <v>81</v>
      </c>
      <c r="BK692" s="147">
        <f>ROUND(I692*H692,2)</f>
        <v>0</v>
      </c>
      <c r="BL692" s="18" t="s">
        <v>226</v>
      </c>
      <c r="BM692" s="146" t="s">
        <v>1095</v>
      </c>
    </row>
    <row r="693" spans="1:31" s="2" customFormat="1" ht="6.95" customHeight="1">
      <c r="A693" s="30"/>
      <c r="B693" s="40"/>
      <c r="C693" s="41"/>
      <c r="D693" s="41"/>
      <c r="E693" s="41"/>
      <c r="F693" s="41"/>
      <c r="G693" s="41"/>
      <c r="H693" s="41"/>
      <c r="I693" s="41"/>
      <c r="J693" s="41"/>
      <c r="K693" s="41"/>
      <c r="L693" s="31"/>
      <c r="M693" s="30"/>
      <c r="O693" s="30"/>
      <c r="P693" s="30"/>
      <c r="Q693" s="30"/>
      <c r="R693" s="30"/>
      <c r="S693" s="30"/>
      <c r="T693" s="30"/>
      <c r="U693" s="30"/>
      <c r="V693" s="30"/>
      <c r="W693" s="30"/>
      <c r="X693" s="30"/>
      <c r="Y693" s="30"/>
      <c r="Z693" s="30"/>
      <c r="AA693" s="30"/>
      <c r="AB693" s="30"/>
      <c r="AC693" s="30"/>
      <c r="AD693" s="30"/>
      <c r="AE693" s="30"/>
    </row>
  </sheetData>
  <autoFilter ref="C96:K692"/>
  <mergeCells count="9">
    <mergeCell ref="E50:H50"/>
    <mergeCell ref="E87:H87"/>
    <mergeCell ref="E89:H89"/>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2" r:id="rId2"/>
  <headerFooter>
    <oddFooter>&amp;CStrana &amp;P z &amp;N</oddFooter>
  </headerFooter>
  <rowBreaks count="16" manualBreakCount="16">
    <brk id="122" min="2" max="16383" man="1"/>
    <brk id="158" min="2" max="16383" man="1"/>
    <brk id="200" min="2" max="16383" man="1"/>
    <brk id="232" min="2" max="16383" man="1"/>
    <brk id="243" min="2" max="16383" man="1"/>
    <brk id="272" min="2" max="16383" man="1"/>
    <brk id="301" min="2" max="16383" man="1"/>
    <brk id="386" min="2" max="16383" man="1"/>
    <brk id="425" min="2" max="16383" man="1"/>
    <brk id="444" min="2" max="16383" man="1"/>
    <brk id="458" min="2" max="16383" man="1"/>
    <brk id="494" min="2" max="16383" man="1"/>
    <brk id="528" min="2" max="16383" man="1"/>
    <brk id="602" min="2" max="16383" man="1"/>
    <brk id="625" min="2" max="16383" man="1"/>
    <brk id="668"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66"/>
  <sheetViews>
    <sheetView view="pageBreakPreview" zoomScaleSheetLayoutView="100" workbookViewId="0" topLeftCell="A48">
      <selection activeCell="I95" sqref="I95:I36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32" max="16384" width="9.28125" style="1" customWidth="1"/>
  </cols>
  <sheetData>
    <row r="1" ht="12">
      <c r="A1" s="86"/>
    </row>
    <row r="2" spans="12:46" ht="36.95" customHeight="1">
      <c r="L2" s="374" t="s">
        <v>6</v>
      </c>
      <c r="M2" s="375"/>
      <c r="N2" s="375"/>
      <c r="O2" s="375"/>
      <c r="P2" s="375"/>
      <c r="Q2" s="375"/>
      <c r="R2" s="375"/>
      <c r="S2" s="375"/>
      <c r="T2" s="375"/>
      <c r="U2" s="375"/>
      <c r="V2" s="375"/>
      <c r="AT2" s="18" t="s">
        <v>82</v>
      </c>
    </row>
    <row r="3" spans="2:46" ht="6.95" customHeight="1">
      <c r="B3" s="19"/>
      <c r="C3" s="20"/>
      <c r="D3" s="20"/>
      <c r="E3" s="20"/>
      <c r="F3" s="20"/>
      <c r="G3" s="20"/>
      <c r="H3" s="20"/>
      <c r="I3" s="20"/>
      <c r="J3" s="20"/>
      <c r="K3" s="20"/>
      <c r="L3" s="21"/>
      <c r="AT3" s="18" t="s">
        <v>83</v>
      </c>
    </row>
    <row r="4" spans="2:46" ht="24.95" customHeight="1">
      <c r="B4" s="21"/>
      <c r="D4" s="22" t="s">
        <v>92</v>
      </c>
      <c r="L4" s="21"/>
      <c r="M4" s="87" t="s">
        <v>11</v>
      </c>
      <c r="AT4" s="18" t="s">
        <v>4</v>
      </c>
    </row>
    <row r="5" spans="2:12" ht="6.95" customHeight="1">
      <c r="B5" s="21"/>
      <c r="L5" s="21"/>
    </row>
    <row r="6" spans="2:12" ht="12" customHeight="1">
      <c r="B6" s="21"/>
      <c r="D6" s="27" t="s">
        <v>15</v>
      </c>
      <c r="L6" s="21"/>
    </row>
    <row r="7" spans="2:12"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1879</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ROUND(J92,2)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J30</f>
        <v>0</v>
      </c>
      <c r="G33" s="30"/>
      <c r="H33" s="30"/>
      <c r="I33" s="95">
        <v>0.21</v>
      </c>
      <c r="J33" s="94">
        <f>F33*0.21</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ROUND((SUM(BF92:BF365)),2)</f>
        <v>0</v>
      </c>
      <c r="G34" s="30"/>
      <c r="H34" s="30"/>
      <c r="I34" s="95">
        <v>0.15</v>
      </c>
      <c r="J34" s="94">
        <f>ROUND(((SUM(BF92:BF365))*I34),2)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48</v>
      </c>
      <c r="F35" s="94">
        <f>ROUND((SUM(BG92:BG365)),2)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ROUND((SUM(BH92:BH365)),2)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ROUND((SUM(BI92:BI365)),2)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02 - Sesterna, pokoje s koupelnami a umývárna</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J60+J66</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99</v>
      </c>
      <c r="E60" s="107"/>
      <c r="F60" s="107"/>
      <c r="G60" s="107"/>
      <c r="H60" s="107"/>
      <c r="I60" s="107"/>
      <c r="J60" s="108">
        <f>J93</f>
        <v>0</v>
      </c>
      <c r="L60" s="105"/>
    </row>
    <row r="61" spans="2:12" s="10" customFormat="1" ht="19.9" customHeight="1">
      <c r="B61" s="109"/>
      <c r="D61" s="110" t="s">
        <v>100</v>
      </c>
      <c r="E61" s="111"/>
      <c r="F61" s="111"/>
      <c r="G61" s="111"/>
      <c r="H61" s="111"/>
      <c r="I61" s="111"/>
      <c r="J61" s="112">
        <f>J94</f>
        <v>0</v>
      </c>
      <c r="L61" s="109"/>
    </row>
    <row r="62" spans="2:12" s="10" customFormat="1" ht="19.9" customHeight="1">
      <c r="B62" s="109"/>
      <c r="D62" s="110" t="s">
        <v>102</v>
      </c>
      <c r="E62" s="111"/>
      <c r="F62" s="111"/>
      <c r="G62" s="111"/>
      <c r="H62" s="111"/>
      <c r="I62" s="111"/>
      <c r="J62" s="112">
        <f>J106</f>
        <v>0</v>
      </c>
      <c r="L62" s="109"/>
    </row>
    <row r="63" spans="2:12" s="10" customFormat="1" ht="19.9" customHeight="1">
      <c r="B63" s="109"/>
      <c r="D63" s="110" t="s">
        <v>103</v>
      </c>
      <c r="E63" s="111"/>
      <c r="F63" s="111"/>
      <c r="G63" s="111"/>
      <c r="H63" s="111"/>
      <c r="I63" s="111"/>
      <c r="J63" s="112">
        <f>J126</f>
        <v>0</v>
      </c>
      <c r="L63" s="109"/>
    </row>
    <row r="64" spans="2:12" s="10" customFormat="1" ht="19.9" customHeight="1">
      <c r="B64" s="109"/>
      <c r="D64" s="110" t="s">
        <v>104</v>
      </c>
      <c r="E64" s="111"/>
      <c r="F64" s="111"/>
      <c r="G64" s="111"/>
      <c r="H64" s="111"/>
      <c r="I64" s="111"/>
      <c r="J64" s="112">
        <f>J174</f>
        <v>0</v>
      </c>
      <c r="L64" s="109"/>
    </row>
    <row r="65" spans="2:12" s="10" customFormat="1" ht="19.9" customHeight="1">
      <c r="B65" s="109"/>
      <c r="D65" s="110" t="s">
        <v>105</v>
      </c>
      <c r="E65" s="111"/>
      <c r="F65" s="111"/>
      <c r="G65" s="111"/>
      <c r="H65" s="111"/>
      <c r="I65" s="111"/>
      <c r="J65" s="112">
        <f>J187</f>
        <v>0</v>
      </c>
      <c r="L65" s="109"/>
    </row>
    <row r="66" spans="2:12" s="9" customFormat="1" ht="24.95" customHeight="1">
      <c r="B66" s="105"/>
      <c r="D66" s="106" t="s">
        <v>106</v>
      </c>
      <c r="E66" s="107"/>
      <c r="F66" s="107"/>
      <c r="G66" s="107"/>
      <c r="H66" s="107"/>
      <c r="I66" s="107"/>
      <c r="J66" s="108">
        <f>SUM(J67:J72)</f>
        <v>0</v>
      </c>
      <c r="L66" s="105"/>
    </row>
    <row r="67" spans="2:12" s="10" customFormat="1" ht="19.9" customHeight="1">
      <c r="B67" s="109"/>
      <c r="D67" s="110" t="s">
        <v>109</v>
      </c>
      <c r="E67" s="111"/>
      <c r="F67" s="111"/>
      <c r="G67" s="111"/>
      <c r="H67" s="111"/>
      <c r="I67" s="111"/>
      <c r="J67" s="112">
        <f>J191</f>
        <v>0</v>
      </c>
      <c r="L67" s="109"/>
    </row>
    <row r="68" spans="2:12" s="10" customFormat="1" ht="19.9" customHeight="1">
      <c r="B68" s="109"/>
      <c r="D68" s="110" t="s">
        <v>112</v>
      </c>
      <c r="E68" s="111"/>
      <c r="F68" s="111"/>
      <c r="G68" s="111"/>
      <c r="H68" s="111"/>
      <c r="I68" s="111"/>
      <c r="J68" s="112">
        <f>J206</f>
        <v>0</v>
      </c>
      <c r="L68" s="109"/>
    </row>
    <row r="69" spans="2:12" s="10" customFormat="1" ht="19.9" customHeight="1">
      <c r="B69" s="109"/>
      <c r="D69" s="110" t="s">
        <v>1875</v>
      </c>
      <c r="E69" s="111"/>
      <c r="F69" s="111"/>
      <c r="G69" s="111"/>
      <c r="H69" s="111"/>
      <c r="I69" s="111"/>
      <c r="J69" s="112">
        <f>J235</f>
        <v>0</v>
      </c>
      <c r="L69" s="109"/>
    </row>
    <row r="70" spans="2:12" s="10" customFormat="1" ht="19.9" customHeight="1">
      <c r="B70" s="109"/>
      <c r="D70" s="110" t="s">
        <v>114</v>
      </c>
      <c r="E70" s="111"/>
      <c r="F70" s="111"/>
      <c r="G70" s="111"/>
      <c r="H70" s="111"/>
      <c r="I70" s="111"/>
      <c r="J70" s="112">
        <f>J287</f>
        <v>0</v>
      </c>
      <c r="L70" s="109"/>
    </row>
    <row r="71" spans="2:12" s="10" customFormat="1" ht="19.9" customHeight="1">
      <c r="B71" s="109"/>
      <c r="D71" s="110" t="s">
        <v>115</v>
      </c>
      <c r="E71" s="111"/>
      <c r="F71" s="111"/>
      <c r="G71" s="111"/>
      <c r="H71" s="111"/>
      <c r="I71" s="111"/>
      <c r="J71" s="112">
        <f>J321</f>
        <v>0</v>
      </c>
      <c r="L71" s="109"/>
    </row>
    <row r="72" spans="2:12" s="10" customFormat="1" ht="19.9" customHeight="1">
      <c r="B72" s="109"/>
      <c r="D72" s="110" t="s">
        <v>116</v>
      </c>
      <c r="E72" s="111"/>
      <c r="F72" s="111"/>
      <c r="G72" s="111"/>
      <c r="H72" s="111"/>
      <c r="I72" s="111"/>
      <c r="J72" s="112">
        <f>J327</f>
        <v>0</v>
      </c>
      <c r="L72" s="109"/>
    </row>
    <row r="73" spans="1:31" s="2" customFormat="1" ht="21.75" customHeight="1">
      <c r="A73" s="30"/>
      <c r="B73" s="31"/>
      <c r="C73" s="30"/>
      <c r="D73" s="30"/>
      <c r="E73" s="30"/>
      <c r="F73" s="30"/>
      <c r="G73" s="30"/>
      <c r="H73" s="30"/>
      <c r="I73" s="30"/>
      <c r="J73" s="30"/>
      <c r="K73" s="30"/>
      <c r="L73" s="88"/>
      <c r="S73" s="30"/>
      <c r="T73" s="30"/>
      <c r="U73" s="30"/>
      <c r="V73" s="30"/>
      <c r="W73" s="30"/>
      <c r="X73" s="30"/>
      <c r="Y73" s="30"/>
      <c r="Z73" s="30"/>
      <c r="AA73" s="30"/>
      <c r="AB73" s="30"/>
      <c r="AC73" s="30"/>
      <c r="AD73" s="30"/>
      <c r="AE73" s="30"/>
    </row>
    <row r="74" spans="1:31" s="2" customFormat="1" ht="6.95" customHeight="1">
      <c r="A74" s="30"/>
      <c r="B74" s="40"/>
      <c r="C74" s="41"/>
      <c r="D74" s="41"/>
      <c r="E74" s="41"/>
      <c r="F74" s="41"/>
      <c r="G74" s="41"/>
      <c r="H74" s="41"/>
      <c r="I74" s="41"/>
      <c r="J74" s="41"/>
      <c r="K74" s="41"/>
      <c r="L74" s="88"/>
      <c r="S74" s="30"/>
      <c r="T74" s="30"/>
      <c r="U74" s="30"/>
      <c r="V74" s="30"/>
      <c r="W74" s="30"/>
      <c r="X74" s="30"/>
      <c r="Y74" s="30"/>
      <c r="Z74" s="30"/>
      <c r="AA74" s="30"/>
      <c r="AB74" s="30"/>
      <c r="AC74" s="30"/>
      <c r="AD74" s="30"/>
      <c r="AE74" s="30"/>
    </row>
    <row r="78" spans="1:31" s="2" customFormat="1" ht="6.95" customHeight="1">
      <c r="A78" s="30"/>
      <c r="B78" s="42"/>
      <c r="C78" s="43"/>
      <c r="D78" s="43"/>
      <c r="E78" s="43"/>
      <c r="F78" s="43"/>
      <c r="G78" s="43"/>
      <c r="H78" s="43"/>
      <c r="I78" s="43"/>
      <c r="J78" s="43"/>
      <c r="K78" s="43"/>
      <c r="L78" s="88"/>
      <c r="S78" s="30"/>
      <c r="T78" s="30"/>
      <c r="U78" s="30"/>
      <c r="V78" s="30"/>
      <c r="W78" s="30"/>
      <c r="X78" s="30"/>
      <c r="Y78" s="30"/>
      <c r="Z78" s="30"/>
      <c r="AA78" s="30"/>
      <c r="AB78" s="30"/>
      <c r="AC78" s="30"/>
      <c r="AD78" s="30"/>
      <c r="AE78" s="30"/>
    </row>
    <row r="79" spans="1:31" s="2" customFormat="1" ht="24.95" customHeight="1">
      <c r="A79" s="30"/>
      <c r="B79" s="31"/>
      <c r="C79" s="22" t="s">
        <v>117</v>
      </c>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6.95" customHeight="1">
      <c r="A80" s="30"/>
      <c r="B80" s="31"/>
      <c r="C80" s="30"/>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12" customHeight="1">
      <c r="A81" s="30"/>
      <c r="B81" s="31"/>
      <c r="C81" s="27" t="s">
        <v>15</v>
      </c>
      <c r="D81" s="30"/>
      <c r="E81" s="30"/>
      <c r="F81" s="30"/>
      <c r="G81" s="30"/>
      <c r="H81" s="30"/>
      <c r="I81" s="30"/>
      <c r="J81" s="30"/>
      <c r="K81" s="30"/>
      <c r="L81" s="88"/>
      <c r="S81" s="30"/>
      <c r="T81" s="30"/>
      <c r="U81" s="30"/>
      <c r="V81" s="30"/>
      <c r="W81" s="30"/>
      <c r="X81" s="30"/>
      <c r="Y81" s="30"/>
      <c r="Z81" s="30"/>
      <c r="AA81" s="30"/>
      <c r="AB81" s="30"/>
      <c r="AC81" s="30"/>
      <c r="AD81" s="30"/>
      <c r="AE81" s="30"/>
    </row>
    <row r="82" spans="1:31" s="2" customFormat="1" ht="23.25" customHeight="1">
      <c r="A82" s="30"/>
      <c r="B82" s="31"/>
      <c r="C82" s="30"/>
      <c r="D82" s="30"/>
      <c r="E82" s="408" t="str">
        <f>E7</f>
        <v>Zázemí zdravotnického personálu Oddělení gynekogolie a porodnice Nymburk s.r.o.</v>
      </c>
      <c r="F82" s="409"/>
      <c r="G82" s="409"/>
      <c r="H82" s="409"/>
      <c r="I82" s="30"/>
      <c r="J82" s="30"/>
      <c r="K82" s="30"/>
      <c r="L82" s="88"/>
      <c r="S82" s="30"/>
      <c r="T82" s="30"/>
      <c r="U82" s="30"/>
      <c r="V82" s="30"/>
      <c r="W82" s="30"/>
      <c r="X82" s="30"/>
      <c r="Y82" s="30"/>
      <c r="Z82" s="30"/>
      <c r="AA82" s="30"/>
      <c r="AB82" s="30"/>
      <c r="AC82" s="30"/>
      <c r="AD82" s="30"/>
      <c r="AE82" s="30"/>
    </row>
    <row r="83" spans="1:31" s="2" customFormat="1" ht="12" customHeight="1">
      <c r="A83" s="30"/>
      <c r="B83" s="31"/>
      <c r="C83" s="27" t="s">
        <v>93</v>
      </c>
      <c r="D83" s="30"/>
      <c r="E83" s="30"/>
      <c r="F83" s="30"/>
      <c r="G83" s="30"/>
      <c r="H83" s="30"/>
      <c r="I83" s="30"/>
      <c r="J83" s="30"/>
      <c r="K83" s="30"/>
      <c r="L83" s="88"/>
      <c r="S83" s="30"/>
      <c r="T83" s="30"/>
      <c r="U83" s="30"/>
      <c r="V83" s="30"/>
      <c r="W83" s="30"/>
      <c r="X83" s="30"/>
      <c r="Y83" s="30"/>
      <c r="Z83" s="30"/>
      <c r="AA83" s="30"/>
      <c r="AB83" s="30"/>
      <c r="AC83" s="30"/>
      <c r="AD83" s="30"/>
      <c r="AE83" s="30"/>
    </row>
    <row r="84" spans="1:31" s="2" customFormat="1" ht="16.5" customHeight="1">
      <c r="A84" s="30"/>
      <c r="B84" s="31"/>
      <c r="C84" s="30"/>
      <c r="D84" s="30"/>
      <c r="E84" s="398" t="str">
        <f>E9</f>
        <v>02 - Sesterna, pokoje s koupelnami a umývárna</v>
      </c>
      <c r="F84" s="407"/>
      <c r="G84" s="407"/>
      <c r="H84" s="407"/>
      <c r="I84" s="30"/>
      <c r="J84" s="30"/>
      <c r="K84" s="30"/>
      <c r="L84" s="88"/>
      <c r="S84" s="30"/>
      <c r="T84" s="30"/>
      <c r="U84" s="30"/>
      <c r="V84" s="30"/>
      <c r="W84" s="30"/>
      <c r="X84" s="30"/>
      <c r="Y84" s="30"/>
      <c r="Z84" s="30"/>
      <c r="AA84" s="30"/>
      <c r="AB84" s="30"/>
      <c r="AC84" s="30"/>
      <c r="AD84" s="30"/>
      <c r="AE84" s="30"/>
    </row>
    <row r="85" spans="1:31" s="2" customFormat="1" ht="6.95" customHeight="1">
      <c r="A85" s="30"/>
      <c r="B85" s="31"/>
      <c r="C85" s="30"/>
      <c r="D85" s="30"/>
      <c r="E85" s="30"/>
      <c r="F85" s="30"/>
      <c r="G85" s="30"/>
      <c r="H85" s="30"/>
      <c r="I85" s="30"/>
      <c r="J85" s="30"/>
      <c r="K85" s="30"/>
      <c r="L85" s="88"/>
      <c r="S85" s="30"/>
      <c r="T85" s="30"/>
      <c r="U85" s="30"/>
      <c r="V85" s="30"/>
      <c r="W85" s="30"/>
      <c r="X85" s="30"/>
      <c r="Y85" s="30"/>
      <c r="Z85" s="30"/>
      <c r="AA85" s="30"/>
      <c r="AB85" s="30"/>
      <c r="AC85" s="30"/>
      <c r="AD85" s="30"/>
      <c r="AE85" s="30"/>
    </row>
    <row r="86" spans="1:31" s="2" customFormat="1" ht="12" customHeight="1">
      <c r="A86" s="30"/>
      <c r="B86" s="31"/>
      <c r="C86" s="27" t="s">
        <v>21</v>
      </c>
      <c r="D86" s="30"/>
      <c r="E86" s="30"/>
      <c r="F86" s="25" t="str">
        <f>F12</f>
        <v>Nymburk</v>
      </c>
      <c r="G86" s="30"/>
      <c r="H86" s="30"/>
      <c r="I86" s="27" t="s">
        <v>23</v>
      </c>
      <c r="J86" s="48" t="str">
        <f>IF(J12="","",J12)</f>
        <v>10. 8. 2020</v>
      </c>
      <c r="K86" s="30"/>
      <c r="L86" s="88"/>
      <c r="S86" s="30"/>
      <c r="T86" s="30"/>
      <c r="U86" s="30"/>
      <c r="V86" s="30"/>
      <c r="W86" s="30"/>
      <c r="X86" s="30"/>
      <c r="Y86" s="30"/>
      <c r="Z86" s="30"/>
      <c r="AA86" s="30"/>
      <c r="AB86" s="30"/>
      <c r="AC86" s="30"/>
      <c r="AD86" s="30"/>
      <c r="AE86" s="30"/>
    </row>
    <row r="87" spans="1:31" s="2" customFormat="1" ht="6.95" customHeight="1">
      <c r="A87" s="30"/>
      <c r="B87" s="31"/>
      <c r="C87" s="30"/>
      <c r="D87" s="30"/>
      <c r="E87" s="30"/>
      <c r="F87" s="30"/>
      <c r="G87" s="30"/>
      <c r="H87" s="30"/>
      <c r="I87" s="30"/>
      <c r="J87" s="30"/>
      <c r="K87" s="30"/>
      <c r="L87" s="88"/>
      <c r="S87" s="30"/>
      <c r="T87" s="30"/>
      <c r="U87" s="30"/>
      <c r="V87" s="30"/>
      <c r="W87" s="30"/>
      <c r="X87" s="30"/>
      <c r="Y87" s="30"/>
      <c r="Z87" s="30"/>
      <c r="AA87" s="30"/>
      <c r="AB87" s="30"/>
      <c r="AC87" s="30"/>
      <c r="AD87" s="30"/>
      <c r="AE87" s="30"/>
    </row>
    <row r="88" spans="1:31" s="2" customFormat="1" ht="25.7" customHeight="1">
      <c r="A88" s="30"/>
      <c r="B88" s="31"/>
      <c r="C88" s="27" t="s">
        <v>25</v>
      </c>
      <c r="D88" s="30"/>
      <c r="E88" s="30"/>
      <c r="F88" s="25" t="str">
        <f>E15</f>
        <v>Nemocnice Nymburk s.r.o.</v>
      </c>
      <c r="G88" s="30"/>
      <c r="H88" s="30"/>
      <c r="I88" s="27" t="s">
        <v>33</v>
      </c>
      <c r="J88" s="28" t="str">
        <f>E21</f>
        <v>Ing. arch. Pavel Petrák</v>
      </c>
      <c r="K88" s="30"/>
      <c r="L88" s="88"/>
      <c r="S88" s="30"/>
      <c r="T88" s="30"/>
      <c r="U88" s="30"/>
      <c r="V88" s="30"/>
      <c r="W88" s="30"/>
      <c r="X88" s="30"/>
      <c r="Y88" s="30"/>
      <c r="Z88" s="30"/>
      <c r="AA88" s="30"/>
      <c r="AB88" s="30"/>
      <c r="AC88" s="30"/>
      <c r="AD88" s="30"/>
      <c r="AE88" s="30"/>
    </row>
    <row r="89" spans="1:31" s="2" customFormat="1" ht="15.2" customHeight="1">
      <c r="A89" s="30"/>
      <c r="B89" s="31"/>
      <c r="C89" s="27" t="s">
        <v>31</v>
      </c>
      <c r="D89" s="30"/>
      <c r="E89" s="30"/>
      <c r="F89" s="25" t="str">
        <f>IF(E18="","",E18)</f>
        <v xml:space="preserve"> </v>
      </c>
      <c r="G89" s="30"/>
      <c r="H89" s="30"/>
      <c r="I89" s="27" t="s">
        <v>38</v>
      </c>
      <c r="J89" s="28" t="str">
        <f>E24</f>
        <v xml:space="preserve"> </v>
      </c>
      <c r="K89" s="30"/>
      <c r="L89" s="88"/>
      <c r="S89" s="30"/>
      <c r="T89" s="30"/>
      <c r="U89" s="30"/>
      <c r="V89" s="30"/>
      <c r="W89" s="30"/>
      <c r="X89" s="30"/>
      <c r="Y89" s="30"/>
      <c r="Z89" s="30"/>
      <c r="AA89" s="30"/>
      <c r="AB89" s="30"/>
      <c r="AC89" s="30"/>
      <c r="AD89" s="30"/>
      <c r="AE89" s="30"/>
    </row>
    <row r="90" spans="1:31" s="2" customFormat="1" ht="10.35" customHeight="1">
      <c r="A90" s="30"/>
      <c r="B90" s="31"/>
      <c r="C90" s="30"/>
      <c r="D90" s="30"/>
      <c r="E90" s="30"/>
      <c r="F90" s="30"/>
      <c r="G90" s="30"/>
      <c r="H90" s="30"/>
      <c r="I90" s="30"/>
      <c r="J90" s="30"/>
      <c r="K90" s="30"/>
      <c r="L90" s="88"/>
      <c r="S90" s="30"/>
      <c r="T90" s="30"/>
      <c r="U90" s="30"/>
      <c r="V90" s="30"/>
      <c r="W90" s="30"/>
      <c r="X90" s="30"/>
      <c r="Y90" s="30"/>
      <c r="Z90" s="30"/>
      <c r="AA90" s="30"/>
      <c r="AB90" s="30"/>
      <c r="AC90" s="30"/>
      <c r="AD90" s="30"/>
      <c r="AE90" s="30"/>
    </row>
    <row r="91" spans="1:31" s="11" customFormat="1" ht="29.25" customHeight="1">
      <c r="A91" s="113"/>
      <c r="B91" s="114"/>
      <c r="C91" s="115" t="s">
        <v>118</v>
      </c>
      <c r="D91" s="116" t="s">
        <v>60</v>
      </c>
      <c r="E91" s="116" t="s">
        <v>56</v>
      </c>
      <c r="F91" s="116" t="s">
        <v>57</v>
      </c>
      <c r="G91" s="116" t="s">
        <v>119</v>
      </c>
      <c r="H91" s="116" t="s">
        <v>120</v>
      </c>
      <c r="I91" s="116" t="s">
        <v>121</v>
      </c>
      <c r="J91" s="116" t="s">
        <v>97</v>
      </c>
      <c r="K91" s="117" t="s">
        <v>122</v>
      </c>
      <c r="L91" s="118"/>
      <c r="M91" s="55" t="s">
        <v>3</v>
      </c>
      <c r="N91" s="56" t="s">
        <v>45</v>
      </c>
      <c r="O91" s="56" t="s">
        <v>123</v>
      </c>
      <c r="P91" s="56" t="s">
        <v>124</v>
      </c>
      <c r="Q91" s="56" t="s">
        <v>125</v>
      </c>
      <c r="R91" s="56" t="s">
        <v>126</v>
      </c>
      <c r="S91" s="56" t="s">
        <v>127</v>
      </c>
      <c r="T91" s="57" t="s">
        <v>128</v>
      </c>
      <c r="U91" s="113"/>
      <c r="V91" s="113"/>
      <c r="W91" s="113"/>
      <c r="X91" s="113"/>
      <c r="Y91" s="113"/>
      <c r="Z91" s="113"/>
      <c r="AA91" s="113"/>
      <c r="AB91" s="113"/>
      <c r="AC91" s="113"/>
      <c r="AD91" s="113"/>
      <c r="AE91" s="113"/>
    </row>
    <row r="92" spans="1:63" s="2" customFormat="1" ht="22.9" customHeight="1">
      <c r="A92" s="30"/>
      <c r="B92" s="31"/>
      <c r="C92" s="62" t="s">
        <v>129</v>
      </c>
      <c r="D92" s="30"/>
      <c r="E92" s="30"/>
      <c r="F92" s="30"/>
      <c r="G92" s="30"/>
      <c r="H92" s="30"/>
      <c r="I92" s="30"/>
      <c r="J92" s="119">
        <f>J93+J190</f>
        <v>0</v>
      </c>
      <c r="K92" s="30"/>
      <c r="L92" s="31"/>
      <c r="M92" s="58"/>
      <c r="N92" s="49"/>
      <c r="O92" s="59"/>
      <c r="P92" s="120" t="e">
        <f>P93+P190</f>
        <v>#REF!</v>
      </c>
      <c r="Q92" s="59"/>
      <c r="R92" s="120" t="e">
        <f>R93+R190</f>
        <v>#REF!</v>
      </c>
      <c r="S92" s="59"/>
      <c r="T92" s="121" t="e">
        <f>T93+T190</f>
        <v>#REF!</v>
      </c>
      <c r="U92" s="30"/>
      <c r="V92" s="30"/>
      <c r="W92" s="30"/>
      <c r="X92" s="30"/>
      <c r="Y92" s="30"/>
      <c r="Z92" s="30"/>
      <c r="AA92" s="30"/>
      <c r="AB92" s="30"/>
      <c r="AC92" s="30"/>
      <c r="AD92" s="30"/>
      <c r="AE92" s="30"/>
      <c r="AT92" s="18" t="s">
        <v>74</v>
      </c>
      <c r="AU92" s="18" t="s">
        <v>98</v>
      </c>
      <c r="BK92" s="122" t="e">
        <f>BK93+BK190</f>
        <v>#REF!</v>
      </c>
    </row>
    <row r="93" spans="2:63" s="12" customFormat="1" ht="25.9" customHeight="1">
      <c r="B93" s="123"/>
      <c r="D93" s="327" t="s">
        <v>74</v>
      </c>
      <c r="E93" s="335" t="s">
        <v>130</v>
      </c>
      <c r="F93" s="335" t="s">
        <v>131</v>
      </c>
      <c r="G93" s="329"/>
      <c r="H93" s="329"/>
      <c r="I93" s="329"/>
      <c r="J93" s="336">
        <f>J94+J106+J126+J174+J187</f>
        <v>0</v>
      </c>
      <c r="L93" s="123"/>
      <c r="M93" s="127"/>
      <c r="N93" s="128"/>
      <c r="O93" s="128"/>
      <c r="P93" s="129" t="e">
        <f>P94+#REF!+P106+P126+P174+P187</f>
        <v>#REF!</v>
      </c>
      <c r="Q93" s="128"/>
      <c r="R93" s="129" t="e">
        <f>R94+#REF!+R106+R126+R174+R187</f>
        <v>#REF!</v>
      </c>
      <c r="S93" s="128"/>
      <c r="T93" s="130" t="e">
        <f>T94+#REF!+T106+T126+T174+T187</f>
        <v>#REF!</v>
      </c>
      <c r="AR93" s="124" t="s">
        <v>81</v>
      </c>
      <c r="AT93" s="131" t="s">
        <v>74</v>
      </c>
      <c r="AU93" s="131" t="s">
        <v>75</v>
      </c>
      <c r="AY93" s="124" t="s">
        <v>132</v>
      </c>
      <c r="BK93" s="132" t="e">
        <f>BK94+#REF!+BK106+BK126+BK174+BK187</f>
        <v>#REF!</v>
      </c>
    </row>
    <row r="94" spans="2:63" s="12" customFormat="1" ht="22.9" customHeight="1">
      <c r="B94" s="123"/>
      <c r="D94" s="327" t="s">
        <v>74</v>
      </c>
      <c r="E94" s="328" t="s">
        <v>133</v>
      </c>
      <c r="F94" s="328" t="s">
        <v>134</v>
      </c>
      <c r="G94" s="329"/>
      <c r="H94" s="329"/>
      <c r="I94" s="329"/>
      <c r="J94" s="330">
        <f>SUM(J95:J105)</f>
        <v>0</v>
      </c>
      <c r="L94" s="123"/>
      <c r="M94" s="127"/>
      <c r="N94" s="128"/>
      <c r="O94" s="128"/>
      <c r="P94" s="129">
        <f>SUM(P95:P105)</f>
        <v>2.349938</v>
      </c>
      <c r="Q94" s="128"/>
      <c r="R94" s="129">
        <f>SUM(R95:R105)</f>
        <v>0.3829439800000001</v>
      </c>
      <c r="S94" s="128"/>
      <c r="T94" s="130">
        <f>SUM(T95:T105)</f>
        <v>0</v>
      </c>
      <c r="AR94" s="124" t="s">
        <v>81</v>
      </c>
      <c r="AT94" s="131" t="s">
        <v>74</v>
      </c>
      <c r="AU94" s="131" t="s">
        <v>81</v>
      </c>
      <c r="AY94" s="124" t="s">
        <v>132</v>
      </c>
      <c r="BK94" s="132">
        <f>SUM(BK95:BK105)</f>
        <v>0</v>
      </c>
    </row>
    <row r="95" spans="1:65" s="2" customFormat="1" ht="24.2" customHeight="1">
      <c r="A95" s="30"/>
      <c r="B95" s="135"/>
      <c r="C95" s="136">
        <v>1</v>
      </c>
      <c r="D95" s="136" t="s">
        <v>135</v>
      </c>
      <c r="E95" s="137" t="s">
        <v>147</v>
      </c>
      <c r="F95" s="138" t="s">
        <v>148</v>
      </c>
      <c r="G95" s="139" t="s">
        <v>138</v>
      </c>
      <c r="H95" s="140">
        <f>H97</f>
        <v>0.11700000000000002</v>
      </c>
      <c r="I95" s="141"/>
      <c r="J95" s="141">
        <f>ROUND(I95*H95,2)</f>
        <v>0</v>
      </c>
      <c r="K95" s="138" t="s">
        <v>139</v>
      </c>
      <c r="L95" s="31"/>
      <c r="M95" s="142" t="s">
        <v>3</v>
      </c>
      <c r="N95" s="143" t="s">
        <v>46</v>
      </c>
      <c r="O95" s="144">
        <v>6.77</v>
      </c>
      <c r="P95" s="144">
        <f>O95*H95</f>
        <v>0.7920900000000001</v>
      </c>
      <c r="Q95" s="144">
        <v>1.94302</v>
      </c>
      <c r="R95" s="144">
        <f>Q95*H95</f>
        <v>0.22733334000000005</v>
      </c>
      <c r="S95" s="144">
        <v>0</v>
      </c>
      <c r="T95" s="145">
        <f>S95*H95</f>
        <v>0</v>
      </c>
      <c r="U95" s="30"/>
      <c r="V95" s="30"/>
      <c r="W95" s="30"/>
      <c r="X95" s="30"/>
      <c r="Y95" s="30"/>
      <c r="Z95" s="30"/>
      <c r="AA95" s="30"/>
      <c r="AB95" s="30"/>
      <c r="AC95" s="30"/>
      <c r="AD95" s="30"/>
      <c r="AE95" s="30"/>
      <c r="AR95" s="146" t="s">
        <v>140</v>
      </c>
      <c r="AT95" s="146" t="s">
        <v>135</v>
      </c>
      <c r="AU95" s="146" t="s">
        <v>83</v>
      </c>
      <c r="AY95" s="18" t="s">
        <v>132</v>
      </c>
      <c r="BE95" s="147">
        <f>IF(N95="základní",J95,0)</f>
        <v>0</v>
      </c>
      <c r="BF95" s="147">
        <f>IF(N95="snížená",J95,0)</f>
        <v>0</v>
      </c>
      <c r="BG95" s="147">
        <f>IF(N95="zákl. přenesená",J95,0)</f>
        <v>0</v>
      </c>
      <c r="BH95" s="147">
        <f>IF(N95="sníž. přenesená",J95,0)</f>
        <v>0</v>
      </c>
      <c r="BI95" s="147">
        <f>IF(N95="nulová",J95,0)</f>
        <v>0</v>
      </c>
      <c r="BJ95" s="18" t="s">
        <v>81</v>
      </c>
      <c r="BK95" s="147">
        <f>ROUND(I95*H95,2)</f>
        <v>0</v>
      </c>
      <c r="BL95" s="18" t="s">
        <v>140</v>
      </c>
      <c r="BM95" s="146" t="s">
        <v>149</v>
      </c>
    </row>
    <row r="96" spans="1:47" s="2" customFormat="1" ht="97.5">
      <c r="A96" s="30"/>
      <c r="B96" s="31"/>
      <c r="C96" s="30"/>
      <c r="D96" s="148" t="s">
        <v>142</v>
      </c>
      <c r="E96" s="30"/>
      <c r="F96" s="149" t="s">
        <v>150</v>
      </c>
      <c r="G96" s="30"/>
      <c r="H96" s="30"/>
      <c r="I96" s="30"/>
      <c r="J96" s="30"/>
      <c r="K96" s="30"/>
      <c r="L96" s="31"/>
      <c r="M96" s="150"/>
      <c r="N96" s="151"/>
      <c r="O96" s="51"/>
      <c r="P96" s="51"/>
      <c r="Q96" s="51"/>
      <c r="R96" s="51"/>
      <c r="S96" s="51"/>
      <c r="T96" s="52"/>
      <c r="U96" s="30"/>
      <c r="V96" s="30"/>
      <c r="W96" s="30"/>
      <c r="X96" s="30"/>
      <c r="Y96" s="30"/>
      <c r="Z96" s="30"/>
      <c r="AA96" s="30"/>
      <c r="AB96" s="30"/>
      <c r="AC96" s="30"/>
      <c r="AD96" s="30"/>
      <c r="AE96" s="30"/>
      <c r="AT96" s="18" t="s">
        <v>142</v>
      </c>
      <c r="AU96" s="18" t="s">
        <v>83</v>
      </c>
    </row>
    <row r="97" spans="2:51" s="14" customFormat="1" ht="12">
      <c r="B97" s="158"/>
      <c r="D97" s="148" t="s">
        <v>144</v>
      </c>
      <c r="E97" s="159" t="s">
        <v>3</v>
      </c>
      <c r="F97" s="160" t="s">
        <v>1724</v>
      </c>
      <c r="H97" s="161">
        <f>1.3*0.45*0.2</f>
        <v>0.11700000000000002</v>
      </c>
      <c r="L97" s="158"/>
      <c r="M97" s="162"/>
      <c r="N97" s="163"/>
      <c r="O97" s="163"/>
      <c r="P97" s="163"/>
      <c r="Q97" s="163"/>
      <c r="R97" s="163"/>
      <c r="S97" s="163"/>
      <c r="T97" s="164"/>
      <c r="AT97" s="159" t="s">
        <v>144</v>
      </c>
      <c r="AU97" s="159" t="s">
        <v>83</v>
      </c>
      <c r="AV97" s="14" t="s">
        <v>83</v>
      </c>
      <c r="AW97" s="14" t="s">
        <v>37</v>
      </c>
      <c r="AX97" s="14" t="s">
        <v>81</v>
      </c>
      <c r="AY97" s="159" t="s">
        <v>132</v>
      </c>
    </row>
    <row r="98" spans="1:65" s="2" customFormat="1" ht="37.9" customHeight="1">
      <c r="A98" s="30"/>
      <c r="B98" s="135"/>
      <c r="C98" s="136">
        <v>2</v>
      </c>
      <c r="D98" s="136" t="s">
        <v>135</v>
      </c>
      <c r="E98" s="137" t="s">
        <v>165</v>
      </c>
      <c r="F98" s="138" t="s">
        <v>166</v>
      </c>
      <c r="G98" s="139" t="s">
        <v>154</v>
      </c>
      <c r="H98" s="140">
        <v>0.056</v>
      </c>
      <c r="I98" s="141"/>
      <c r="J98" s="141">
        <f>ROUND(I98*H98,2)</f>
        <v>0</v>
      </c>
      <c r="K98" s="138" t="s">
        <v>139</v>
      </c>
      <c r="L98" s="31"/>
      <c r="M98" s="142" t="s">
        <v>3</v>
      </c>
      <c r="N98" s="143" t="s">
        <v>46</v>
      </c>
      <c r="O98" s="144">
        <v>16.583</v>
      </c>
      <c r="P98" s="144">
        <f>O98*H98</f>
        <v>0.9286479999999999</v>
      </c>
      <c r="Q98" s="144">
        <v>0.01709</v>
      </c>
      <c r="R98" s="144">
        <f>Q98*H98</f>
        <v>0.00095704</v>
      </c>
      <c r="S98" s="144">
        <v>0</v>
      </c>
      <c r="T98" s="145">
        <f>S98*H98</f>
        <v>0</v>
      </c>
      <c r="U98" s="30"/>
      <c r="V98" s="30"/>
      <c r="W98" s="30"/>
      <c r="X98" s="30"/>
      <c r="Y98" s="30"/>
      <c r="Z98" s="30"/>
      <c r="AA98" s="30"/>
      <c r="AB98" s="30"/>
      <c r="AC98" s="30"/>
      <c r="AD98" s="30"/>
      <c r="AE98" s="30"/>
      <c r="AR98" s="146" t="s">
        <v>140</v>
      </c>
      <c r="AT98" s="146" t="s">
        <v>135</v>
      </c>
      <c r="AU98" s="146" t="s">
        <v>83</v>
      </c>
      <c r="AY98" s="18" t="s">
        <v>132</v>
      </c>
      <c r="BE98" s="147">
        <f>IF(N98="základní",J98,0)</f>
        <v>0</v>
      </c>
      <c r="BF98" s="147">
        <f>IF(N98="snížená",J98,0)</f>
        <v>0</v>
      </c>
      <c r="BG98" s="147">
        <f>IF(N98="zákl. přenesená",J98,0)</f>
        <v>0</v>
      </c>
      <c r="BH98" s="147">
        <f>IF(N98="sníž. přenesená",J98,0)</f>
        <v>0</v>
      </c>
      <c r="BI98" s="147">
        <f>IF(N98="nulová",J98,0)</f>
        <v>0</v>
      </c>
      <c r="BJ98" s="18" t="s">
        <v>81</v>
      </c>
      <c r="BK98" s="147">
        <f>ROUND(I98*H98,2)</f>
        <v>0</v>
      </c>
      <c r="BL98" s="18" t="s">
        <v>140</v>
      </c>
      <c r="BM98" s="146" t="s">
        <v>167</v>
      </c>
    </row>
    <row r="99" spans="1:47" s="2" customFormat="1" ht="78">
      <c r="A99" s="30"/>
      <c r="B99" s="31"/>
      <c r="C99" s="30"/>
      <c r="D99" s="148" t="s">
        <v>142</v>
      </c>
      <c r="E99" s="30"/>
      <c r="F99" s="149" t="s">
        <v>156</v>
      </c>
      <c r="G99" s="30"/>
      <c r="H99" s="30"/>
      <c r="I99" s="30"/>
      <c r="J99" s="30"/>
      <c r="K99" s="30"/>
      <c r="L99" s="31"/>
      <c r="M99" s="150"/>
      <c r="N99" s="151"/>
      <c r="O99" s="51"/>
      <c r="P99" s="51"/>
      <c r="Q99" s="51"/>
      <c r="R99" s="51"/>
      <c r="S99" s="51"/>
      <c r="T99" s="52"/>
      <c r="U99" s="30"/>
      <c r="V99" s="30"/>
      <c r="W99" s="30"/>
      <c r="X99" s="30"/>
      <c r="Y99" s="30"/>
      <c r="Z99" s="30"/>
      <c r="AA99" s="30"/>
      <c r="AB99" s="30"/>
      <c r="AC99" s="30"/>
      <c r="AD99" s="30"/>
      <c r="AE99" s="30"/>
      <c r="AT99" s="18" t="s">
        <v>142</v>
      </c>
      <c r="AU99" s="18" t="s">
        <v>83</v>
      </c>
    </row>
    <row r="100" spans="2:51" s="14" customFormat="1" ht="12">
      <c r="B100" s="158"/>
      <c r="D100" s="148" t="s">
        <v>144</v>
      </c>
      <c r="E100" s="159" t="s">
        <v>3</v>
      </c>
      <c r="F100" s="160" t="s">
        <v>168</v>
      </c>
      <c r="H100" s="161">
        <v>0.056</v>
      </c>
      <c r="L100" s="158"/>
      <c r="M100" s="162"/>
      <c r="N100" s="163"/>
      <c r="O100" s="163"/>
      <c r="P100" s="163"/>
      <c r="Q100" s="163"/>
      <c r="R100" s="163"/>
      <c r="S100" s="163"/>
      <c r="T100" s="164"/>
      <c r="AT100" s="159" t="s">
        <v>144</v>
      </c>
      <c r="AU100" s="159" t="s">
        <v>83</v>
      </c>
      <c r="AV100" s="14" t="s">
        <v>83</v>
      </c>
      <c r="AW100" s="14" t="s">
        <v>37</v>
      </c>
      <c r="AX100" s="14" t="s">
        <v>81</v>
      </c>
      <c r="AY100" s="159" t="s">
        <v>132</v>
      </c>
    </row>
    <row r="101" spans="1:65" s="2" customFormat="1" ht="14.45" customHeight="1">
      <c r="A101" s="30"/>
      <c r="B101" s="135"/>
      <c r="C101" s="165">
        <v>3</v>
      </c>
      <c r="D101" s="165" t="s">
        <v>158</v>
      </c>
      <c r="E101" s="166" t="s">
        <v>170</v>
      </c>
      <c r="F101" s="167" t="s">
        <v>171</v>
      </c>
      <c r="G101" s="168" t="s">
        <v>154</v>
      </c>
      <c r="H101" s="169">
        <v>0.062</v>
      </c>
      <c r="I101" s="170"/>
      <c r="J101" s="170">
        <f>ROUND(I101*H101,2)</f>
        <v>0</v>
      </c>
      <c r="K101" s="167" t="s">
        <v>139</v>
      </c>
      <c r="L101" s="171"/>
      <c r="M101" s="172" t="s">
        <v>3</v>
      </c>
      <c r="N101" s="173" t="s">
        <v>46</v>
      </c>
      <c r="O101" s="144">
        <v>0</v>
      </c>
      <c r="P101" s="144">
        <f>O101*H101</f>
        <v>0</v>
      </c>
      <c r="Q101" s="144">
        <v>1</v>
      </c>
      <c r="R101" s="144">
        <f>Q101*H101</f>
        <v>0.062</v>
      </c>
      <c r="S101" s="144">
        <v>0</v>
      </c>
      <c r="T101" s="145">
        <f>S101*H101</f>
        <v>0</v>
      </c>
      <c r="U101" s="30"/>
      <c r="V101" s="30"/>
      <c r="W101" s="30"/>
      <c r="X101" s="30"/>
      <c r="Y101" s="30"/>
      <c r="Z101" s="30"/>
      <c r="AA101" s="30"/>
      <c r="AB101" s="30"/>
      <c r="AC101" s="30"/>
      <c r="AD101" s="30"/>
      <c r="AE101" s="30"/>
      <c r="AR101" s="146" t="s">
        <v>161</v>
      </c>
      <c r="AT101" s="146" t="s">
        <v>158</v>
      </c>
      <c r="AU101" s="146" t="s">
        <v>83</v>
      </c>
      <c r="AY101" s="18" t="s">
        <v>132</v>
      </c>
      <c r="BE101" s="147">
        <f>IF(N101="základní",J101,0)</f>
        <v>0</v>
      </c>
      <c r="BF101" s="147">
        <f>IF(N101="snížená",J101,0)</f>
        <v>0</v>
      </c>
      <c r="BG101" s="147">
        <f>IF(N101="zákl. přenesená",J101,0)</f>
        <v>0</v>
      </c>
      <c r="BH101" s="147">
        <f>IF(N101="sníž. přenesená",J101,0)</f>
        <v>0</v>
      </c>
      <c r="BI101" s="147">
        <f>IF(N101="nulová",J101,0)</f>
        <v>0</v>
      </c>
      <c r="BJ101" s="18" t="s">
        <v>81</v>
      </c>
      <c r="BK101" s="147">
        <f>ROUND(I101*H101,2)</f>
        <v>0</v>
      </c>
      <c r="BL101" s="18" t="s">
        <v>140</v>
      </c>
      <c r="BM101" s="146" t="s">
        <v>172</v>
      </c>
    </row>
    <row r="102" spans="2:51" s="14" customFormat="1" ht="12">
      <c r="B102" s="158"/>
      <c r="D102" s="148" t="s">
        <v>144</v>
      </c>
      <c r="F102" s="160" t="s">
        <v>173</v>
      </c>
      <c r="H102" s="161">
        <v>0.062</v>
      </c>
      <c r="L102" s="158"/>
      <c r="M102" s="162"/>
      <c r="N102" s="163"/>
      <c r="O102" s="163"/>
      <c r="P102" s="163"/>
      <c r="Q102" s="163"/>
      <c r="R102" s="163"/>
      <c r="S102" s="163"/>
      <c r="T102" s="164"/>
      <c r="AT102" s="159" t="s">
        <v>144</v>
      </c>
      <c r="AU102" s="159" t="s">
        <v>83</v>
      </c>
      <c r="AV102" s="14" t="s">
        <v>83</v>
      </c>
      <c r="AW102" s="14" t="s">
        <v>4</v>
      </c>
      <c r="AX102" s="14" t="s">
        <v>81</v>
      </c>
      <c r="AY102" s="159" t="s">
        <v>132</v>
      </c>
    </row>
    <row r="103" spans="1:65" s="2" customFormat="1" ht="37.9" customHeight="1">
      <c r="A103" s="30"/>
      <c r="B103" s="135"/>
      <c r="C103" s="136">
        <v>4</v>
      </c>
      <c r="D103" s="136" t="s">
        <v>135</v>
      </c>
      <c r="E103" s="137" t="s">
        <v>175</v>
      </c>
      <c r="F103" s="138" t="s">
        <v>176</v>
      </c>
      <c r="G103" s="139" t="s">
        <v>177</v>
      </c>
      <c r="H103" s="140">
        <f>H105</f>
        <v>0.52</v>
      </c>
      <c r="I103" s="141"/>
      <c r="J103" s="141">
        <f>ROUND(I103*H103,2)</f>
        <v>0</v>
      </c>
      <c r="K103" s="138" t="s">
        <v>139</v>
      </c>
      <c r="L103" s="31"/>
      <c r="M103" s="142" t="s">
        <v>3</v>
      </c>
      <c r="N103" s="143" t="s">
        <v>46</v>
      </c>
      <c r="O103" s="144">
        <v>1.21</v>
      </c>
      <c r="P103" s="144">
        <f>O103*H103</f>
        <v>0.6292</v>
      </c>
      <c r="Q103" s="144">
        <v>0.17818</v>
      </c>
      <c r="R103" s="144">
        <f>Q103*H103</f>
        <v>0.0926536</v>
      </c>
      <c r="S103" s="144">
        <v>0</v>
      </c>
      <c r="T103" s="145">
        <f>S103*H103</f>
        <v>0</v>
      </c>
      <c r="U103" s="30"/>
      <c r="V103" s="30"/>
      <c r="W103" s="30"/>
      <c r="X103" s="30"/>
      <c r="Y103" s="30"/>
      <c r="Z103" s="30"/>
      <c r="AA103" s="30"/>
      <c r="AB103" s="30"/>
      <c r="AC103" s="30"/>
      <c r="AD103" s="30"/>
      <c r="AE103" s="30"/>
      <c r="AR103" s="146" t="s">
        <v>140</v>
      </c>
      <c r="AT103" s="146" t="s">
        <v>135</v>
      </c>
      <c r="AU103" s="146" t="s">
        <v>83</v>
      </c>
      <c r="AY103" s="18" t="s">
        <v>132</v>
      </c>
      <c r="BE103" s="147">
        <f>IF(N103="základní",J103,0)</f>
        <v>0</v>
      </c>
      <c r="BF103" s="147">
        <f>IF(N103="snížená",J103,0)</f>
        <v>0</v>
      </c>
      <c r="BG103" s="147">
        <f>IF(N103="zákl. přenesená",J103,0)</f>
        <v>0</v>
      </c>
      <c r="BH103" s="147">
        <f>IF(N103="sníž. přenesená",J103,0)</f>
        <v>0</v>
      </c>
      <c r="BI103" s="147">
        <f>IF(N103="nulová",J103,0)</f>
        <v>0</v>
      </c>
      <c r="BJ103" s="18" t="s">
        <v>81</v>
      </c>
      <c r="BK103" s="147">
        <f>ROUND(I103*H103,2)</f>
        <v>0</v>
      </c>
      <c r="BL103" s="18" t="s">
        <v>140</v>
      </c>
      <c r="BM103" s="146" t="s">
        <v>178</v>
      </c>
    </row>
    <row r="104" spans="2:51" s="13" customFormat="1" ht="12">
      <c r="B104" s="152"/>
      <c r="D104" s="148" t="s">
        <v>144</v>
      </c>
      <c r="E104" s="153" t="s">
        <v>3</v>
      </c>
      <c r="F104" s="154" t="s">
        <v>179</v>
      </c>
      <c r="H104" s="153" t="s">
        <v>3</v>
      </c>
      <c r="L104" s="152"/>
      <c r="M104" s="155"/>
      <c r="N104" s="156"/>
      <c r="O104" s="156"/>
      <c r="P104" s="156"/>
      <c r="Q104" s="156"/>
      <c r="R104" s="156"/>
      <c r="S104" s="156"/>
      <c r="T104" s="157"/>
      <c r="AT104" s="153" t="s">
        <v>144</v>
      </c>
      <c r="AU104" s="153" t="s">
        <v>83</v>
      </c>
      <c r="AV104" s="13" t="s">
        <v>81</v>
      </c>
      <c r="AW104" s="13" t="s">
        <v>37</v>
      </c>
      <c r="AX104" s="13" t="s">
        <v>75</v>
      </c>
      <c r="AY104" s="153" t="s">
        <v>132</v>
      </c>
    </row>
    <row r="105" spans="2:51" s="14" customFormat="1" ht="12">
      <c r="B105" s="158"/>
      <c r="D105" s="148" t="s">
        <v>144</v>
      </c>
      <c r="E105" s="159" t="s">
        <v>3</v>
      </c>
      <c r="F105" s="160" t="s">
        <v>1725</v>
      </c>
      <c r="H105" s="161">
        <f>2*1.3*0.2</f>
        <v>0.52</v>
      </c>
      <c r="L105" s="158"/>
      <c r="M105" s="162"/>
      <c r="N105" s="163"/>
      <c r="O105" s="163"/>
      <c r="P105" s="163"/>
      <c r="Q105" s="163"/>
      <c r="R105" s="163"/>
      <c r="S105" s="163"/>
      <c r="T105" s="164"/>
      <c r="AT105" s="159" t="s">
        <v>144</v>
      </c>
      <c r="AU105" s="159" t="s">
        <v>83</v>
      </c>
      <c r="AV105" s="14" t="s">
        <v>83</v>
      </c>
      <c r="AW105" s="14" t="s">
        <v>37</v>
      </c>
      <c r="AX105" s="14" t="s">
        <v>81</v>
      </c>
      <c r="AY105" s="159" t="s">
        <v>132</v>
      </c>
    </row>
    <row r="106" spans="2:63" s="12" customFormat="1" ht="22.9" customHeight="1">
      <c r="B106" s="123"/>
      <c r="D106" s="327" t="s">
        <v>74</v>
      </c>
      <c r="E106" s="328" t="s">
        <v>169</v>
      </c>
      <c r="F106" s="328" t="s">
        <v>200</v>
      </c>
      <c r="G106" s="329"/>
      <c r="H106" s="329"/>
      <c r="I106" s="329"/>
      <c r="J106" s="330">
        <f>SUM(J107:J125)</f>
        <v>0</v>
      </c>
      <c r="L106" s="123"/>
      <c r="M106" s="127"/>
      <c r="N106" s="128"/>
      <c r="O106" s="128"/>
      <c r="P106" s="129">
        <f>SUM(P107:P125)</f>
        <v>17.823605</v>
      </c>
      <c r="Q106" s="128"/>
      <c r="R106" s="129">
        <f>SUM(R107:R125)</f>
        <v>0.6944612</v>
      </c>
      <c r="S106" s="128"/>
      <c r="T106" s="130">
        <f>SUM(T107:T125)</f>
        <v>0</v>
      </c>
      <c r="AR106" s="124" t="s">
        <v>81</v>
      </c>
      <c r="AT106" s="131" t="s">
        <v>74</v>
      </c>
      <c r="AU106" s="131" t="s">
        <v>81</v>
      </c>
      <c r="AY106" s="124" t="s">
        <v>132</v>
      </c>
      <c r="BK106" s="132">
        <f>SUM(BK107:BK125)</f>
        <v>0</v>
      </c>
    </row>
    <row r="107" spans="1:65" s="2" customFormat="1" ht="24.2" customHeight="1">
      <c r="A107" s="30"/>
      <c r="B107" s="135"/>
      <c r="C107" s="136">
        <v>5</v>
      </c>
      <c r="D107" s="136" t="s">
        <v>135</v>
      </c>
      <c r="E107" s="137" t="s">
        <v>202</v>
      </c>
      <c r="F107" s="138" t="s">
        <v>203</v>
      </c>
      <c r="G107" s="139" t="s">
        <v>177</v>
      </c>
      <c r="H107" s="140">
        <f>3.12</f>
        <v>3.12</v>
      </c>
      <c r="I107" s="141"/>
      <c r="J107" s="141">
        <f>ROUND(I107*H107,2)</f>
        <v>0</v>
      </c>
      <c r="K107" s="138" t="s">
        <v>139</v>
      </c>
      <c r="L107" s="31"/>
      <c r="M107" s="142" t="s">
        <v>3</v>
      </c>
      <c r="N107" s="143" t="s">
        <v>46</v>
      </c>
      <c r="O107" s="144">
        <v>0.104</v>
      </c>
      <c r="P107" s="144">
        <f>O107*H107</f>
        <v>0.32448</v>
      </c>
      <c r="Q107" s="144">
        <v>0.00026</v>
      </c>
      <c r="R107" s="144">
        <f>Q107*H107</f>
        <v>0.0008112</v>
      </c>
      <c r="S107" s="144">
        <v>0</v>
      </c>
      <c r="T107" s="145">
        <f>S107*H107</f>
        <v>0</v>
      </c>
      <c r="U107" s="30"/>
      <c r="V107" s="30"/>
      <c r="W107" s="30"/>
      <c r="X107" s="30"/>
      <c r="Y107" s="30"/>
      <c r="Z107" s="30"/>
      <c r="AA107" s="30"/>
      <c r="AB107" s="30"/>
      <c r="AC107" s="30"/>
      <c r="AD107" s="30"/>
      <c r="AE107" s="30"/>
      <c r="AR107" s="146" t="s">
        <v>140</v>
      </c>
      <c r="AT107" s="146" t="s">
        <v>135</v>
      </c>
      <c r="AU107" s="146" t="s">
        <v>83</v>
      </c>
      <c r="AY107" s="18" t="s">
        <v>132</v>
      </c>
      <c r="BE107" s="147">
        <f>IF(N107="základní",J107,0)</f>
        <v>0</v>
      </c>
      <c r="BF107" s="147">
        <f>IF(N107="snížená",J107,0)</f>
        <v>0</v>
      </c>
      <c r="BG107" s="147">
        <f>IF(N107="zákl. přenesená",J107,0)</f>
        <v>0</v>
      </c>
      <c r="BH107" s="147">
        <f>IF(N107="sníž. přenesená",J107,0)</f>
        <v>0</v>
      </c>
      <c r="BI107" s="147">
        <f>IF(N107="nulová",J107,0)</f>
        <v>0</v>
      </c>
      <c r="BJ107" s="18" t="s">
        <v>81</v>
      </c>
      <c r="BK107" s="147">
        <f>ROUND(I107*H107,2)</f>
        <v>0</v>
      </c>
      <c r="BL107" s="18" t="s">
        <v>140</v>
      </c>
      <c r="BM107" s="146" t="s">
        <v>204</v>
      </c>
    </row>
    <row r="108" spans="2:51" s="14" customFormat="1" ht="12">
      <c r="B108" s="158"/>
      <c r="D108" s="148" t="s">
        <v>144</v>
      </c>
      <c r="E108" s="159" t="s">
        <v>3</v>
      </c>
      <c r="F108" s="160" t="s">
        <v>1828</v>
      </c>
      <c r="H108" s="161"/>
      <c r="L108" s="158"/>
      <c r="M108" s="162"/>
      <c r="N108" s="163"/>
      <c r="O108" s="163"/>
      <c r="P108" s="163"/>
      <c r="Q108" s="163"/>
      <c r="R108" s="163"/>
      <c r="S108" s="163"/>
      <c r="T108" s="164"/>
      <c r="AT108" s="159" t="s">
        <v>144</v>
      </c>
      <c r="AU108" s="159" t="s">
        <v>83</v>
      </c>
      <c r="AV108" s="14" t="s">
        <v>83</v>
      </c>
      <c r="AW108" s="14" t="s">
        <v>37</v>
      </c>
      <c r="AX108" s="14" t="s">
        <v>75</v>
      </c>
      <c r="AY108" s="159" t="s">
        <v>132</v>
      </c>
    </row>
    <row r="109" spans="2:51" s="14" customFormat="1" ht="12">
      <c r="B109" s="158"/>
      <c r="D109" s="148" t="s">
        <v>144</v>
      </c>
      <c r="E109" s="159" t="s">
        <v>3</v>
      </c>
      <c r="F109" s="160" t="s">
        <v>1829</v>
      </c>
      <c r="H109" s="161">
        <v>3.12</v>
      </c>
      <c r="L109" s="158"/>
      <c r="M109" s="162"/>
      <c r="N109" s="163"/>
      <c r="O109" s="163"/>
      <c r="P109" s="163"/>
      <c r="Q109" s="163"/>
      <c r="R109" s="163"/>
      <c r="S109" s="163"/>
      <c r="T109" s="164"/>
      <c r="AT109" s="159" t="s">
        <v>144</v>
      </c>
      <c r="AU109" s="159" t="s">
        <v>83</v>
      </c>
      <c r="AV109" s="14" t="s">
        <v>83</v>
      </c>
      <c r="AW109" s="14" t="s">
        <v>37</v>
      </c>
      <c r="AX109" s="14" t="s">
        <v>75</v>
      </c>
      <c r="AY109" s="159" t="s">
        <v>132</v>
      </c>
    </row>
    <row r="110" spans="1:65" s="2" customFormat="1" ht="24.2" customHeight="1">
      <c r="A110" s="30"/>
      <c r="B110" s="135"/>
      <c r="C110" s="136">
        <v>6</v>
      </c>
      <c r="D110" s="136" t="s">
        <v>135</v>
      </c>
      <c r="E110" s="137" t="s">
        <v>209</v>
      </c>
      <c r="F110" s="138" t="s">
        <v>210</v>
      </c>
      <c r="G110" s="139" t="s">
        <v>177</v>
      </c>
      <c r="H110" s="140">
        <f>H107</f>
        <v>3.12</v>
      </c>
      <c r="I110" s="141"/>
      <c r="J110" s="141">
        <f>ROUND(I110*H110,2)</f>
        <v>0</v>
      </c>
      <c r="K110" s="138" t="s">
        <v>139</v>
      </c>
      <c r="L110" s="31"/>
      <c r="M110" s="142" t="s">
        <v>3</v>
      </c>
      <c r="N110" s="143" t="s">
        <v>46</v>
      </c>
      <c r="O110" s="144">
        <v>0.117</v>
      </c>
      <c r="P110" s="144">
        <f>O110*H110</f>
        <v>0.36504000000000003</v>
      </c>
      <c r="Q110" s="144">
        <v>0.00735</v>
      </c>
      <c r="R110" s="144">
        <f>Q110*H110</f>
        <v>0.022932</v>
      </c>
      <c r="S110" s="144">
        <v>0</v>
      </c>
      <c r="T110" s="145">
        <f>S110*H110</f>
        <v>0</v>
      </c>
      <c r="U110" s="30"/>
      <c r="V110" s="30"/>
      <c r="W110" s="30"/>
      <c r="X110" s="30"/>
      <c r="Y110" s="30"/>
      <c r="Z110" s="30"/>
      <c r="AA110" s="30"/>
      <c r="AB110" s="30"/>
      <c r="AC110" s="30"/>
      <c r="AD110" s="30"/>
      <c r="AE110" s="30"/>
      <c r="AR110" s="146" t="s">
        <v>140</v>
      </c>
      <c r="AT110" s="146" t="s">
        <v>135</v>
      </c>
      <c r="AU110" s="146" t="s">
        <v>83</v>
      </c>
      <c r="AY110" s="18" t="s">
        <v>132</v>
      </c>
      <c r="BE110" s="147">
        <f>IF(N110="základní",J110,0)</f>
        <v>0</v>
      </c>
      <c r="BF110" s="147">
        <f>IF(N110="snížená",J110,0)</f>
        <v>0</v>
      </c>
      <c r="BG110" s="147">
        <f>IF(N110="zákl. přenesená",J110,0)</f>
        <v>0</v>
      </c>
      <c r="BH110" s="147">
        <f>IF(N110="sníž. přenesená",J110,0)</f>
        <v>0</v>
      </c>
      <c r="BI110" s="147">
        <f>IF(N110="nulová",J110,0)</f>
        <v>0</v>
      </c>
      <c r="BJ110" s="18" t="s">
        <v>81</v>
      </c>
      <c r="BK110" s="147">
        <f>ROUND(I110*H110,2)</f>
        <v>0</v>
      </c>
      <c r="BL110" s="18" t="s">
        <v>140</v>
      </c>
      <c r="BM110" s="146" t="s">
        <v>211</v>
      </c>
    </row>
    <row r="111" spans="1:65" s="2" customFormat="1" ht="37.9" customHeight="1">
      <c r="A111" s="30"/>
      <c r="B111" s="135"/>
      <c r="C111" s="136">
        <v>7</v>
      </c>
      <c r="D111" s="136" t="s">
        <v>135</v>
      </c>
      <c r="E111" s="137" t="s">
        <v>213</v>
      </c>
      <c r="F111" s="138" t="s">
        <v>214</v>
      </c>
      <c r="G111" s="139" t="s">
        <v>177</v>
      </c>
      <c r="H111" s="140">
        <f>H107</f>
        <v>3.12</v>
      </c>
      <c r="I111" s="141"/>
      <c r="J111" s="141">
        <f>ROUND(I111*H111,2)</f>
        <v>0</v>
      </c>
      <c r="K111" s="138" t="s">
        <v>139</v>
      </c>
      <c r="L111" s="31"/>
      <c r="M111" s="142" t="s">
        <v>3</v>
      </c>
      <c r="N111" s="143" t="s">
        <v>46</v>
      </c>
      <c r="O111" s="144">
        <v>0.39</v>
      </c>
      <c r="P111" s="144">
        <f>O111*H111</f>
        <v>1.2168</v>
      </c>
      <c r="Q111" s="144">
        <v>0.0154</v>
      </c>
      <c r="R111" s="144">
        <f>Q111*H111</f>
        <v>0.048048</v>
      </c>
      <c r="S111" s="144">
        <v>0</v>
      </c>
      <c r="T111" s="145">
        <f>S111*H111</f>
        <v>0</v>
      </c>
      <c r="U111" s="30"/>
      <c r="V111" s="30"/>
      <c r="W111" s="30"/>
      <c r="X111" s="30"/>
      <c r="Y111" s="30"/>
      <c r="Z111" s="30"/>
      <c r="AA111" s="30"/>
      <c r="AB111" s="30"/>
      <c r="AC111" s="30"/>
      <c r="AD111" s="30"/>
      <c r="AE111" s="30"/>
      <c r="AR111" s="146" t="s">
        <v>140</v>
      </c>
      <c r="AT111" s="146" t="s">
        <v>135</v>
      </c>
      <c r="AU111" s="146" t="s">
        <v>83</v>
      </c>
      <c r="AY111" s="18" t="s">
        <v>132</v>
      </c>
      <c r="BE111" s="147">
        <f>IF(N111="základní",J111,0)</f>
        <v>0</v>
      </c>
      <c r="BF111" s="147">
        <f>IF(N111="snížená",J111,0)</f>
        <v>0</v>
      </c>
      <c r="BG111" s="147">
        <f>IF(N111="zákl. přenesená",J111,0)</f>
        <v>0</v>
      </c>
      <c r="BH111" s="147">
        <f>IF(N111="sníž. přenesená",J111,0)</f>
        <v>0</v>
      </c>
      <c r="BI111" s="147">
        <f>IF(N111="nulová",J111,0)</f>
        <v>0</v>
      </c>
      <c r="BJ111" s="18" t="s">
        <v>81</v>
      </c>
      <c r="BK111" s="147">
        <f>ROUND(I111*H111,2)</f>
        <v>0</v>
      </c>
      <c r="BL111" s="18" t="s">
        <v>140</v>
      </c>
      <c r="BM111" s="146" t="s">
        <v>215</v>
      </c>
    </row>
    <row r="112" spans="1:47" s="2" customFormat="1" ht="78">
      <c r="A112" s="30"/>
      <c r="B112" s="31"/>
      <c r="C112" s="30"/>
      <c r="D112" s="148" t="s">
        <v>142</v>
      </c>
      <c r="E112" s="30"/>
      <c r="F112" s="149" t="s">
        <v>216</v>
      </c>
      <c r="G112" s="30"/>
      <c r="H112" s="30"/>
      <c r="I112" s="30"/>
      <c r="J112" s="30"/>
      <c r="K112" s="30"/>
      <c r="L112" s="31"/>
      <c r="M112" s="150"/>
      <c r="N112" s="151"/>
      <c r="O112" s="51"/>
      <c r="P112" s="51"/>
      <c r="Q112" s="51"/>
      <c r="R112" s="51"/>
      <c r="S112" s="51"/>
      <c r="T112" s="52"/>
      <c r="U112" s="30"/>
      <c r="V112" s="30"/>
      <c r="W112" s="30"/>
      <c r="X112" s="30"/>
      <c r="Y112" s="30"/>
      <c r="Z112" s="30"/>
      <c r="AA112" s="30"/>
      <c r="AB112" s="30"/>
      <c r="AC112" s="30"/>
      <c r="AD112" s="30"/>
      <c r="AE112" s="30"/>
      <c r="AT112" s="18" t="s">
        <v>142</v>
      </c>
      <c r="AU112" s="18" t="s">
        <v>83</v>
      </c>
    </row>
    <row r="113" spans="1:65" s="2" customFormat="1" ht="37.9" customHeight="1">
      <c r="A113" s="30"/>
      <c r="B113" s="135"/>
      <c r="C113" s="136">
        <v>8</v>
      </c>
      <c r="D113" s="136" t="s">
        <v>135</v>
      </c>
      <c r="E113" s="137" t="s">
        <v>218</v>
      </c>
      <c r="F113" s="138" t="s">
        <v>219</v>
      </c>
      <c r="G113" s="139" t="s">
        <v>177</v>
      </c>
      <c r="H113" s="140">
        <f>H107</f>
        <v>3.12</v>
      </c>
      <c r="I113" s="141"/>
      <c r="J113" s="141">
        <f>ROUND(I113*H113,2)</f>
        <v>0</v>
      </c>
      <c r="K113" s="138" t="s">
        <v>139</v>
      </c>
      <c r="L113" s="31"/>
      <c r="M113" s="142" t="s">
        <v>3</v>
      </c>
      <c r="N113" s="143" t="s">
        <v>46</v>
      </c>
      <c r="O113" s="144">
        <v>0.09</v>
      </c>
      <c r="P113" s="144">
        <f>O113*H113</f>
        <v>0.2808</v>
      </c>
      <c r="Q113" s="144">
        <v>0.0079</v>
      </c>
      <c r="R113" s="144">
        <f>Q113*H113</f>
        <v>0.024648000000000003</v>
      </c>
      <c r="S113" s="144">
        <v>0</v>
      </c>
      <c r="T113" s="145">
        <f>S113*H113</f>
        <v>0</v>
      </c>
      <c r="U113" s="30"/>
      <c r="V113" s="30"/>
      <c r="W113" s="30"/>
      <c r="X113" s="30"/>
      <c r="Y113" s="30"/>
      <c r="Z113" s="30"/>
      <c r="AA113" s="30"/>
      <c r="AB113" s="30"/>
      <c r="AC113" s="30"/>
      <c r="AD113" s="30"/>
      <c r="AE113" s="30"/>
      <c r="AR113" s="146" t="s">
        <v>140</v>
      </c>
      <c r="AT113" s="146" t="s">
        <v>135</v>
      </c>
      <c r="AU113" s="146" t="s">
        <v>83</v>
      </c>
      <c r="AY113" s="18" t="s">
        <v>132</v>
      </c>
      <c r="BE113" s="147">
        <f>IF(N113="základní",J113,0)</f>
        <v>0</v>
      </c>
      <c r="BF113" s="147">
        <f>IF(N113="snížená",J113,0)</f>
        <v>0</v>
      </c>
      <c r="BG113" s="147">
        <f>IF(N113="zákl. přenesená",J113,0)</f>
        <v>0</v>
      </c>
      <c r="BH113" s="147">
        <f>IF(N113="sníž. přenesená",J113,0)</f>
        <v>0</v>
      </c>
      <c r="BI113" s="147">
        <f>IF(N113="nulová",J113,0)</f>
        <v>0</v>
      </c>
      <c r="BJ113" s="18" t="s">
        <v>81</v>
      </c>
      <c r="BK113" s="147">
        <f>ROUND(I113*H113,2)</f>
        <v>0</v>
      </c>
      <c r="BL113" s="18" t="s">
        <v>140</v>
      </c>
      <c r="BM113" s="146" t="s">
        <v>220</v>
      </c>
    </row>
    <row r="114" spans="1:47" s="2" customFormat="1" ht="78">
      <c r="A114" s="30"/>
      <c r="B114" s="31"/>
      <c r="C114" s="30"/>
      <c r="D114" s="148" t="s">
        <v>142</v>
      </c>
      <c r="E114" s="30"/>
      <c r="F114" s="149" t="s">
        <v>216</v>
      </c>
      <c r="G114" s="30"/>
      <c r="H114" s="30"/>
      <c r="I114" s="30"/>
      <c r="J114" s="30"/>
      <c r="K114" s="30"/>
      <c r="L114" s="31"/>
      <c r="M114" s="150"/>
      <c r="N114" s="151"/>
      <c r="O114" s="51"/>
      <c r="P114" s="51"/>
      <c r="Q114" s="51"/>
      <c r="R114" s="51"/>
      <c r="S114" s="51"/>
      <c r="T114" s="52"/>
      <c r="U114" s="30"/>
      <c r="V114" s="30"/>
      <c r="W114" s="30"/>
      <c r="X114" s="30"/>
      <c r="Y114" s="30"/>
      <c r="Z114" s="30"/>
      <c r="AA114" s="30"/>
      <c r="AB114" s="30"/>
      <c r="AC114" s="30"/>
      <c r="AD114" s="30"/>
      <c r="AE114" s="30"/>
      <c r="AT114" s="18" t="s">
        <v>142</v>
      </c>
      <c r="AU114" s="18" t="s">
        <v>83</v>
      </c>
    </row>
    <row r="115" spans="1:65" s="2" customFormat="1" ht="37.9" customHeight="1">
      <c r="A115" s="30"/>
      <c r="B115" s="135"/>
      <c r="C115" s="136">
        <v>9</v>
      </c>
      <c r="D115" s="136" t="s">
        <v>135</v>
      </c>
      <c r="E115" s="137" t="s">
        <v>221</v>
      </c>
      <c r="F115" s="138" t="s">
        <v>222</v>
      </c>
      <c r="G115" s="139" t="s">
        <v>177</v>
      </c>
      <c r="H115" s="140">
        <f>H118</f>
        <v>19.985</v>
      </c>
      <c r="I115" s="141"/>
      <c r="J115" s="141">
        <f>ROUND(I115*H115,2)</f>
        <v>0</v>
      </c>
      <c r="K115" s="138" t="s">
        <v>139</v>
      </c>
      <c r="L115" s="31"/>
      <c r="M115" s="142" t="s">
        <v>3</v>
      </c>
      <c r="N115" s="143" t="s">
        <v>46</v>
      </c>
      <c r="O115" s="144">
        <v>0.405</v>
      </c>
      <c r="P115" s="144">
        <f>O115*H115</f>
        <v>8.093925</v>
      </c>
      <c r="Q115" s="144">
        <v>0.0262</v>
      </c>
      <c r="R115" s="144">
        <f>Q115*H115</f>
        <v>0.523607</v>
      </c>
      <c r="S115" s="144">
        <v>0</v>
      </c>
      <c r="T115" s="145">
        <f>S115*H115</f>
        <v>0</v>
      </c>
      <c r="U115" s="30"/>
      <c r="V115" s="30"/>
      <c r="W115" s="30"/>
      <c r="X115" s="30"/>
      <c r="Y115" s="30"/>
      <c r="Z115" s="30"/>
      <c r="AA115" s="30"/>
      <c r="AB115" s="30"/>
      <c r="AC115" s="30"/>
      <c r="AD115" s="30"/>
      <c r="AE115" s="30"/>
      <c r="AR115" s="146" t="s">
        <v>140</v>
      </c>
      <c r="AT115" s="146" t="s">
        <v>135</v>
      </c>
      <c r="AU115" s="146" t="s">
        <v>83</v>
      </c>
      <c r="AY115" s="18" t="s">
        <v>132</v>
      </c>
      <c r="BE115" s="147">
        <f>IF(N115="základní",J115,0)</f>
        <v>0</v>
      </c>
      <c r="BF115" s="147">
        <f>IF(N115="snížená",J115,0)</f>
        <v>0</v>
      </c>
      <c r="BG115" s="147">
        <f>IF(N115="zákl. přenesená",J115,0)</f>
        <v>0</v>
      </c>
      <c r="BH115" s="147">
        <f>IF(N115="sníž. přenesená",J115,0)</f>
        <v>0</v>
      </c>
      <c r="BI115" s="147">
        <f>IF(N115="nulová",J115,0)</f>
        <v>0</v>
      </c>
      <c r="BJ115" s="18" t="s">
        <v>81</v>
      </c>
      <c r="BK115" s="147">
        <f>ROUND(I115*H115,2)</f>
        <v>0</v>
      </c>
      <c r="BL115" s="18" t="s">
        <v>140</v>
      </c>
      <c r="BM115" s="146" t="s">
        <v>223</v>
      </c>
    </row>
    <row r="116" spans="1:47" s="2" customFormat="1" ht="48.75">
      <c r="A116" s="30"/>
      <c r="B116" s="31"/>
      <c r="C116" s="30"/>
      <c r="D116" s="148" t="s">
        <v>142</v>
      </c>
      <c r="E116" s="30"/>
      <c r="F116" s="149" t="s">
        <v>224</v>
      </c>
      <c r="G116" s="30"/>
      <c r="H116" s="30"/>
      <c r="I116" s="30"/>
      <c r="J116" s="30"/>
      <c r="K116" s="30"/>
      <c r="L116" s="31"/>
      <c r="M116" s="150"/>
      <c r="N116" s="151"/>
      <c r="O116" s="51"/>
      <c r="P116" s="51"/>
      <c r="Q116" s="51"/>
      <c r="R116" s="51"/>
      <c r="S116" s="51"/>
      <c r="T116" s="52"/>
      <c r="U116" s="30"/>
      <c r="V116" s="30"/>
      <c r="W116" s="30"/>
      <c r="X116" s="30"/>
      <c r="Y116" s="30"/>
      <c r="Z116" s="30"/>
      <c r="AA116" s="30"/>
      <c r="AB116" s="30"/>
      <c r="AC116" s="30"/>
      <c r="AD116" s="30"/>
      <c r="AE116" s="30"/>
      <c r="AT116" s="18" t="s">
        <v>142</v>
      </c>
      <c r="AU116" s="18" t="s">
        <v>83</v>
      </c>
    </row>
    <row r="117" spans="2:51" s="14" customFormat="1" ht="12">
      <c r="B117" s="158"/>
      <c r="D117" s="148" t="s">
        <v>144</v>
      </c>
      <c r="E117" s="159" t="s">
        <v>3</v>
      </c>
      <c r="F117" s="160" t="s">
        <v>1830</v>
      </c>
      <c r="H117" s="161"/>
      <c r="L117" s="158"/>
      <c r="M117" s="162"/>
      <c r="N117" s="163"/>
      <c r="O117" s="163"/>
      <c r="P117" s="163"/>
      <c r="Q117" s="163"/>
      <c r="R117" s="163"/>
      <c r="S117" s="163"/>
      <c r="T117" s="164"/>
      <c r="AT117" s="159" t="s">
        <v>144</v>
      </c>
      <c r="AU117" s="159" t="s">
        <v>83</v>
      </c>
      <c r="AV117" s="14" t="s">
        <v>83</v>
      </c>
      <c r="AW117" s="14" t="s">
        <v>37</v>
      </c>
      <c r="AX117" s="14" t="s">
        <v>81</v>
      </c>
      <c r="AY117" s="159" t="s">
        <v>132</v>
      </c>
    </row>
    <row r="118" spans="2:51" s="14" customFormat="1" ht="12">
      <c r="B118" s="158"/>
      <c r="D118" s="148" t="s">
        <v>144</v>
      </c>
      <c r="E118" s="159" t="s">
        <v>3</v>
      </c>
      <c r="F118" s="160" t="s">
        <v>1831</v>
      </c>
      <c r="H118" s="161">
        <f>5.71*3.5</f>
        <v>19.985</v>
      </c>
      <c r="L118" s="158"/>
      <c r="M118" s="162"/>
      <c r="N118" s="163"/>
      <c r="O118" s="163"/>
      <c r="P118" s="163"/>
      <c r="Q118" s="163"/>
      <c r="R118" s="163"/>
      <c r="S118" s="163"/>
      <c r="T118" s="164"/>
      <c r="AT118" s="159" t="s">
        <v>144</v>
      </c>
      <c r="AU118" s="159" t="s">
        <v>83</v>
      </c>
      <c r="AV118" s="14" t="s">
        <v>83</v>
      </c>
      <c r="AW118" s="14" t="s">
        <v>37</v>
      </c>
      <c r="AX118" s="14" t="s">
        <v>81</v>
      </c>
      <c r="AY118" s="159" t="s">
        <v>132</v>
      </c>
    </row>
    <row r="119" spans="1:65" s="2" customFormat="1" ht="24.2" customHeight="1">
      <c r="A119" s="30"/>
      <c r="B119" s="135"/>
      <c r="C119" s="136">
        <v>10</v>
      </c>
      <c r="D119" s="136" t="s">
        <v>135</v>
      </c>
      <c r="E119" s="137" t="s">
        <v>227</v>
      </c>
      <c r="F119" s="138" t="s">
        <v>228</v>
      </c>
      <c r="G119" s="139" t="s">
        <v>177</v>
      </c>
      <c r="H119" s="140">
        <f>H121</f>
        <v>23.105</v>
      </c>
      <c r="I119" s="141"/>
      <c r="J119" s="141">
        <f>ROUND(I119*H119,2)</f>
        <v>0</v>
      </c>
      <c r="K119" s="138" t="s">
        <v>139</v>
      </c>
      <c r="L119" s="31"/>
      <c r="M119" s="142" t="s">
        <v>3</v>
      </c>
      <c r="N119" s="143" t="s">
        <v>46</v>
      </c>
      <c r="O119" s="144">
        <v>0.272</v>
      </c>
      <c r="P119" s="144">
        <f>O119*H119</f>
        <v>6.284560000000001</v>
      </c>
      <c r="Q119" s="144">
        <v>0.003</v>
      </c>
      <c r="R119" s="144">
        <f>Q119*H119</f>
        <v>0.069315</v>
      </c>
      <c r="S119" s="144">
        <v>0</v>
      </c>
      <c r="T119" s="145">
        <f>S119*H119</f>
        <v>0</v>
      </c>
      <c r="U119" s="30"/>
      <c r="V119" s="30"/>
      <c r="W119" s="30"/>
      <c r="X119" s="30"/>
      <c r="Y119" s="30"/>
      <c r="Z119" s="30"/>
      <c r="AA119" s="30"/>
      <c r="AB119" s="30"/>
      <c r="AC119" s="30"/>
      <c r="AD119" s="30"/>
      <c r="AE119" s="30"/>
      <c r="AR119" s="146" t="s">
        <v>140</v>
      </c>
      <c r="AT119" s="146" t="s">
        <v>135</v>
      </c>
      <c r="AU119" s="146" t="s">
        <v>83</v>
      </c>
      <c r="AY119" s="18" t="s">
        <v>132</v>
      </c>
      <c r="BE119" s="147">
        <f>IF(N119="základní",J119,0)</f>
        <v>0</v>
      </c>
      <c r="BF119" s="147">
        <f>IF(N119="snížená",J119,0)</f>
        <v>0</v>
      </c>
      <c r="BG119" s="147">
        <f>IF(N119="zákl. přenesená",J119,0)</f>
        <v>0</v>
      </c>
      <c r="BH119" s="147">
        <f>IF(N119="sníž. přenesená",J119,0)</f>
        <v>0</v>
      </c>
      <c r="BI119" s="147">
        <f>IF(N119="nulová",J119,0)</f>
        <v>0</v>
      </c>
      <c r="BJ119" s="18" t="s">
        <v>81</v>
      </c>
      <c r="BK119" s="147">
        <f>ROUND(I119*H119,2)</f>
        <v>0</v>
      </c>
      <c r="BL119" s="18" t="s">
        <v>140</v>
      </c>
      <c r="BM119" s="146" t="s">
        <v>229</v>
      </c>
    </row>
    <row r="120" spans="2:51" s="13" customFormat="1" ht="12">
      <c r="B120" s="152"/>
      <c r="D120" s="148" t="s">
        <v>144</v>
      </c>
      <c r="E120" s="153" t="s">
        <v>3</v>
      </c>
      <c r="F120" s="154" t="s">
        <v>179</v>
      </c>
      <c r="H120" s="153" t="s">
        <v>3</v>
      </c>
      <c r="L120" s="152"/>
      <c r="M120" s="155"/>
      <c r="N120" s="156"/>
      <c r="O120" s="156"/>
      <c r="P120" s="156"/>
      <c r="Q120" s="156"/>
      <c r="R120" s="156"/>
      <c r="S120" s="156"/>
      <c r="T120" s="157"/>
      <c r="AT120" s="153" t="s">
        <v>144</v>
      </c>
      <c r="AU120" s="153" t="s">
        <v>83</v>
      </c>
      <c r="AV120" s="13" t="s">
        <v>81</v>
      </c>
      <c r="AW120" s="13" t="s">
        <v>37</v>
      </c>
      <c r="AX120" s="13" t="s">
        <v>75</v>
      </c>
      <c r="AY120" s="153" t="s">
        <v>132</v>
      </c>
    </row>
    <row r="121" spans="2:51" s="14" customFormat="1" ht="12">
      <c r="B121" s="158"/>
      <c r="D121" s="148" t="s">
        <v>144</v>
      </c>
      <c r="E121" s="159" t="s">
        <v>3</v>
      </c>
      <c r="F121" s="160" t="s">
        <v>1832</v>
      </c>
      <c r="H121" s="161">
        <f>3.12+19.985</f>
        <v>23.105</v>
      </c>
      <c r="L121" s="158"/>
      <c r="M121" s="162"/>
      <c r="N121" s="163"/>
      <c r="O121" s="163"/>
      <c r="P121" s="163"/>
      <c r="Q121" s="163"/>
      <c r="R121" s="163"/>
      <c r="S121" s="163"/>
      <c r="T121" s="164"/>
      <c r="AT121" s="159" t="s">
        <v>144</v>
      </c>
      <c r="AU121" s="159" t="s">
        <v>83</v>
      </c>
      <c r="AV121" s="14" t="s">
        <v>83</v>
      </c>
      <c r="AW121" s="14" t="s">
        <v>37</v>
      </c>
      <c r="AX121" s="14" t="s">
        <v>81</v>
      </c>
      <c r="AY121" s="159" t="s">
        <v>132</v>
      </c>
    </row>
    <row r="122" spans="1:65" s="2" customFormat="1" ht="24.2" customHeight="1">
      <c r="A122" s="30"/>
      <c r="B122" s="135"/>
      <c r="C122" s="136">
        <v>11</v>
      </c>
      <c r="D122" s="136" t="s">
        <v>135</v>
      </c>
      <c r="E122" s="137" t="s">
        <v>232</v>
      </c>
      <c r="F122" s="138" t="s">
        <v>233</v>
      </c>
      <c r="G122" s="139" t="s">
        <v>234</v>
      </c>
      <c r="H122" s="140">
        <f>H125</f>
        <v>3.4</v>
      </c>
      <c r="I122" s="141"/>
      <c r="J122" s="141">
        <f>ROUND(I122*H122,2)</f>
        <v>0</v>
      </c>
      <c r="K122" s="138" t="s">
        <v>139</v>
      </c>
      <c r="L122" s="31"/>
      <c r="M122" s="142" t="s">
        <v>3</v>
      </c>
      <c r="N122" s="143" t="s">
        <v>46</v>
      </c>
      <c r="O122" s="144">
        <v>0.37</v>
      </c>
      <c r="P122" s="144">
        <f>O122*H122</f>
        <v>1.258</v>
      </c>
      <c r="Q122" s="144">
        <v>0.0015</v>
      </c>
      <c r="R122" s="144">
        <f>Q122*H122</f>
        <v>0.0051</v>
      </c>
      <c r="S122" s="144">
        <v>0</v>
      </c>
      <c r="T122" s="145">
        <f>S122*H122</f>
        <v>0</v>
      </c>
      <c r="U122" s="30"/>
      <c r="V122" s="30"/>
      <c r="W122" s="30"/>
      <c r="X122" s="30"/>
      <c r="Y122" s="30"/>
      <c r="Z122" s="30"/>
      <c r="AA122" s="30"/>
      <c r="AB122" s="30"/>
      <c r="AC122" s="30"/>
      <c r="AD122" s="30"/>
      <c r="AE122" s="30"/>
      <c r="AR122" s="146" t="s">
        <v>140</v>
      </c>
      <c r="AT122" s="146" t="s">
        <v>135</v>
      </c>
      <c r="AU122" s="146" t="s">
        <v>83</v>
      </c>
      <c r="AY122" s="18" t="s">
        <v>132</v>
      </c>
      <c r="BE122" s="147">
        <f>IF(N122="základní",J122,0)</f>
        <v>0</v>
      </c>
      <c r="BF122" s="147">
        <f>IF(N122="snížená",J122,0)</f>
        <v>0</v>
      </c>
      <c r="BG122" s="147">
        <f>IF(N122="zákl. přenesená",J122,0)</f>
        <v>0</v>
      </c>
      <c r="BH122" s="147">
        <f>IF(N122="sníž. přenesená",J122,0)</f>
        <v>0</v>
      </c>
      <c r="BI122" s="147">
        <f>IF(N122="nulová",J122,0)</f>
        <v>0</v>
      </c>
      <c r="BJ122" s="18" t="s">
        <v>81</v>
      </c>
      <c r="BK122" s="147">
        <f>ROUND(I122*H122,2)</f>
        <v>0</v>
      </c>
      <c r="BL122" s="18" t="s">
        <v>140</v>
      </c>
      <c r="BM122" s="146" t="s">
        <v>235</v>
      </c>
    </row>
    <row r="123" spans="1:47" s="2" customFormat="1" ht="58.5">
      <c r="A123" s="30"/>
      <c r="B123" s="31"/>
      <c r="C123" s="30"/>
      <c r="D123" s="148" t="s">
        <v>142</v>
      </c>
      <c r="E123" s="30"/>
      <c r="F123" s="149" t="s">
        <v>236</v>
      </c>
      <c r="G123" s="30"/>
      <c r="H123" s="30"/>
      <c r="I123" s="30"/>
      <c r="J123" s="30"/>
      <c r="K123" s="30"/>
      <c r="L123" s="31"/>
      <c r="M123" s="150"/>
      <c r="N123" s="151"/>
      <c r="O123" s="51"/>
      <c r="P123" s="51"/>
      <c r="Q123" s="51"/>
      <c r="R123" s="51"/>
      <c r="S123" s="51"/>
      <c r="T123" s="52"/>
      <c r="U123" s="30"/>
      <c r="V123" s="30"/>
      <c r="W123" s="30"/>
      <c r="X123" s="30"/>
      <c r="Y123" s="30"/>
      <c r="Z123" s="30"/>
      <c r="AA123" s="30"/>
      <c r="AB123" s="30"/>
      <c r="AC123" s="30"/>
      <c r="AD123" s="30"/>
      <c r="AE123" s="30"/>
      <c r="AT123" s="18" t="s">
        <v>142</v>
      </c>
      <c r="AU123" s="18" t="s">
        <v>83</v>
      </c>
    </row>
    <row r="124" spans="2:51" s="14" customFormat="1" ht="12">
      <c r="B124" s="158"/>
      <c r="D124" s="148" t="s">
        <v>144</v>
      </c>
      <c r="E124" s="159" t="s">
        <v>3</v>
      </c>
      <c r="F124" s="160" t="s">
        <v>1833</v>
      </c>
      <c r="H124" s="161"/>
      <c r="L124" s="158"/>
      <c r="M124" s="162"/>
      <c r="N124" s="163"/>
      <c r="O124" s="163"/>
      <c r="P124" s="163"/>
      <c r="Q124" s="163"/>
      <c r="R124" s="163"/>
      <c r="S124" s="163"/>
      <c r="T124" s="164"/>
      <c r="AT124" s="159" t="s">
        <v>144</v>
      </c>
      <c r="AU124" s="159" t="s">
        <v>83</v>
      </c>
      <c r="AV124" s="14" t="s">
        <v>83</v>
      </c>
      <c r="AW124" s="14" t="s">
        <v>37</v>
      </c>
      <c r="AX124" s="14" t="s">
        <v>75</v>
      </c>
      <c r="AY124" s="159" t="s">
        <v>132</v>
      </c>
    </row>
    <row r="125" spans="2:51" s="14" customFormat="1" ht="12">
      <c r="B125" s="158"/>
      <c r="D125" s="148" t="s">
        <v>144</v>
      </c>
      <c r="E125" s="159" t="s">
        <v>3</v>
      </c>
      <c r="F125" s="160" t="s">
        <v>1834</v>
      </c>
      <c r="H125" s="161">
        <f>(1.2+0.5)*2</f>
        <v>3.4</v>
      </c>
      <c r="L125" s="158"/>
      <c r="M125" s="162"/>
      <c r="N125" s="163"/>
      <c r="O125" s="163"/>
      <c r="P125" s="163"/>
      <c r="Q125" s="163"/>
      <c r="R125" s="163"/>
      <c r="S125" s="163"/>
      <c r="T125" s="164"/>
      <c r="AT125" s="159" t="s">
        <v>144</v>
      </c>
      <c r="AU125" s="159" t="s">
        <v>83</v>
      </c>
      <c r="AV125" s="14" t="s">
        <v>83</v>
      </c>
      <c r="AW125" s="14" t="s">
        <v>37</v>
      </c>
      <c r="AX125" s="14" t="s">
        <v>75</v>
      </c>
      <c r="AY125" s="159" t="s">
        <v>132</v>
      </c>
    </row>
    <row r="126" spans="2:63" s="12" customFormat="1" ht="22.9" customHeight="1">
      <c r="B126" s="123"/>
      <c r="D126" s="327" t="s">
        <v>74</v>
      </c>
      <c r="E126" s="328" t="s">
        <v>189</v>
      </c>
      <c r="F126" s="328" t="s">
        <v>255</v>
      </c>
      <c r="G126" s="329"/>
      <c r="H126" s="329"/>
      <c r="I126" s="329"/>
      <c r="J126" s="330">
        <f>SUM(J127:J186)</f>
        <v>0</v>
      </c>
      <c r="L126" s="123"/>
      <c r="M126" s="127"/>
      <c r="N126" s="128"/>
      <c r="O126" s="128"/>
      <c r="P126" s="129">
        <f>SUM(P127:P157)</f>
        <v>59.65136</v>
      </c>
      <c r="Q126" s="128"/>
      <c r="R126" s="129">
        <f>SUM(R127:R157)</f>
        <v>0.019295</v>
      </c>
      <c r="S126" s="128"/>
      <c r="T126" s="130">
        <f>SUM(T127:T157)</f>
        <v>3.75058</v>
      </c>
      <c r="AR126" s="124" t="s">
        <v>81</v>
      </c>
      <c r="AT126" s="131" t="s">
        <v>74</v>
      </c>
      <c r="AU126" s="131" t="s">
        <v>81</v>
      </c>
      <c r="AY126" s="124" t="s">
        <v>132</v>
      </c>
      <c r="BK126" s="132">
        <f>SUM(BK127:BK157)</f>
        <v>0</v>
      </c>
    </row>
    <row r="127" spans="1:65" s="2" customFormat="1" ht="37.9" customHeight="1">
      <c r="A127" s="30"/>
      <c r="B127" s="135"/>
      <c r="C127" s="136">
        <v>12</v>
      </c>
      <c r="D127" s="136" t="s">
        <v>135</v>
      </c>
      <c r="E127" s="137" t="s">
        <v>288</v>
      </c>
      <c r="F127" s="138" t="s">
        <v>289</v>
      </c>
      <c r="G127" s="139" t="s">
        <v>177</v>
      </c>
      <c r="H127" s="140">
        <f>H138</f>
        <v>113.5</v>
      </c>
      <c r="I127" s="141"/>
      <c r="J127" s="141">
        <f>ROUND(I127*H127,2)</f>
        <v>0</v>
      </c>
      <c r="K127" s="138" t="s">
        <v>139</v>
      </c>
      <c r="L127" s="31"/>
      <c r="M127" s="142" t="s">
        <v>3</v>
      </c>
      <c r="N127" s="143" t="s">
        <v>46</v>
      </c>
      <c r="O127" s="144">
        <v>0.105</v>
      </c>
      <c r="P127" s="144">
        <f>O127*H127</f>
        <v>11.9175</v>
      </c>
      <c r="Q127" s="144">
        <v>0.00013</v>
      </c>
      <c r="R127" s="144">
        <f>Q127*H127</f>
        <v>0.014754999999999999</v>
      </c>
      <c r="S127" s="144">
        <v>0</v>
      </c>
      <c r="T127" s="145">
        <f>S127*H127</f>
        <v>0</v>
      </c>
      <c r="U127" s="30"/>
      <c r="V127" s="30"/>
      <c r="W127" s="30"/>
      <c r="X127" s="30"/>
      <c r="Y127" s="30"/>
      <c r="Z127" s="30"/>
      <c r="AA127" s="30"/>
      <c r="AB127" s="30"/>
      <c r="AC127" s="30"/>
      <c r="AD127" s="30"/>
      <c r="AE127" s="30"/>
      <c r="AR127" s="146" t="s">
        <v>140</v>
      </c>
      <c r="AT127" s="146" t="s">
        <v>135</v>
      </c>
      <c r="AU127" s="146" t="s">
        <v>83</v>
      </c>
      <c r="AY127" s="18" t="s">
        <v>132</v>
      </c>
      <c r="BE127" s="147">
        <f>IF(N127="základní",J127,0)</f>
        <v>0</v>
      </c>
      <c r="BF127" s="147">
        <f>IF(N127="snížená",J127,0)</f>
        <v>0</v>
      </c>
      <c r="BG127" s="147">
        <f>IF(N127="zákl. přenesená",J127,0)</f>
        <v>0</v>
      </c>
      <c r="BH127" s="147">
        <f>IF(N127="sníž. přenesená",J127,0)</f>
        <v>0</v>
      </c>
      <c r="BI127" s="147">
        <f>IF(N127="nulová",J127,0)</f>
        <v>0</v>
      </c>
      <c r="BJ127" s="18" t="s">
        <v>81</v>
      </c>
      <c r="BK127" s="147">
        <f>ROUND(I127*H127,2)</f>
        <v>0</v>
      </c>
      <c r="BL127" s="18" t="s">
        <v>140</v>
      </c>
      <c r="BM127" s="146" t="s">
        <v>290</v>
      </c>
    </row>
    <row r="128" spans="1:47" s="2" customFormat="1" ht="78">
      <c r="A128" s="30"/>
      <c r="B128" s="31"/>
      <c r="C128" s="30"/>
      <c r="D128" s="148" t="s">
        <v>142</v>
      </c>
      <c r="E128" s="30"/>
      <c r="F128" s="149" t="s">
        <v>291</v>
      </c>
      <c r="G128" s="30"/>
      <c r="H128" s="30"/>
      <c r="I128" s="30"/>
      <c r="J128" s="30"/>
      <c r="K128" s="30"/>
      <c r="L128" s="31"/>
      <c r="M128" s="150"/>
      <c r="N128" s="151"/>
      <c r="O128" s="51"/>
      <c r="P128" s="51"/>
      <c r="Q128" s="51"/>
      <c r="R128" s="51"/>
      <c r="S128" s="51"/>
      <c r="T128" s="52"/>
      <c r="U128" s="30"/>
      <c r="V128" s="30"/>
      <c r="W128" s="30"/>
      <c r="X128" s="30"/>
      <c r="Y128" s="30"/>
      <c r="Z128" s="30"/>
      <c r="AA128" s="30"/>
      <c r="AB128" s="30"/>
      <c r="AC128" s="30"/>
      <c r="AD128" s="30"/>
      <c r="AE128" s="30"/>
      <c r="AT128" s="18" t="s">
        <v>142</v>
      </c>
      <c r="AU128" s="18" t="s">
        <v>83</v>
      </c>
    </row>
    <row r="129" spans="2:51" s="14" customFormat="1" ht="12">
      <c r="B129" s="158"/>
      <c r="D129" s="148" t="s">
        <v>144</v>
      </c>
      <c r="E129" s="159" t="s">
        <v>3</v>
      </c>
      <c r="F129" s="160" t="s">
        <v>1736</v>
      </c>
      <c r="H129" s="161">
        <v>15.91</v>
      </c>
      <c r="L129" s="158"/>
      <c r="M129" s="162"/>
      <c r="N129" s="163"/>
      <c r="O129" s="163"/>
      <c r="P129" s="163"/>
      <c r="Q129" s="163"/>
      <c r="R129" s="163"/>
      <c r="S129" s="163"/>
      <c r="T129" s="164"/>
      <c r="AT129" s="159" t="s">
        <v>144</v>
      </c>
      <c r="AU129" s="159" t="s">
        <v>83</v>
      </c>
      <c r="AV129" s="14" t="s">
        <v>83</v>
      </c>
      <c r="AW129" s="14" t="s">
        <v>37</v>
      </c>
      <c r="AX129" s="14" t="s">
        <v>75</v>
      </c>
      <c r="AY129" s="159" t="s">
        <v>132</v>
      </c>
    </row>
    <row r="130" spans="2:51" s="14" customFormat="1" ht="12">
      <c r="B130" s="158"/>
      <c r="D130" s="148" t="s">
        <v>144</v>
      </c>
      <c r="E130" s="159" t="s">
        <v>3</v>
      </c>
      <c r="F130" s="160" t="s">
        <v>1737</v>
      </c>
      <c r="H130" s="161">
        <v>18.18</v>
      </c>
      <c r="L130" s="158"/>
      <c r="M130" s="162"/>
      <c r="N130" s="163"/>
      <c r="O130" s="163"/>
      <c r="P130" s="163"/>
      <c r="Q130" s="163"/>
      <c r="R130" s="163"/>
      <c r="S130" s="163"/>
      <c r="T130" s="164"/>
      <c r="AT130" s="159" t="s">
        <v>144</v>
      </c>
      <c r="AU130" s="159" t="s">
        <v>83</v>
      </c>
      <c r="AV130" s="14" t="s">
        <v>83</v>
      </c>
      <c r="AW130" s="14" t="s">
        <v>37</v>
      </c>
      <c r="AX130" s="14" t="s">
        <v>75</v>
      </c>
      <c r="AY130" s="159" t="s">
        <v>132</v>
      </c>
    </row>
    <row r="131" spans="2:51" s="14" customFormat="1" ht="12">
      <c r="B131" s="158"/>
      <c r="D131" s="148" t="s">
        <v>144</v>
      </c>
      <c r="E131" s="159" t="s">
        <v>3</v>
      </c>
      <c r="F131" s="160" t="s">
        <v>1738</v>
      </c>
      <c r="H131" s="161">
        <v>14.92</v>
      </c>
      <c r="L131" s="158"/>
      <c r="M131" s="162"/>
      <c r="N131" s="163"/>
      <c r="O131" s="163"/>
      <c r="P131" s="163"/>
      <c r="Q131" s="163"/>
      <c r="R131" s="163"/>
      <c r="S131" s="163"/>
      <c r="T131" s="164"/>
      <c r="AT131" s="159" t="s">
        <v>144</v>
      </c>
      <c r="AU131" s="159" t="s">
        <v>83</v>
      </c>
      <c r="AV131" s="14" t="s">
        <v>83</v>
      </c>
      <c r="AW131" s="14" t="s">
        <v>37</v>
      </c>
      <c r="AX131" s="14" t="s">
        <v>75</v>
      </c>
      <c r="AY131" s="159" t="s">
        <v>132</v>
      </c>
    </row>
    <row r="132" spans="2:51" s="14" customFormat="1" ht="12">
      <c r="B132" s="158"/>
      <c r="D132" s="148" t="s">
        <v>144</v>
      </c>
      <c r="E132" s="159" t="s">
        <v>3</v>
      </c>
      <c r="F132" s="160" t="s">
        <v>1739</v>
      </c>
      <c r="H132" s="161">
        <v>4.12</v>
      </c>
      <c r="L132" s="158"/>
      <c r="M132" s="162"/>
      <c r="N132" s="163"/>
      <c r="O132" s="163"/>
      <c r="P132" s="163"/>
      <c r="Q132" s="163"/>
      <c r="R132" s="163"/>
      <c r="S132" s="163"/>
      <c r="T132" s="164"/>
      <c r="AT132" s="159" t="s">
        <v>144</v>
      </c>
      <c r="AU132" s="159" t="s">
        <v>83</v>
      </c>
      <c r="AV132" s="14" t="s">
        <v>83</v>
      </c>
      <c r="AW132" s="14" t="s">
        <v>37</v>
      </c>
      <c r="AX132" s="14" t="s">
        <v>75</v>
      </c>
      <c r="AY132" s="159" t="s">
        <v>132</v>
      </c>
    </row>
    <row r="133" spans="2:51" s="14" customFormat="1" ht="12">
      <c r="B133" s="158"/>
      <c r="D133" s="148" t="s">
        <v>144</v>
      </c>
      <c r="E133" s="159" t="s">
        <v>3</v>
      </c>
      <c r="F133" s="160" t="s">
        <v>1741</v>
      </c>
      <c r="H133" s="161">
        <v>14.85</v>
      </c>
      <c r="L133" s="158"/>
      <c r="M133" s="162"/>
      <c r="N133" s="163"/>
      <c r="O133" s="163"/>
      <c r="P133" s="163"/>
      <c r="Q133" s="163"/>
      <c r="R133" s="163"/>
      <c r="S133" s="163"/>
      <c r="T133" s="164"/>
      <c r="AT133" s="159" t="s">
        <v>144</v>
      </c>
      <c r="AU133" s="159" t="s">
        <v>83</v>
      </c>
      <c r="AV133" s="14" t="s">
        <v>83</v>
      </c>
      <c r="AW133" s="14" t="s">
        <v>37</v>
      </c>
      <c r="AX133" s="14" t="s">
        <v>75</v>
      </c>
      <c r="AY133" s="159" t="s">
        <v>132</v>
      </c>
    </row>
    <row r="134" spans="2:51" s="14" customFormat="1" ht="12">
      <c r="B134" s="158"/>
      <c r="D134" s="148" t="s">
        <v>144</v>
      </c>
      <c r="E134" s="159" t="s">
        <v>3</v>
      </c>
      <c r="F134" s="160" t="s">
        <v>1740</v>
      </c>
      <c r="H134" s="161">
        <v>4.02</v>
      </c>
      <c r="L134" s="158"/>
      <c r="M134" s="162"/>
      <c r="N134" s="163"/>
      <c r="O134" s="163"/>
      <c r="P134" s="163"/>
      <c r="Q134" s="163"/>
      <c r="R134" s="163"/>
      <c r="S134" s="163"/>
      <c r="T134" s="164"/>
      <c r="AT134" s="159" t="s">
        <v>144</v>
      </c>
      <c r="AU134" s="159" t="s">
        <v>83</v>
      </c>
      <c r="AV134" s="14" t="s">
        <v>83</v>
      </c>
      <c r="AW134" s="14" t="s">
        <v>37</v>
      </c>
      <c r="AX134" s="14" t="s">
        <v>75</v>
      </c>
      <c r="AY134" s="159" t="s">
        <v>132</v>
      </c>
    </row>
    <row r="135" spans="2:51" s="14" customFormat="1" ht="12">
      <c r="B135" s="158"/>
      <c r="D135" s="148" t="s">
        <v>144</v>
      </c>
      <c r="E135" s="159" t="s">
        <v>3</v>
      </c>
      <c r="F135" s="160" t="s">
        <v>1742</v>
      </c>
      <c r="H135" s="161">
        <v>16.52</v>
      </c>
      <c r="L135" s="158"/>
      <c r="M135" s="162"/>
      <c r="N135" s="163"/>
      <c r="O135" s="163"/>
      <c r="P135" s="163"/>
      <c r="Q135" s="163"/>
      <c r="R135" s="163"/>
      <c r="S135" s="163"/>
      <c r="T135" s="164"/>
      <c r="AT135" s="159" t="s">
        <v>144</v>
      </c>
      <c r="AU135" s="159" t="s">
        <v>83</v>
      </c>
      <c r="AV135" s="14" t="s">
        <v>83</v>
      </c>
      <c r="AW135" s="14" t="s">
        <v>37</v>
      </c>
      <c r="AX135" s="14" t="s">
        <v>75</v>
      </c>
      <c r="AY135" s="159" t="s">
        <v>132</v>
      </c>
    </row>
    <row r="136" spans="2:51" s="14" customFormat="1" ht="12">
      <c r="B136" s="158"/>
      <c r="D136" s="148" t="s">
        <v>144</v>
      </c>
      <c r="E136" s="159" t="s">
        <v>3</v>
      </c>
      <c r="F136" s="160" t="s">
        <v>1743</v>
      </c>
      <c r="H136" s="161">
        <v>16.41</v>
      </c>
      <c r="L136" s="158"/>
      <c r="M136" s="162"/>
      <c r="N136" s="163"/>
      <c r="O136" s="163"/>
      <c r="P136" s="163"/>
      <c r="Q136" s="163"/>
      <c r="R136" s="163"/>
      <c r="S136" s="163"/>
      <c r="T136" s="164"/>
      <c r="AT136" s="159" t="s">
        <v>144</v>
      </c>
      <c r="AU136" s="159" t="s">
        <v>83</v>
      </c>
      <c r="AV136" s="14" t="s">
        <v>83</v>
      </c>
      <c r="AW136" s="14" t="s">
        <v>37</v>
      </c>
      <c r="AX136" s="14" t="s">
        <v>75</v>
      </c>
      <c r="AY136" s="159" t="s">
        <v>132</v>
      </c>
    </row>
    <row r="137" spans="2:51" s="14" customFormat="1" ht="12">
      <c r="B137" s="158"/>
      <c r="D137" s="148" t="s">
        <v>144</v>
      </c>
      <c r="E137" s="159" t="s">
        <v>3</v>
      </c>
      <c r="F137" s="160" t="s">
        <v>1744</v>
      </c>
      <c r="H137" s="161">
        <v>8.57</v>
      </c>
      <c r="L137" s="158"/>
      <c r="M137" s="162"/>
      <c r="N137" s="163"/>
      <c r="O137" s="163"/>
      <c r="P137" s="163"/>
      <c r="Q137" s="163"/>
      <c r="R137" s="163"/>
      <c r="S137" s="163"/>
      <c r="T137" s="164"/>
      <c r="AT137" s="159" t="s">
        <v>144</v>
      </c>
      <c r="AU137" s="159" t="s">
        <v>83</v>
      </c>
      <c r="AV137" s="14" t="s">
        <v>83</v>
      </c>
      <c r="AW137" s="14" t="s">
        <v>37</v>
      </c>
      <c r="AX137" s="14" t="s">
        <v>75</v>
      </c>
      <c r="AY137" s="159" t="s">
        <v>132</v>
      </c>
    </row>
    <row r="138" spans="2:51" s="15" customFormat="1" ht="12">
      <c r="B138" s="174"/>
      <c r="D138" s="148" t="s">
        <v>144</v>
      </c>
      <c r="E138" s="175" t="s">
        <v>3</v>
      </c>
      <c r="F138" s="176" t="s">
        <v>207</v>
      </c>
      <c r="H138" s="177">
        <f>SUM(H129:H137)</f>
        <v>113.5</v>
      </c>
      <c r="L138" s="174"/>
      <c r="M138" s="178"/>
      <c r="N138" s="179"/>
      <c r="O138" s="179"/>
      <c r="P138" s="179"/>
      <c r="Q138" s="179"/>
      <c r="R138" s="179"/>
      <c r="S138" s="179"/>
      <c r="T138" s="180"/>
      <c r="AT138" s="175" t="s">
        <v>144</v>
      </c>
      <c r="AU138" s="175" t="s">
        <v>83</v>
      </c>
      <c r="AV138" s="15" t="s">
        <v>140</v>
      </c>
      <c r="AW138" s="15" t="s">
        <v>37</v>
      </c>
      <c r="AX138" s="15" t="s">
        <v>81</v>
      </c>
      <c r="AY138" s="175" t="s">
        <v>132</v>
      </c>
    </row>
    <row r="139" spans="2:65" s="2" customFormat="1" ht="37.9" customHeight="1">
      <c r="B139" s="273"/>
      <c r="C139" s="136">
        <v>13</v>
      </c>
      <c r="D139" s="136" t="s">
        <v>135</v>
      </c>
      <c r="E139" s="137" t="s">
        <v>1726</v>
      </c>
      <c r="F139" s="138" t="s">
        <v>1727</v>
      </c>
      <c r="G139" s="139" t="s">
        <v>177</v>
      </c>
      <c r="H139" s="140">
        <f>H141</f>
        <v>3.7800000000000002</v>
      </c>
      <c r="I139" s="141"/>
      <c r="J139" s="141">
        <f>ROUND(I139*H139,2)</f>
        <v>0</v>
      </c>
      <c r="K139" s="138" t="s">
        <v>139</v>
      </c>
      <c r="L139" s="88"/>
      <c r="M139" s="142" t="s">
        <v>3</v>
      </c>
      <c r="N139" s="274" t="s">
        <v>46</v>
      </c>
      <c r="O139" s="275">
        <v>0.245</v>
      </c>
      <c r="P139" s="275">
        <f>O139*H139</f>
        <v>0.9261</v>
      </c>
      <c r="Q139" s="275">
        <v>0</v>
      </c>
      <c r="R139" s="275">
        <f>Q139*H139</f>
        <v>0</v>
      </c>
      <c r="S139" s="275">
        <v>0.131</v>
      </c>
      <c r="T139" s="145">
        <f>S139*H139</f>
        <v>0.49518000000000006</v>
      </c>
      <c r="AR139" s="146" t="s">
        <v>140</v>
      </c>
      <c r="AT139" s="146" t="s">
        <v>135</v>
      </c>
      <c r="AU139" s="146" t="s">
        <v>83</v>
      </c>
      <c r="AY139" s="276" t="s">
        <v>132</v>
      </c>
      <c r="BE139" s="277">
        <f>IF(N139="základní",J139,0)</f>
        <v>0</v>
      </c>
      <c r="BF139" s="277">
        <f>IF(N139="snížená",J139,0)</f>
        <v>0</v>
      </c>
      <c r="BG139" s="277">
        <f>IF(N139="zákl. přenesená",J139,0)</f>
        <v>0</v>
      </c>
      <c r="BH139" s="277">
        <f>IF(N139="sníž. přenesená",J139,0)</f>
        <v>0</v>
      </c>
      <c r="BI139" s="277">
        <f>IF(N139="nulová",J139,0)</f>
        <v>0</v>
      </c>
      <c r="BJ139" s="276" t="s">
        <v>81</v>
      </c>
      <c r="BK139" s="277">
        <f>ROUND(I139*H139,2)</f>
        <v>0</v>
      </c>
      <c r="BL139" s="276" t="s">
        <v>140</v>
      </c>
      <c r="BM139" s="146" t="s">
        <v>1728</v>
      </c>
    </row>
    <row r="140" spans="2:51" s="13" customFormat="1" ht="12">
      <c r="B140" s="152"/>
      <c r="D140" s="148" t="s">
        <v>144</v>
      </c>
      <c r="E140" s="153" t="s">
        <v>3</v>
      </c>
      <c r="F140" s="154" t="s">
        <v>1750</v>
      </c>
      <c r="H140" s="153" t="s">
        <v>3</v>
      </c>
      <c r="L140" s="152"/>
      <c r="M140" s="155"/>
      <c r="N140" s="278"/>
      <c r="O140" s="278"/>
      <c r="P140" s="278"/>
      <c r="Q140" s="278"/>
      <c r="R140" s="278"/>
      <c r="S140" s="278"/>
      <c r="T140" s="157"/>
      <c r="AT140" s="153" t="s">
        <v>144</v>
      </c>
      <c r="AU140" s="153" t="s">
        <v>83</v>
      </c>
      <c r="AV140" s="13" t="s">
        <v>81</v>
      </c>
      <c r="AW140" s="13" t="s">
        <v>37</v>
      </c>
      <c r="AX140" s="13" t="s">
        <v>75</v>
      </c>
      <c r="AY140" s="153" t="s">
        <v>132</v>
      </c>
    </row>
    <row r="141" spans="2:51" s="14" customFormat="1" ht="12">
      <c r="B141" s="158"/>
      <c r="D141" s="148" t="s">
        <v>144</v>
      </c>
      <c r="E141" s="159" t="s">
        <v>3</v>
      </c>
      <c r="F141" s="160" t="s">
        <v>1745</v>
      </c>
      <c r="H141" s="161">
        <f>(0.9*2.1)*2</f>
        <v>3.7800000000000002</v>
      </c>
      <c r="L141" s="158"/>
      <c r="M141" s="162"/>
      <c r="N141" s="279"/>
      <c r="O141" s="279"/>
      <c r="P141" s="279"/>
      <c r="Q141" s="279"/>
      <c r="R141" s="279"/>
      <c r="S141" s="279"/>
      <c r="T141" s="164"/>
      <c r="AT141" s="159" t="s">
        <v>144</v>
      </c>
      <c r="AU141" s="159" t="s">
        <v>83</v>
      </c>
      <c r="AV141" s="14" t="s">
        <v>83</v>
      </c>
      <c r="AW141" s="14" t="s">
        <v>37</v>
      </c>
      <c r="AX141" s="14" t="s">
        <v>75</v>
      </c>
      <c r="AY141" s="159" t="s">
        <v>132</v>
      </c>
    </row>
    <row r="142" spans="2:65" s="2" customFormat="1" ht="37.9" customHeight="1">
      <c r="B142" s="273"/>
      <c r="C142" s="136">
        <v>14</v>
      </c>
      <c r="D142" s="136" t="s">
        <v>135</v>
      </c>
      <c r="E142" s="137" t="s">
        <v>1729</v>
      </c>
      <c r="F142" s="138" t="s">
        <v>1730</v>
      </c>
      <c r="G142" s="139" t="s">
        <v>177</v>
      </c>
      <c r="H142" s="140">
        <v>40.4</v>
      </c>
      <c r="I142" s="141"/>
      <c r="J142" s="141">
        <f>ROUND(I142*H142,2)</f>
        <v>0</v>
      </c>
      <c r="K142" s="138" t="s">
        <v>139</v>
      </c>
      <c r="L142" s="88"/>
      <c r="M142" s="142" t="s">
        <v>3</v>
      </c>
      <c r="N142" s="274" t="s">
        <v>46</v>
      </c>
      <c r="O142" s="275">
        <v>0.162</v>
      </c>
      <c r="P142" s="275">
        <f>O142*H142</f>
        <v>6.5448</v>
      </c>
      <c r="Q142" s="275">
        <v>0</v>
      </c>
      <c r="R142" s="275">
        <f>Q142*H142</f>
        <v>0</v>
      </c>
      <c r="S142" s="275">
        <v>0.035</v>
      </c>
      <c r="T142" s="145">
        <f>S142*H142</f>
        <v>1.4140000000000001</v>
      </c>
      <c r="AR142" s="146" t="s">
        <v>140</v>
      </c>
      <c r="AT142" s="146" t="s">
        <v>135</v>
      </c>
      <c r="AU142" s="146" t="s">
        <v>83</v>
      </c>
      <c r="AY142" s="276" t="s">
        <v>132</v>
      </c>
      <c r="BE142" s="277">
        <f>IF(N142="základní",J142,0)</f>
        <v>0</v>
      </c>
      <c r="BF142" s="277">
        <f>IF(N142="snížená",J142,0)</f>
        <v>0</v>
      </c>
      <c r="BG142" s="277">
        <f>IF(N142="zákl. přenesená",J142,0)</f>
        <v>0</v>
      </c>
      <c r="BH142" s="277">
        <f>IF(N142="sníž. přenesená",J142,0)</f>
        <v>0</v>
      </c>
      <c r="BI142" s="277">
        <f>IF(N142="nulová",J142,0)</f>
        <v>0</v>
      </c>
      <c r="BJ142" s="276" t="s">
        <v>81</v>
      </c>
      <c r="BK142" s="277">
        <f>ROUND(I142*H142,2)</f>
        <v>0</v>
      </c>
      <c r="BL142" s="276" t="s">
        <v>140</v>
      </c>
      <c r="BM142" s="146" t="s">
        <v>1731</v>
      </c>
    </row>
    <row r="143" spans="2:47" s="2" customFormat="1" ht="29.25">
      <c r="B143" s="88"/>
      <c r="D143" s="148" t="s">
        <v>142</v>
      </c>
      <c r="F143" s="149" t="s">
        <v>1732</v>
      </c>
      <c r="L143" s="88"/>
      <c r="M143" s="280"/>
      <c r="N143" s="281"/>
      <c r="O143" s="281"/>
      <c r="P143" s="281"/>
      <c r="Q143" s="281"/>
      <c r="R143" s="281"/>
      <c r="S143" s="281"/>
      <c r="T143" s="282"/>
      <c r="AT143" s="276" t="s">
        <v>142</v>
      </c>
      <c r="AU143" s="276" t="s">
        <v>83</v>
      </c>
    </row>
    <row r="144" spans="2:51" s="13" customFormat="1" ht="22.5">
      <c r="B144" s="152"/>
      <c r="D144" s="148" t="s">
        <v>144</v>
      </c>
      <c r="E144" s="153" t="s">
        <v>3</v>
      </c>
      <c r="F144" s="154" t="s">
        <v>1746</v>
      </c>
      <c r="H144" s="153" t="s">
        <v>3</v>
      </c>
      <c r="L144" s="152"/>
      <c r="M144" s="155"/>
      <c r="N144" s="278"/>
      <c r="O144" s="278"/>
      <c r="P144" s="278"/>
      <c r="Q144" s="278"/>
      <c r="R144" s="278"/>
      <c r="S144" s="278"/>
      <c r="T144" s="157"/>
      <c r="AT144" s="153" t="s">
        <v>144</v>
      </c>
      <c r="AU144" s="153" t="s">
        <v>83</v>
      </c>
      <c r="AV144" s="13" t="s">
        <v>81</v>
      </c>
      <c r="AW144" s="13" t="s">
        <v>37</v>
      </c>
      <c r="AX144" s="13" t="s">
        <v>75</v>
      </c>
      <c r="AY144" s="153" t="s">
        <v>132</v>
      </c>
    </row>
    <row r="145" spans="2:51" s="14" customFormat="1" ht="12">
      <c r="B145" s="158"/>
      <c r="D145" s="148" t="s">
        <v>144</v>
      </c>
      <c r="E145" s="159" t="s">
        <v>3</v>
      </c>
      <c r="F145" s="160" t="s">
        <v>1739</v>
      </c>
      <c r="H145" s="161">
        <f>H132</f>
        <v>4.12</v>
      </c>
      <c r="L145" s="158"/>
      <c r="M145" s="162"/>
      <c r="N145" s="279"/>
      <c r="O145" s="279"/>
      <c r="P145" s="279"/>
      <c r="Q145" s="279"/>
      <c r="R145" s="279"/>
      <c r="S145" s="279"/>
      <c r="T145" s="164"/>
      <c r="AT145" s="159" t="s">
        <v>144</v>
      </c>
      <c r="AU145" s="159" t="s">
        <v>83</v>
      </c>
      <c r="AV145" s="14" t="s">
        <v>83</v>
      </c>
      <c r="AW145" s="14" t="s">
        <v>37</v>
      </c>
      <c r="AX145" s="14" t="s">
        <v>75</v>
      </c>
      <c r="AY145" s="159" t="s">
        <v>132</v>
      </c>
    </row>
    <row r="146" spans="2:51" s="14" customFormat="1" ht="12">
      <c r="B146" s="158"/>
      <c r="D146" s="148" t="s">
        <v>144</v>
      </c>
      <c r="E146" s="159" t="s">
        <v>3</v>
      </c>
      <c r="F146" s="160" t="s">
        <v>1740</v>
      </c>
      <c r="H146" s="161">
        <f>H134</f>
        <v>4.02</v>
      </c>
      <c r="L146" s="158"/>
      <c r="M146" s="162"/>
      <c r="N146" s="279"/>
      <c r="O146" s="279"/>
      <c r="P146" s="279"/>
      <c r="Q146" s="279"/>
      <c r="R146" s="279"/>
      <c r="S146" s="279"/>
      <c r="T146" s="164"/>
      <c r="AT146" s="159" t="s">
        <v>144</v>
      </c>
      <c r="AU146" s="159" t="s">
        <v>83</v>
      </c>
      <c r="AV146" s="14" t="s">
        <v>83</v>
      </c>
      <c r="AW146" s="14" t="s">
        <v>37</v>
      </c>
      <c r="AX146" s="14" t="s">
        <v>75</v>
      </c>
      <c r="AY146" s="159" t="s">
        <v>132</v>
      </c>
    </row>
    <row r="147" spans="2:51" s="14" customFormat="1" ht="12">
      <c r="B147" s="158"/>
      <c r="D147" s="148" t="s">
        <v>144</v>
      </c>
      <c r="E147" s="159" t="s">
        <v>3</v>
      </c>
      <c r="F147" s="160" t="s">
        <v>1747</v>
      </c>
      <c r="H147" s="161">
        <f>H137</f>
        <v>8.57</v>
      </c>
      <c r="L147" s="158"/>
      <c r="M147" s="162"/>
      <c r="N147" s="279"/>
      <c r="O147" s="279"/>
      <c r="P147" s="279"/>
      <c r="Q147" s="279"/>
      <c r="R147" s="279"/>
      <c r="S147" s="279"/>
      <c r="T147" s="164"/>
      <c r="AT147" s="159" t="s">
        <v>144</v>
      </c>
      <c r="AU147" s="159" t="s">
        <v>83</v>
      </c>
      <c r="AV147" s="14" t="s">
        <v>83</v>
      </c>
      <c r="AW147" s="14" t="s">
        <v>37</v>
      </c>
      <c r="AX147" s="14" t="s">
        <v>75</v>
      </c>
      <c r="AY147" s="159" t="s">
        <v>132</v>
      </c>
    </row>
    <row r="148" spans="2:51" s="15" customFormat="1" ht="12">
      <c r="B148" s="174"/>
      <c r="D148" s="148" t="s">
        <v>144</v>
      </c>
      <c r="E148" s="175" t="s">
        <v>3</v>
      </c>
      <c r="F148" s="176" t="s">
        <v>207</v>
      </c>
      <c r="H148" s="177">
        <f>SUM(H145:H147)</f>
        <v>16.71</v>
      </c>
      <c r="L148" s="174"/>
      <c r="M148" s="178"/>
      <c r="N148" s="272"/>
      <c r="O148" s="272"/>
      <c r="P148" s="272"/>
      <c r="Q148" s="272"/>
      <c r="R148" s="272"/>
      <c r="S148" s="272"/>
      <c r="T148" s="180"/>
      <c r="AT148" s="175" t="s">
        <v>144</v>
      </c>
      <c r="AU148" s="175" t="s">
        <v>83</v>
      </c>
      <c r="AV148" s="15" t="s">
        <v>140</v>
      </c>
      <c r="AW148" s="15" t="s">
        <v>37</v>
      </c>
      <c r="AX148" s="15" t="s">
        <v>81</v>
      </c>
      <c r="AY148" s="175" t="s">
        <v>132</v>
      </c>
    </row>
    <row r="149" spans="1:65" s="2" customFormat="1" ht="49.15" customHeight="1">
      <c r="A149" s="30"/>
      <c r="B149" s="135"/>
      <c r="C149" s="136">
        <v>15</v>
      </c>
      <c r="D149" s="136" t="s">
        <v>135</v>
      </c>
      <c r="E149" s="137" t="s">
        <v>319</v>
      </c>
      <c r="F149" s="138" t="s">
        <v>320</v>
      </c>
      <c r="G149" s="139" t="s">
        <v>138</v>
      </c>
      <c r="H149" s="140">
        <v>0.945</v>
      </c>
      <c r="I149" s="141"/>
      <c r="J149" s="141">
        <f>ROUND(I149*H149,2)</f>
        <v>0</v>
      </c>
      <c r="K149" s="138" t="s">
        <v>139</v>
      </c>
      <c r="L149" s="31"/>
      <c r="M149" s="142" t="s">
        <v>3</v>
      </c>
      <c r="N149" s="143" t="s">
        <v>46</v>
      </c>
      <c r="O149" s="144">
        <v>3.608</v>
      </c>
      <c r="P149" s="144">
        <f>O149*H149</f>
        <v>3.40956</v>
      </c>
      <c r="Q149" s="144">
        <v>0</v>
      </c>
      <c r="R149" s="144">
        <f>Q149*H149</f>
        <v>0</v>
      </c>
      <c r="S149" s="144">
        <v>1.8</v>
      </c>
      <c r="T149" s="145">
        <f>S149*H149</f>
        <v>1.7009999999999998</v>
      </c>
      <c r="U149" s="30"/>
      <c r="V149" s="30"/>
      <c r="W149" s="30"/>
      <c r="X149" s="30"/>
      <c r="Y149" s="30"/>
      <c r="Z149" s="30"/>
      <c r="AA149" s="30"/>
      <c r="AB149" s="30"/>
      <c r="AC149" s="30"/>
      <c r="AD149" s="30"/>
      <c r="AE149" s="30"/>
      <c r="AR149" s="146" t="s">
        <v>140</v>
      </c>
      <c r="AT149" s="146" t="s">
        <v>135</v>
      </c>
      <c r="AU149" s="146" t="s">
        <v>83</v>
      </c>
      <c r="AY149" s="18" t="s">
        <v>132</v>
      </c>
      <c r="BE149" s="147">
        <f>IF(N149="základní",J149,0)</f>
        <v>0</v>
      </c>
      <c r="BF149" s="147">
        <f>IF(N149="snížená",J149,0)</f>
        <v>0</v>
      </c>
      <c r="BG149" s="147">
        <f>IF(N149="zákl. přenesená",J149,0)</f>
        <v>0</v>
      </c>
      <c r="BH149" s="147">
        <f>IF(N149="sníž. přenesená",J149,0)</f>
        <v>0</v>
      </c>
      <c r="BI149" s="147">
        <f>IF(N149="nulová",J149,0)</f>
        <v>0</v>
      </c>
      <c r="BJ149" s="18" t="s">
        <v>81</v>
      </c>
      <c r="BK149" s="147">
        <f>ROUND(I149*H149,2)</f>
        <v>0</v>
      </c>
      <c r="BL149" s="18" t="s">
        <v>140</v>
      </c>
      <c r="BM149" s="146" t="s">
        <v>321</v>
      </c>
    </row>
    <row r="150" spans="2:51" s="13" customFormat="1" ht="12">
      <c r="B150" s="152"/>
      <c r="D150" s="148" t="s">
        <v>144</v>
      </c>
      <c r="E150" s="153" t="s">
        <v>3</v>
      </c>
      <c r="F150" s="154" t="s">
        <v>1748</v>
      </c>
      <c r="H150" s="153" t="s">
        <v>3</v>
      </c>
      <c r="L150" s="152"/>
      <c r="M150" s="155"/>
      <c r="N150" s="156"/>
      <c r="O150" s="156"/>
      <c r="P150" s="156"/>
      <c r="Q150" s="156"/>
      <c r="R150" s="156"/>
      <c r="S150" s="156"/>
      <c r="T150" s="157"/>
      <c r="AT150" s="153" t="s">
        <v>144</v>
      </c>
      <c r="AU150" s="153" t="s">
        <v>83</v>
      </c>
      <c r="AV150" s="13" t="s">
        <v>81</v>
      </c>
      <c r="AW150" s="13" t="s">
        <v>37</v>
      </c>
      <c r="AX150" s="13" t="s">
        <v>75</v>
      </c>
      <c r="AY150" s="153" t="s">
        <v>132</v>
      </c>
    </row>
    <row r="151" spans="2:51" s="14" customFormat="1" ht="12">
      <c r="B151" s="158"/>
      <c r="D151" s="148" t="s">
        <v>144</v>
      </c>
      <c r="E151" s="159" t="s">
        <v>3</v>
      </c>
      <c r="F151" s="160" t="s">
        <v>1749</v>
      </c>
      <c r="H151" s="161">
        <f>1*0.5*0.35</f>
        <v>0.175</v>
      </c>
      <c r="L151" s="158"/>
      <c r="M151" s="162"/>
      <c r="N151" s="163"/>
      <c r="O151" s="163"/>
      <c r="P151" s="163"/>
      <c r="Q151" s="163"/>
      <c r="R151" s="163"/>
      <c r="S151" s="163"/>
      <c r="T151" s="164"/>
      <c r="AT151" s="159" t="s">
        <v>144</v>
      </c>
      <c r="AU151" s="159" t="s">
        <v>83</v>
      </c>
      <c r="AV151" s="14" t="s">
        <v>83</v>
      </c>
      <c r="AW151" s="14" t="s">
        <v>37</v>
      </c>
      <c r="AX151" s="14" t="s">
        <v>81</v>
      </c>
      <c r="AY151" s="159" t="s">
        <v>132</v>
      </c>
    </row>
    <row r="152" spans="1:65" s="2" customFormat="1" ht="37.9" customHeight="1">
      <c r="A152" s="30"/>
      <c r="B152" s="135"/>
      <c r="C152" s="136">
        <v>16</v>
      </c>
      <c r="D152" s="136" t="s">
        <v>135</v>
      </c>
      <c r="E152" s="137" t="s">
        <v>334</v>
      </c>
      <c r="F152" s="138" t="s">
        <v>335</v>
      </c>
      <c r="G152" s="139" t="s">
        <v>234</v>
      </c>
      <c r="H152" s="140">
        <v>2.6</v>
      </c>
      <c r="I152" s="141"/>
      <c r="J152" s="141">
        <f>ROUND(I152*H152,2)</f>
        <v>0</v>
      </c>
      <c r="K152" s="138" t="s">
        <v>139</v>
      </c>
      <c r="L152" s="31"/>
      <c r="M152" s="142" t="s">
        <v>3</v>
      </c>
      <c r="N152" s="143" t="s">
        <v>46</v>
      </c>
      <c r="O152" s="144">
        <v>0.729</v>
      </c>
      <c r="P152" s="144">
        <f>O152*H152</f>
        <v>1.8954</v>
      </c>
      <c r="Q152" s="144">
        <v>0</v>
      </c>
      <c r="R152" s="144">
        <f>Q152*H152</f>
        <v>0</v>
      </c>
      <c r="S152" s="144">
        <v>0.054</v>
      </c>
      <c r="T152" s="145">
        <f>S152*H152</f>
        <v>0.1404</v>
      </c>
      <c r="U152" s="30"/>
      <c r="V152" s="30"/>
      <c r="W152" s="30"/>
      <c r="X152" s="30"/>
      <c r="Y152" s="30"/>
      <c r="Z152" s="30"/>
      <c r="AA152" s="30"/>
      <c r="AB152" s="30"/>
      <c r="AC152" s="30"/>
      <c r="AD152" s="30"/>
      <c r="AE152" s="30"/>
      <c r="AR152" s="146" t="s">
        <v>140</v>
      </c>
      <c r="AT152" s="146" t="s">
        <v>135</v>
      </c>
      <c r="AU152" s="146" t="s">
        <v>83</v>
      </c>
      <c r="AY152" s="18" t="s">
        <v>132</v>
      </c>
      <c r="BE152" s="147">
        <f>IF(N152="základní",J152,0)</f>
        <v>0</v>
      </c>
      <c r="BF152" s="147">
        <f>IF(N152="snížená",J152,0)</f>
        <v>0</v>
      </c>
      <c r="BG152" s="147">
        <f>IF(N152="zákl. přenesená",J152,0)</f>
        <v>0</v>
      </c>
      <c r="BH152" s="147">
        <f>IF(N152="sníž. přenesená",J152,0)</f>
        <v>0</v>
      </c>
      <c r="BI152" s="147">
        <f>IF(N152="nulová",J152,0)</f>
        <v>0</v>
      </c>
      <c r="BJ152" s="18" t="s">
        <v>81</v>
      </c>
      <c r="BK152" s="147">
        <f>ROUND(I152*H152,2)</f>
        <v>0</v>
      </c>
      <c r="BL152" s="18" t="s">
        <v>140</v>
      </c>
      <c r="BM152" s="146" t="s">
        <v>336</v>
      </c>
    </row>
    <row r="153" spans="2:51" s="13" customFormat="1" ht="12">
      <c r="B153" s="152"/>
      <c r="D153" s="148" t="s">
        <v>144</v>
      </c>
      <c r="E153" s="153" t="s">
        <v>3</v>
      </c>
      <c r="F153" s="154" t="s">
        <v>1748</v>
      </c>
      <c r="H153" s="153" t="s">
        <v>3</v>
      </c>
      <c r="L153" s="152"/>
      <c r="M153" s="155"/>
      <c r="N153" s="156"/>
      <c r="O153" s="156"/>
      <c r="P153" s="156"/>
      <c r="Q153" s="156"/>
      <c r="R153" s="156"/>
      <c r="S153" s="156"/>
      <c r="T153" s="157"/>
      <c r="AT153" s="153" t="s">
        <v>144</v>
      </c>
      <c r="AU153" s="153" t="s">
        <v>83</v>
      </c>
      <c r="AV153" s="13" t="s">
        <v>81</v>
      </c>
      <c r="AW153" s="13" t="s">
        <v>37</v>
      </c>
      <c r="AX153" s="13" t="s">
        <v>75</v>
      </c>
      <c r="AY153" s="153" t="s">
        <v>132</v>
      </c>
    </row>
    <row r="154" spans="2:51" s="14" customFormat="1" ht="12">
      <c r="B154" s="158"/>
      <c r="D154" s="148" t="s">
        <v>144</v>
      </c>
      <c r="E154" s="159" t="s">
        <v>3</v>
      </c>
      <c r="F154" s="160" t="s">
        <v>337</v>
      </c>
      <c r="H154" s="161">
        <v>2.6</v>
      </c>
      <c r="L154" s="158"/>
      <c r="M154" s="162"/>
      <c r="N154" s="163"/>
      <c r="O154" s="163"/>
      <c r="P154" s="163"/>
      <c r="Q154" s="163"/>
      <c r="R154" s="163"/>
      <c r="S154" s="163"/>
      <c r="T154" s="164"/>
      <c r="AT154" s="159" t="s">
        <v>144</v>
      </c>
      <c r="AU154" s="159" t="s">
        <v>83</v>
      </c>
      <c r="AV154" s="14" t="s">
        <v>83</v>
      </c>
      <c r="AW154" s="14" t="s">
        <v>37</v>
      </c>
      <c r="AX154" s="14" t="s">
        <v>81</v>
      </c>
      <c r="AY154" s="159" t="s">
        <v>132</v>
      </c>
    </row>
    <row r="155" spans="1:65" s="2" customFormat="1" ht="37.9" customHeight="1">
      <c r="A155" s="30"/>
      <c r="B155" s="135"/>
      <c r="C155" s="136">
        <v>17</v>
      </c>
      <c r="D155" s="136" t="s">
        <v>135</v>
      </c>
      <c r="E155" s="137" t="s">
        <v>348</v>
      </c>
      <c r="F155" s="138" t="s">
        <v>349</v>
      </c>
      <c r="G155" s="139" t="s">
        <v>177</v>
      </c>
      <c r="H155" s="140">
        <f>H157</f>
        <v>113.5</v>
      </c>
      <c r="I155" s="141"/>
      <c r="J155" s="141">
        <f>ROUND(I155*H155,2)</f>
        <v>0</v>
      </c>
      <c r="K155" s="138" t="s">
        <v>139</v>
      </c>
      <c r="L155" s="31"/>
      <c r="M155" s="142" t="s">
        <v>3</v>
      </c>
      <c r="N155" s="143" t="s">
        <v>46</v>
      </c>
      <c r="O155" s="144">
        <v>0.308</v>
      </c>
      <c r="P155" s="144">
        <f>O155*H155</f>
        <v>34.958</v>
      </c>
      <c r="Q155" s="144">
        <v>4E-05</v>
      </c>
      <c r="R155" s="144">
        <f>Q155*H155</f>
        <v>0.004540000000000001</v>
      </c>
      <c r="S155" s="144">
        <v>0</v>
      </c>
      <c r="T155" s="145">
        <f>S155*H155</f>
        <v>0</v>
      </c>
      <c r="U155" s="30"/>
      <c r="V155" s="30"/>
      <c r="W155" s="30"/>
      <c r="X155" s="30"/>
      <c r="Y155" s="30"/>
      <c r="Z155" s="30"/>
      <c r="AA155" s="30"/>
      <c r="AB155" s="30"/>
      <c r="AC155" s="30"/>
      <c r="AD155" s="30"/>
      <c r="AE155" s="30"/>
      <c r="AR155" s="146" t="s">
        <v>140</v>
      </c>
      <c r="AT155" s="146" t="s">
        <v>135</v>
      </c>
      <c r="AU155" s="146" t="s">
        <v>83</v>
      </c>
      <c r="AY155" s="18" t="s">
        <v>132</v>
      </c>
      <c r="BE155" s="147">
        <f>IF(N155="základní",J155,0)</f>
        <v>0</v>
      </c>
      <c r="BF155" s="147">
        <f>IF(N155="snížená",J155,0)</f>
        <v>0</v>
      </c>
      <c r="BG155" s="147">
        <f>IF(N155="zákl. přenesená",J155,0)</f>
        <v>0</v>
      </c>
      <c r="BH155" s="147">
        <f>IF(N155="sníž. přenesená",J155,0)</f>
        <v>0</v>
      </c>
      <c r="BI155" s="147">
        <f>IF(N155="nulová",J155,0)</f>
        <v>0</v>
      </c>
      <c r="BJ155" s="18" t="s">
        <v>81</v>
      </c>
      <c r="BK155" s="147">
        <f>ROUND(I155*H155,2)</f>
        <v>0</v>
      </c>
      <c r="BL155" s="18" t="s">
        <v>140</v>
      </c>
      <c r="BM155" s="146" t="s">
        <v>350</v>
      </c>
    </row>
    <row r="156" spans="1:47" s="2" customFormat="1" ht="273">
      <c r="A156" s="30"/>
      <c r="B156" s="31"/>
      <c r="C156" s="30"/>
      <c r="D156" s="148" t="s">
        <v>142</v>
      </c>
      <c r="E156" s="30"/>
      <c r="F156" s="149" t="s">
        <v>351</v>
      </c>
      <c r="G156" s="30"/>
      <c r="H156" s="30"/>
      <c r="I156" s="30"/>
      <c r="J156" s="30"/>
      <c r="K156" s="30"/>
      <c r="L156" s="31"/>
      <c r="M156" s="150"/>
      <c r="N156" s="151"/>
      <c r="O156" s="51"/>
      <c r="P156" s="51"/>
      <c r="Q156" s="51"/>
      <c r="R156" s="51"/>
      <c r="S156" s="51"/>
      <c r="T156" s="52"/>
      <c r="U156" s="30"/>
      <c r="V156" s="30"/>
      <c r="W156" s="30"/>
      <c r="X156" s="30"/>
      <c r="Y156" s="30"/>
      <c r="Z156" s="30"/>
      <c r="AA156" s="30"/>
      <c r="AB156" s="30"/>
      <c r="AC156" s="30"/>
      <c r="AD156" s="30"/>
      <c r="AE156" s="30"/>
      <c r="AT156" s="18" t="s">
        <v>142</v>
      </c>
      <c r="AU156" s="18" t="s">
        <v>83</v>
      </c>
    </row>
    <row r="157" spans="2:51" s="13" customFormat="1" ht="12">
      <c r="B157" s="152"/>
      <c r="D157" s="148" t="s">
        <v>144</v>
      </c>
      <c r="E157" s="153" t="s">
        <v>3</v>
      </c>
      <c r="F157" s="154" t="s">
        <v>179</v>
      </c>
      <c r="H157" s="283">
        <f>H127</f>
        <v>113.5</v>
      </c>
      <c r="L157" s="152"/>
      <c r="M157" s="155"/>
      <c r="N157" s="156"/>
      <c r="O157" s="156"/>
      <c r="P157" s="156"/>
      <c r="Q157" s="156"/>
      <c r="R157" s="156"/>
      <c r="S157" s="156"/>
      <c r="T157" s="157"/>
      <c r="AT157" s="153" t="s">
        <v>144</v>
      </c>
      <c r="AU157" s="153" t="s">
        <v>83</v>
      </c>
      <c r="AV157" s="13" t="s">
        <v>81</v>
      </c>
      <c r="AW157" s="13" t="s">
        <v>37</v>
      </c>
      <c r="AX157" s="13" t="s">
        <v>75</v>
      </c>
      <c r="AY157" s="153" t="s">
        <v>132</v>
      </c>
    </row>
    <row r="158" spans="2:65" s="2" customFormat="1" ht="37.9" customHeight="1">
      <c r="B158" s="273"/>
      <c r="C158" s="136">
        <v>18</v>
      </c>
      <c r="D158" s="136" t="s">
        <v>135</v>
      </c>
      <c r="E158" s="137" t="s">
        <v>1733</v>
      </c>
      <c r="F158" s="138" t="s">
        <v>1734</v>
      </c>
      <c r="G158" s="139" t="s">
        <v>177</v>
      </c>
      <c r="H158" s="140">
        <f>H173</f>
        <v>70.4154</v>
      </c>
      <c r="I158" s="141"/>
      <c r="J158" s="141">
        <f>ROUND(I158*H158,2)</f>
        <v>0</v>
      </c>
      <c r="K158" s="138" t="s">
        <v>139</v>
      </c>
      <c r="L158" s="88"/>
      <c r="M158" s="142" t="s">
        <v>3</v>
      </c>
      <c r="N158" s="274" t="s">
        <v>46</v>
      </c>
      <c r="O158" s="275">
        <v>0.3</v>
      </c>
      <c r="P158" s="275">
        <f>O158*H158</f>
        <v>21.12462</v>
      </c>
      <c r="Q158" s="275">
        <v>0</v>
      </c>
      <c r="R158" s="275">
        <f>Q158*H158</f>
        <v>0</v>
      </c>
      <c r="S158" s="275">
        <v>0.068</v>
      </c>
      <c r="T158" s="145">
        <f>S158*H158</f>
        <v>4.788247200000001</v>
      </c>
      <c r="AR158" s="146" t="s">
        <v>140</v>
      </c>
      <c r="AT158" s="146" t="s">
        <v>135</v>
      </c>
      <c r="AU158" s="146" t="s">
        <v>83</v>
      </c>
      <c r="AY158" s="276" t="s">
        <v>132</v>
      </c>
      <c r="BE158" s="277">
        <f>IF(N158="základní",J158,0)</f>
        <v>0</v>
      </c>
      <c r="BF158" s="277">
        <f>IF(N158="snížená",J158,0)</f>
        <v>0</v>
      </c>
      <c r="BG158" s="277">
        <f>IF(N158="zákl. přenesená",J158,0)</f>
        <v>0</v>
      </c>
      <c r="BH158" s="277">
        <f>IF(N158="sníž. přenesená",J158,0)</f>
        <v>0</v>
      </c>
      <c r="BI158" s="277">
        <f>IF(N158="nulová",J158,0)</f>
        <v>0</v>
      </c>
      <c r="BJ158" s="276" t="s">
        <v>81</v>
      </c>
      <c r="BK158" s="277">
        <f>ROUND(I158*H158,2)</f>
        <v>0</v>
      </c>
      <c r="BL158" s="276" t="s">
        <v>140</v>
      </c>
      <c r="BM158" s="146" t="s">
        <v>1735</v>
      </c>
    </row>
    <row r="159" spans="2:47" s="2" customFormat="1" ht="29.25">
      <c r="B159" s="88"/>
      <c r="D159" s="148" t="s">
        <v>142</v>
      </c>
      <c r="F159" s="149" t="s">
        <v>1732</v>
      </c>
      <c r="L159" s="88"/>
      <c r="M159" s="280"/>
      <c r="N159" s="281"/>
      <c r="O159" s="281"/>
      <c r="P159" s="281"/>
      <c r="Q159" s="281"/>
      <c r="R159" s="281"/>
      <c r="S159" s="281"/>
      <c r="T159" s="282"/>
      <c r="AT159" s="276" t="s">
        <v>142</v>
      </c>
      <c r="AU159" s="276" t="s">
        <v>83</v>
      </c>
    </row>
    <row r="160" spans="2:51" s="13" customFormat="1" ht="22.5">
      <c r="B160" s="152"/>
      <c r="D160" s="148" t="s">
        <v>144</v>
      </c>
      <c r="E160" s="153" t="s">
        <v>3</v>
      </c>
      <c r="F160" s="154" t="s">
        <v>1751</v>
      </c>
      <c r="H160" s="153" t="s">
        <v>3</v>
      </c>
      <c r="L160" s="152"/>
      <c r="M160" s="155"/>
      <c r="N160" s="278"/>
      <c r="O160" s="278"/>
      <c r="P160" s="278"/>
      <c r="Q160" s="278"/>
      <c r="R160" s="278"/>
      <c r="S160" s="278"/>
      <c r="T160" s="157"/>
      <c r="AT160" s="153" t="s">
        <v>144</v>
      </c>
      <c r="AU160" s="153" t="s">
        <v>83</v>
      </c>
      <c r="AV160" s="13" t="s">
        <v>81</v>
      </c>
      <c r="AW160" s="13" t="s">
        <v>37</v>
      </c>
      <c r="AX160" s="13" t="s">
        <v>75</v>
      </c>
      <c r="AY160" s="153" t="s">
        <v>132</v>
      </c>
    </row>
    <row r="161" spans="2:51" s="13" customFormat="1" ht="12">
      <c r="B161" s="152"/>
      <c r="D161" s="148" t="s">
        <v>144</v>
      </c>
      <c r="E161" s="153" t="s">
        <v>3</v>
      </c>
      <c r="F161" s="154" t="s">
        <v>1737</v>
      </c>
      <c r="H161" s="153" t="s">
        <v>3</v>
      </c>
      <c r="L161" s="152"/>
      <c r="M161" s="155"/>
      <c r="N161" s="278"/>
      <c r="O161" s="278"/>
      <c r="P161" s="278"/>
      <c r="Q161" s="278"/>
      <c r="R161" s="278"/>
      <c r="S161" s="278"/>
      <c r="T161" s="157"/>
      <c r="AT161" s="153" t="s">
        <v>144</v>
      </c>
      <c r="AU161" s="153" t="s">
        <v>83</v>
      </c>
      <c r="AV161" s="13" t="s">
        <v>81</v>
      </c>
      <c r="AW161" s="13" t="s">
        <v>37</v>
      </c>
      <c r="AX161" s="13" t="s">
        <v>75</v>
      </c>
      <c r="AY161" s="153" t="s">
        <v>132</v>
      </c>
    </row>
    <row r="162" spans="2:51" s="14" customFormat="1" ht="12">
      <c r="B162" s="158"/>
      <c r="D162" s="148" t="s">
        <v>144</v>
      </c>
      <c r="E162" s="159" t="s">
        <v>3</v>
      </c>
      <c r="F162" s="160" t="s">
        <v>1753</v>
      </c>
      <c r="H162" s="161">
        <f>(0.45*2+1.09)*2.1</f>
        <v>4.179</v>
      </c>
      <c r="L162" s="158"/>
      <c r="M162" s="162"/>
      <c r="N162" s="279"/>
      <c r="O162" s="279"/>
      <c r="P162" s="279"/>
      <c r="Q162" s="279"/>
      <c r="R162" s="279"/>
      <c r="S162" s="279"/>
      <c r="T162" s="164"/>
      <c r="AT162" s="159" t="s">
        <v>144</v>
      </c>
      <c r="AU162" s="159" t="s">
        <v>83</v>
      </c>
      <c r="AV162" s="14" t="s">
        <v>83</v>
      </c>
      <c r="AW162" s="14" t="s">
        <v>37</v>
      </c>
      <c r="AX162" s="14" t="s">
        <v>75</v>
      </c>
      <c r="AY162" s="159" t="s">
        <v>132</v>
      </c>
    </row>
    <row r="163" spans="2:51" s="14" customFormat="1" ht="12">
      <c r="B163" s="158"/>
      <c r="D163" s="148" t="s">
        <v>144</v>
      </c>
      <c r="E163" s="159" t="s">
        <v>3</v>
      </c>
      <c r="F163" s="154" t="s">
        <v>1739</v>
      </c>
      <c r="H163" s="161"/>
      <c r="L163" s="158"/>
      <c r="M163" s="162"/>
      <c r="N163" s="279"/>
      <c r="O163" s="279"/>
      <c r="P163" s="279"/>
      <c r="Q163" s="279"/>
      <c r="R163" s="279"/>
      <c r="S163" s="279"/>
      <c r="T163" s="164"/>
      <c r="AT163" s="159" t="s">
        <v>144</v>
      </c>
      <c r="AU163" s="159" t="s">
        <v>83</v>
      </c>
      <c r="AV163" s="14" t="s">
        <v>83</v>
      </c>
      <c r="AW163" s="14" t="s">
        <v>37</v>
      </c>
      <c r="AX163" s="14" t="s">
        <v>75</v>
      </c>
      <c r="AY163" s="159" t="s">
        <v>132</v>
      </c>
    </row>
    <row r="164" spans="2:51" s="14" customFormat="1" ht="12">
      <c r="B164" s="158"/>
      <c r="D164" s="148" t="s">
        <v>144</v>
      </c>
      <c r="E164" s="159" t="s">
        <v>3</v>
      </c>
      <c r="F164" s="160" t="s">
        <v>1754</v>
      </c>
      <c r="H164" s="161">
        <f>(1.975+1.86+0.49)*2*2.1-0.88*2.01</f>
        <v>16.396200000000004</v>
      </c>
      <c r="L164" s="158"/>
      <c r="M164" s="162"/>
      <c r="N164" s="279"/>
      <c r="O164" s="279"/>
      <c r="P164" s="279"/>
      <c r="Q164" s="279"/>
      <c r="R164" s="279"/>
      <c r="S164" s="279"/>
      <c r="T164" s="164"/>
      <c r="AT164" s="159" t="s">
        <v>144</v>
      </c>
      <c r="AU164" s="159" t="s">
        <v>83</v>
      </c>
      <c r="AV164" s="14" t="s">
        <v>83</v>
      </c>
      <c r="AW164" s="14" t="s">
        <v>37</v>
      </c>
      <c r="AX164" s="14" t="s">
        <v>75</v>
      </c>
      <c r="AY164" s="159" t="s">
        <v>132</v>
      </c>
    </row>
    <row r="165" spans="2:51" s="14" customFormat="1" ht="12">
      <c r="B165" s="158"/>
      <c r="D165" s="148" t="s">
        <v>144</v>
      </c>
      <c r="E165" s="159" t="s">
        <v>3</v>
      </c>
      <c r="F165" s="154" t="s">
        <v>1740</v>
      </c>
      <c r="H165" s="161"/>
      <c r="L165" s="158"/>
      <c r="M165" s="162"/>
      <c r="N165" s="279"/>
      <c r="O165" s="279"/>
      <c r="P165" s="279"/>
      <c r="Q165" s="279"/>
      <c r="R165" s="279"/>
      <c r="S165" s="279"/>
      <c r="T165" s="164"/>
      <c r="AT165" s="159" t="s">
        <v>144</v>
      </c>
      <c r="AU165" s="159" t="s">
        <v>83</v>
      </c>
      <c r="AV165" s="14" t="s">
        <v>83</v>
      </c>
      <c r="AW165" s="14" t="s">
        <v>37</v>
      </c>
      <c r="AX165" s="14" t="s">
        <v>75</v>
      </c>
      <c r="AY165" s="159" t="s">
        <v>132</v>
      </c>
    </row>
    <row r="166" spans="2:51" s="14" customFormat="1" ht="12">
      <c r="B166" s="158"/>
      <c r="D166" s="148" t="s">
        <v>144</v>
      </c>
      <c r="E166" s="159" t="s">
        <v>3</v>
      </c>
      <c r="F166" s="160" t="s">
        <v>1755</v>
      </c>
      <c r="H166" s="161">
        <f>(1.925+1.86+0.49)*2*2.1-0.88*2.01</f>
        <v>16.186200000000003</v>
      </c>
      <c r="L166" s="158"/>
      <c r="M166" s="162"/>
      <c r="N166" s="279"/>
      <c r="O166" s="279"/>
      <c r="P166" s="279"/>
      <c r="Q166" s="279"/>
      <c r="R166" s="279"/>
      <c r="S166" s="279"/>
      <c r="T166" s="164"/>
      <c r="AT166" s="159" t="s">
        <v>144</v>
      </c>
      <c r="AU166" s="159" t="s">
        <v>83</v>
      </c>
      <c r="AV166" s="14" t="s">
        <v>83</v>
      </c>
      <c r="AW166" s="14" t="s">
        <v>37</v>
      </c>
      <c r="AX166" s="14" t="s">
        <v>75</v>
      </c>
      <c r="AY166" s="159" t="s">
        <v>132</v>
      </c>
    </row>
    <row r="167" spans="2:51" s="14" customFormat="1" ht="12">
      <c r="B167" s="158"/>
      <c r="D167" s="148" t="s">
        <v>144</v>
      </c>
      <c r="E167" s="159" t="s">
        <v>3</v>
      </c>
      <c r="F167" s="154" t="s">
        <v>1742</v>
      </c>
      <c r="H167" s="161"/>
      <c r="L167" s="158"/>
      <c r="M167" s="162"/>
      <c r="N167" s="279"/>
      <c r="O167" s="279"/>
      <c r="P167" s="279"/>
      <c r="Q167" s="279"/>
      <c r="R167" s="279"/>
      <c r="S167" s="279"/>
      <c r="T167" s="164"/>
      <c r="AT167" s="159" t="s">
        <v>144</v>
      </c>
      <c r="AU167" s="159" t="s">
        <v>83</v>
      </c>
      <c r="AV167" s="14" t="s">
        <v>83</v>
      </c>
      <c r="AW167" s="14" t="s">
        <v>37</v>
      </c>
      <c r="AX167" s="14" t="s">
        <v>75</v>
      </c>
      <c r="AY167" s="159" t="s">
        <v>132</v>
      </c>
    </row>
    <row r="168" spans="2:51" s="14" customFormat="1" ht="12">
      <c r="B168" s="158"/>
      <c r="D168" s="148" t="s">
        <v>144</v>
      </c>
      <c r="E168" s="159" t="s">
        <v>3</v>
      </c>
      <c r="F168" s="160" t="s">
        <v>1756</v>
      </c>
      <c r="H168" s="161">
        <f>(0.47*2+0.97)*2.1</f>
        <v>4.011</v>
      </c>
      <c r="L168" s="158"/>
      <c r="M168" s="162"/>
      <c r="N168" s="279"/>
      <c r="O168" s="279"/>
      <c r="P168" s="279"/>
      <c r="Q168" s="279"/>
      <c r="R168" s="279"/>
      <c r="S168" s="279"/>
      <c r="T168" s="164"/>
      <c r="AT168" s="159" t="s">
        <v>144</v>
      </c>
      <c r="AU168" s="159" t="s">
        <v>83</v>
      </c>
      <c r="AV168" s="14" t="s">
        <v>83</v>
      </c>
      <c r="AW168" s="14" t="s">
        <v>37</v>
      </c>
      <c r="AX168" s="14" t="s">
        <v>75</v>
      </c>
      <c r="AY168" s="159" t="s">
        <v>132</v>
      </c>
    </row>
    <row r="169" spans="2:51" s="14" customFormat="1" ht="12">
      <c r="B169" s="158"/>
      <c r="D169" s="148" t="s">
        <v>144</v>
      </c>
      <c r="E169" s="159" t="s">
        <v>3</v>
      </c>
      <c r="F169" s="154" t="s">
        <v>1752</v>
      </c>
      <c r="H169" s="161"/>
      <c r="L169" s="158"/>
      <c r="M169" s="162"/>
      <c r="N169" s="279"/>
      <c r="O169" s="279"/>
      <c r="P169" s="279"/>
      <c r="Q169" s="279"/>
      <c r="R169" s="279"/>
      <c r="S169" s="279"/>
      <c r="T169" s="164"/>
      <c r="AT169" s="159" t="s">
        <v>144</v>
      </c>
      <c r="AU169" s="159" t="s">
        <v>83</v>
      </c>
      <c r="AV169" s="14" t="s">
        <v>83</v>
      </c>
      <c r="AW169" s="14" t="s">
        <v>37</v>
      </c>
      <c r="AX169" s="14" t="s">
        <v>75</v>
      </c>
      <c r="AY169" s="159" t="s">
        <v>132</v>
      </c>
    </row>
    <row r="170" spans="2:51" s="14" customFormat="1" ht="12">
      <c r="B170" s="158"/>
      <c r="D170" s="148" t="s">
        <v>144</v>
      </c>
      <c r="E170" s="159" t="s">
        <v>3</v>
      </c>
      <c r="F170" s="160" t="s">
        <v>1757</v>
      </c>
      <c r="H170" s="161">
        <f>(1.2+0.75)*2.1</f>
        <v>4.095</v>
      </c>
      <c r="L170" s="158"/>
      <c r="M170" s="162"/>
      <c r="N170" s="279"/>
      <c r="O170" s="279"/>
      <c r="P170" s="279"/>
      <c r="Q170" s="279"/>
      <c r="R170" s="279"/>
      <c r="S170" s="279"/>
      <c r="T170" s="164"/>
      <c r="AT170" s="159" t="s">
        <v>144</v>
      </c>
      <c r="AU170" s="159" t="s">
        <v>83</v>
      </c>
      <c r="AV170" s="14" t="s">
        <v>83</v>
      </c>
      <c r="AW170" s="14" t="s">
        <v>37</v>
      </c>
      <c r="AX170" s="14" t="s">
        <v>75</v>
      </c>
      <c r="AY170" s="159" t="s">
        <v>132</v>
      </c>
    </row>
    <row r="171" spans="2:51" s="14" customFormat="1" ht="12">
      <c r="B171" s="158"/>
      <c r="D171" s="148" t="s">
        <v>144</v>
      </c>
      <c r="E171" s="159" t="s">
        <v>3</v>
      </c>
      <c r="F171" s="154" t="s">
        <v>1747</v>
      </c>
      <c r="H171" s="161"/>
      <c r="L171" s="158"/>
      <c r="M171" s="162"/>
      <c r="N171" s="279"/>
      <c r="O171" s="279"/>
      <c r="P171" s="279"/>
      <c r="Q171" s="279"/>
      <c r="R171" s="279"/>
      <c r="S171" s="279"/>
      <c r="T171" s="164"/>
      <c r="AT171" s="159" t="s">
        <v>144</v>
      </c>
      <c r="AU171" s="159" t="s">
        <v>83</v>
      </c>
      <c r="AV171" s="14" t="s">
        <v>83</v>
      </c>
      <c r="AW171" s="14" t="s">
        <v>37</v>
      </c>
      <c r="AX171" s="14" t="s">
        <v>75</v>
      </c>
      <c r="AY171" s="159" t="s">
        <v>132</v>
      </c>
    </row>
    <row r="172" spans="2:51" s="14" customFormat="1" ht="12">
      <c r="B172" s="158"/>
      <c r="D172" s="148" t="s">
        <v>144</v>
      </c>
      <c r="E172" s="159" t="s">
        <v>3</v>
      </c>
      <c r="F172" s="160" t="s">
        <v>1758</v>
      </c>
      <c r="H172" s="161">
        <f>(3.21+2.67+1)*2*2.1-0.8*2.01-1.45*1.2</f>
        <v>25.548000000000002</v>
      </c>
      <c r="L172" s="158"/>
      <c r="M172" s="162"/>
      <c r="N172" s="279"/>
      <c r="O172" s="279"/>
      <c r="P172" s="279"/>
      <c r="Q172" s="279"/>
      <c r="R172" s="279"/>
      <c r="S172" s="279"/>
      <c r="T172" s="164"/>
      <c r="AT172" s="159" t="s">
        <v>144</v>
      </c>
      <c r="AU172" s="159" t="s">
        <v>83</v>
      </c>
      <c r="AV172" s="14" t="s">
        <v>83</v>
      </c>
      <c r="AW172" s="14" t="s">
        <v>37</v>
      </c>
      <c r="AX172" s="14" t="s">
        <v>75</v>
      </c>
      <c r="AY172" s="159" t="s">
        <v>132</v>
      </c>
    </row>
    <row r="173" spans="2:51" s="15" customFormat="1" ht="12">
      <c r="B173" s="174"/>
      <c r="D173" s="148" t="s">
        <v>144</v>
      </c>
      <c r="E173" s="175" t="s">
        <v>3</v>
      </c>
      <c r="F173" s="176" t="s">
        <v>207</v>
      </c>
      <c r="H173" s="177">
        <f>SUM(H162:H172)</f>
        <v>70.4154</v>
      </c>
      <c r="L173" s="174"/>
      <c r="M173" s="178"/>
      <c r="N173" s="272"/>
      <c r="O173" s="272"/>
      <c r="P173" s="272"/>
      <c r="Q173" s="272"/>
      <c r="R173" s="272"/>
      <c r="S173" s="272"/>
      <c r="T173" s="180"/>
      <c r="AT173" s="175" t="s">
        <v>144</v>
      </c>
      <c r="AU173" s="175" t="s">
        <v>83</v>
      </c>
      <c r="AV173" s="15" t="s">
        <v>140</v>
      </c>
      <c r="AW173" s="15" t="s">
        <v>37</v>
      </c>
      <c r="AX173" s="15" t="s">
        <v>81</v>
      </c>
      <c r="AY173" s="175" t="s">
        <v>132</v>
      </c>
    </row>
    <row r="174" spans="2:63" s="12" customFormat="1" ht="22.9" customHeight="1">
      <c r="B174" s="123"/>
      <c r="C174" s="329"/>
      <c r="D174" s="327" t="s">
        <v>74</v>
      </c>
      <c r="E174" s="328" t="s">
        <v>353</v>
      </c>
      <c r="F174" s="328" t="s">
        <v>354</v>
      </c>
      <c r="G174" s="329"/>
      <c r="H174" s="329"/>
      <c r="I174" s="329"/>
      <c r="J174" s="330">
        <f>SUM(J175:J186)</f>
        <v>0</v>
      </c>
      <c r="L174" s="123"/>
      <c r="M174" s="127"/>
      <c r="N174" s="128"/>
      <c r="O174" s="128"/>
      <c r="P174" s="129">
        <f>SUM(P175:P186)</f>
        <v>23.83961</v>
      </c>
      <c r="Q174" s="128"/>
      <c r="R174" s="129">
        <f>SUM(R175:R186)</f>
        <v>0</v>
      </c>
      <c r="S174" s="128"/>
      <c r="T174" s="130">
        <f>SUM(T175:T186)</f>
        <v>0</v>
      </c>
      <c r="AR174" s="124" t="s">
        <v>81</v>
      </c>
      <c r="AT174" s="131" t="s">
        <v>74</v>
      </c>
      <c r="AU174" s="131" t="s">
        <v>81</v>
      </c>
      <c r="AY174" s="124" t="s">
        <v>132</v>
      </c>
      <c r="BK174" s="132">
        <f>SUM(BK175:BK186)</f>
        <v>0</v>
      </c>
    </row>
    <row r="175" spans="1:65" s="2" customFormat="1" ht="37.9" customHeight="1">
      <c r="A175" s="30"/>
      <c r="B175" s="135"/>
      <c r="C175" s="136">
        <v>19</v>
      </c>
      <c r="D175" s="136" t="s">
        <v>135</v>
      </c>
      <c r="E175" s="137" t="s">
        <v>356</v>
      </c>
      <c r="F175" s="138" t="s">
        <v>357</v>
      </c>
      <c r="G175" s="139" t="s">
        <v>154</v>
      </c>
      <c r="H175" s="140">
        <v>2.89</v>
      </c>
      <c r="I175" s="141"/>
      <c r="J175" s="141">
        <f>ROUND(I175*H175,2)</f>
        <v>0</v>
      </c>
      <c r="K175" s="138" t="s">
        <v>139</v>
      </c>
      <c r="L175" s="31"/>
      <c r="M175" s="142" t="s">
        <v>3</v>
      </c>
      <c r="N175" s="143" t="s">
        <v>46</v>
      </c>
      <c r="O175" s="144">
        <v>6.68</v>
      </c>
      <c r="P175" s="144">
        <f>O175*H175</f>
        <v>19.3052</v>
      </c>
      <c r="Q175" s="144">
        <v>0</v>
      </c>
      <c r="R175" s="144">
        <f>Q175*H175</f>
        <v>0</v>
      </c>
      <c r="S175" s="144">
        <v>0</v>
      </c>
      <c r="T175" s="145">
        <f>S175*H175</f>
        <v>0</v>
      </c>
      <c r="U175" s="30"/>
      <c r="V175" s="30"/>
      <c r="W175" s="30"/>
      <c r="X175" s="30"/>
      <c r="Y175" s="30"/>
      <c r="Z175" s="30"/>
      <c r="AA175" s="30"/>
      <c r="AB175" s="30"/>
      <c r="AC175" s="30"/>
      <c r="AD175" s="30"/>
      <c r="AE175" s="30"/>
      <c r="AR175" s="146" t="s">
        <v>140</v>
      </c>
      <c r="AT175" s="146" t="s">
        <v>135</v>
      </c>
      <c r="AU175" s="146" t="s">
        <v>83</v>
      </c>
      <c r="AY175" s="18" t="s">
        <v>132</v>
      </c>
      <c r="BE175" s="147">
        <f>IF(N175="základní",J175,0)</f>
        <v>0</v>
      </c>
      <c r="BF175" s="147">
        <f>IF(N175="snížená",J175,0)</f>
        <v>0</v>
      </c>
      <c r="BG175" s="147">
        <f>IF(N175="zákl. přenesená",J175,0)</f>
        <v>0</v>
      </c>
      <c r="BH175" s="147">
        <f>IF(N175="sníž. přenesená",J175,0)</f>
        <v>0</v>
      </c>
      <c r="BI175" s="147">
        <f>IF(N175="nulová",J175,0)</f>
        <v>0</v>
      </c>
      <c r="BJ175" s="18" t="s">
        <v>81</v>
      </c>
      <c r="BK175" s="147">
        <f>ROUND(I175*H175,2)</f>
        <v>0</v>
      </c>
      <c r="BL175" s="18" t="s">
        <v>140</v>
      </c>
      <c r="BM175" s="146" t="s">
        <v>358</v>
      </c>
    </row>
    <row r="176" spans="1:47" s="2" customFormat="1" ht="146.25">
      <c r="A176" s="30"/>
      <c r="B176" s="31"/>
      <c r="C176" s="30"/>
      <c r="D176" s="148" t="s">
        <v>142</v>
      </c>
      <c r="E176" s="30"/>
      <c r="F176" s="149" t="s">
        <v>359</v>
      </c>
      <c r="G176" s="30"/>
      <c r="H176" s="30"/>
      <c r="I176" s="30"/>
      <c r="J176" s="30"/>
      <c r="K176" s="30"/>
      <c r="L176" s="31"/>
      <c r="M176" s="150"/>
      <c r="N176" s="151"/>
      <c r="O176" s="51"/>
      <c r="P176" s="51"/>
      <c r="Q176" s="51"/>
      <c r="R176" s="51"/>
      <c r="S176" s="51"/>
      <c r="T176" s="52"/>
      <c r="U176" s="30"/>
      <c r="V176" s="30"/>
      <c r="W176" s="30"/>
      <c r="X176" s="30"/>
      <c r="Y176" s="30"/>
      <c r="Z176" s="30"/>
      <c r="AA176" s="30"/>
      <c r="AB176" s="30"/>
      <c r="AC176" s="30"/>
      <c r="AD176" s="30"/>
      <c r="AE176" s="30"/>
      <c r="AT176" s="18" t="s">
        <v>142</v>
      </c>
      <c r="AU176" s="18" t="s">
        <v>83</v>
      </c>
    </row>
    <row r="177" spans="1:65" s="2" customFormat="1" ht="62.65" customHeight="1">
      <c r="A177" s="30"/>
      <c r="B177" s="135"/>
      <c r="C177" s="136">
        <v>20</v>
      </c>
      <c r="D177" s="136" t="s">
        <v>135</v>
      </c>
      <c r="E177" s="137" t="s">
        <v>361</v>
      </c>
      <c r="F177" s="138" t="s">
        <v>362</v>
      </c>
      <c r="G177" s="139" t="s">
        <v>154</v>
      </c>
      <c r="H177" s="140">
        <f>H179</f>
        <v>14.450000000000001</v>
      </c>
      <c r="I177" s="141"/>
      <c r="J177" s="141">
        <f>ROUND(I177*H177,2)</f>
        <v>0</v>
      </c>
      <c r="K177" s="138" t="s">
        <v>139</v>
      </c>
      <c r="L177" s="31"/>
      <c r="M177" s="142" t="s">
        <v>3</v>
      </c>
      <c r="N177" s="143" t="s">
        <v>46</v>
      </c>
      <c r="O177" s="144">
        <v>0.26</v>
      </c>
      <c r="P177" s="144">
        <f>O177*H177</f>
        <v>3.7570000000000006</v>
      </c>
      <c r="Q177" s="144">
        <v>0</v>
      </c>
      <c r="R177" s="144">
        <f>Q177*H177</f>
        <v>0</v>
      </c>
      <c r="S177" s="144">
        <v>0</v>
      </c>
      <c r="T177" s="145">
        <f>S177*H177</f>
        <v>0</v>
      </c>
      <c r="U177" s="30"/>
      <c r="V177" s="30"/>
      <c r="W177" s="30"/>
      <c r="X177" s="30"/>
      <c r="Y177" s="30"/>
      <c r="Z177" s="30"/>
      <c r="AA177" s="30"/>
      <c r="AB177" s="30"/>
      <c r="AC177" s="30"/>
      <c r="AD177" s="30"/>
      <c r="AE177" s="30"/>
      <c r="AR177" s="146" t="s">
        <v>140</v>
      </c>
      <c r="AT177" s="146" t="s">
        <v>135</v>
      </c>
      <c r="AU177" s="146" t="s">
        <v>83</v>
      </c>
      <c r="AY177" s="18" t="s">
        <v>132</v>
      </c>
      <c r="BE177" s="147">
        <f>IF(N177="základní",J177,0)</f>
        <v>0</v>
      </c>
      <c r="BF177" s="147">
        <f>IF(N177="snížená",J177,0)</f>
        <v>0</v>
      </c>
      <c r="BG177" s="147">
        <f>IF(N177="zákl. přenesená",J177,0)</f>
        <v>0</v>
      </c>
      <c r="BH177" s="147">
        <f>IF(N177="sníž. přenesená",J177,0)</f>
        <v>0</v>
      </c>
      <c r="BI177" s="147">
        <f>IF(N177="nulová",J177,0)</f>
        <v>0</v>
      </c>
      <c r="BJ177" s="18" t="s">
        <v>81</v>
      </c>
      <c r="BK177" s="147">
        <f>ROUND(I177*H177,2)</f>
        <v>0</v>
      </c>
      <c r="BL177" s="18" t="s">
        <v>140</v>
      </c>
      <c r="BM177" s="146" t="s">
        <v>363</v>
      </c>
    </row>
    <row r="178" spans="1:47" s="2" customFormat="1" ht="146.25">
      <c r="A178" s="30"/>
      <c r="B178" s="31"/>
      <c r="C178" s="30"/>
      <c r="D178" s="148" t="s">
        <v>142</v>
      </c>
      <c r="E178" s="30"/>
      <c r="F178" s="149" t="s">
        <v>359</v>
      </c>
      <c r="G178" s="30"/>
      <c r="H178" s="30"/>
      <c r="I178" s="30"/>
      <c r="J178" s="30"/>
      <c r="K178" s="30"/>
      <c r="L178" s="31"/>
      <c r="M178" s="150"/>
      <c r="N178" s="151"/>
      <c r="O178" s="51"/>
      <c r="P178" s="51"/>
      <c r="Q178" s="51"/>
      <c r="R178" s="51"/>
      <c r="S178" s="51"/>
      <c r="T178" s="52"/>
      <c r="U178" s="30"/>
      <c r="V178" s="30"/>
      <c r="W178" s="30"/>
      <c r="X178" s="30"/>
      <c r="Y178" s="30"/>
      <c r="Z178" s="30"/>
      <c r="AA178" s="30"/>
      <c r="AB178" s="30"/>
      <c r="AC178" s="30"/>
      <c r="AD178" s="30"/>
      <c r="AE178" s="30"/>
      <c r="AT178" s="18" t="s">
        <v>142</v>
      </c>
      <c r="AU178" s="18" t="s">
        <v>83</v>
      </c>
    </row>
    <row r="179" spans="2:51" s="14" customFormat="1" ht="12">
      <c r="B179" s="158"/>
      <c r="D179" s="148" t="s">
        <v>144</v>
      </c>
      <c r="F179" s="160" t="s">
        <v>1759</v>
      </c>
      <c r="H179" s="161">
        <f>H175*5</f>
        <v>14.450000000000001</v>
      </c>
      <c r="L179" s="158"/>
      <c r="M179" s="162"/>
      <c r="N179" s="163"/>
      <c r="O179" s="163"/>
      <c r="P179" s="163"/>
      <c r="Q179" s="163"/>
      <c r="R179" s="163"/>
      <c r="S179" s="163"/>
      <c r="T179" s="164"/>
      <c r="AT179" s="159" t="s">
        <v>144</v>
      </c>
      <c r="AU179" s="159" t="s">
        <v>83</v>
      </c>
      <c r="AV179" s="14" t="s">
        <v>83</v>
      </c>
      <c r="AW179" s="14" t="s">
        <v>4</v>
      </c>
      <c r="AX179" s="14" t="s">
        <v>81</v>
      </c>
      <c r="AY179" s="159" t="s">
        <v>132</v>
      </c>
    </row>
    <row r="180" spans="1:65" s="2" customFormat="1" ht="24.2" customHeight="1">
      <c r="A180" s="30"/>
      <c r="B180" s="135"/>
      <c r="C180" s="136">
        <v>21</v>
      </c>
      <c r="D180" s="136" t="s">
        <v>135</v>
      </c>
      <c r="E180" s="137" t="s">
        <v>366</v>
      </c>
      <c r="F180" s="138" t="s">
        <v>367</v>
      </c>
      <c r="G180" s="139" t="s">
        <v>154</v>
      </c>
      <c r="H180" s="140">
        <f>H175</f>
        <v>2.89</v>
      </c>
      <c r="I180" s="141"/>
      <c r="J180" s="141">
        <f>ROUND(I180*H180,2)</f>
        <v>0</v>
      </c>
      <c r="K180" s="138" t="s">
        <v>139</v>
      </c>
      <c r="L180" s="31"/>
      <c r="M180" s="142" t="s">
        <v>3</v>
      </c>
      <c r="N180" s="143" t="s">
        <v>46</v>
      </c>
      <c r="O180" s="144">
        <v>0.125</v>
      </c>
      <c r="P180" s="144">
        <f>O180*H180</f>
        <v>0.36125</v>
      </c>
      <c r="Q180" s="144">
        <v>0</v>
      </c>
      <c r="R180" s="144">
        <f>Q180*H180</f>
        <v>0</v>
      </c>
      <c r="S180" s="144">
        <v>0</v>
      </c>
      <c r="T180" s="145">
        <f>S180*H180</f>
        <v>0</v>
      </c>
      <c r="U180" s="30"/>
      <c r="V180" s="30"/>
      <c r="W180" s="30"/>
      <c r="X180" s="30"/>
      <c r="Y180" s="30"/>
      <c r="Z180" s="30"/>
      <c r="AA180" s="30"/>
      <c r="AB180" s="30"/>
      <c r="AC180" s="30"/>
      <c r="AD180" s="30"/>
      <c r="AE180" s="30"/>
      <c r="AR180" s="146" t="s">
        <v>140</v>
      </c>
      <c r="AT180" s="146" t="s">
        <v>135</v>
      </c>
      <c r="AU180" s="146" t="s">
        <v>83</v>
      </c>
      <c r="AY180" s="18" t="s">
        <v>132</v>
      </c>
      <c r="BE180" s="147">
        <f>IF(N180="základní",J180,0)</f>
        <v>0</v>
      </c>
      <c r="BF180" s="147">
        <f>IF(N180="snížená",J180,0)</f>
        <v>0</v>
      </c>
      <c r="BG180" s="147">
        <f>IF(N180="zákl. přenesená",J180,0)</f>
        <v>0</v>
      </c>
      <c r="BH180" s="147">
        <f>IF(N180="sníž. přenesená",J180,0)</f>
        <v>0</v>
      </c>
      <c r="BI180" s="147">
        <f>IF(N180="nulová",J180,0)</f>
        <v>0</v>
      </c>
      <c r="BJ180" s="18" t="s">
        <v>81</v>
      </c>
      <c r="BK180" s="147">
        <f>ROUND(I180*H180,2)</f>
        <v>0</v>
      </c>
      <c r="BL180" s="18" t="s">
        <v>140</v>
      </c>
      <c r="BM180" s="146" t="s">
        <v>368</v>
      </c>
    </row>
    <row r="181" spans="1:47" s="2" customFormat="1" ht="107.25">
      <c r="A181" s="30"/>
      <c r="B181" s="31"/>
      <c r="C181" s="30"/>
      <c r="D181" s="148" t="s">
        <v>142</v>
      </c>
      <c r="E181" s="30"/>
      <c r="F181" s="149" t="s">
        <v>369</v>
      </c>
      <c r="G181" s="30"/>
      <c r="H181" s="30"/>
      <c r="I181" s="30"/>
      <c r="J181" s="30"/>
      <c r="K181" s="30"/>
      <c r="L181" s="31"/>
      <c r="M181" s="150"/>
      <c r="N181" s="151"/>
      <c r="O181" s="51"/>
      <c r="P181" s="51"/>
      <c r="Q181" s="51"/>
      <c r="R181" s="51"/>
      <c r="S181" s="51"/>
      <c r="T181" s="52"/>
      <c r="U181" s="30"/>
      <c r="V181" s="30"/>
      <c r="W181" s="30"/>
      <c r="X181" s="30"/>
      <c r="Y181" s="30"/>
      <c r="Z181" s="30"/>
      <c r="AA181" s="30"/>
      <c r="AB181" s="30"/>
      <c r="AC181" s="30"/>
      <c r="AD181" s="30"/>
      <c r="AE181" s="30"/>
      <c r="AT181" s="18" t="s">
        <v>142</v>
      </c>
      <c r="AU181" s="18" t="s">
        <v>83</v>
      </c>
    </row>
    <row r="182" spans="1:65" s="2" customFormat="1" ht="37.9" customHeight="1">
      <c r="A182" s="30"/>
      <c r="B182" s="135"/>
      <c r="C182" s="136">
        <v>22</v>
      </c>
      <c r="D182" s="136" t="s">
        <v>135</v>
      </c>
      <c r="E182" s="137" t="s">
        <v>371</v>
      </c>
      <c r="F182" s="138" t="s">
        <v>372</v>
      </c>
      <c r="G182" s="139" t="s">
        <v>154</v>
      </c>
      <c r="H182" s="140">
        <f>H184</f>
        <v>69.36</v>
      </c>
      <c r="I182" s="141"/>
      <c r="J182" s="141">
        <f>ROUND(I182*H182,2)</f>
        <v>0</v>
      </c>
      <c r="K182" s="138" t="s">
        <v>139</v>
      </c>
      <c r="L182" s="31"/>
      <c r="M182" s="142" t="s">
        <v>3</v>
      </c>
      <c r="N182" s="143" t="s">
        <v>46</v>
      </c>
      <c r="O182" s="144">
        <v>0.006</v>
      </c>
      <c r="P182" s="144">
        <f>O182*H182</f>
        <v>0.41616000000000003</v>
      </c>
      <c r="Q182" s="144">
        <v>0</v>
      </c>
      <c r="R182" s="144">
        <f>Q182*H182</f>
        <v>0</v>
      </c>
      <c r="S182" s="144">
        <v>0</v>
      </c>
      <c r="T182" s="145">
        <f>S182*H182</f>
        <v>0</v>
      </c>
      <c r="U182" s="30"/>
      <c r="V182" s="30"/>
      <c r="W182" s="30"/>
      <c r="X182" s="30"/>
      <c r="Y182" s="30"/>
      <c r="Z182" s="30"/>
      <c r="AA182" s="30"/>
      <c r="AB182" s="30"/>
      <c r="AC182" s="30"/>
      <c r="AD182" s="30"/>
      <c r="AE182" s="30"/>
      <c r="AR182" s="146" t="s">
        <v>140</v>
      </c>
      <c r="AT182" s="146" t="s">
        <v>135</v>
      </c>
      <c r="AU182" s="146" t="s">
        <v>83</v>
      </c>
      <c r="AY182" s="18" t="s">
        <v>132</v>
      </c>
      <c r="BE182" s="147">
        <f>IF(N182="základní",J182,0)</f>
        <v>0</v>
      </c>
      <c r="BF182" s="147">
        <f>IF(N182="snížená",J182,0)</f>
        <v>0</v>
      </c>
      <c r="BG182" s="147">
        <f>IF(N182="zákl. přenesená",J182,0)</f>
        <v>0</v>
      </c>
      <c r="BH182" s="147">
        <f>IF(N182="sníž. přenesená",J182,0)</f>
        <v>0</v>
      </c>
      <c r="BI182" s="147">
        <f>IF(N182="nulová",J182,0)</f>
        <v>0</v>
      </c>
      <c r="BJ182" s="18" t="s">
        <v>81</v>
      </c>
      <c r="BK182" s="147">
        <f>ROUND(I182*H182,2)</f>
        <v>0</v>
      </c>
      <c r="BL182" s="18" t="s">
        <v>140</v>
      </c>
      <c r="BM182" s="146" t="s">
        <v>373</v>
      </c>
    </row>
    <row r="183" spans="1:47" s="2" customFormat="1" ht="107.25">
      <c r="A183" s="30"/>
      <c r="B183" s="31"/>
      <c r="C183" s="30"/>
      <c r="D183" s="148" t="s">
        <v>142</v>
      </c>
      <c r="E183" s="30"/>
      <c r="F183" s="149" t="s">
        <v>369</v>
      </c>
      <c r="G183" s="30"/>
      <c r="H183" s="30"/>
      <c r="I183" s="30"/>
      <c r="J183" s="30"/>
      <c r="K183" s="30"/>
      <c r="L183" s="31"/>
      <c r="M183" s="150"/>
      <c r="N183" s="151"/>
      <c r="O183" s="51"/>
      <c r="P183" s="51"/>
      <c r="Q183" s="51"/>
      <c r="R183" s="51"/>
      <c r="S183" s="51"/>
      <c r="T183" s="52"/>
      <c r="U183" s="30"/>
      <c r="V183" s="30"/>
      <c r="W183" s="30"/>
      <c r="X183" s="30"/>
      <c r="Y183" s="30"/>
      <c r="Z183" s="30"/>
      <c r="AA183" s="30"/>
      <c r="AB183" s="30"/>
      <c r="AC183" s="30"/>
      <c r="AD183" s="30"/>
      <c r="AE183" s="30"/>
      <c r="AT183" s="18" t="s">
        <v>142</v>
      </c>
      <c r="AU183" s="18" t="s">
        <v>83</v>
      </c>
    </row>
    <row r="184" spans="2:51" s="14" customFormat="1" ht="12">
      <c r="B184" s="158"/>
      <c r="D184" s="148" t="s">
        <v>144</v>
      </c>
      <c r="F184" s="160" t="s">
        <v>1760</v>
      </c>
      <c r="H184" s="161">
        <f>H175*24</f>
        <v>69.36</v>
      </c>
      <c r="L184" s="158"/>
      <c r="M184" s="162"/>
      <c r="N184" s="163"/>
      <c r="O184" s="163"/>
      <c r="P184" s="163"/>
      <c r="Q184" s="163"/>
      <c r="R184" s="163"/>
      <c r="S184" s="163"/>
      <c r="T184" s="164"/>
      <c r="AT184" s="159" t="s">
        <v>144</v>
      </c>
      <c r="AU184" s="159" t="s">
        <v>83</v>
      </c>
      <c r="AV184" s="14" t="s">
        <v>83</v>
      </c>
      <c r="AW184" s="14" t="s">
        <v>4</v>
      </c>
      <c r="AX184" s="14" t="s">
        <v>81</v>
      </c>
      <c r="AY184" s="159" t="s">
        <v>132</v>
      </c>
    </row>
    <row r="185" spans="1:65" s="2" customFormat="1" ht="37.9" customHeight="1">
      <c r="A185" s="30"/>
      <c r="B185" s="135"/>
      <c r="C185" s="136">
        <v>23</v>
      </c>
      <c r="D185" s="136" t="s">
        <v>135</v>
      </c>
      <c r="E185" s="137" t="s">
        <v>376</v>
      </c>
      <c r="F185" s="138" t="s">
        <v>377</v>
      </c>
      <c r="G185" s="139" t="s">
        <v>154</v>
      </c>
      <c r="H185" s="140">
        <f>H175</f>
        <v>2.89</v>
      </c>
      <c r="I185" s="141"/>
      <c r="J185" s="141">
        <f>ROUND(I185*H185,2)</f>
        <v>0</v>
      </c>
      <c r="K185" s="138" t="s">
        <v>139</v>
      </c>
      <c r="L185" s="31"/>
      <c r="M185" s="142" t="s">
        <v>3</v>
      </c>
      <c r="N185" s="143" t="s">
        <v>46</v>
      </c>
      <c r="O185" s="144">
        <v>0</v>
      </c>
      <c r="P185" s="144">
        <f>O185*H185</f>
        <v>0</v>
      </c>
      <c r="Q185" s="144">
        <v>0</v>
      </c>
      <c r="R185" s="144">
        <f>Q185*H185</f>
        <v>0</v>
      </c>
      <c r="S185" s="144">
        <v>0</v>
      </c>
      <c r="T185" s="145">
        <f>S185*H185</f>
        <v>0</v>
      </c>
      <c r="U185" s="30"/>
      <c r="V185" s="30"/>
      <c r="W185" s="30"/>
      <c r="X185" s="30"/>
      <c r="Y185" s="30"/>
      <c r="Z185" s="30"/>
      <c r="AA185" s="30"/>
      <c r="AB185" s="30"/>
      <c r="AC185" s="30"/>
      <c r="AD185" s="30"/>
      <c r="AE185" s="30"/>
      <c r="AR185" s="146" t="s">
        <v>140</v>
      </c>
      <c r="AT185" s="146" t="s">
        <v>135</v>
      </c>
      <c r="AU185" s="146" t="s">
        <v>83</v>
      </c>
      <c r="AY185" s="18" t="s">
        <v>132</v>
      </c>
      <c r="BE185" s="147">
        <f>IF(N185="základní",J185,0)</f>
        <v>0</v>
      </c>
      <c r="BF185" s="147">
        <f>IF(N185="snížená",J185,0)</f>
        <v>0</v>
      </c>
      <c r="BG185" s="147">
        <f>IF(N185="zákl. přenesená",J185,0)</f>
        <v>0</v>
      </c>
      <c r="BH185" s="147">
        <f>IF(N185="sníž. přenesená",J185,0)</f>
        <v>0</v>
      </c>
      <c r="BI185" s="147">
        <f>IF(N185="nulová",J185,0)</f>
        <v>0</v>
      </c>
      <c r="BJ185" s="18" t="s">
        <v>81</v>
      </c>
      <c r="BK185" s="147">
        <f>ROUND(I185*H185,2)</f>
        <v>0</v>
      </c>
      <c r="BL185" s="18" t="s">
        <v>140</v>
      </c>
      <c r="BM185" s="146" t="s">
        <v>378</v>
      </c>
    </row>
    <row r="186" spans="1:47" s="2" customFormat="1" ht="107.25">
      <c r="A186" s="30"/>
      <c r="B186" s="31"/>
      <c r="C186" s="30"/>
      <c r="D186" s="148" t="s">
        <v>142</v>
      </c>
      <c r="E186" s="30"/>
      <c r="F186" s="149" t="s">
        <v>379</v>
      </c>
      <c r="G186" s="30"/>
      <c r="H186" s="30"/>
      <c r="I186" s="30"/>
      <c r="J186" s="30"/>
      <c r="K186" s="30"/>
      <c r="L186" s="31"/>
      <c r="M186" s="150"/>
      <c r="N186" s="151"/>
      <c r="O186" s="51"/>
      <c r="P186" s="51"/>
      <c r="Q186" s="51"/>
      <c r="R186" s="51"/>
      <c r="S186" s="51"/>
      <c r="T186" s="52"/>
      <c r="U186" s="30"/>
      <c r="V186" s="30"/>
      <c r="W186" s="30"/>
      <c r="X186" s="30"/>
      <c r="Y186" s="30"/>
      <c r="Z186" s="30"/>
      <c r="AA186" s="30"/>
      <c r="AB186" s="30"/>
      <c r="AC186" s="30"/>
      <c r="AD186" s="30"/>
      <c r="AE186" s="30"/>
      <c r="AT186" s="18" t="s">
        <v>142</v>
      </c>
      <c r="AU186" s="18" t="s">
        <v>83</v>
      </c>
    </row>
    <row r="187" spans="2:63" s="12" customFormat="1" ht="22.9" customHeight="1">
      <c r="B187" s="123"/>
      <c r="D187" s="124" t="s">
        <v>74</v>
      </c>
      <c r="E187" s="328" t="s">
        <v>386</v>
      </c>
      <c r="F187" s="328" t="s">
        <v>387</v>
      </c>
      <c r="G187" s="329"/>
      <c r="H187" s="329"/>
      <c r="I187" s="329"/>
      <c r="J187" s="330">
        <f>BK187</f>
        <v>0</v>
      </c>
      <c r="L187" s="123"/>
      <c r="M187" s="127"/>
      <c r="N187" s="128"/>
      <c r="O187" s="128"/>
      <c r="P187" s="129">
        <f>SUM(P188:P189)</f>
        <v>12.7194</v>
      </c>
      <c r="Q187" s="128"/>
      <c r="R187" s="129">
        <f>SUM(R188:R189)</f>
        <v>0</v>
      </c>
      <c r="S187" s="128"/>
      <c r="T187" s="130">
        <f>SUM(T188:T189)</f>
        <v>0</v>
      </c>
      <c r="AR187" s="124" t="s">
        <v>81</v>
      </c>
      <c r="AT187" s="131" t="s">
        <v>74</v>
      </c>
      <c r="AU187" s="131" t="s">
        <v>81</v>
      </c>
      <c r="AY187" s="124" t="s">
        <v>132</v>
      </c>
      <c r="BK187" s="132">
        <f>SUM(BK188:BK189)</f>
        <v>0</v>
      </c>
    </row>
    <row r="188" spans="1:65" s="2" customFormat="1" ht="49.15" customHeight="1">
      <c r="A188" s="30"/>
      <c r="B188" s="135"/>
      <c r="C188" s="136">
        <v>24</v>
      </c>
      <c r="D188" s="136" t="s">
        <v>135</v>
      </c>
      <c r="E188" s="137" t="s">
        <v>389</v>
      </c>
      <c r="F188" s="138" t="s">
        <v>390</v>
      </c>
      <c r="G188" s="139" t="s">
        <v>154</v>
      </c>
      <c r="H188" s="140">
        <v>2.58</v>
      </c>
      <c r="I188" s="141"/>
      <c r="J188" s="141">
        <f>ROUND(I188*H188,2)</f>
        <v>0</v>
      </c>
      <c r="K188" s="138" t="s">
        <v>139</v>
      </c>
      <c r="L188" s="31"/>
      <c r="M188" s="142" t="s">
        <v>3</v>
      </c>
      <c r="N188" s="143" t="s">
        <v>46</v>
      </c>
      <c r="O188" s="144">
        <v>4.93</v>
      </c>
      <c r="P188" s="144">
        <f>O188*H188</f>
        <v>12.7194</v>
      </c>
      <c r="Q188" s="144">
        <v>0</v>
      </c>
      <c r="R188" s="144">
        <f>Q188*H188</f>
        <v>0</v>
      </c>
      <c r="S188" s="144">
        <v>0</v>
      </c>
      <c r="T188" s="145">
        <f>S188*H188</f>
        <v>0</v>
      </c>
      <c r="U188" s="30"/>
      <c r="V188" s="30"/>
      <c r="W188" s="30"/>
      <c r="X188" s="30"/>
      <c r="Y188" s="30"/>
      <c r="Z188" s="30"/>
      <c r="AA188" s="30"/>
      <c r="AB188" s="30"/>
      <c r="AC188" s="30"/>
      <c r="AD188" s="30"/>
      <c r="AE188" s="30"/>
      <c r="AR188" s="146" t="s">
        <v>140</v>
      </c>
      <c r="AT188" s="146" t="s">
        <v>135</v>
      </c>
      <c r="AU188" s="146" t="s">
        <v>83</v>
      </c>
      <c r="AY188" s="18" t="s">
        <v>132</v>
      </c>
      <c r="BE188" s="147">
        <f>IF(N188="základní",J188,0)</f>
        <v>0</v>
      </c>
      <c r="BF188" s="147">
        <f>IF(N188="snížená",J188,0)</f>
        <v>0</v>
      </c>
      <c r="BG188" s="147">
        <f>IF(N188="zákl. přenesená",J188,0)</f>
        <v>0</v>
      </c>
      <c r="BH188" s="147">
        <f>IF(N188="sníž. přenesená",J188,0)</f>
        <v>0</v>
      </c>
      <c r="BI188" s="147">
        <f>IF(N188="nulová",J188,0)</f>
        <v>0</v>
      </c>
      <c r="BJ188" s="18" t="s">
        <v>81</v>
      </c>
      <c r="BK188" s="147">
        <f>ROUND(I188*H188,2)</f>
        <v>0</v>
      </c>
      <c r="BL188" s="18" t="s">
        <v>140</v>
      </c>
      <c r="BM188" s="146" t="s">
        <v>391</v>
      </c>
    </row>
    <row r="189" spans="1:47" s="2" customFormat="1" ht="87.75">
      <c r="A189" s="30"/>
      <c r="B189" s="31"/>
      <c r="C189" s="30"/>
      <c r="D189" s="148" t="s">
        <v>142</v>
      </c>
      <c r="E189" s="30"/>
      <c r="F189" s="149" t="s">
        <v>392</v>
      </c>
      <c r="G189" s="30"/>
      <c r="H189" s="30"/>
      <c r="I189" s="30"/>
      <c r="J189" s="30"/>
      <c r="K189" s="30"/>
      <c r="L189" s="31"/>
      <c r="M189" s="150"/>
      <c r="N189" s="151"/>
      <c r="O189" s="51"/>
      <c r="P189" s="51"/>
      <c r="Q189" s="51"/>
      <c r="R189" s="51"/>
      <c r="S189" s="51"/>
      <c r="T189" s="52"/>
      <c r="U189" s="30"/>
      <c r="V189" s="30"/>
      <c r="W189" s="30"/>
      <c r="X189" s="30"/>
      <c r="Y189" s="30"/>
      <c r="Z189" s="30"/>
      <c r="AA189" s="30"/>
      <c r="AB189" s="30"/>
      <c r="AC189" s="30"/>
      <c r="AD189" s="30"/>
      <c r="AE189" s="30"/>
      <c r="AT189" s="18" t="s">
        <v>142</v>
      </c>
      <c r="AU189" s="18" t="s">
        <v>83</v>
      </c>
    </row>
    <row r="190" spans="2:63" s="12" customFormat="1" ht="25.9" customHeight="1">
      <c r="B190" s="123"/>
      <c r="D190" s="327" t="s">
        <v>74</v>
      </c>
      <c r="E190" s="335" t="s">
        <v>393</v>
      </c>
      <c r="F190" s="335" t="s">
        <v>394</v>
      </c>
      <c r="G190" s="329"/>
      <c r="H190" s="329"/>
      <c r="I190" s="329"/>
      <c r="J190" s="336">
        <f>J191+J206+J235+J287+J321+J327</f>
        <v>0</v>
      </c>
      <c r="L190" s="123"/>
      <c r="M190" s="127"/>
      <c r="N190" s="128"/>
      <c r="O190" s="128"/>
      <c r="P190" s="129" t="e">
        <f>#REF!+#REF!+P191+#REF!+#REF!+P206+#REF!+P287+P321+P327</f>
        <v>#REF!</v>
      </c>
      <c r="Q190" s="128"/>
      <c r="R190" s="129" t="e">
        <f>#REF!+#REF!+R191+#REF!+#REF!+R206+#REF!+R287+R321+R327</f>
        <v>#REF!</v>
      </c>
      <c r="S190" s="128"/>
      <c r="T190" s="130" t="e">
        <f>#REF!+#REF!+T191+#REF!+#REF!+T206+#REF!+T287+T321+T327</f>
        <v>#REF!</v>
      </c>
      <c r="AR190" s="124" t="s">
        <v>83</v>
      </c>
      <c r="AT190" s="131" t="s">
        <v>74</v>
      </c>
      <c r="AU190" s="131" t="s">
        <v>75</v>
      </c>
      <c r="AY190" s="124" t="s">
        <v>132</v>
      </c>
      <c r="BK190" s="132" t="e">
        <f>#REF!+#REF!+BK191+#REF!+#REF!+BK206+#REF!+BK287+BK321+BK327</f>
        <v>#REF!</v>
      </c>
    </row>
    <row r="191" spans="2:63" s="12" customFormat="1" ht="22.9" customHeight="1">
      <c r="B191" s="123"/>
      <c r="D191" s="327" t="s">
        <v>74</v>
      </c>
      <c r="E191" s="328" t="s">
        <v>578</v>
      </c>
      <c r="F191" s="328" t="s">
        <v>579</v>
      </c>
      <c r="G191" s="329"/>
      <c r="H191" s="329"/>
      <c r="I191" s="329"/>
      <c r="J191" s="330">
        <f>SUM(J192:J205)</f>
        <v>0</v>
      </c>
      <c r="L191" s="123"/>
      <c r="M191" s="127"/>
      <c r="N191" s="128"/>
      <c r="O191" s="128"/>
      <c r="P191" s="129" t="e">
        <f>SUM(#REF!)</f>
        <v>#REF!</v>
      </c>
      <c r="Q191" s="128"/>
      <c r="R191" s="129" t="e">
        <f>SUM(#REF!)</f>
        <v>#REF!</v>
      </c>
      <c r="S191" s="128"/>
      <c r="T191" s="130" t="e">
        <f>SUM(#REF!)</f>
        <v>#REF!</v>
      </c>
      <c r="AR191" s="124" t="s">
        <v>83</v>
      </c>
      <c r="AT191" s="131" t="s">
        <v>74</v>
      </c>
      <c r="AU191" s="131" t="s">
        <v>81</v>
      </c>
      <c r="AY191" s="124" t="s">
        <v>132</v>
      </c>
      <c r="BK191" s="132" t="e">
        <f>SUM(#REF!)</f>
        <v>#REF!</v>
      </c>
    </row>
    <row r="192" spans="1:65" s="281" customFormat="1" ht="49.15" customHeight="1">
      <c r="A192" s="285"/>
      <c r="B192" s="135"/>
      <c r="C192" s="136">
        <v>25</v>
      </c>
      <c r="D192" s="136" t="s">
        <v>135</v>
      </c>
      <c r="E192" s="137" t="s">
        <v>1835</v>
      </c>
      <c r="F192" s="138" t="s">
        <v>1836</v>
      </c>
      <c r="G192" s="139" t="s">
        <v>177</v>
      </c>
      <c r="H192" s="140">
        <f>H197</f>
        <v>8.14</v>
      </c>
      <c r="I192" s="141"/>
      <c r="J192" s="141">
        <f>ROUND(I192*H192,2)</f>
        <v>0</v>
      </c>
      <c r="K192" s="138" t="s">
        <v>139</v>
      </c>
      <c r="L192" s="31"/>
      <c r="M192" s="142" t="s">
        <v>3</v>
      </c>
      <c r="N192" s="274" t="s">
        <v>46</v>
      </c>
      <c r="O192" s="275">
        <v>0.968</v>
      </c>
      <c r="P192" s="275">
        <f>O192*H192</f>
        <v>7.87952</v>
      </c>
      <c r="Q192" s="275">
        <v>0.01259</v>
      </c>
      <c r="R192" s="275">
        <f>Q192*H192</f>
        <v>0.10248260000000001</v>
      </c>
      <c r="S192" s="275">
        <v>0</v>
      </c>
      <c r="T192" s="145">
        <f>S192*H192</f>
        <v>0</v>
      </c>
      <c r="U192" s="285"/>
      <c r="V192" s="285"/>
      <c r="W192" s="285"/>
      <c r="X192" s="285"/>
      <c r="Y192" s="285"/>
      <c r="Z192" s="285"/>
      <c r="AA192" s="285"/>
      <c r="AB192" s="285"/>
      <c r="AC192" s="285"/>
      <c r="AD192" s="285"/>
      <c r="AE192" s="285"/>
      <c r="AR192" s="293" t="s">
        <v>226</v>
      </c>
      <c r="AT192" s="293" t="s">
        <v>135</v>
      </c>
      <c r="AU192" s="293" t="s">
        <v>83</v>
      </c>
      <c r="AY192" s="294" t="s">
        <v>132</v>
      </c>
      <c r="BE192" s="295">
        <f>IF(N192="základní",J192,0)</f>
        <v>0</v>
      </c>
      <c r="BF192" s="295">
        <f>IF(N192="snížená",J192,0)</f>
        <v>0</v>
      </c>
      <c r="BG192" s="295">
        <f>IF(N192="zákl. přenesená",J192,0)</f>
        <v>0</v>
      </c>
      <c r="BH192" s="295">
        <f>IF(N192="sníž. přenesená",J192,0)</f>
        <v>0</v>
      </c>
      <c r="BI192" s="295">
        <f>IF(N192="nulová",J192,0)</f>
        <v>0</v>
      </c>
      <c r="BJ192" s="294" t="s">
        <v>81</v>
      </c>
      <c r="BK192" s="295">
        <f>ROUND(I192*H192,2)</f>
        <v>0</v>
      </c>
      <c r="BL192" s="294" t="s">
        <v>226</v>
      </c>
      <c r="BM192" s="293" t="s">
        <v>1837</v>
      </c>
    </row>
    <row r="193" spans="1:47" s="281" customFormat="1" ht="146.25">
      <c r="A193" s="285"/>
      <c r="B193" s="31"/>
      <c r="C193" s="285"/>
      <c r="D193" s="296" t="s">
        <v>142</v>
      </c>
      <c r="E193" s="285"/>
      <c r="F193" s="297" t="s">
        <v>620</v>
      </c>
      <c r="G193" s="285"/>
      <c r="H193" s="285"/>
      <c r="I193" s="285"/>
      <c r="J193" s="285"/>
      <c r="K193" s="285"/>
      <c r="L193" s="31"/>
      <c r="M193" s="150"/>
      <c r="O193" s="285"/>
      <c r="P193" s="285"/>
      <c r="Q193" s="285"/>
      <c r="R193" s="285"/>
      <c r="S193" s="285"/>
      <c r="T193" s="52"/>
      <c r="U193" s="285"/>
      <c r="V193" s="285"/>
      <c r="W193" s="285"/>
      <c r="X193" s="285"/>
      <c r="Y193" s="285"/>
      <c r="Z193" s="285"/>
      <c r="AA193" s="285"/>
      <c r="AB193" s="285"/>
      <c r="AC193" s="285"/>
      <c r="AD193" s="285"/>
      <c r="AE193" s="285"/>
      <c r="AT193" s="294" t="s">
        <v>142</v>
      </c>
      <c r="AU193" s="294" t="s">
        <v>83</v>
      </c>
    </row>
    <row r="194" spans="2:51" s="278" customFormat="1" ht="12">
      <c r="B194" s="152"/>
      <c r="D194" s="296" t="s">
        <v>144</v>
      </c>
      <c r="E194" s="298" t="s">
        <v>3</v>
      </c>
      <c r="F194" s="299" t="s">
        <v>1840</v>
      </c>
      <c r="H194" s="298" t="s">
        <v>3</v>
      </c>
      <c r="L194" s="152"/>
      <c r="M194" s="155"/>
      <c r="T194" s="157"/>
      <c r="AT194" s="298" t="s">
        <v>144</v>
      </c>
      <c r="AU194" s="298" t="s">
        <v>83</v>
      </c>
      <c r="AV194" s="278" t="s">
        <v>81</v>
      </c>
      <c r="AW194" s="278" t="s">
        <v>37</v>
      </c>
      <c r="AX194" s="278" t="s">
        <v>75</v>
      </c>
      <c r="AY194" s="298" t="s">
        <v>132</v>
      </c>
    </row>
    <row r="195" spans="2:51" s="279" customFormat="1" ht="12">
      <c r="B195" s="158"/>
      <c r="D195" s="296" t="s">
        <v>144</v>
      </c>
      <c r="E195" s="300" t="s">
        <v>3</v>
      </c>
      <c r="F195" s="308" t="str">
        <f>F132</f>
        <v>koupelna č. 13</v>
      </c>
      <c r="H195" s="302">
        <f>H132</f>
        <v>4.12</v>
      </c>
      <c r="L195" s="158"/>
      <c r="M195" s="162"/>
      <c r="T195" s="164"/>
      <c r="AT195" s="300" t="s">
        <v>144</v>
      </c>
      <c r="AU195" s="300" t="s">
        <v>83</v>
      </c>
      <c r="AV195" s="279" t="s">
        <v>83</v>
      </c>
      <c r="AW195" s="279" t="s">
        <v>37</v>
      </c>
      <c r="AX195" s="279" t="s">
        <v>75</v>
      </c>
      <c r="AY195" s="300" t="s">
        <v>132</v>
      </c>
    </row>
    <row r="196" spans="2:51" s="279" customFormat="1" ht="12">
      <c r="B196" s="158"/>
      <c r="D196" s="296" t="s">
        <v>144</v>
      </c>
      <c r="E196" s="300" t="s">
        <v>3</v>
      </c>
      <c r="F196" s="301" t="str">
        <f>F134</f>
        <v>koupelna č. 14</v>
      </c>
      <c r="H196" s="302">
        <f>H134</f>
        <v>4.02</v>
      </c>
      <c r="L196" s="158"/>
      <c r="M196" s="162"/>
      <c r="T196" s="164"/>
      <c r="AT196" s="300" t="s">
        <v>144</v>
      </c>
      <c r="AU196" s="300" t="s">
        <v>83</v>
      </c>
      <c r="AV196" s="279" t="s">
        <v>83</v>
      </c>
      <c r="AW196" s="279" t="s">
        <v>37</v>
      </c>
      <c r="AX196" s="279" t="s">
        <v>75</v>
      </c>
      <c r="AY196" s="300" t="s">
        <v>132</v>
      </c>
    </row>
    <row r="197" spans="2:51" s="272" customFormat="1" ht="12">
      <c r="B197" s="174"/>
      <c r="D197" s="296" t="s">
        <v>144</v>
      </c>
      <c r="E197" s="303" t="s">
        <v>3</v>
      </c>
      <c r="F197" s="304" t="s">
        <v>207</v>
      </c>
      <c r="H197" s="305">
        <f>H195+H196</f>
        <v>8.14</v>
      </c>
      <c r="L197" s="174"/>
      <c r="M197" s="178"/>
      <c r="T197" s="180"/>
      <c r="AT197" s="303" t="s">
        <v>144</v>
      </c>
      <c r="AU197" s="303" t="s">
        <v>83</v>
      </c>
      <c r="AV197" s="272" t="s">
        <v>140</v>
      </c>
      <c r="AW197" s="272" t="s">
        <v>37</v>
      </c>
      <c r="AX197" s="272" t="s">
        <v>81</v>
      </c>
      <c r="AY197" s="303" t="s">
        <v>132</v>
      </c>
    </row>
    <row r="198" spans="1:65" s="281" customFormat="1" ht="24.2" customHeight="1">
      <c r="A198" s="285"/>
      <c r="B198" s="135"/>
      <c r="C198" s="136">
        <v>26</v>
      </c>
      <c r="D198" s="136" t="s">
        <v>135</v>
      </c>
      <c r="E198" s="137" t="s">
        <v>655</v>
      </c>
      <c r="F198" s="138" t="s">
        <v>656</v>
      </c>
      <c r="G198" s="139" t="s">
        <v>177</v>
      </c>
      <c r="H198" s="140">
        <f>H192</f>
        <v>8.14</v>
      </c>
      <c r="I198" s="141"/>
      <c r="J198" s="141">
        <f>ROUND(I198*H198,2)</f>
        <v>0</v>
      </c>
      <c r="K198" s="138" t="s">
        <v>139</v>
      </c>
      <c r="L198" s="31"/>
      <c r="M198" s="142" t="s">
        <v>3</v>
      </c>
      <c r="N198" s="274" t="s">
        <v>46</v>
      </c>
      <c r="O198" s="275">
        <v>0.12</v>
      </c>
      <c r="P198" s="275">
        <f>O198*H198</f>
        <v>0.9768</v>
      </c>
      <c r="Q198" s="275">
        <v>0.0007</v>
      </c>
      <c r="R198" s="275">
        <f>Q198*H198</f>
        <v>0.005698</v>
      </c>
      <c r="S198" s="275">
        <v>0</v>
      </c>
      <c r="T198" s="145">
        <f>S198*H198</f>
        <v>0</v>
      </c>
      <c r="U198" s="285"/>
      <c r="V198" s="285"/>
      <c r="W198" s="285"/>
      <c r="X198" s="285"/>
      <c r="Y198" s="285"/>
      <c r="Z198" s="285"/>
      <c r="AA198" s="285"/>
      <c r="AB198" s="285"/>
      <c r="AC198" s="285"/>
      <c r="AD198" s="285"/>
      <c r="AE198" s="285"/>
      <c r="AR198" s="293" t="s">
        <v>226</v>
      </c>
      <c r="AT198" s="293" t="s">
        <v>135</v>
      </c>
      <c r="AU198" s="293" t="s">
        <v>83</v>
      </c>
      <c r="AY198" s="294" t="s">
        <v>132</v>
      </c>
      <c r="BE198" s="295">
        <f>IF(N198="základní",J198,0)</f>
        <v>0</v>
      </c>
      <c r="BF198" s="295">
        <f>IF(N198="snížená",J198,0)</f>
        <v>0</v>
      </c>
      <c r="BG198" s="295">
        <f>IF(N198="zákl. přenesená",J198,0)</f>
        <v>0</v>
      </c>
      <c r="BH198" s="295">
        <f>IF(N198="sníž. přenesená",J198,0)</f>
        <v>0</v>
      </c>
      <c r="BI198" s="295">
        <f>IF(N198="nulová",J198,0)</f>
        <v>0</v>
      </c>
      <c r="BJ198" s="294" t="s">
        <v>81</v>
      </c>
      <c r="BK198" s="295">
        <f>ROUND(I198*H198,2)</f>
        <v>0</v>
      </c>
      <c r="BL198" s="294" t="s">
        <v>226</v>
      </c>
      <c r="BM198" s="293" t="s">
        <v>657</v>
      </c>
    </row>
    <row r="199" spans="1:47" s="281" customFormat="1" ht="146.25">
      <c r="A199" s="285"/>
      <c r="B199" s="31"/>
      <c r="C199" s="285"/>
      <c r="D199" s="296" t="s">
        <v>142</v>
      </c>
      <c r="E199" s="285"/>
      <c r="F199" s="297" t="s">
        <v>620</v>
      </c>
      <c r="G199" s="285"/>
      <c r="H199" s="285"/>
      <c r="I199" s="285"/>
      <c r="J199" s="285"/>
      <c r="K199" s="285"/>
      <c r="L199" s="31"/>
      <c r="M199" s="150"/>
      <c r="O199" s="285"/>
      <c r="P199" s="285"/>
      <c r="Q199" s="285"/>
      <c r="R199" s="285"/>
      <c r="S199" s="285"/>
      <c r="T199" s="52"/>
      <c r="U199" s="285"/>
      <c r="V199" s="285"/>
      <c r="W199" s="285"/>
      <c r="X199" s="285"/>
      <c r="Y199" s="285"/>
      <c r="Z199" s="285"/>
      <c r="AA199" s="285"/>
      <c r="AB199" s="285"/>
      <c r="AC199" s="285"/>
      <c r="AD199" s="285"/>
      <c r="AE199" s="285"/>
      <c r="AT199" s="294" t="s">
        <v>142</v>
      </c>
      <c r="AU199" s="294" t="s">
        <v>83</v>
      </c>
    </row>
    <row r="200" spans="1:65" s="281" customFormat="1" ht="37.9" customHeight="1">
      <c r="A200" s="285"/>
      <c r="B200" s="135"/>
      <c r="C200" s="136">
        <v>27</v>
      </c>
      <c r="D200" s="136" t="s">
        <v>135</v>
      </c>
      <c r="E200" s="137" t="s">
        <v>660</v>
      </c>
      <c r="F200" s="138" t="s">
        <v>661</v>
      </c>
      <c r="G200" s="139" t="s">
        <v>177</v>
      </c>
      <c r="H200" s="140">
        <f>H192</f>
        <v>8.14</v>
      </c>
      <c r="I200" s="141"/>
      <c r="J200" s="141">
        <f>ROUND(I200*H200,2)</f>
        <v>0</v>
      </c>
      <c r="K200" s="138" t="s">
        <v>139</v>
      </c>
      <c r="L200" s="31"/>
      <c r="M200" s="142" t="s">
        <v>3</v>
      </c>
      <c r="N200" s="274" t="s">
        <v>46</v>
      </c>
      <c r="O200" s="275">
        <v>0.04</v>
      </c>
      <c r="P200" s="275">
        <f>O200*H200</f>
        <v>0.32560000000000006</v>
      </c>
      <c r="Q200" s="275">
        <v>0.0001</v>
      </c>
      <c r="R200" s="275">
        <f>Q200*H200</f>
        <v>0.000814</v>
      </c>
      <c r="S200" s="275">
        <v>0</v>
      </c>
      <c r="T200" s="145">
        <f>S200*H200</f>
        <v>0</v>
      </c>
      <c r="U200" s="285"/>
      <c r="V200" s="285"/>
      <c r="W200" s="285"/>
      <c r="X200" s="285"/>
      <c r="Y200" s="285"/>
      <c r="Z200" s="285"/>
      <c r="AA200" s="285"/>
      <c r="AB200" s="285"/>
      <c r="AC200" s="285"/>
      <c r="AD200" s="285"/>
      <c r="AE200" s="285"/>
      <c r="AR200" s="293" t="s">
        <v>226</v>
      </c>
      <c r="AT200" s="293" t="s">
        <v>135</v>
      </c>
      <c r="AU200" s="293" t="s">
        <v>83</v>
      </c>
      <c r="AY200" s="294" t="s">
        <v>132</v>
      </c>
      <c r="BE200" s="295">
        <f>IF(N200="základní",J200,0)</f>
        <v>0</v>
      </c>
      <c r="BF200" s="295">
        <f>IF(N200="snížená",J200,0)</f>
        <v>0</v>
      </c>
      <c r="BG200" s="295">
        <f>IF(N200="zákl. přenesená",J200,0)</f>
        <v>0</v>
      </c>
      <c r="BH200" s="295">
        <f>IF(N200="sníž. přenesená",J200,0)</f>
        <v>0</v>
      </c>
      <c r="BI200" s="295">
        <f>IF(N200="nulová",J200,0)</f>
        <v>0</v>
      </c>
      <c r="BJ200" s="294" t="s">
        <v>81</v>
      </c>
      <c r="BK200" s="295">
        <f>ROUND(I200*H200,2)</f>
        <v>0</v>
      </c>
      <c r="BL200" s="294" t="s">
        <v>226</v>
      </c>
      <c r="BM200" s="293" t="s">
        <v>662</v>
      </c>
    </row>
    <row r="201" spans="1:47" s="281" customFormat="1" ht="146.25">
      <c r="A201" s="285"/>
      <c r="B201" s="31"/>
      <c r="C201" s="285"/>
      <c r="D201" s="296" t="s">
        <v>142</v>
      </c>
      <c r="E201" s="285"/>
      <c r="F201" s="297" t="s">
        <v>620</v>
      </c>
      <c r="G201" s="285"/>
      <c r="H201" s="285"/>
      <c r="I201" s="285"/>
      <c r="J201" s="285"/>
      <c r="K201" s="285"/>
      <c r="L201" s="31"/>
      <c r="M201" s="150"/>
      <c r="O201" s="285"/>
      <c r="P201" s="285"/>
      <c r="Q201" s="285"/>
      <c r="R201" s="285"/>
      <c r="S201" s="285"/>
      <c r="T201" s="52"/>
      <c r="U201" s="285"/>
      <c r="V201" s="285"/>
      <c r="W201" s="285"/>
      <c r="X201" s="285"/>
      <c r="Y201" s="285"/>
      <c r="Z201" s="285"/>
      <c r="AA201" s="285"/>
      <c r="AB201" s="285"/>
      <c r="AC201" s="285"/>
      <c r="AD201" s="285"/>
      <c r="AE201" s="285"/>
      <c r="AT201" s="294" t="s">
        <v>142</v>
      </c>
      <c r="AU201" s="294" t="s">
        <v>83</v>
      </c>
    </row>
    <row r="202" spans="1:65" s="281" customFormat="1" ht="37.9" customHeight="1">
      <c r="A202" s="285"/>
      <c r="B202" s="135"/>
      <c r="C202" s="136">
        <v>28</v>
      </c>
      <c r="D202" s="136" t="s">
        <v>135</v>
      </c>
      <c r="E202" s="137" t="s">
        <v>1838</v>
      </c>
      <c r="F202" s="138" t="s">
        <v>1839</v>
      </c>
      <c r="G202" s="139" t="s">
        <v>432</v>
      </c>
      <c r="H202" s="140">
        <f>(J192+J198+J200)/100</f>
        <v>0</v>
      </c>
      <c r="I202" s="141"/>
      <c r="J202" s="141">
        <f>ROUND(I202*H202,2)</f>
        <v>0</v>
      </c>
      <c r="K202" s="138" t="s">
        <v>139</v>
      </c>
      <c r="L202" s="31"/>
      <c r="M202" s="142" t="s">
        <v>3</v>
      </c>
      <c r="N202" s="274" t="s">
        <v>46</v>
      </c>
      <c r="O202" s="275">
        <v>0</v>
      </c>
      <c r="P202" s="275">
        <f>O202*H202</f>
        <v>0</v>
      </c>
      <c r="Q202" s="275">
        <v>0</v>
      </c>
      <c r="R202" s="275">
        <f>Q202*H202</f>
        <v>0</v>
      </c>
      <c r="S202" s="275">
        <v>0</v>
      </c>
      <c r="T202" s="145">
        <f>S202*H202</f>
        <v>0</v>
      </c>
      <c r="U202" s="285"/>
      <c r="V202" s="285"/>
      <c r="W202" s="285"/>
      <c r="X202" s="285"/>
      <c r="Y202" s="285"/>
      <c r="Z202" s="285"/>
      <c r="AA202" s="285"/>
      <c r="AB202" s="285"/>
      <c r="AC202" s="285"/>
      <c r="AD202" s="285"/>
      <c r="AE202" s="285"/>
      <c r="AR202" s="293" t="s">
        <v>226</v>
      </c>
      <c r="AT202" s="293" t="s">
        <v>135</v>
      </c>
      <c r="AU202" s="293" t="s">
        <v>83</v>
      </c>
      <c r="AY202" s="294" t="s">
        <v>132</v>
      </c>
      <c r="BE202" s="295">
        <f>IF(N202="základní",J202,0)</f>
        <v>0</v>
      </c>
      <c r="BF202" s="295">
        <f>IF(N202="snížená",J202,0)</f>
        <v>0</v>
      </c>
      <c r="BG202" s="295">
        <f>IF(N202="zákl. přenesená",J202,0)</f>
        <v>0</v>
      </c>
      <c r="BH202" s="295">
        <f>IF(N202="sníž. přenesená",J202,0)</f>
        <v>0</v>
      </c>
      <c r="BI202" s="295">
        <f>IF(N202="nulová",J202,0)</f>
        <v>0</v>
      </c>
      <c r="BJ202" s="294" t="s">
        <v>81</v>
      </c>
      <c r="BK202" s="295">
        <f>ROUND(I202*H202,2)</f>
        <v>0</v>
      </c>
      <c r="BL202" s="294" t="s">
        <v>226</v>
      </c>
      <c r="BM202" s="293" t="s">
        <v>693</v>
      </c>
    </row>
    <row r="203" spans="1:47" s="281" customFormat="1" ht="146.25">
      <c r="A203" s="285"/>
      <c r="B203" s="31"/>
      <c r="C203" s="285"/>
      <c r="D203" s="296" t="s">
        <v>142</v>
      </c>
      <c r="E203" s="285"/>
      <c r="F203" s="297" t="s">
        <v>694</v>
      </c>
      <c r="G203" s="285"/>
      <c r="H203" s="285"/>
      <c r="I203" s="285"/>
      <c r="J203" s="285"/>
      <c r="K203" s="285"/>
      <c r="L203" s="31"/>
      <c r="M203" s="150"/>
      <c r="O203" s="285"/>
      <c r="P203" s="285"/>
      <c r="Q203" s="285"/>
      <c r="R203" s="285"/>
      <c r="S203" s="285"/>
      <c r="T203" s="52"/>
      <c r="U203" s="285"/>
      <c r="V203" s="285"/>
      <c r="W203" s="285"/>
      <c r="X203" s="285"/>
      <c r="Y203" s="285"/>
      <c r="Z203" s="285"/>
      <c r="AA203" s="285"/>
      <c r="AB203" s="285"/>
      <c r="AC203" s="285"/>
      <c r="AD203" s="285"/>
      <c r="AE203" s="285"/>
      <c r="AT203" s="294" t="s">
        <v>142</v>
      </c>
      <c r="AU203" s="294" t="s">
        <v>83</v>
      </c>
    </row>
    <row r="204" spans="1:65" s="281" customFormat="1" ht="49.15" customHeight="1">
      <c r="A204" s="285"/>
      <c r="B204" s="135"/>
      <c r="C204" s="136">
        <v>29</v>
      </c>
      <c r="D204" s="136" t="s">
        <v>135</v>
      </c>
      <c r="E204" s="137" t="s">
        <v>696</v>
      </c>
      <c r="F204" s="138" t="s">
        <v>697</v>
      </c>
      <c r="G204" s="139" t="s">
        <v>432</v>
      </c>
      <c r="H204" s="140">
        <f>H202</f>
        <v>0</v>
      </c>
      <c r="I204" s="141"/>
      <c r="J204" s="141">
        <f>ROUND(I204*H204,2)</f>
        <v>0</v>
      </c>
      <c r="K204" s="138" t="s">
        <v>139</v>
      </c>
      <c r="L204" s="31"/>
      <c r="M204" s="142" t="s">
        <v>3</v>
      </c>
      <c r="N204" s="274" t="s">
        <v>46</v>
      </c>
      <c r="O204" s="275">
        <v>0</v>
      </c>
      <c r="P204" s="275">
        <f>O204*H204</f>
        <v>0</v>
      </c>
      <c r="Q204" s="275">
        <v>0</v>
      </c>
      <c r="R204" s="275">
        <f>Q204*H204</f>
        <v>0</v>
      </c>
      <c r="S204" s="275">
        <v>0</v>
      </c>
      <c r="T204" s="145">
        <f>S204*H204</f>
        <v>0</v>
      </c>
      <c r="U204" s="285"/>
      <c r="V204" s="285"/>
      <c r="W204" s="285"/>
      <c r="X204" s="285"/>
      <c r="Y204" s="285"/>
      <c r="Z204" s="285"/>
      <c r="AA204" s="285"/>
      <c r="AB204" s="285"/>
      <c r="AC204" s="285"/>
      <c r="AD204" s="285"/>
      <c r="AE204" s="285"/>
      <c r="AR204" s="293" t="s">
        <v>226</v>
      </c>
      <c r="AT204" s="293" t="s">
        <v>135</v>
      </c>
      <c r="AU204" s="293" t="s">
        <v>83</v>
      </c>
      <c r="AY204" s="294" t="s">
        <v>132</v>
      </c>
      <c r="BE204" s="295">
        <f>IF(N204="základní",J204,0)</f>
        <v>0</v>
      </c>
      <c r="BF204" s="295">
        <f>IF(N204="snížená",J204,0)</f>
        <v>0</v>
      </c>
      <c r="BG204" s="295">
        <f>IF(N204="zákl. přenesená",J204,0)</f>
        <v>0</v>
      </c>
      <c r="BH204" s="295">
        <f>IF(N204="sníž. přenesená",J204,0)</f>
        <v>0</v>
      </c>
      <c r="BI204" s="295">
        <f>IF(N204="nulová",J204,0)</f>
        <v>0</v>
      </c>
      <c r="BJ204" s="294" t="s">
        <v>81</v>
      </c>
      <c r="BK204" s="295">
        <f>ROUND(I204*H204,2)</f>
        <v>0</v>
      </c>
      <c r="BL204" s="294" t="s">
        <v>226</v>
      </c>
      <c r="BM204" s="293" t="s">
        <v>698</v>
      </c>
    </row>
    <row r="205" spans="1:47" s="281" customFormat="1" ht="146.25">
      <c r="A205" s="285"/>
      <c r="B205" s="31"/>
      <c r="C205" s="285"/>
      <c r="D205" s="296" t="s">
        <v>142</v>
      </c>
      <c r="E205" s="285"/>
      <c r="F205" s="297" t="s">
        <v>694</v>
      </c>
      <c r="G205" s="285"/>
      <c r="H205" s="285"/>
      <c r="I205" s="285"/>
      <c r="J205" s="285"/>
      <c r="K205" s="285"/>
      <c r="L205" s="31"/>
      <c r="M205" s="150"/>
      <c r="O205" s="285"/>
      <c r="P205" s="285"/>
      <c r="Q205" s="285"/>
      <c r="R205" s="285"/>
      <c r="S205" s="285"/>
      <c r="T205" s="52"/>
      <c r="U205" s="285"/>
      <c r="V205" s="285"/>
      <c r="W205" s="285"/>
      <c r="X205" s="285"/>
      <c r="Y205" s="285"/>
      <c r="Z205" s="285"/>
      <c r="AA205" s="285"/>
      <c r="AB205" s="285"/>
      <c r="AC205" s="285"/>
      <c r="AD205" s="285"/>
      <c r="AE205" s="285"/>
      <c r="AT205" s="294" t="s">
        <v>142</v>
      </c>
      <c r="AU205" s="294" t="s">
        <v>83</v>
      </c>
    </row>
    <row r="206" spans="2:63" s="12" customFormat="1" ht="22.9" customHeight="1">
      <c r="B206" s="123"/>
      <c r="D206" s="327" t="s">
        <v>74</v>
      </c>
      <c r="E206" s="328" t="s">
        <v>822</v>
      </c>
      <c r="F206" s="328" t="s">
        <v>823</v>
      </c>
      <c r="G206" s="329"/>
      <c r="H206" s="329"/>
      <c r="I206" s="329"/>
      <c r="J206" s="330">
        <f>SUM(J207:J234)</f>
        <v>0</v>
      </c>
      <c r="L206" s="123"/>
      <c r="M206" s="127"/>
      <c r="N206" s="128"/>
      <c r="O206" s="128"/>
      <c r="P206" s="129">
        <f>SUM(P213:P234)</f>
        <v>7.361016</v>
      </c>
      <c r="Q206" s="128"/>
      <c r="R206" s="129">
        <f>SUM(R213:R234)</f>
        <v>0.047552</v>
      </c>
      <c r="S206" s="128"/>
      <c r="T206" s="130">
        <f>SUM(T213:T234)</f>
        <v>0</v>
      </c>
      <c r="AR206" s="124" t="s">
        <v>83</v>
      </c>
      <c r="AT206" s="131" t="s">
        <v>74</v>
      </c>
      <c r="AU206" s="131" t="s">
        <v>81</v>
      </c>
      <c r="AY206" s="124" t="s">
        <v>132</v>
      </c>
      <c r="BK206" s="132">
        <f>SUM(BK213:BK234)</f>
        <v>0</v>
      </c>
    </row>
    <row r="207" spans="1:65" s="281" customFormat="1" ht="24.2" customHeight="1">
      <c r="A207" s="285"/>
      <c r="B207" s="135"/>
      <c r="C207" s="136">
        <v>30</v>
      </c>
      <c r="D207" s="136" t="s">
        <v>135</v>
      </c>
      <c r="E207" s="137" t="s">
        <v>1846</v>
      </c>
      <c r="F207" s="138" t="s">
        <v>1847</v>
      </c>
      <c r="G207" s="139" t="s">
        <v>177</v>
      </c>
      <c r="H207" s="140">
        <f>H211</f>
        <v>0.6</v>
      </c>
      <c r="I207" s="141"/>
      <c r="J207" s="141">
        <f>ROUND(I207*H207,2)</f>
        <v>0</v>
      </c>
      <c r="K207" s="138" t="s">
        <v>139</v>
      </c>
      <c r="L207" s="31"/>
      <c r="M207" s="142" t="s">
        <v>3</v>
      </c>
      <c r="N207" s="274" t="s">
        <v>46</v>
      </c>
      <c r="O207" s="275">
        <v>1.298</v>
      </c>
      <c r="P207" s="275">
        <f>O207*H207</f>
        <v>0.7788</v>
      </c>
      <c r="Q207" s="275">
        <v>0.00026</v>
      </c>
      <c r="R207" s="275">
        <f>Q207*H207</f>
        <v>0.00015599999999999997</v>
      </c>
      <c r="S207" s="275">
        <v>0</v>
      </c>
      <c r="T207" s="145">
        <f>S207*H207</f>
        <v>0</v>
      </c>
      <c r="U207" s="285"/>
      <c r="V207" s="285"/>
      <c r="W207" s="285"/>
      <c r="X207" s="285"/>
      <c r="Y207" s="285"/>
      <c r="Z207" s="285"/>
      <c r="AA207" s="285"/>
      <c r="AB207" s="285"/>
      <c r="AC207" s="285"/>
      <c r="AD207" s="285"/>
      <c r="AE207" s="285"/>
      <c r="AR207" s="293" t="s">
        <v>226</v>
      </c>
      <c r="AT207" s="293" t="s">
        <v>135</v>
      </c>
      <c r="AU207" s="293" t="s">
        <v>83</v>
      </c>
      <c r="AY207" s="294" t="s">
        <v>132</v>
      </c>
      <c r="BE207" s="295">
        <f>IF(N207="základní",J207,0)</f>
        <v>0</v>
      </c>
      <c r="BF207" s="295">
        <f>IF(N207="snížená",J207,0)</f>
        <v>0</v>
      </c>
      <c r="BG207" s="295">
        <f>IF(N207="zákl. přenesená",J207,0)</f>
        <v>0</v>
      </c>
      <c r="BH207" s="295">
        <f>IF(N207="sníž. přenesená",J207,0)</f>
        <v>0</v>
      </c>
      <c r="BI207" s="295">
        <f>IF(N207="nulová",J207,0)</f>
        <v>0</v>
      </c>
      <c r="BJ207" s="294" t="s">
        <v>81</v>
      </c>
      <c r="BK207" s="295">
        <f>ROUND(I207*H207,2)</f>
        <v>0</v>
      </c>
      <c r="BL207" s="294" t="s">
        <v>226</v>
      </c>
      <c r="BM207" s="293" t="s">
        <v>1841</v>
      </c>
    </row>
    <row r="208" spans="1:47" s="281" customFormat="1" ht="126.75">
      <c r="A208" s="285"/>
      <c r="B208" s="31"/>
      <c r="C208" s="285"/>
      <c r="D208" s="296" t="s">
        <v>142</v>
      </c>
      <c r="E208" s="285"/>
      <c r="F208" s="297" t="s">
        <v>1842</v>
      </c>
      <c r="G208" s="285"/>
      <c r="H208" s="285"/>
      <c r="I208" s="285"/>
      <c r="J208" s="285"/>
      <c r="K208" s="285"/>
      <c r="L208" s="31"/>
      <c r="M208" s="150"/>
      <c r="O208" s="285"/>
      <c r="P208" s="285"/>
      <c r="Q208" s="285"/>
      <c r="R208" s="285"/>
      <c r="S208" s="285"/>
      <c r="T208" s="52"/>
      <c r="U208" s="285"/>
      <c r="V208" s="285"/>
      <c r="W208" s="285"/>
      <c r="X208" s="285"/>
      <c r="Y208" s="285"/>
      <c r="Z208" s="285"/>
      <c r="AA208" s="285"/>
      <c r="AB208" s="285"/>
      <c r="AC208" s="285"/>
      <c r="AD208" s="285"/>
      <c r="AE208" s="285"/>
      <c r="AT208" s="294" t="s">
        <v>142</v>
      </c>
      <c r="AU208" s="294" t="s">
        <v>83</v>
      </c>
    </row>
    <row r="209" spans="1:47" s="281" customFormat="1" ht="39">
      <c r="A209" s="285"/>
      <c r="B209" s="31"/>
      <c r="C209" s="285"/>
      <c r="D209" s="296" t="s">
        <v>186</v>
      </c>
      <c r="E209" s="285"/>
      <c r="F209" s="297" t="s">
        <v>1843</v>
      </c>
      <c r="G209" s="285"/>
      <c r="H209" s="285"/>
      <c r="I209" s="285"/>
      <c r="J209" s="285"/>
      <c r="K209" s="285"/>
      <c r="L209" s="31"/>
      <c r="M209" s="150"/>
      <c r="O209" s="285"/>
      <c r="P209" s="285"/>
      <c r="Q209" s="285"/>
      <c r="R209" s="285"/>
      <c r="S209" s="285"/>
      <c r="T209" s="52"/>
      <c r="U209" s="285"/>
      <c r="V209" s="285"/>
      <c r="W209" s="285"/>
      <c r="X209" s="285"/>
      <c r="Y209" s="285"/>
      <c r="Z209" s="285"/>
      <c r="AA209" s="285"/>
      <c r="AB209" s="285"/>
      <c r="AC209" s="285"/>
      <c r="AD209" s="285"/>
      <c r="AE209" s="285"/>
      <c r="AT209" s="294" t="s">
        <v>186</v>
      </c>
      <c r="AU209" s="294" t="s">
        <v>83</v>
      </c>
    </row>
    <row r="210" spans="2:51" s="278" customFormat="1" ht="12">
      <c r="B210" s="152"/>
      <c r="D210" s="296" t="s">
        <v>144</v>
      </c>
      <c r="E210" s="298" t="s">
        <v>3</v>
      </c>
      <c r="F210" s="299" t="s">
        <v>1848</v>
      </c>
      <c r="H210" s="298" t="s">
        <v>3</v>
      </c>
      <c r="L210" s="152"/>
      <c r="M210" s="155"/>
      <c r="T210" s="157"/>
      <c r="AT210" s="298" t="s">
        <v>144</v>
      </c>
      <c r="AU210" s="298" t="s">
        <v>83</v>
      </c>
      <c r="AV210" s="278" t="s">
        <v>81</v>
      </c>
      <c r="AW210" s="278" t="s">
        <v>37</v>
      </c>
      <c r="AX210" s="278" t="s">
        <v>75</v>
      </c>
      <c r="AY210" s="298" t="s">
        <v>132</v>
      </c>
    </row>
    <row r="211" spans="2:51" s="279" customFormat="1" ht="12">
      <c r="B211" s="158"/>
      <c r="D211" s="296" t="s">
        <v>144</v>
      </c>
      <c r="E211" s="300" t="s">
        <v>3</v>
      </c>
      <c r="F211" s="301" t="s">
        <v>1849</v>
      </c>
      <c r="H211" s="302">
        <f>1.2*0.5</f>
        <v>0.6</v>
      </c>
      <c r="L211" s="158"/>
      <c r="M211" s="162"/>
      <c r="T211" s="164"/>
      <c r="AT211" s="300" t="s">
        <v>144</v>
      </c>
      <c r="AU211" s="300" t="s">
        <v>83</v>
      </c>
      <c r="AV211" s="279" t="s">
        <v>83</v>
      </c>
      <c r="AW211" s="279" t="s">
        <v>37</v>
      </c>
      <c r="AX211" s="279" t="s">
        <v>81</v>
      </c>
      <c r="AY211" s="300" t="s">
        <v>132</v>
      </c>
    </row>
    <row r="212" spans="1:65" s="281" customFormat="1" ht="92.25" customHeight="1">
      <c r="A212" s="285"/>
      <c r="B212" s="135"/>
      <c r="C212" s="165">
        <v>31</v>
      </c>
      <c r="D212" s="165" t="s">
        <v>158</v>
      </c>
      <c r="E212" s="166" t="s">
        <v>1844</v>
      </c>
      <c r="F212" s="167" t="s">
        <v>1850</v>
      </c>
      <c r="G212" s="168" t="s">
        <v>184</v>
      </c>
      <c r="H212" s="169">
        <v>1</v>
      </c>
      <c r="I212" s="170"/>
      <c r="J212" s="170">
        <f>ROUND(I212*H212,2)</f>
        <v>0</v>
      </c>
      <c r="K212" s="167" t="s">
        <v>407</v>
      </c>
      <c r="L212" s="171"/>
      <c r="M212" s="172" t="s">
        <v>3</v>
      </c>
      <c r="N212" s="306" t="s">
        <v>46</v>
      </c>
      <c r="O212" s="275">
        <v>0</v>
      </c>
      <c r="P212" s="275">
        <f>O212*H212</f>
        <v>0</v>
      </c>
      <c r="Q212" s="275">
        <v>0</v>
      </c>
      <c r="R212" s="275">
        <f>Q212*H212</f>
        <v>0</v>
      </c>
      <c r="S212" s="275">
        <v>0</v>
      </c>
      <c r="T212" s="145">
        <f>S212*H212</f>
        <v>0</v>
      </c>
      <c r="U212" s="285"/>
      <c r="V212" s="285"/>
      <c r="W212" s="285"/>
      <c r="X212" s="285"/>
      <c r="Y212" s="285"/>
      <c r="Z212" s="285"/>
      <c r="AA212" s="285"/>
      <c r="AB212" s="285"/>
      <c r="AC212" s="285"/>
      <c r="AD212" s="285"/>
      <c r="AE212" s="285"/>
      <c r="AR212" s="293" t="s">
        <v>318</v>
      </c>
      <c r="AT212" s="293" t="s">
        <v>158</v>
      </c>
      <c r="AU212" s="293" t="s">
        <v>83</v>
      </c>
      <c r="AY212" s="294" t="s">
        <v>132</v>
      </c>
      <c r="BE212" s="295">
        <f>IF(N212="základní",J212,0)</f>
        <v>0</v>
      </c>
      <c r="BF212" s="295">
        <f>IF(N212="snížená",J212,0)</f>
        <v>0</v>
      </c>
      <c r="BG212" s="295">
        <f>IF(N212="zákl. přenesená",J212,0)</f>
        <v>0</v>
      </c>
      <c r="BH212" s="295">
        <f>IF(N212="sníž. přenesená",J212,0)</f>
        <v>0</v>
      </c>
      <c r="BI212" s="295">
        <f>IF(N212="nulová",J212,0)</f>
        <v>0</v>
      </c>
      <c r="BJ212" s="294" t="s">
        <v>81</v>
      </c>
      <c r="BK212" s="295">
        <f>ROUND(I212*H212,2)</f>
        <v>0</v>
      </c>
      <c r="BL212" s="294" t="s">
        <v>226</v>
      </c>
      <c r="BM212" s="293" t="s">
        <v>1845</v>
      </c>
    </row>
    <row r="213" spans="1:65" s="2" customFormat="1" ht="37.9" customHeight="1">
      <c r="A213" s="30"/>
      <c r="B213" s="135"/>
      <c r="C213" s="136">
        <v>32</v>
      </c>
      <c r="D213" s="136" t="s">
        <v>135</v>
      </c>
      <c r="E213" s="137" t="s">
        <v>825</v>
      </c>
      <c r="F213" s="138" t="s">
        <v>826</v>
      </c>
      <c r="G213" s="139" t="s">
        <v>184</v>
      </c>
      <c r="H213" s="140">
        <v>2</v>
      </c>
      <c r="I213" s="141"/>
      <c r="J213" s="141">
        <f>ROUND(I213*H213,2)</f>
        <v>0</v>
      </c>
      <c r="K213" s="138" t="s">
        <v>139</v>
      </c>
      <c r="L213" s="31"/>
      <c r="M213" s="142" t="s">
        <v>3</v>
      </c>
      <c r="N213" s="143" t="s">
        <v>46</v>
      </c>
      <c r="O213" s="144">
        <v>2.859</v>
      </c>
      <c r="P213" s="144">
        <f>O213*H213</f>
        <v>5.718</v>
      </c>
      <c r="Q213" s="144">
        <v>0</v>
      </c>
      <c r="R213" s="144">
        <f>Q213*H213</f>
        <v>0</v>
      </c>
      <c r="S213" s="144">
        <v>0</v>
      </c>
      <c r="T213" s="145">
        <f>S213*H213</f>
        <v>0</v>
      </c>
      <c r="U213" s="30"/>
      <c r="V213" s="30"/>
      <c r="W213" s="30"/>
      <c r="X213" s="30"/>
      <c r="Y213" s="30"/>
      <c r="Z213" s="30"/>
      <c r="AA213" s="30"/>
      <c r="AB213" s="30"/>
      <c r="AC213" s="30"/>
      <c r="AD213" s="30"/>
      <c r="AE213" s="30"/>
      <c r="AR213" s="146" t="s">
        <v>226</v>
      </c>
      <c r="AT213" s="146" t="s">
        <v>135</v>
      </c>
      <c r="AU213" s="146" t="s">
        <v>83</v>
      </c>
      <c r="AY213" s="18" t="s">
        <v>132</v>
      </c>
      <c r="BE213" s="147">
        <f>IF(N213="základní",J213,0)</f>
        <v>0</v>
      </c>
      <c r="BF213" s="147">
        <f>IF(N213="snížená",J213,0)</f>
        <v>0</v>
      </c>
      <c r="BG213" s="147">
        <f>IF(N213="zákl. přenesená",J213,0)</f>
        <v>0</v>
      </c>
      <c r="BH213" s="147">
        <f>IF(N213="sníž. přenesená",J213,0)</f>
        <v>0</v>
      </c>
      <c r="BI213" s="147">
        <f>IF(N213="nulová",J213,0)</f>
        <v>0</v>
      </c>
      <c r="BJ213" s="18" t="s">
        <v>81</v>
      </c>
      <c r="BK213" s="147">
        <f>ROUND(I213*H213,2)</f>
        <v>0</v>
      </c>
      <c r="BL213" s="18" t="s">
        <v>226</v>
      </c>
      <c r="BM213" s="146" t="s">
        <v>827</v>
      </c>
    </row>
    <row r="214" spans="1:47" s="2" customFormat="1" ht="136.5">
      <c r="A214" s="30"/>
      <c r="B214" s="31"/>
      <c r="C214" s="30"/>
      <c r="D214" s="148" t="s">
        <v>142</v>
      </c>
      <c r="E214" s="30"/>
      <c r="F214" s="149" t="s">
        <v>828</v>
      </c>
      <c r="G214" s="30"/>
      <c r="H214" s="30"/>
      <c r="I214" s="30"/>
      <c r="J214" s="30"/>
      <c r="K214" s="30"/>
      <c r="L214" s="31"/>
      <c r="M214" s="150"/>
      <c r="N214" s="151"/>
      <c r="O214" s="51"/>
      <c r="P214" s="51"/>
      <c r="Q214" s="51"/>
      <c r="R214" s="51"/>
      <c r="S214" s="51"/>
      <c r="T214" s="52"/>
      <c r="U214" s="30"/>
      <c r="V214" s="30"/>
      <c r="W214" s="30"/>
      <c r="X214" s="30"/>
      <c r="Y214" s="30"/>
      <c r="Z214" s="30"/>
      <c r="AA214" s="30"/>
      <c r="AB214" s="30"/>
      <c r="AC214" s="30"/>
      <c r="AD214" s="30"/>
      <c r="AE214" s="30"/>
      <c r="AT214" s="18" t="s">
        <v>142</v>
      </c>
      <c r="AU214" s="18" t="s">
        <v>83</v>
      </c>
    </row>
    <row r="215" spans="2:51" s="13" customFormat="1" ht="12">
      <c r="B215" s="152"/>
      <c r="D215" s="148" t="s">
        <v>144</v>
      </c>
      <c r="E215" s="153" t="s">
        <v>3</v>
      </c>
      <c r="F215" s="154" t="s">
        <v>1761</v>
      </c>
      <c r="H215" s="153">
        <v>2</v>
      </c>
      <c r="L215" s="152"/>
      <c r="M215" s="155"/>
      <c r="N215" s="156"/>
      <c r="O215" s="156"/>
      <c r="P215" s="156"/>
      <c r="Q215" s="156"/>
      <c r="R215" s="156"/>
      <c r="S215" s="156"/>
      <c r="T215" s="157"/>
      <c r="AT215" s="153" t="s">
        <v>144</v>
      </c>
      <c r="AU215" s="153" t="s">
        <v>83</v>
      </c>
      <c r="AV215" s="13" t="s">
        <v>81</v>
      </c>
      <c r="AW215" s="13" t="s">
        <v>37</v>
      </c>
      <c r="AX215" s="13" t="s">
        <v>75</v>
      </c>
      <c r="AY215" s="153" t="s">
        <v>132</v>
      </c>
    </row>
    <row r="216" spans="1:65" s="2" customFormat="1" ht="56.25" customHeight="1">
      <c r="A216" s="30"/>
      <c r="B216" s="135"/>
      <c r="C216" s="165">
        <v>33</v>
      </c>
      <c r="D216" s="165" t="s">
        <v>158</v>
      </c>
      <c r="E216" s="166" t="s">
        <v>831</v>
      </c>
      <c r="F216" s="167" t="s">
        <v>1762</v>
      </c>
      <c r="G216" s="168" t="s">
        <v>184</v>
      </c>
      <c r="H216" s="169">
        <v>2</v>
      </c>
      <c r="I216" s="170"/>
      <c r="J216" s="170">
        <f>ROUND(I216*H216,2)</f>
        <v>0</v>
      </c>
      <c r="K216" s="167" t="s">
        <v>407</v>
      </c>
      <c r="L216" s="171"/>
      <c r="M216" s="172" t="s">
        <v>3</v>
      </c>
      <c r="N216" s="173" t="s">
        <v>46</v>
      </c>
      <c r="O216" s="144">
        <v>0</v>
      </c>
      <c r="P216" s="144">
        <f>O216*H216</f>
        <v>0</v>
      </c>
      <c r="Q216" s="144">
        <v>0.016</v>
      </c>
      <c r="R216" s="144">
        <f>Q216*H216</f>
        <v>0.032</v>
      </c>
      <c r="S216" s="144">
        <v>0</v>
      </c>
      <c r="T216" s="145">
        <f>S216*H216</f>
        <v>0</v>
      </c>
      <c r="U216" s="30"/>
      <c r="V216" s="30"/>
      <c r="W216" s="30"/>
      <c r="X216" s="30"/>
      <c r="Y216" s="30"/>
      <c r="Z216" s="30"/>
      <c r="AA216" s="30"/>
      <c r="AB216" s="30"/>
      <c r="AC216" s="30"/>
      <c r="AD216" s="30"/>
      <c r="AE216" s="30"/>
      <c r="AR216" s="146" t="s">
        <v>318</v>
      </c>
      <c r="AT216" s="146" t="s">
        <v>158</v>
      </c>
      <c r="AU216" s="146" t="s">
        <v>83</v>
      </c>
      <c r="AY216" s="18" t="s">
        <v>132</v>
      </c>
      <c r="BE216" s="147">
        <f>IF(N216="základní",J216,0)</f>
        <v>0</v>
      </c>
      <c r="BF216" s="147">
        <f>IF(N216="snížená",J216,0)</f>
        <v>0</v>
      </c>
      <c r="BG216" s="147">
        <f>IF(N216="zákl. přenesená",J216,0)</f>
        <v>0</v>
      </c>
      <c r="BH216" s="147">
        <f>IF(N216="sníž. přenesená",J216,0)</f>
        <v>0</v>
      </c>
      <c r="BI216" s="147">
        <f>IF(N216="nulová",J216,0)</f>
        <v>0</v>
      </c>
      <c r="BJ216" s="18" t="s">
        <v>81</v>
      </c>
      <c r="BK216" s="147">
        <f>ROUND(I216*H216,2)</f>
        <v>0</v>
      </c>
      <c r="BL216" s="18" t="s">
        <v>226</v>
      </c>
      <c r="BM216" s="146" t="s">
        <v>833</v>
      </c>
    </row>
    <row r="217" spans="1:65" s="2" customFormat="1" ht="24.2" customHeight="1">
      <c r="A217" s="30"/>
      <c r="B217" s="135"/>
      <c r="C217" s="136">
        <v>34</v>
      </c>
      <c r="D217" s="136" t="s">
        <v>135</v>
      </c>
      <c r="E217" s="137" t="s">
        <v>844</v>
      </c>
      <c r="F217" s="138" t="s">
        <v>845</v>
      </c>
      <c r="G217" s="139" t="s">
        <v>184</v>
      </c>
      <c r="H217" s="140">
        <v>2</v>
      </c>
      <c r="I217" s="141"/>
      <c r="J217" s="141">
        <f>ROUND(I217*H217,2)</f>
        <v>0</v>
      </c>
      <c r="K217" s="138" t="s">
        <v>139</v>
      </c>
      <c r="L217" s="31"/>
      <c r="M217" s="142" t="s">
        <v>3</v>
      </c>
      <c r="N217" s="143" t="s">
        <v>46</v>
      </c>
      <c r="O217" s="144">
        <v>0.209</v>
      </c>
      <c r="P217" s="144">
        <f>O217*H217</f>
        <v>0.418</v>
      </c>
      <c r="Q217" s="144">
        <v>0</v>
      </c>
      <c r="R217" s="144">
        <f>Q217*H217</f>
        <v>0</v>
      </c>
      <c r="S217" s="144">
        <v>0</v>
      </c>
      <c r="T217" s="145">
        <f>S217*H217</f>
        <v>0</v>
      </c>
      <c r="U217" s="30"/>
      <c r="V217" s="30"/>
      <c r="W217" s="30"/>
      <c r="X217" s="30"/>
      <c r="Y217" s="30"/>
      <c r="Z217" s="30"/>
      <c r="AA217" s="30"/>
      <c r="AB217" s="30"/>
      <c r="AC217" s="30"/>
      <c r="AD217" s="30"/>
      <c r="AE217" s="30"/>
      <c r="AR217" s="146" t="s">
        <v>226</v>
      </c>
      <c r="AT217" s="146" t="s">
        <v>135</v>
      </c>
      <c r="AU217" s="146" t="s">
        <v>83</v>
      </c>
      <c r="AY217" s="18" t="s">
        <v>132</v>
      </c>
      <c r="BE217" s="147">
        <f>IF(N217="základní",J217,0)</f>
        <v>0</v>
      </c>
      <c r="BF217" s="147">
        <f>IF(N217="snížená",J217,0)</f>
        <v>0</v>
      </c>
      <c r="BG217" s="147">
        <f>IF(N217="zákl. přenesená",J217,0)</f>
        <v>0</v>
      </c>
      <c r="BH217" s="147">
        <f>IF(N217="sníž. přenesená",J217,0)</f>
        <v>0</v>
      </c>
      <c r="BI217" s="147">
        <f>IF(N217="nulová",J217,0)</f>
        <v>0</v>
      </c>
      <c r="BJ217" s="18" t="s">
        <v>81</v>
      </c>
      <c r="BK217" s="147">
        <f>ROUND(I217*H217,2)</f>
        <v>0</v>
      </c>
      <c r="BL217" s="18" t="s">
        <v>226</v>
      </c>
      <c r="BM217" s="146" t="s">
        <v>846</v>
      </c>
    </row>
    <row r="218" spans="2:51" s="13" customFormat="1" ht="12">
      <c r="B218" s="152"/>
      <c r="D218" s="148" t="s">
        <v>144</v>
      </c>
      <c r="E218" s="153" t="s">
        <v>3</v>
      </c>
      <c r="F218" s="154" t="s">
        <v>179</v>
      </c>
      <c r="H218" s="153" t="s">
        <v>3</v>
      </c>
      <c r="L218" s="152"/>
      <c r="M218" s="155"/>
      <c r="N218" s="156"/>
      <c r="O218" s="156"/>
      <c r="P218" s="156"/>
      <c r="Q218" s="156"/>
      <c r="R218" s="156"/>
      <c r="S218" s="156"/>
      <c r="T218" s="157"/>
      <c r="AT218" s="153" t="s">
        <v>144</v>
      </c>
      <c r="AU218" s="153" t="s">
        <v>83</v>
      </c>
      <c r="AV218" s="13" t="s">
        <v>81</v>
      </c>
      <c r="AW218" s="13" t="s">
        <v>37</v>
      </c>
      <c r="AX218" s="13" t="s">
        <v>75</v>
      </c>
      <c r="AY218" s="153" t="s">
        <v>132</v>
      </c>
    </row>
    <row r="219" spans="2:51" s="14" customFormat="1" ht="12">
      <c r="B219" s="158"/>
      <c r="D219" s="148" t="s">
        <v>144</v>
      </c>
      <c r="E219" s="159" t="s">
        <v>3</v>
      </c>
      <c r="F219" s="160" t="s">
        <v>83</v>
      </c>
      <c r="H219" s="161">
        <v>2</v>
      </c>
      <c r="L219" s="158"/>
      <c r="M219" s="162"/>
      <c r="N219" s="163"/>
      <c r="O219" s="163"/>
      <c r="P219" s="163"/>
      <c r="Q219" s="163"/>
      <c r="R219" s="163"/>
      <c r="S219" s="163"/>
      <c r="T219" s="164"/>
      <c r="AT219" s="159" t="s">
        <v>144</v>
      </c>
      <c r="AU219" s="159" t="s">
        <v>83</v>
      </c>
      <c r="AV219" s="14" t="s">
        <v>83</v>
      </c>
      <c r="AW219" s="14" t="s">
        <v>37</v>
      </c>
      <c r="AX219" s="14" t="s">
        <v>81</v>
      </c>
      <c r="AY219" s="159" t="s">
        <v>132</v>
      </c>
    </row>
    <row r="220" spans="1:65" s="2" customFormat="1" ht="14.45" customHeight="1">
      <c r="A220" s="30"/>
      <c r="B220" s="135"/>
      <c r="C220" s="165">
        <v>35</v>
      </c>
      <c r="D220" s="165" t="s">
        <v>158</v>
      </c>
      <c r="E220" s="166" t="s">
        <v>848</v>
      </c>
      <c r="F220" s="167" t="s">
        <v>849</v>
      </c>
      <c r="G220" s="168" t="s">
        <v>184</v>
      </c>
      <c r="H220" s="169">
        <v>2</v>
      </c>
      <c r="I220" s="170"/>
      <c r="J220" s="170">
        <f>ROUND(I220*H220,2)</f>
        <v>0</v>
      </c>
      <c r="K220" s="167" t="s">
        <v>407</v>
      </c>
      <c r="L220" s="171"/>
      <c r="M220" s="172" t="s">
        <v>3</v>
      </c>
      <c r="N220" s="173" t="s">
        <v>46</v>
      </c>
      <c r="O220" s="144">
        <v>0</v>
      </c>
      <c r="P220" s="144">
        <f>O220*H220</f>
        <v>0</v>
      </c>
      <c r="Q220" s="144">
        <v>0.00015</v>
      </c>
      <c r="R220" s="144">
        <f>Q220*H220</f>
        <v>0.0003</v>
      </c>
      <c r="S220" s="144">
        <v>0</v>
      </c>
      <c r="T220" s="145">
        <f>S220*H220</f>
        <v>0</v>
      </c>
      <c r="U220" s="30"/>
      <c r="V220" s="30"/>
      <c r="W220" s="30"/>
      <c r="X220" s="30"/>
      <c r="Y220" s="30"/>
      <c r="Z220" s="30"/>
      <c r="AA220" s="30"/>
      <c r="AB220" s="30"/>
      <c r="AC220" s="30"/>
      <c r="AD220" s="30"/>
      <c r="AE220" s="30"/>
      <c r="AR220" s="146" t="s">
        <v>318</v>
      </c>
      <c r="AT220" s="146" t="s">
        <v>158</v>
      </c>
      <c r="AU220" s="146" t="s">
        <v>83</v>
      </c>
      <c r="AY220" s="18" t="s">
        <v>132</v>
      </c>
      <c r="BE220" s="147">
        <f>IF(N220="základní",J220,0)</f>
        <v>0</v>
      </c>
      <c r="BF220" s="147">
        <f>IF(N220="snížená",J220,0)</f>
        <v>0</v>
      </c>
      <c r="BG220" s="147">
        <f>IF(N220="zákl. přenesená",J220,0)</f>
        <v>0</v>
      </c>
      <c r="BH220" s="147">
        <f>IF(N220="sníž. přenesená",J220,0)</f>
        <v>0</v>
      </c>
      <c r="BI220" s="147">
        <f>IF(N220="nulová",J220,0)</f>
        <v>0</v>
      </c>
      <c r="BJ220" s="18" t="s">
        <v>81</v>
      </c>
      <c r="BK220" s="147">
        <f>ROUND(I220*H220,2)</f>
        <v>0</v>
      </c>
      <c r="BL220" s="18" t="s">
        <v>226</v>
      </c>
      <c r="BM220" s="146" t="s">
        <v>850</v>
      </c>
    </row>
    <row r="221" spans="1:65" s="2" customFormat="1" ht="24.2" customHeight="1">
      <c r="A221" s="30"/>
      <c r="B221" s="135"/>
      <c r="C221" s="136">
        <v>36</v>
      </c>
      <c r="D221" s="136" t="s">
        <v>135</v>
      </c>
      <c r="E221" s="137" t="s">
        <v>852</v>
      </c>
      <c r="F221" s="138" t="s">
        <v>853</v>
      </c>
      <c r="G221" s="139" t="s">
        <v>184</v>
      </c>
      <c r="H221" s="140">
        <v>2</v>
      </c>
      <c r="I221" s="141"/>
      <c r="J221" s="141">
        <f>ROUND(I221*H221,2)</f>
        <v>0</v>
      </c>
      <c r="K221" s="138" t="s">
        <v>139</v>
      </c>
      <c r="L221" s="31"/>
      <c r="M221" s="142" t="s">
        <v>3</v>
      </c>
      <c r="N221" s="143" t="s">
        <v>46</v>
      </c>
      <c r="O221" s="144">
        <v>0.335</v>
      </c>
      <c r="P221" s="144">
        <f>O221*H221</f>
        <v>0.67</v>
      </c>
      <c r="Q221" s="144">
        <v>0</v>
      </c>
      <c r="R221" s="144">
        <f>Q221*H221</f>
        <v>0</v>
      </c>
      <c r="S221" s="144">
        <v>0</v>
      </c>
      <c r="T221" s="145">
        <f>S221*H221</f>
        <v>0</v>
      </c>
      <c r="U221" s="30"/>
      <c r="V221" s="30"/>
      <c r="W221" s="30"/>
      <c r="X221" s="30"/>
      <c r="Y221" s="30"/>
      <c r="Z221" s="30"/>
      <c r="AA221" s="30"/>
      <c r="AB221" s="30"/>
      <c r="AC221" s="30"/>
      <c r="AD221" s="30"/>
      <c r="AE221" s="30"/>
      <c r="AR221" s="146" t="s">
        <v>226</v>
      </c>
      <c r="AT221" s="146" t="s">
        <v>135</v>
      </c>
      <c r="AU221" s="146" t="s">
        <v>83</v>
      </c>
      <c r="AY221" s="18" t="s">
        <v>132</v>
      </c>
      <c r="BE221" s="147">
        <f>IF(N221="základní",J221,0)</f>
        <v>0</v>
      </c>
      <c r="BF221" s="147">
        <f>IF(N221="snížená",J221,0)</f>
        <v>0</v>
      </c>
      <c r="BG221" s="147">
        <f>IF(N221="zákl. přenesená",J221,0)</f>
        <v>0</v>
      </c>
      <c r="BH221" s="147">
        <f>IF(N221="sníž. přenesená",J221,0)</f>
        <v>0</v>
      </c>
      <c r="BI221" s="147">
        <f>IF(N221="nulová",J221,0)</f>
        <v>0</v>
      </c>
      <c r="BJ221" s="18" t="s">
        <v>81</v>
      </c>
      <c r="BK221" s="147">
        <f>ROUND(I221*H221,2)</f>
        <v>0</v>
      </c>
      <c r="BL221" s="18" t="s">
        <v>226</v>
      </c>
      <c r="BM221" s="146" t="s">
        <v>854</v>
      </c>
    </row>
    <row r="222" spans="2:51" s="13" customFormat="1" ht="12">
      <c r="B222" s="152"/>
      <c r="D222" s="148" t="s">
        <v>144</v>
      </c>
      <c r="E222" s="153" t="s">
        <v>3</v>
      </c>
      <c r="F222" s="154" t="s">
        <v>179</v>
      </c>
      <c r="H222" s="153" t="s">
        <v>3</v>
      </c>
      <c r="L222" s="152"/>
      <c r="M222" s="155"/>
      <c r="N222" s="156"/>
      <c r="O222" s="156"/>
      <c r="P222" s="156"/>
      <c r="Q222" s="156"/>
      <c r="R222" s="156"/>
      <c r="S222" s="156"/>
      <c r="T222" s="157"/>
      <c r="AT222" s="153" t="s">
        <v>144</v>
      </c>
      <c r="AU222" s="153" t="s">
        <v>83</v>
      </c>
      <c r="AV222" s="13" t="s">
        <v>81</v>
      </c>
      <c r="AW222" s="13" t="s">
        <v>37</v>
      </c>
      <c r="AX222" s="13" t="s">
        <v>75</v>
      </c>
      <c r="AY222" s="153" t="s">
        <v>132</v>
      </c>
    </row>
    <row r="223" spans="2:51" s="14" customFormat="1" ht="12">
      <c r="B223" s="158"/>
      <c r="D223" s="148" t="s">
        <v>144</v>
      </c>
      <c r="E223" s="159" t="s">
        <v>3</v>
      </c>
      <c r="F223" s="160" t="s">
        <v>83</v>
      </c>
      <c r="H223" s="161">
        <v>2</v>
      </c>
      <c r="L223" s="158"/>
      <c r="M223" s="162"/>
      <c r="N223" s="163"/>
      <c r="O223" s="163"/>
      <c r="P223" s="163"/>
      <c r="Q223" s="163"/>
      <c r="R223" s="163"/>
      <c r="S223" s="163"/>
      <c r="T223" s="164"/>
      <c r="AT223" s="159" t="s">
        <v>144</v>
      </c>
      <c r="AU223" s="159" t="s">
        <v>83</v>
      </c>
      <c r="AV223" s="14" t="s">
        <v>83</v>
      </c>
      <c r="AW223" s="14" t="s">
        <v>37</v>
      </c>
      <c r="AX223" s="14" t="s">
        <v>81</v>
      </c>
      <c r="AY223" s="159" t="s">
        <v>132</v>
      </c>
    </row>
    <row r="224" spans="1:65" s="2" customFormat="1" ht="24.2" customHeight="1">
      <c r="A224" s="30"/>
      <c r="B224" s="135"/>
      <c r="C224" s="165">
        <v>37</v>
      </c>
      <c r="D224" s="165" t="s">
        <v>158</v>
      </c>
      <c r="E224" s="166" t="s">
        <v>856</v>
      </c>
      <c r="F224" s="167" t="s">
        <v>857</v>
      </c>
      <c r="G224" s="168" t="s">
        <v>184</v>
      </c>
      <c r="H224" s="169">
        <v>2</v>
      </c>
      <c r="I224" s="170"/>
      <c r="J224" s="170">
        <f>ROUND(I224*H224,2)</f>
        <v>0</v>
      </c>
      <c r="K224" s="167" t="s">
        <v>407</v>
      </c>
      <c r="L224" s="171"/>
      <c r="M224" s="172" t="s">
        <v>3</v>
      </c>
      <c r="N224" s="173" t="s">
        <v>46</v>
      </c>
      <c r="O224" s="144">
        <v>0</v>
      </c>
      <c r="P224" s="144">
        <f>O224*H224</f>
        <v>0</v>
      </c>
      <c r="Q224" s="144">
        <v>0.0012</v>
      </c>
      <c r="R224" s="144">
        <f>Q224*H224</f>
        <v>0.0024</v>
      </c>
      <c r="S224" s="144">
        <v>0</v>
      </c>
      <c r="T224" s="145">
        <f>S224*H224</f>
        <v>0</v>
      </c>
      <c r="U224" s="30"/>
      <c r="V224" s="30"/>
      <c r="W224" s="30"/>
      <c r="X224" s="30"/>
      <c r="Y224" s="30"/>
      <c r="Z224" s="30"/>
      <c r="AA224" s="30"/>
      <c r="AB224" s="30"/>
      <c r="AC224" s="30"/>
      <c r="AD224" s="30"/>
      <c r="AE224" s="30"/>
      <c r="AR224" s="146" t="s">
        <v>318</v>
      </c>
      <c r="AT224" s="146" t="s">
        <v>158</v>
      </c>
      <c r="AU224" s="146" t="s">
        <v>83</v>
      </c>
      <c r="AY224" s="18" t="s">
        <v>132</v>
      </c>
      <c r="BE224" s="147">
        <f>IF(N224="základní",J224,0)</f>
        <v>0</v>
      </c>
      <c r="BF224" s="147">
        <f>IF(N224="snížená",J224,0)</f>
        <v>0</v>
      </c>
      <c r="BG224" s="147">
        <f>IF(N224="zákl. přenesená",J224,0)</f>
        <v>0</v>
      </c>
      <c r="BH224" s="147">
        <f>IF(N224="sníž. přenesená",J224,0)</f>
        <v>0</v>
      </c>
      <c r="BI224" s="147">
        <f>IF(N224="nulová",J224,0)</f>
        <v>0</v>
      </c>
      <c r="BJ224" s="18" t="s">
        <v>81</v>
      </c>
      <c r="BK224" s="147">
        <f>ROUND(I224*H224,2)</f>
        <v>0</v>
      </c>
      <c r="BL224" s="18" t="s">
        <v>226</v>
      </c>
      <c r="BM224" s="146" t="s">
        <v>858</v>
      </c>
    </row>
    <row r="225" spans="1:65" s="2" customFormat="1" ht="37.9" customHeight="1">
      <c r="A225" s="30"/>
      <c r="B225" s="135"/>
      <c r="C225" s="136">
        <v>38</v>
      </c>
      <c r="D225" s="136" t="s">
        <v>135</v>
      </c>
      <c r="E225" s="137" t="s">
        <v>943</v>
      </c>
      <c r="F225" s="138" t="s">
        <v>944</v>
      </c>
      <c r="G225" s="139" t="s">
        <v>177</v>
      </c>
      <c r="H225" s="140">
        <f>H228</f>
        <v>0.952</v>
      </c>
      <c r="I225" s="141"/>
      <c r="J225" s="141">
        <f aca="true" t="shared" si="0" ref="J225">ROUND(I225*H225,2)</f>
        <v>0</v>
      </c>
      <c r="K225" s="138" t="s">
        <v>407</v>
      </c>
      <c r="L225" s="31"/>
      <c r="M225" s="142" t="s">
        <v>3</v>
      </c>
      <c r="N225" s="143" t="s">
        <v>46</v>
      </c>
      <c r="O225" s="144">
        <v>0.583</v>
      </c>
      <c r="P225" s="144">
        <f aca="true" t="shared" si="1" ref="P225">O225*H225</f>
        <v>0.555016</v>
      </c>
      <c r="Q225" s="144">
        <v>0</v>
      </c>
      <c r="R225" s="144">
        <f aca="true" t="shared" si="2" ref="R225">Q225*H225</f>
        <v>0</v>
      </c>
      <c r="S225" s="144">
        <v>0</v>
      </c>
      <c r="T225" s="145">
        <f aca="true" t="shared" si="3" ref="T225">S225*H225</f>
        <v>0</v>
      </c>
      <c r="U225" s="30"/>
      <c r="V225" s="30"/>
      <c r="W225" s="30"/>
      <c r="X225" s="30"/>
      <c r="Y225" s="30"/>
      <c r="Z225" s="30"/>
      <c r="AA225" s="30"/>
      <c r="AB225" s="30"/>
      <c r="AC225" s="30"/>
      <c r="AD225" s="30"/>
      <c r="AE225" s="30"/>
      <c r="AR225" s="146" t="s">
        <v>226</v>
      </c>
      <c r="AT225" s="146" t="s">
        <v>135</v>
      </c>
      <c r="AU225" s="146" t="s">
        <v>83</v>
      </c>
      <c r="AY225" s="18" t="s">
        <v>132</v>
      </c>
      <c r="BE225" s="147">
        <f aca="true" t="shared" si="4" ref="BE225">IF(N225="základní",J225,0)</f>
        <v>0</v>
      </c>
      <c r="BF225" s="147">
        <f aca="true" t="shared" si="5" ref="BF225">IF(N225="snížená",J225,0)</f>
        <v>0</v>
      </c>
      <c r="BG225" s="147">
        <f aca="true" t="shared" si="6" ref="BG225">IF(N225="zákl. přenesená",J225,0)</f>
        <v>0</v>
      </c>
      <c r="BH225" s="147">
        <f aca="true" t="shared" si="7" ref="BH225">IF(N225="sníž. přenesená",J225,0)</f>
        <v>0</v>
      </c>
      <c r="BI225" s="147">
        <f aca="true" t="shared" si="8" ref="BI225">IF(N225="nulová",J225,0)</f>
        <v>0</v>
      </c>
      <c r="BJ225" s="18" t="s">
        <v>81</v>
      </c>
      <c r="BK225" s="147">
        <f aca="true" t="shared" si="9" ref="BK225">ROUND(I225*H225,2)</f>
        <v>0</v>
      </c>
      <c r="BL225" s="18" t="s">
        <v>226</v>
      </c>
      <c r="BM225" s="146" t="s">
        <v>945</v>
      </c>
    </row>
    <row r="226" spans="1:47" s="2" customFormat="1" ht="107.25">
      <c r="A226" s="30"/>
      <c r="B226" s="31"/>
      <c r="C226" s="30"/>
      <c r="D226" s="148" t="s">
        <v>142</v>
      </c>
      <c r="E226" s="30"/>
      <c r="F226" s="149" t="s">
        <v>946</v>
      </c>
      <c r="G226" s="30"/>
      <c r="H226" s="30"/>
      <c r="I226" s="30"/>
      <c r="J226" s="30"/>
      <c r="K226" s="30"/>
      <c r="L226" s="31"/>
      <c r="M226" s="150"/>
      <c r="N226" s="151"/>
      <c r="O226" s="51"/>
      <c r="P226" s="51"/>
      <c r="Q226" s="51"/>
      <c r="R226" s="51"/>
      <c r="S226" s="51"/>
      <c r="T226" s="52"/>
      <c r="U226" s="30"/>
      <c r="V226" s="30"/>
      <c r="W226" s="30"/>
      <c r="X226" s="30"/>
      <c r="Y226" s="30"/>
      <c r="Z226" s="30"/>
      <c r="AA226" s="30"/>
      <c r="AB226" s="30"/>
      <c r="AC226" s="30"/>
      <c r="AD226" s="30"/>
      <c r="AE226" s="30"/>
      <c r="AT226" s="18" t="s">
        <v>142</v>
      </c>
      <c r="AU226" s="18" t="s">
        <v>83</v>
      </c>
    </row>
    <row r="227" spans="2:51" s="13" customFormat="1" ht="12">
      <c r="B227" s="152"/>
      <c r="D227" s="148" t="s">
        <v>144</v>
      </c>
      <c r="E227" s="153" t="s">
        <v>3</v>
      </c>
      <c r="F227" s="154" t="s">
        <v>1763</v>
      </c>
      <c r="H227" s="153" t="s">
        <v>3</v>
      </c>
      <c r="L227" s="152"/>
      <c r="M227" s="155"/>
      <c r="N227" s="156"/>
      <c r="O227" s="156"/>
      <c r="P227" s="156"/>
      <c r="Q227" s="156"/>
      <c r="R227" s="156"/>
      <c r="S227" s="156"/>
      <c r="T227" s="157"/>
      <c r="AT227" s="153" t="s">
        <v>144</v>
      </c>
      <c r="AU227" s="153" t="s">
        <v>83</v>
      </c>
      <c r="AV227" s="13" t="s">
        <v>81</v>
      </c>
      <c r="AW227" s="13" t="s">
        <v>37</v>
      </c>
      <c r="AX227" s="13" t="s">
        <v>75</v>
      </c>
      <c r="AY227" s="153" t="s">
        <v>132</v>
      </c>
    </row>
    <row r="228" spans="2:51" s="14" customFormat="1" ht="12">
      <c r="B228" s="158"/>
      <c r="D228" s="148" t="s">
        <v>144</v>
      </c>
      <c r="E228" s="159" t="s">
        <v>3</v>
      </c>
      <c r="F228" s="160" t="s">
        <v>1764</v>
      </c>
      <c r="H228" s="161">
        <f>1.36*0.7</f>
        <v>0.952</v>
      </c>
      <c r="L228" s="158"/>
      <c r="M228" s="162"/>
      <c r="N228" s="163"/>
      <c r="O228" s="163"/>
      <c r="P228" s="163"/>
      <c r="Q228" s="163"/>
      <c r="R228" s="163"/>
      <c r="S228" s="163"/>
      <c r="T228" s="164"/>
      <c r="AT228" s="159" t="s">
        <v>144</v>
      </c>
      <c r="AU228" s="159" t="s">
        <v>83</v>
      </c>
      <c r="AV228" s="14" t="s">
        <v>83</v>
      </c>
      <c r="AW228" s="14" t="s">
        <v>37</v>
      </c>
      <c r="AX228" s="14" t="s">
        <v>81</v>
      </c>
      <c r="AY228" s="159" t="s">
        <v>132</v>
      </c>
    </row>
    <row r="229" spans="1:65" s="2" customFormat="1" ht="14.45" customHeight="1">
      <c r="A229" s="30"/>
      <c r="B229" s="135"/>
      <c r="C229" s="165">
        <v>39</v>
      </c>
      <c r="D229" s="165" t="s">
        <v>158</v>
      </c>
      <c r="E229" s="166" t="s">
        <v>949</v>
      </c>
      <c r="F229" s="167" t="s">
        <v>950</v>
      </c>
      <c r="G229" s="168" t="s">
        <v>177</v>
      </c>
      <c r="H229" s="169">
        <f>H228</f>
        <v>0.952</v>
      </c>
      <c r="I229" s="170"/>
      <c r="J229" s="170">
        <f>ROUND(I229*H229,2)</f>
        <v>0</v>
      </c>
      <c r="K229" s="167" t="s">
        <v>407</v>
      </c>
      <c r="L229" s="171"/>
      <c r="M229" s="172" t="s">
        <v>3</v>
      </c>
      <c r="N229" s="173" t="s">
        <v>46</v>
      </c>
      <c r="O229" s="144">
        <v>0</v>
      </c>
      <c r="P229" s="144">
        <f>O229*H229</f>
        <v>0</v>
      </c>
      <c r="Q229" s="144">
        <v>0.0135</v>
      </c>
      <c r="R229" s="144">
        <f>Q229*H229</f>
        <v>0.012851999999999999</v>
      </c>
      <c r="S229" s="144">
        <v>0</v>
      </c>
      <c r="T229" s="145">
        <f>S229*H229</f>
        <v>0</v>
      </c>
      <c r="U229" s="30"/>
      <c r="V229" s="30"/>
      <c r="W229" s="30"/>
      <c r="X229" s="30"/>
      <c r="Y229" s="30"/>
      <c r="Z229" s="30"/>
      <c r="AA229" s="30"/>
      <c r="AB229" s="30"/>
      <c r="AC229" s="30"/>
      <c r="AD229" s="30"/>
      <c r="AE229" s="30"/>
      <c r="AR229" s="146" t="s">
        <v>318</v>
      </c>
      <c r="AT229" s="146" t="s">
        <v>158</v>
      </c>
      <c r="AU229" s="146" t="s">
        <v>83</v>
      </c>
      <c r="AY229" s="18" t="s">
        <v>132</v>
      </c>
      <c r="BE229" s="147">
        <f>IF(N229="základní",J229,0)</f>
        <v>0</v>
      </c>
      <c r="BF229" s="147">
        <f>IF(N229="snížená",J229,0)</f>
        <v>0</v>
      </c>
      <c r="BG229" s="147">
        <f>IF(N229="zákl. přenesená",J229,0)</f>
        <v>0</v>
      </c>
      <c r="BH229" s="147">
        <f>IF(N229="sníž. přenesená",J229,0)</f>
        <v>0</v>
      </c>
      <c r="BI229" s="147">
        <f>IF(N229="nulová",J229,0)</f>
        <v>0</v>
      </c>
      <c r="BJ229" s="18" t="s">
        <v>81</v>
      </c>
      <c r="BK229" s="147">
        <f>ROUND(I229*H229,2)</f>
        <v>0</v>
      </c>
      <c r="BL229" s="18" t="s">
        <v>226</v>
      </c>
      <c r="BM229" s="146" t="s">
        <v>951</v>
      </c>
    </row>
    <row r="230" spans="2:51" s="14" customFormat="1" ht="12">
      <c r="B230" s="158"/>
      <c r="D230" s="148" t="s">
        <v>144</v>
      </c>
      <c r="F230" s="160" t="s">
        <v>1765</v>
      </c>
      <c r="H230" s="161">
        <f>H229*1.1</f>
        <v>1.0472000000000001</v>
      </c>
      <c r="L230" s="158"/>
      <c r="M230" s="162"/>
      <c r="N230" s="163"/>
      <c r="O230" s="163"/>
      <c r="P230" s="163"/>
      <c r="Q230" s="163"/>
      <c r="R230" s="163"/>
      <c r="S230" s="163"/>
      <c r="T230" s="164"/>
      <c r="AT230" s="159" t="s">
        <v>144</v>
      </c>
      <c r="AU230" s="159" t="s">
        <v>83</v>
      </c>
      <c r="AV230" s="14" t="s">
        <v>83</v>
      </c>
      <c r="AW230" s="14" t="s">
        <v>4</v>
      </c>
      <c r="AX230" s="14" t="s">
        <v>81</v>
      </c>
      <c r="AY230" s="159" t="s">
        <v>132</v>
      </c>
    </row>
    <row r="231" spans="1:65" s="2" customFormat="1" ht="37.9" customHeight="1">
      <c r="A231" s="30"/>
      <c r="B231" s="135"/>
      <c r="C231" s="136">
        <v>40</v>
      </c>
      <c r="D231" s="136" t="s">
        <v>135</v>
      </c>
      <c r="E231" s="137" t="s">
        <v>954</v>
      </c>
      <c r="F231" s="284" t="s">
        <v>955</v>
      </c>
      <c r="G231" s="139" t="s">
        <v>432</v>
      </c>
      <c r="H231" s="140">
        <f>(J207+J212+J213+J216+J217+J220+J221+J224+J225+J229)/100</f>
        <v>0</v>
      </c>
      <c r="I231" s="141"/>
      <c r="J231" s="141">
        <f>ROUND(I231*H231,2)</f>
        <v>0</v>
      </c>
      <c r="K231" s="138" t="s">
        <v>139</v>
      </c>
      <c r="L231" s="31"/>
      <c r="M231" s="142" t="s">
        <v>3</v>
      </c>
      <c r="N231" s="143" t="s">
        <v>46</v>
      </c>
      <c r="O231" s="144">
        <v>0</v>
      </c>
      <c r="P231" s="144">
        <f>O231*H231</f>
        <v>0</v>
      </c>
      <c r="Q231" s="144">
        <v>0</v>
      </c>
      <c r="R231" s="144">
        <f>Q231*H231</f>
        <v>0</v>
      </c>
      <c r="S231" s="144">
        <v>0</v>
      </c>
      <c r="T231" s="145">
        <f>S231*H231</f>
        <v>0</v>
      </c>
      <c r="U231" s="30"/>
      <c r="V231" s="30"/>
      <c r="W231" s="30"/>
      <c r="X231" s="30"/>
      <c r="Y231" s="30"/>
      <c r="Z231" s="30"/>
      <c r="AA231" s="30"/>
      <c r="AB231" s="30"/>
      <c r="AC231" s="30"/>
      <c r="AD231" s="30"/>
      <c r="AE231" s="30"/>
      <c r="AR231" s="146" t="s">
        <v>226</v>
      </c>
      <c r="AT231" s="146" t="s">
        <v>135</v>
      </c>
      <c r="AU231" s="146" t="s">
        <v>83</v>
      </c>
      <c r="AY231" s="18" t="s">
        <v>132</v>
      </c>
      <c r="BE231" s="147">
        <f>IF(N231="základní",J231,0)</f>
        <v>0</v>
      </c>
      <c r="BF231" s="147">
        <f>IF(N231="snížená",J231,0)</f>
        <v>0</v>
      </c>
      <c r="BG231" s="147">
        <f>IF(N231="zákl. přenesená",J231,0)</f>
        <v>0</v>
      </c>
      <c r="BH231" s="147">
        <f>IF(N231="sníž. přenesená",J231,0)</f>
        <v>0</v>
      </c>
      <c r="BI231" s="147">
        <f>IF(N231="nulová",J231,0)</f>
        <v>0</v>
      </c>
      <c r="BJ231" s="18" t="s">
        <v>81</v>
      </c>
      <c r="BK231" s="147">
        <f>ROUND(I231*H231,2)</f>
        <v>0</v>
      </c>
      <c r="BL231" s="18" t="s">
        <v>226</v>
      </c>
      <c r="BM231" s="146" t="s">
        <v>956</v>
      </c>
    </row>
    <row r="232" spans="1:47" s="2" customFormat="1" ht="126.75">
      <c r="A232" s="30"/>
      <c r="B232" s="31"/>
      <c r="C232" s="30"/>
      <c r="D232" s="148" t="s">
        <v>142</v>
      </c>
      <c r="E232" s="30"/>
      <c r="F232" s="149" t="s">
        <v>957</v>
      </c>
      <c r="G232" s="30"/>
      <c r="H232" s="30"/>
      <c r="I232" s="30"/>
      <c r="J232" s="30"/>
      <c r="K232" s="30"/>
      <c r="L232" s="31"/>
      <c r="M232" s="150"/>
      <c r="N232" s="151"/>
      <c r="O232" s="51"/>
      <c r="P232" s="51"/>
      <c r="Q232" s="51"/>
      <c r="R232" s="51"/>
      <c r="S232" s="51"/>
      <c r="T232" s="52"/>
      <c r="U232" s="30"/>
      <c r="V232" s="30"/>
      <c r="W232" s="30"/>
      <c r="X232" s="30"/>
      <c r="Y232" s="30"/>
      <c r="Z232" s="30"/>
      <c r="AA232" s="30"/>
      <c r="AB232" s="30"/>
      <c r="AC232" s="30"/>
      <c r="AD232" s="30"/>
      <c r="AE232" s="30"/>
      <c r="AT232" s="18" t="s">
        <v>142</v>
      </c>
      <c r="AU232" s="18" t="s">
        <v>83</v>
      </c>
    </row>
    <row r="233" spans="1:65" s="2" customFormat="1" ht="49.15" customHeight="1">
      <c r="A233" s="30"/>
      <c r="B233" s="135"/>
      <c r="C233" s="136">
        <v>41</v>
      </c>
      <c r="D233" s="136" t="s">
        <v>135</v>
      </c>
      <c r="E233" s="137" t="s">
        <v>959</v>
      </c>
      <c r="F233" s="138" t="s">
        <v>960</v>
      </c>
      <c r="G233" s="139" t="s">
        <v>432</v>
      </c>
      <c r="H233" s="140">
        <f>H231</f>
        <v>0</v>
      </c>
      <c r="I233" s="141"/>
      <c r="J233" s="141">
        <f>ROUND(I233*H233,2)</f>
        <v>0</v>
      </c>
      <c r="K233" s="138" t="s">
        <v>139</v>
      </c>
      <c r="L233" s="31"/>
      <c r="M233" s="142" t="s">
        <v>3</v>
      </c>
      <c r="N233" s="143" t="s">
        <v>46</v>
      </c>
      <c r="O233" s="144">
        <v>0</v>
      </c>
      <c r="P233" s="144">
        <f>O233*H233</f>
        <v>0</v>
      </c>
      <c r="Q233" s="144">
        <v>0</v>
      </c>
      <c r="R233" s="144">
        <f>Q233*H233</f>
        <v>0</v>
      </c>
      <c r="S233" s="144">
        <v>0</v>
      </c>
      <c r="T233" s="145">
        <f>S233*H233</f>
        <v>0</v>
      </c>
      <c r="U233" s="30"/>
      <c r="V233" s="30"/>
      <c r="W233" s="30"/>
      <c r="X233" s="30"/>
      <c r="Y233" s="30"/>
      <c r="Z233" s="30"/>
      <c r="AA233" s="30"/>
      <c r="AB233" s="30"/>
      <c r="AC233" s="30"/>
      <c r="AD233" s="30"/>
      <c r="AE233" s="30"/>
      <c r="AR233" s="146" t="s">
        <v>226</v>
      </c>
      <c r="AT233" s="146" t="s">
        <v>135</v>
      </c>
      <c r="AU233" s="146" t="s">
        <v>83</v>
      </c>
      <c r="AY233" s="18" t="s">
        <v>132</v>
      </c>
      <c r="BE233" s="147">
        <f>IF(N233="základní",J233,0)</f>
        <v>0</v>
      </c>
      <c r="BF233" s="147">
        <f>IF(N233="snížená",J233,0)</f>
        <v>0</v>
      </c>
      <c r="BG233" s="147">
        <f>IF(N233="zákl. přenesená",J233,0)</f>
        <v>0</v>
      </c>
      <c r="BH233" s="147">
        <f>IF(N233="sníž. přenesená",J233,0)</f>
        <v>0</v>
      </c>
      <c r="BI233" s="147">
        <f>IF(N233="nulová",J233,0)</f>
        <v>0</v>
      </c>
      <c r="BJ233" s="18" t="s">
        <v>81</v>
      </c>
      <c r="BK233" s="147">
        <f>ROUND(I233*H233,2)</f>
        <v>0</v>
      </c>
      <c r="BL233" s="18" t="s">
        <v>226</v>
      </c>
      <c r="BM233" s="146" t="s">
        <v>961</v>
      </c>
    </row>
    <row r="234" spans="1:47" s="2" customFormat="1" ht="126.75">
      <c r="A234" s="30"/>
      <c r="B234" s="31"/>
      <c r="C234" s="30"/>
      <c r="D234" s="148" t="s">
        <v>142</v>
      </c>
      <c r="E234" s="30"/>
      <c r="F234" s="149" t="s">
        <v>957</v>
      </c>
      <c r="G234" s="30"/>
      <c r="H234" s="30"/>
      <c r="I234" s="30"/>
      <c r="J234" s="30"/>
      <c r="K234" s="30"/>
      <c r="L234" s="31"/>
      <c r="M234" s="150"/>
      <c r="N234" s="151"/>
      <c r="O234" s="51"/>
      <c r="P234" s="51"/>
      <c r="Q234" s="51"/>
      <c r="R234" s="51"/>
      <c r="S234" s="51"/>
      <c r="T234" s="52"/>
      <c r="U234" s="30"/>
      <c r="V234" s="30"/>
      <c r="W234" s="30"/>
      <c r="X234" s="30"/>
      <c r="Y234" s="30"/>
      <c r="Z234" s="30"/>
      <c r="AA234" s="30"/>
      <c r="AB234" s="30"/>
      <c r="AC234" s="30"/>
      <c r="AD234" s="30"/>
      <c r="AE234" s="30"/>
      <c r="AT234" s="18" t="s">
        <v>142</v>
      </c>
      <c r="AU234" s="18" t="s">
        <v>83</v>
      </c>
    </row>
    <row r="235" spans="2:63" s="286" customFormat="1" ht="22.9" customHeight="1">
      <c r="B235" s="123"/>
      <c r="D235" s="331" t="s">
        <v>74</v>
      </c>
      <c r="E235" s="332" t="s">
        <v>1766</v>
      </c>
      <c r="F235" s="332" t="s">
        <v>1767</v>
      </c>
      <c r="G235" s="333"/>
      <c r="H235" s="333"/>
      <c r="I235" s="333"/>
      <c r="J235" s="334">
        <f>SUM(J236:J286)</f>
        <v>0</v>
      </c>
      <c r="L235" s="123"/>
      <c r="M235" s="127"/>
      <c r="P235" s="290">
        <f>SUM(P236:P286)</f>
        <v>35.36726</v>
      </c>
      <c r="R235" s="290">
        <f>SUM(R236:R286)</f>
        <v>0.7203943</v>
      </c>
      <c r="T235" s="130">
        <f>SUM(T236:T286)</f>
        <v>0</v>
      </c>
      <c r="AR235" s="287" t="s">
        <v>83</v>
      </c>
      <c r="AT235" s="291" t="s">
        <v>74</v>
      </c>
      <c r="AU235" s="291" t="s">
        <v>81</v>
      </c>
      <c r="AY235" s="287" t="s">
        <v>132</v>
      </c>
      <c r="BK235" s="292">
        <f>SUM(BK236:BK286)</f>
        <v>0</v>
      </c>
    </row>
    <row r="236" spans="1:65" s="281" customFormat="1" ht="24.2" customHeight="1">
      <c r="A236" s="285"/>
      <c r="B236" s="135"/>
      <c r="C236" s="136">
        <v>42</v>
      </c>
      <c r="D236" s="136" t="s">
        <v>135</v>
      </c>
      <c r="E236" s="137" t="s">
        <v>1768</v>
      </c>
      <c r="F236" s="138" t="s">
        <v>1769</v>
      </c>
      <c r="G236" s="139" t="s">
        <v>177</v>
      </c>
      <c r="H236" s="140">
        <f>H242</f>
        <v>16.71</v>
      </c>
      <c r="I236" s="141"/>
      <c r="J236" s="141">
        <f>ROUND(I236*H236,2)</f>
        <v>0</v>
      </c>
      <c r="K236" s="138" t="s">
        <v>139</v>
      </c>
      <c r="L236" s="31"/>
      <c r="M236" s="142" t="s">
        <v>3</v>
      </c>
      <c r="N236" s="274" t="s">
        <v>46</v>
      </c>
      <c r="O236" s="275">
        <v>0.024</v>
      </c>
      <c r="P236" s="275">
        <f>O236*H236</f>
        <v>0.40104</v>
      </c>
      <c r="Q236" s="275">
        <v>0</v>
      </c>
      <c r="R236" s="275">
        <f>Q236*H236</f>
        <v>0</v>
      </c>
      <c r="S236" s="275">
        <v>0</v>
      </c>
      <c r="T236" s="145">
        <f>S236*H236</f>
        <v>0</v>
      </c>
      <c r="U236" s="285"/>
      <c r="V236" s="285"/>
      <c r="W236" s="285"/>
      <c r="X236" s="285"/>
      <c r="Y236" s="285"/>
      <c r="Z236" s="285"/>
      <c r="AA236" s="285"/>
      <c r="AB236" s="285"/>
      <c r="AC236" s="285"/>
      <c r="AD236" s="285"/>
      <c r="AE236" s="285"/>
      <c r="AR236" s="293" t="s">
        <v>226</v>
      </c>
      <c r="AT236" s="293" t="s">
        <v>135</v>
      </c>
      <c r="AU236" s="293" t="s">
        <v>83</v>
      </c>
      <c r="AY236" s="294" t="s">
        <v>132</v>
      </c>
      <c r="BE236" s="295">
        <f>IF(N236="základní",J236,0)</f>
        <v>0</v>
      </c>
      <c r="BF236" s="295">
        <f>IF(N236="snížená",J236,0)</f>
        <v>0</v>
      </c>
      <c r="BG236" s="295">
        <f>IF(N236="zákl. přenesená",J236,0)</f>
        <v>0</v>
      </c>
      <c r="BH236" s="295">
        <f>IF(N236="sníž. přenesená",J236,0)</f>
        <v>0</v>
      </c>
      <c r="BI236" s="295">
        <f>IF(N236="nulová",J236,0)</f>
        <v>0</v>
      </c>
      <c r="BJ236" s="294" t="s">
        <v>81</v>
      </c>
      <c r="BK236" s="295">
        <f>ROUND(I236*H236,2)</f>
        <v>0</v>
      </c>
      <c r="BL236" s="294" t="s">
        <v>226</v>
      </c>
      <c r="BM236" s="293" t="s">
        <v>1770</v>
      </c>
    </row>
    <row r="237" spans="1:47" s="281" customFormat="1" ht="73.5" customHeight="1">
      <c r="A237" s="285"/>
      <c r="B237" s="31"/>
      <c r="C237" s="285"/>
      <c r="D237" s="296" t="s">
        <v>142</v>
      </c>
      <c r="E237" s="285"/>
      <c r="F237" s="297" t="s">
        <v>1771</v>
      </c>
      <c r="G237" s="285"/>
      <c r="H237" s="285"/>
      <c r="I237" s="285"/>
      <c r="J237" s="285"/>
      <c r="K237" s="285"/>
      <c r="L237" s="31"/>
      <c r="M237" s="150"/>
      <c r="O237" s="285"/>
      <c r="P237" s="285"/>
      <c r="Q237" s="285"/>
      <c r="R237" s="285"/>
      <c r="S237" s="285"/>
      <c r="T237" s="52"/>
      <c r="U237" s="285"/>
      <c r="V237" s="285"/>
      <c r="W237" s="285"/>
      <c r="X237" s="285"/>
      <c r="Y237" s="285"/>
      <c r="Z237" s="285"/>
      <c r="AA237" s="285"/>
      <c r="AB237" s="285"/>
      <c r="AC237" s="285"/>
      <c r="AD237" s="285"/>
      <c r="AE237" s="285"/>
      <c r="AT237" s="294" t="s">
        <v>142</v>
      </c>
      <c r="AU237" s="294" t="s">
        <v>83</v>
      </c>
    </row>
    <row r="238" spans="2:51" s="278" customFormat="1" ht="12">
      <c r="B238" s="152"/>
      <c r="D238" s="296" t="s">
        <v>144</v>
      </c>
      <c r="E238" s="298" t="s">
        <v>3</v>
      </c>
      <c r="F238" s="299" t="s">
        <v>1851</v>
      </c>
      <c r="H238" s="298" t="s">
        <v>3</v>
      </c>
      <c r="L238" s="152"/>
      <c r="M238" s="155"/>
      <c r="T238" s="157"/>
      <c r="AT238" s="298" t="s">
        <v>144</v>
      </c>
      <c r="AU238" s="298" t="s">
        <v>83</v>
      </c>
      <c r="AV238" s="278" t="s">
        <v>81</v>
      </c>
      <c r="AW238" s="278" t="s">
        <v>37</v>
      </c>
      <c r="AX238" s="278" t="s">
        <v>75</v>
      </c>
      <c r="AY238" s="298" t="s">
        <v>132</v>
      </c>
    </row>
    <row r="239" spans="2:51" s="279" customFormat="1" ht="12">
      <c r="B239" s="158"/>
      <c r="D239" s="296" t="s">
        <v>144</v>
      </c>
      <c r="E239" s="300" t="s">
        <v>3</v>
      </c>
      <c r="F239" s="301" t="str">
        <f>F132</f>
        <v>koupelna č. 13</v>
      </c>
      <c r="H239" s="302">
        <f>H132</f>
        <v>4.12</v>
      </c>
      <c r="L239" s="158"/>
      <c r="M239" s="162"/>
      <c r="T239" s="164"/>
      <c r="AT239" s="300" t="s">
        <v>144</v>
      </c>
      <c r="AU239" s="300" t="s">
        <v>83</v>
      </c>
      <c r="AV239" s="279" t="s">
        <v>83</v>
      </c>
      <c r="AW239" s="279" t="s">
        <v>37</v>
      </c>
      <c r="AX239" s="279" t="s">
        <v>75</v>
      </c>
      <c r="AY239" s="300" t="s">
        <v>132</v>
      </c>
    </row>
    <row r="240" spans="2:51" s="279" customFormat="1" ht="12">
      <c r="B240" s="158"/>
      <c r="D240" s="296" t="s">
        <v>144</v>
      </c>
      <c r="E240" s="300" t="s">
        <v>3</v>
      </c>
      <c r="F240" s="301" t="str">
        <f>F134</f>
        <v>koupelna č. 14</v>
      </c>
      <c r="H240" s="302">
        <f>H134</f>
        <v>4.02</v>
      </c>
      <c r="L240" s="158"/>
      <c r="M240" s="162"/>
      <c r="T240" s="164"/>
      <c r="AT240" s="300" t="s">
        <v>144</v>
      </c>
      <c r="AU240" s="300" t="s">
        <v>83</v>
      </c>
      <c r="AV240" s="279" t="s">
        <v>83</v>
      </c>
      <c r="AW240" s="279" t="s">
        <v>37</v>
      </c>
      <c r="AX240" s="279" t="s">
        <v>75</v>
      </c>
      <c r="AY240" s="300" t="s">
        <v>132</v>
      </c>
    </row>
    <row r="241" spans="2:51" s="279" customFormat="1" ht="12">
      <c r="B241" s="158"/>
      <c r="D241" s="296" t="s">
        <v>144</v>
      </c>
      <c r="E241" s="300" t="s">
        <v>3</v>
      </c>
      <c r="F241" s="301" t="str">
        <f>F137</f>
        <v>Umývárna</v>
      </c>
      <c r="H241" s="302">
        <f>H137</f>
        <v>8.57</v>
      </c>
      <c r="L241" s="158"/>
      <c r="M241" s="162"/>
      <c r="T241" s="164"/>
      <c r="AT241" s="300" t="s">
        <v>144</v>
      </c>
      <c r="AU241" s="300" t="s">
        <v>83</v>
      </c>
      <c r="AV241" s="279" t="s">
        <v>83</v>
      </c>
      <c r="AW241" s="279" t="s">
        <v>37</v>
      </c>
      <c r="AX241" s="279" t="s">
        <v>75</v>
      </c>
      <c r="AY241" s="300" t="s">
        <v>132</v>
      </c>
    </row>
    <row r="242" spans="2:51" s="272" customFormat="1" ht="12">
      <c r="B242" s="174"/>
      <c r="D242" s="296" t="s">
        <v>144</v>
      </c>
      <c r="E242" s="303" t="s">
        <v>3</v>
      </c>
      <c r="F242" s="304" t="s">
        <v>207</v>
      </c>
      <c r="H242" s="305">
        <f>SUM(H239:H241)</f>
        <v>16.71</v>
      </c>
      <c r="L242" s="174"/>
      <c r="M242" s="178"/>
      <c r="T242" s="180"/>
      <c r="AT242" s="303" t="s">
        <v>144</v>
      </c>
      <c r="AU242" s="303" t="s">
        <v>83</v>
      </c>
      <c r="AV242" s="272" t="s">
        <v>140</v>
      </c>
      <c r="AW242" s="272" t="s">
        <v>37</v>
      </c>
      <c r="AX242" s="272" t="s">
        <v>81</v>
      </c>
      <c r="AY242" s="303" t="s">
        <v>132</v>
      </c>
    </row>
    <row r="243" spans="1:65" s="281" customFormat="1" ht="24.2" customHeight="1">
      <c r="A243" s="285"/>
      <c r="B243" s="135"/>
      <c r="C243" s="136">
        <v>43</v>
      </c>
      <c r="D243" s="136" t="s">
        <v>135</v>
      </c>
      <c r="E243" s="137" t="s">
        <v>1774</v>
      </c>
      <c r="F243" s="138" t="s">
        <v>1775</v>
      </c>
      <c r="G243" s="139" t="s">
        <v>177</v>
      </c>
      <c r="H243" s="140">
        <f>H236</f>
        <v>16.71</v>
      </c>
      <c r="I243" s="141"/>
      <c r="J243" s="141">
        <f>ROUND(I243*H243,2)</f>
        <v>0</v>
      </c>
      <c r="K243" s="138" t="s">
        <v>139</v>
      </c>
      <c r="L243" s="31"/>
      <c r="M243" s="142" t="s">
        <v>3</v>
      </c>
      <c r="N243" s="274" t="s">
        <v>46</v>
      </c>
      <c r="O243" s="275">
        <v>0.044</v>
      </c>
      <c r="P243" s="275">
        <f>O243*H243</f>
        <v>0.73524</v>
      </c>
      <c r="Q243" s="275">
        <v>0.0003</v>
      </c>
      <c r="R243" s="275">
        <f>Q243*H243</f>
        <v>0.005013</v>
      </c>
      <c r="S243" s="275">
        <v>0</v>
      </c>
      <c r="T243" s="145">
        <f>S243*H243</f>
        <v>0</v>
      </c>
      <c r="U243" s="285"/>
      <c r="V243" s="285"/>
      <c r="W243" s="285"/>
      <c r="X243" s="285"/>
      <c r="Y243" s="285"/>
      <c r="Z243" s="285"/>
      <c r="AA243" s="285"/>
      <c r="AB243" s="285"/>
      <c r="AC243" s="285"/>
      <c r="AD243" s="285"/>
      <c r="AE243" s="285"/>
      <c r="AR243" s="293" t="s">
        <v>226</v>
      </c>
      <c r="AT243" s="293" t="s">
        <v>135</v>
      </c>
      <c r="AU243" s="293" t="s">
        <v>83</v>
      </c>
      <c r="AY243" s="294" t="s">
        <v>132</v>
      </c>
      <c r="BE243" s="295">
        <f>IF(N243="základní",J243,0)</f>
        <v>0</v>
      </c>
      <c r="BF243" s="295">
        <f>IF(N243="snížená",J243,0)</f>
        <v>0</v>
      </c>
      <c r="BG243" s="295">
        <f>IF(N243="zákl. přenesená",J243,0)</f>
        <v>0</v>
      </c>
      <c r="BH243" s="295">
        <f>IF(N243="sníž. přenesená",J243,0)</f>
        <v>0</v>
      </c>
      <c r="BI243" s="295">
        <f>IF(N243="nulová",J243,0)</f>
        <v>0</v>
      </c>
      <c r="BJ243" s="294" t="s">
        <v>81</v>
      </c>
      <c r="BK243" s="295">
        <f>ROUND(I243*H243,2)</f>
        <v>0</v>
      </c>
      <c r="BL243" s="294" t="s">
        <v>226</v>
      </c>
      <c r="BM243" s="293" t="s">
        <v>1776</v>
      </c>
    </row>
    <row r="244" spans="1:47" s="281" customFormat="1" ht="78">
      <c r="A244" s="285"/>
      <c r="B244" s="31"/>
      <c r="C244" s="285"/>
      <c r="D244" s="296" t="s">
        <v>142</v>
      </c>
      <c r="E244" s="285"/>
      <c r="F244" s="297" t="s">
        <v>1771</v>
      </c>
      <c r="G244" s="285"/>
      <c r="H244" s="285"/>
      <c r="I244" s="285"/>
      <c r="J244" s="285"/>
      <c r="K244" s="285"/>
      <c r="L244" s="31"/>
      <c r="M244" s="150"/>
      <c r="O244" s="285"/>
      <c r="P244" s="285"/>
      <c r="Q244" s="285"/>
      <c r="R244" s="285"/>
      <c r="S244" s="285"/>
      <c r="T244" s="52"/>
      <c r="U244" s="285"/>
      <c r="V244" s="285"/>
      <c r="W244" s="285"/>
      <c r="X244" s="285"/>
      <c r="Y244" s="285"/>
      <c r="Z244" s="285"/>
      <c r="AA244" s="285"/>
      <c r="AB244" s="285"/>
      <c r="AC244" s="285"/>
      <c r="AD244" s="285"/>
      <c r="AE244" s="285"/>
      <c r="AT244" s="294" t="s">
        <v>142</v>
      </c>
      <c r="AU244" s="294" t="s">
        <v>83</v>
      </c>
    </row>
    <row r="245" spans="1:65" s="281" customFormat="1" ht="37.9" customHeight="1">
      <c r="A245" s="285"/>
      <c r="B245" s="135"/>
      <c r="C245" s="136">
        <v>44</v>
      </c>
      <c r="D245" s="136" t="s">
        <v>135</v>
      </c>
      <c r="E245" s="137" t="s">
        <v>1777</v>
      </c>
      <c r="F245" s="138" t="s">
        <v>1778</v>
      </c>
      <c r="G245" s="139" t="s">
        <v>177</v>
      </c>
      <c r="H245" s="140">
        <f>H236</f>
        <v>16.71</v>
      </c>
      <c r="I245" s="141"/>
      <c r="J245" s="141">
        <f>ROUND(I245*H245,2)</f>
        <v>0</v>
      </c>
      <c r="K245" s="138" t="s">
        <v>139</v>
      </c>
      <c r="L245" s="31"/>
      <c r="M245" s="142" t="s">
        <v>3</v>
      </c>
      <c r="N245" s="274" t="s">
        <v>46</v>
      </c>
      <c r="O245" s="275">
        <v>1.5</v>
      </c>
      <c r="P245" s="275">
        <f>O245*H245</f>
        <v>25.065</v>
      </c>
      <c r="Q245" s="275">
        <v>0.009</v>
      </c>
      <c r="R245" s="275">
        <f>Q245*H245</f>
        <v>0.15039</v>
      </c>
      <c r="S245" s="275">
        <v>0</v>
      </c>
      <c r="T245" s="145">
        <f>S245*H245</f>
        <v>0</v>
      </c>
      <c r="U245" s="285"/>
      <c r="V245" s="285"/>
      <c r="W245" s="285"/>
      <c r="X245" s="285"/>
      <c r="Y245" s="285"/>
      <c r="Z245" s="285"/>
      <c r="AA245" s="285"/>
      <c r="AB245" s="285"/>
      <c r="AC245" s="285"/>
      <c r="AD245" s="285"/>
      <c r="AE245" s="285"/>
      <c r="AR245" s="293" t="s">
        <v>226</v>
      </c>
      <c r="AT245" s="293" t="s">
        <v>135</v>
      </c>
      <c r="AU245" s="293" t="s">
        <v>83</v>
      </c>
      <c r="AY245" s="294" t="s">
        <v>132</v>
      </c>
      <c r="BE245" s="295">
        <f>IF(N245="základní",J245,0)</f>
        <v>0</v>
      </c>
      <c r="BF245" s="295">
        <f>IF(N245="snížená",J245,0)</f>
        <v>0</v>
      </c>
      <c r="BG245" s="295">
        <f>IF(N245="zákl. přenesená",J245,0)</f>
        <v>0</v>
      </c>
      <c r="BH245" s="295">
        <f>IF(N245="sníž. přenesená",J245,0)</f>
        <v>0</v>
      </c>
      <c r="BI245" s="295">
        <f>IF(N245="nulová",J245,0)</f>
        <v>0</v>
      </c>
      <c r="BJ245" s="294" t="s">
        <v>81</v>
      </c>
      <c r="BK245" s="295">
        <f>ROUND(I245*H245,2)</f>
        <v>0</v>
      </c>
      <c r="BL245" s="294" t="s">
        <v>226</v>
      </c>
      <c r="BM245" s="293" t="s">
        <v>1779</v>
      </c>
    </row>
    <row r="246" spans="1:47" s="281" customFormat="1" ht="29.25">
      <c r="A246" s="285"/>
      <c r="B246" s="31"/>
      <c r="C246" s="285"/>
      <c r="D246" s="296" t="s">
        <v>142</v>
      </c>
      <c r="E246" s="285"/>
      <c r="F246" s="297" t="s">
        <v>1780</v>
      </c>
      <c r="G246" s="285"/>
      <c r="H246" s="285"/>
      <c r="I246" s="285"/>
      <c r="J246" s="285"/>
      <c r="K246" s="285"/>
      <c r="L246" s="31"/>
      <c r="M246" s="150"/>
      <c r="O246" s="285"/>
      <c r="P246" s="285"/>
      <c r="Q246" s="285"/>
      <c r="R246" s="285"/>
      <c r="S246" s="285"/>
      <c r="T246" s="52"/>
      <c r="U246" s="285"/>
      <c r="V246" s="285"/>
      <c r="W246" s="285"/>
      <c r="X246" s="285"/>
      <c r="Y246" s="285"/>
      <c r="Z246" s="285"/>
      <c r="AA246" s="285"/>
      <c r="AB246" s="285"/>
      <c r="AC246" s="285"/>
      <c r="AD246" s="285"/>
      <c r="AE246" s="285"/>
      <c r="AT246" s="294" t="s">
        <v>142</v>
      </c>
      <c r="AU246" s="294" t="s">
        <v>83</v>
      </c>
    </row>
    <row r="247" spans="1:65" s="281" customFormat="1" ht="37.9" customHeight="1">
      <c r="A247" s="285"/>
      <c r="B247" s="135"/>
      <c r="C247" s="165">
        <v>45</v>
      </c>
      <c r="D247" s="165" t="s">
        <v>158</v>
      </c>
      <c r="E247" s="166" t="s">
        <v>1781</v>
      </c>
      <c r="F247" s="167" t="s">
        <v>1782</v>
      </c>
      <c r="G247" s="168" t="s">
        <v>177</v>
      </c>
      <c r="H247" s="169">
        <f>H250</f>
        <v>21.0223</v>
      </c>
      <c r="I247" s="170"/>
      <c r="J247" s="170">
        <f>ROUND(I247*H247,2)</f>
        <v>0</v>
      </c>
      <c r="K247" s="167" t="s">
        <v>407</v>
      </c>
      <c r="L247" s="171"/>
      <c r="M247" s="172" t="s">
        <v>3</v>
      </c>
      <c r="N247" s="306" t="s">
        <v>46</v>
      </c>
      <c r="O247" s="275">
        <v>0</v>
      </c>
      <c r="P247" s="275">
        <f>O247*H247</f>
        <v>0</v>
      </c>
      <c r="Q247" s="275">
        <v>0.025</v>
      </c>
      <c r="R247" s="275">
        <f>Q247*H247</f>
        <v>0.5255575</v>
      </c>
      <c r="S247" s="275">
        <v>0</v>
      </c>
      <c r="T247" s="145">
        <f>S247*H247</f>
        <v>0</v>
      </c>
      <c r="U247" s="285"/>
      <c r="V247" s="285"/>
      <c r="W247" s="285"/>
      <c r="X247" s="285"/>
      <c r="Y247" s="285"/>
      <c r="Z247" s="285"/>
      <c r="AA247" s="285"/>
      <c r="AB247" s="285"/>
      <c r="AC247" s="285"/>
      <c r="AD247" s="285"/>
      <c r="AE247" s="285"/>
      <c r="AR247" s="293" t="s">
        <v>318</v>
      </c>
      <c r="AT247" s="293" t="s">
        <v>158</v>
      </c>
      <c r="AU247" s="293" t="s">
        <v>83</v>
      </c>
      <c r="AY247" s="294" t="s">
        <v>132</v>
      </c>
      <c r="BE247" s="295">
        <f>IF(N247="základní",J247,0)</f>
        <v>0</v>
      </c>
      <c r="BF247" s="295">
        <f>IF(N247="snížená",J247,0)</f>
        <v>0</v>
      </c>
      <c r="BG247" s="295">
        <f>IF(N247="zákl. přenesená",J247,0)</f>
        <v>0</v>
      </c>
      <c r="BH247" s="295">
        <f>IF(N247="sníž. přenesená",J247,0)</f>
        <v>0</v>
      </c>
      <c r="BI247" s="295">
        <f>IF(N247="nulová",J247,0)</f>
        <v>0</v>
      </c>
      <c r="BJ247" s="294" t="s">
        <v>81</v>
      </c>
      <c r="BK247" s="295">
        <f>ROUND(I247*H247,2)</f>
        <v>0</v>
      </c>
      <c r="BL247" s="294" t="s">
        <v>226</v>
      </c>
      <c r="BM247" s="293" t="s">
        <v>1783</v>
      </c>
    </row>
    <row r="248" spans="1:47" s="281" customFormat="1" ht="29.25">
      <c r="A248" s="285"/>
      <c r="B248" s="31"/>
      <c r="C248" s="285"/>
      <c r="D248" s="296" t="s">
        <v>186</v>
      </c>
      <c r="E248" s="285"/>
      <c r="F248" s="297" t="s">
        <v>1784</v>
      </c>
      <c r="G248" s="285"/>
      <c r="H248" s="285"/>
      <c r="I248" s="285"/>
      <c r="J248" s="285"/>
      <c r="K248" s="285"/>
      <c r="L248" s="31"/>
      <c r="M248" s="150"/>
      <c r="O248" s="285"/>
      <c r="P248" s="285"/>
      <c r="Q248" s="285"/>
      <c r="R248" s="285"/>
      <c r="S248" s="285"/>
      <c r="T248" s="52"/>
      <c r="U248" s="285"/>
      <c r="V248" s="285"/>
      <c r="W248" s="285"/>
      <c r="X248" s="285"/>
      <c r="Y248" s="285"/>
      <c r="Z248" s="285"/>
      <c r="AA248" s="285"/>
      <c r="AB248" s="285"/>
      <c r="AC248" s="285"/>
      <c r="AD248" s="285"/>
      <c r="AE248" s="285"/>
      <c r="AT248" s="294" t="s">
        <v>186</v>
      </c>
      <c r="AU248" s="294" t="s">
        <v>83</v>
      </c>
    </row>
    <row r="249" spans="2:51" s="278" customFormat="1" ht="12">
      <c r="B249" s="152"/>
      <c r="D249" s="296" t="s">
        <v>144</v>
      </c>
      <c r="E249" s="298" t="s">
        <v>3</v>
      </c>
      <c r="F249" s="299" t="s">
        <v>1852</v>
      </c>
      <c r="H249" s="298" t="s">
        <v>3</v>
      </c>
      <c r="L249" s="152"/>
      <c r="M249" s="155"/>
      <c r="T249" s="157"/>
      <c r="AT249" s="298" t="s">
        <v>144</v>
      </c>
      <c r="AU249" s="298" t="s">
        <v>83</v>
      </c>
      <c r="AV249" s="278" t="s">
        <v>81</v>
      </c>
      <c r="AW249" s="278" t="s">
        <v>37</v>
      </c>
      <c r="AX249" s="278" t="s">
        <v>75</v>
      </c>
      <c r="AY249" s="298" t="s">
        <v>132</v>
      </c>
    </row>
    <row r="250" spans="2:51" s="279" customFormat="1" ht="12">
      <c r="B250" s="158"/>
      <c r="D250" s="296" t="s">
        <v>144</v>
      </c>
      <c r="E250" s="300" t="s">
        <v>3</v>
      </c>
      <c r="F250" s="301" t="s">
        <v>1853</v>
      </c>
      <c r="H250" s="302">
        <f>16.171*1.3</f>
        <v>21.0223</v>
      </c>
      <c r="L250" s="158"/>
      <c r="M250" s="162"/>
      <c r="T250" s="164"/>
      <c r="AT250" s="300" t="s">
        <v>144</v>
      </c>
      <c r="AU250" s="300" t="s">
        <v>83</v>
      </c>
      <c r="AV250" s="279" t="s">
        <v>83</v>
      </c>
      <c r="AW250" s="279" t="s">
        <v>37</v>
      </c>
      <c r="AX250" s="279" t="s">
        <v>75</v>
      </c>
      <c r="AY250" s="300" t="s">
        <v>132</v>
      </c>
    </row>
    <row r="251" spans="1:65" s="281" customFormat="1" ht="37.9" customHeight="1">
      <c r="A251" s="285"/>
      <c r="B251" s="135"/>
      <c r="C251" s="136">
        <v>46</v>
      </c>
      <c r="D251" s="136" t="s">
        <v>135</v>
      </c>
      <c r="E251" s="137" t="s">
        <v>1785</v>
      </c>
      <c r="F251" s="138" t="s">
        <v>1786</v>
      </c>
      <c r="G251" s="139" t="s">
        <v>177</v>
      </c>
      <c r="H251" s="140">
        <f>H255</f>
        <v>8.14</v>
      </c>
      <c r="I251" s="141"/>
      <c r="J251" s="141">
        <f>ROUND(I251*H251,2)</f>
        <v>0</v>
      </c>
      <c r="K251" s="138" t="s">
        <v>139</v>
      </c>
      <c r="L251" s="31"/>
      <c r="M251" s="142" t="s">
        <v>3</v>
      </c>
      <c r="N251" s="274" t="s">
        <v>46</v>
      </c>
      <c r="O251" s="275">
        <v>0.03</v>
      </c>
      <c r="P251" s="275">
        <f>O251*H251</f>
        <v>0.2442</v>
      </c>
      <c r="Q251" s="275">
        <v>0</v>
      </c>
      <c r="R251" s="275">
        <f>Q251*H251</f>
        <v>0</v>
      </c>
      <c r="S251" s="275">
        <v>0</v>
      </c>
      <c r="T251" s="145">
        <f>S251*H251</f>
        <v>0</v>
      </c>
      <c r="U251" s="285"/>
      <c r="V251" s="285"/>
      <c r="W251" s="285"/>
      <c r="X251" s="285"/>
      <c r="Y251" s="285"/>
      <c r="Z251" s="285"/>
      <c r="AA251" s="285"/>
      <c r="AB251" s="285"/>
      <c r="AC251" s="285"/>
      <c r="AD251" s="285"/>
      <c r="AE251" s="285"/>
      <c r="AR251" s="293" t="s">
        <v>226</v>
      </c>
      <c r="AT251" s="293" t="s">
        <v>135</v>
      </c>
      <c r="AU251" s="293" t="s">
        <v>83</v>
      </c>
      <c r="AY251" s="294" t="s">
        <v>132</v>
      </c>
      <c r="BE251" s="295">
        <f>IF(N251="základní",J251,0)</f>
        <v>0</v>
      </c>
      <c r="BF251" s="295">
        <f>IF(N251="snížená",J251,0)</f>
        <v>0</v>
      </c>
      <c r="BG251" s="295">
        <f>IF(N251="zákl. přenesená",J251,0)</f>
        <v>0</v>
      </c>
      <c r="BH251" s="295">
        <f>IF(N251="sníž. přenesená",J251,0)</f>
        <v>0</v>
      </c>
      <c r="BI251" s="295">
        <f>IF(N251="nulová",J251,0)</f>
        <v>0</v>
      </c>
      <c r="BJ251" s="294" t="s">
        <v>81</v>
      </c>
      <c r="BK251" s="295">
        <f>ROUND(I251*H251,2)</f>
        <v>0</v>
      </c>
      <c r="BL251" s="294" t="s">
        <v>226</v>
      </c>
      <c r="BM251" s="293" t="s">
        <v>1787</v>
      </c>
    </row>
    <row r="252" spans="1:47" s="281" customFormat="1" ht="29.25">
      <c r="A252" s="285"/>
      <c r="B252" s="31"/>
      <c r="C252" s="285"/>
      <c r="D252" s="296" t="s">
        <v>142</v>
      </c>
      <c r="E252" s="285"/>
      <c r="F252" s="297" t="s">
        <v>1780</v>
      </c>
      <c r="G252" s="285"/>
      <c r="H252" s="285"/>
      <c r="I252" s="285"/>
      <c r="J252" s="285"/>
      <c r="K252" s="285"/>
      <c r="L252" s="31"/>
      <c r="M252" s="150"/>
      <c r="O252" s="285"/>
      <c r="P252" s="285"/>
      <c r="Q252" s="285"/>
      <c r="R252" s="285"/>
      <c r="S252" s="285"/>
      <c r="T252" s="52"/>
      <c r="U252" s="285"/>
      <c r="V252" s="285"/>
      <c r="W252" s="285"/>
      <c r="X252" s="285"/>
      <c r="Y252" s="285"/>
      <c r="Z252" s="285"/>
      <c r="AA252" s="285"/>
      <c r="AB252" s="285"/>
      <c r="AC252" s="285"/>
      <c r="AD252" s="285"/>
      <c r="AE252" s="285"/>
      <c r="AT252" s="294" t="s">
        <v>142</v>
      </c>
      <c r="AU252" s="294" t="s">
        <v>83</v>
      </c>
    </row>
    <row r="253" spans="2:51" s="279" customFormat="1" ht="12">
      <c r="B253" s="158"/>
      <c r="D253" s="296" t="s">
        <v>144</v>
      </c>
      <c r="E253" s="300" t="s">
        <v>3</v>
      </c>
      <c r="F253" s="301" t="str">
        <f>F239</f>
        <v>koupelna č. 13</v>
      </c>
      <c r="H253" s="302">
        <f>H239</f>
        <v>4.12</v>
      </c>
      <c r="L253" s="158"/>
      <c r="M253" s="162"/>
      <c r="T253" s="164"/>
      <c r="AT253" s="300" t="s">
        <v>144</v>
      </c>
      <c r="AU253" s="300" t="s">
        <v>83</v>
      </c>
      <c r="AV253" s="279" t="s">
        <v>83</v>
      </c>
      <c r="AW253" s="279" t="s">
        <v>37</v>
      </c>
      <c r="AX253" s="279" t="s">
        <v>75</v>
      </c>
      <c r="AY253" s="300" t="s">
        <v>132</v>
      </c>
    </row>
    <row r="254" spans="2:51" s="279" customFormat="1" ht="12">
      <c r="B254" s="158"/>
      <c r="D254" s="296" t="s">
        <v>144</v>
      </c>
      <c r="E254" s="300" t="s">
        <v>3</v>
      </c>
      <c r="F254" s="301" t="str">
        <f>F240</f>
        <v>koupelna č. 14</v>
      </c>
      <c r="H254" s="302">
        <f>H240</f>
        <v>4.02</v>
      </c>
      <c r="L254" s="158"/>
      <c r="M254" s="162"/>
      <c r="T254" s="164"/>
      <c r="AT254" s="300" t="s">
        <v>144</v>
      </c>
      <c r="AU254" s="300" t="s">
        <v>83</v>
      </c>
      <c r="AV254" s="279" t="s">
        <v>83</v>
      </c>
      <c r="AW254" s="279" t="s">
        <v>37</v>
      </c>
      <c r="AX254" s="279" t="s">
        <v>75</v>
      </c>
      <c r="AY254" s="300" t="s">
        <v>132</v>
      </c>
    </row>
    <row r="255" spans="2:51" s="272" customFormat="1" ht="12">
      <c r="B255" s="174"/>
      <c r="D255" s="296" t="s">
        <v>144</v>
      </c>
      <c r="E255" s="303" t="s">
        <v>3</v>
      </c>
      <c r="F255" s="304" t="s">
        <v>207</v>
      </c>
      <c r="H255" s="305">
        <f>H253+H254</f>
        <v>8.14</v>
      </c>
      <c r="L255" s="174"/>
      <c r="M255" s="178"/>
      <c r="T255" s="180"/>
      <c r="AT255" s="303" t="s">
        <v>144</v>
      </c>
      <c r="AU255" s="303" t="s">
        <v>83</v>
      </c>
      <c r="AV255" s="272" t="s">
        <v>140</v>
      </c>
      <c r="AW255" s="272" t="s">
        <v>37</v>
      </c>
      <c r="AX255" s="272" t="s">
        <v>81</v>
      </c>
      <c r="AY255" s="303" t="s">
        <v>132</v>
      </c>
    </row>
    <row r="256" spans="1:65" s="281" customFormat="1" ht="37.9" customHeight="1">
      <c r="A256" s="285"/>
      <c r="B256" s="135"/>
      <c r="C256" s="136">
        <v>47</v>
      </c>
      <c r="D256" s="136" t="s">
        <v>135</v>
      </c>
      <c r="E256" s="137" t="s">
        <v>1788</v>
      </c>
      <c r="F256" s="138" t="s">
        <v>1789</v>
      </c>
      <c r="G256" s="139" t="s">
        <v>177</v>
      </c>
      <c r="H256" s="140">
        <f>H245</f>
        <v>16.71</v>
      </c>
      <c r="I256" s="141"/>
      <c r="J256" s="141">
        <f>ROUND(I256*H256,2)</f>
        <v>0</v>
      </c>
      <c r="K256" s="138" t="s">
        <v>139</v>
      </c>
      <c r="L256" s="31"/>
      <c r="M256" s="142" t="s">
        <v>3</v>
      </c>
      <c r="N256" s="274" t="s">
        <v>46</v>
      </c>
      <c r="O256" s="275">
        <v>0.1</v>
      </c>
      <c r="P256" s="275">
        <f>O256*H256</f>
        <v>1.6710000000000003</v>
      </c>
      <c r="Q256" s="275">
        <v>0</v>
      </c>
      <c r="R256" s="275">
        <f>Q256*H256</f>
        <v>0</v>
      </c>
      <c r="S256" s="275">
        <v>0</v>
      </c>
      <c r="T256" s="145">
        <f>S256*H256</f>
        <v>0</v>
      </c>
      <c r="U256" s="285"/>
      <c r="V256" s="285"/>
      <c r="W256" s="285"/>
      <c r="X256" s="285"/>
      <c r="Y256" s="285"/>
      <c r="Z256" s="285"/>
      <c r="AA256" s="285"/>
      <c r="AB256" s="285"/>
      <c r="AC256" s="285"/>
      <c r="AD256" s="285"/>
      <c r="AE256" s="285"/>
      <c r="AR256" s="293" t="s">
        <v>226</v>
      </c>
      <c r="AT256" s="293" t="s">
        <v>135</v>
      </c>
      <c r="AU256" s="293" t="s">
        <v>83</v>
      </c>
      <c r="AY256" s="294" t="s">
        <v>132</v>
      </c>
      <c r="BE256" s="295">
        <f>IF(N256="základní",J256,0)</f>
        <v>0</v>
      </c>
      <c r="BF256" s="295">
        <f>IF(N256="snížená",J256,0)</f>
        <v>0</v>
      </c>
      <c r="BG256" s="295">
        <f>IF(N256="zákl. přenesená",J256,0)</f>
        <v>0</v>
      </c>
      <c r="BH256" s="295">
        <f>IF(N256="sníž. přenesená",J256,0)</f>
        <v>0</v>
      </c>
      <c r="BI256" s="295">
        <f>IF(N256="nulová",J256,0)</f>
        <v>0</v>
      </c>
      <c r="BJ256" s="294" t="s">
        <v>81</v>
      </c>
      <c r="BK256" s="295">
        <f>ROUND(I256*H256,2)</f>
        <v>0</v>
      </c>
      <c r="BL256" s="294" t="s">
        <v>226</v>
      </c>
      <c r="BM256" s="293" t="s">
        <v>1790</v>
      </c>
    </row>
    <row r="257" spans="1:47" s="281" customFormat="1" ht="29.25">
      <c r="A257" s="285"/>
      <c r="B257" s="31"/>
      <c r="C257" s="285"/>
      <c r="D257" s="296" t="s">
        <v>142</v>
      </c>
      <c r="E257" s="285"/>
      <c r="F257" s="297" t="s">
        <v>1780</v>
      </c>
      <c r="G257" s="285"/>
      <c r="H257" s="285"/>
      <c r="I257" s="285"/>
      <c r="J257" s="285"/>
      <c r="K257" s="285"/>
      <c r="L257" s="31"/>
      <c r="M257" s="150"/>
      <c r="O257" s="285"/>
      <c r="P257" s="285"/>
      <c r="Q257" s="285"/>
      <c r="R257" s="285"/>
      <c r="S257" s="285"/>
      <c r="T257" s="52"/>
      <c r="U257" s="285"/>
      <c r="V257" s="285"/>
      <c r="W257" s="285"/>
      <c r="X257" s="285"/>
      <c r="Y257" s="285"/>
      <c r="Z257" s="285"/>
      <c r="AA257" s="285"/>
      <c r="AB257" s="285"/>
      <c r="AC257" s="285"/>
      <c r="AD257" s="285"/>
      <c r="AE257" s="285"/>
      <c r="AT257" s="294" t="s">
        <v>142</v>
      </c>
      <c r="AU257" s="294" t="s">
        <v>83</v>
      </c>
    </row>
    <row r="258" spans="1:65" s="281" customFormat="1" ht="24.2" customHeight="1">
      <c r="A258" s="285"/>
      <c r="B258" s="135"/>
      <c r="C258" s="136">
        <v>48</v>
      </c>
      <c r="D258" s="136" t="s">
        <v>135</v>
      </c>
      <c r="E258" s="137" t="s">
        <v>1791</v>
      </c>
      <c r="F258" s="138" t="s">
        <v>1792</v>
      </c>
      <c r="G258" s="139" t="s">
        <v>177</v>
      </c>
      <c r="H258" s="140">
        <f>H236</f>
        <v>16.71</v>
      </c>
      <c r="I258" s="141"/>
      <c r="J258" s="141">
        <f>ROUND(I258*H258,2)</f>
        <v>0</v>
      </c>
      <c r="K258" s="138" t="s">
        <v>139</v>
      </c>
      <c r="L258" s="31"/>
      <c r="M258" s="142" t="s">
        <v>3</v>
      </c>
      <c r="N258" s="274" t="s">
        <v>46</v>
      </c>
      <c r="O258" s="275">
        <v>0.278</v>
      </c>
      <c r="P258" s="275">
        <f>O258*H258</f>
        <v>4.64538</v>
      </c>
      <c r="Q258" s="275">
        <v>0.0015</v>
      </c>
      <c r="R258" s="275">
        <f>Q258*H258</f>
        <v>0.025065</v>
      </c>
      <c r="S258" s="275">
        <v>0</v>
      </c>
      <c r="T258" s="145">
        <f>S258*H258</f>
        <v>0</v>
      </c>
      <c r="U258" s="285"/>
      <c r="V258" s="285"/>
      <c r="W258" s="285"/>
      <c r="X258" s="285"/>
      <c r="Y258" s="285"/>
      <c r="Z258" s="285"/>
      <c r="AA258" s="285"/>
      <c r="AB258" s="285"/>
      <c r="AC258" s="285"/>
      <c r="AD258" s="285"/>
      <c r="AE258" s="285"/>
      <c r="AR258" s="293" t="s">
        <v>226</v>
      </c>
      <c r="AT258" s="293" t="s">
        <v>135</v>
      </c>
      <c r="AU258" s="293" t="s">
        <v>83</v>
      </c>
      <c r="AY258" s="294" t="s">
        <v>132</v>
      </c>
      <c r="BE258" s="295">
        <f>IF(N258="základní",J258,0)</f>
        <v>0</v>
      </c>
      <c r="BF258" s="295">
        <f>IF(N258="snížená",J258,0)</f>
        <v>0</v>
      </c>
      <c r="BG258" s="295">
        <f>IF(N258="zákl. přenesená",J258,0)</f>
        <v>0</v>
      </c>
      <c r="BH258" s="295">
        <f>IF(N258="sníž. přenesená",J258,0)</f>
        <v>0</v>
      </c>
      <c r="BI258" s="295">
        <f>IF(N258="nulová",J258,0)</f>
        <v>0</v>
      </c>
      <c r="BJ258" s="294" t="s">
        <v>81</v>
      </c>
      <c r="BK258" s="295">
        <f>ROUND(I258*H258,2)</f>
        <v>0</v>
      </c>
      <c r="BL258" s="294" t="s">
        <v>226</v>
      </c>
      <c r="BM258" s="293" t="s">
        <v>1793</v>
      </c>
    </row>
    <row r="259" spans="1:47" s="281" customFormat="1" ht="97.5">
      <c r="A259" s="285"/>
      <c r="B259" s="31"/>
      <c r="C259" s="285"/>
      <c r="D259" s="296" t="s">
        <v>142</v>
      </c>
      <c r="E259" s="285"/>
      <c r="F259" s="297" t="s">
        <v>1794</v>
      </c>
      <c r="G259" s="285"/>
      <c r="H259" s="285"/>
      <c r="I259" s="285"/>
      <c r="J259" s="285"/>
      <c r="K259" s="285"/>
      <c r="L259" s="31"/>
      <c r="M259" s="150"/>
      <c r="O259" s="285"/>
      <c r="P259" s="285"/>
      <c r="Q259" s="285"/>
      <c r="R259" s="285"/>
      <c r="S259" s="285"/>
      <c r="T259" s="52"/>
      <c r="U259" s="285"/>
      <c r="V259" s="285"/>
      <c r="W259" s="285"/>
      <c r="X259" s="285"/>
      <c r="Y259" s="285"/>
      <c r="Z259" s="285"/>
      <c r="AA259" s="285"/>
      <c r="AB259" s="285"/>
      <c r="AC259" s="285"/>
      <c r="AD259" s="285"/>
      <c r="AE259" s="285"/>
      <c r="AT259" s="294" t="s">
        <v>142</v>
      </c>
      <c r="AU259" s="294" t="s">
        <v>83</v>
      </c>
    </row>
    <row r="260" spans="1:65" s="281" customFormat="1" ht="24.2" customHeight="1">
      <c r="A260" s="285"/>
      <c r="B260" s="135"/>
      <c r="C260" s="136">
        <v>49</v>
      </c>
      <c r="D260" s="136" t="s">
        <v>135</v>
      </c>
      <c r="E260" s="137" t="s">
        <v>1795</v>
      </c>
      <c r="F260" s="138" t="s">
        <v>1796</v>
      </c>
      <c r="G260" s="139" t="s">
        <v>184</v>
      </c>
      <c r="H260" s="140">
        <f>H265</f>
        <v>18</v>
      </c>
      <c r="I260" s="141"/>
      <c r="J260" s="141">
        <f>ROUND(I260*H260,2)</f>
        <v>0</v>
      </c>
      <c r="K260" s="138" t="s">
        <v>139</v>
      </c>
      <c r="L260" s="31"/>
      <c r="M260" s="142" t="s">
        <v>3</v>
      </c>
      <c r="N260" s="274" t="s">
        <v>46</v>
      </c>
      <c r="O260" s="275">
        <v>0.035</v>
      </c>
      <c r="P260" s="275">
        <f>O260*H260</f>
        <v>0.6300000000000001</v>
      </c>
      <c r="Q260" s="275">
        <v>0.00021</v>
      </c>
      <c r="R260" s="275">
        <f>Q260*H260</f>
        <v>0.0037800000000000004</v>
      </c>
      <c r="S260" s="275">
        <v>0</v>
      </c>
      <c r="T260" s="145">
        <f>S260*H260</f>
        <v>0</v>
      </c>
      <c r="U260" s="285"/>
      <c r="V260" s="285"/>
      <c r="W260" s="285"/>
      <c r="X260" s="285"/>
      <c r="Y260" s="285"/>
      <c r="Z260" s="285"/>
      <c r="AA260" s="285"/>
      <c r="AB260" s="285"/>
      <c r="AC260" s="285"/>
      <c r="AD260" s="285"/>
      <c r="AE260" s="285"/>
      <c r="AR260" s="293" t="s">
        <v>226</v>
      </c>
      <c r="AT260" s="293" t="s">
        <v>135</v>
      </c>
      <c r="AU260" s="293" t="s">
        <v>83</v>
      </c>
      <c r="AY260" s="294" t="s">
        <v>132</v>
      </c>
      <c r="BE260" s="295">
        <f>IF(N260="základní",J260,0)</f>
        <v>0</v>
      </c>
      <c r="BF260" s="295">
        <f>IF(N260="snížená",J260,0)</f>
        <v>0</v>
      </c>
      <c r="BG260" s="295">
        <f>IF(N260="zákl. přenesená",J260,0)</f>
        <v>0</v>
      </c>
      <c r="BH260" s="295">
        <f>IF(N260="sníž. přenesená",J260,0)</f>
        <v>0</v>
      </c>
      <c r="BI260" s="295">
        <f>IF(N260="nulová",J260,0)</f>
        <v>0</v>
      </c>
      <c r="BJ260" s="294" t="s">
        <v>81</v>
      </c>
      <c r="BK260" s="295">
        <f>ROUND(I260*H260,2)</f>
        <v>0</v>
      </c>
      <c r="BL260" s="294" t="s">
        <v>226</v>
      </c>
      <c r="BM260" s="293" t="s">
        <v>1797</v>
      </c>
    </row>
    <row r="261" spans="1:47" s="281" customFormat="1" ht="97.5">
      <c r="A261" s="285"/>
      <c r="B261" s="31"/>
      <c r="C261" s="285"/>
      <c r="D261" s="296" t="s">
        <v>142</v>
      </c>
      <c r="E261" s="285"/>
      <c r="F261" s="297" t="s">
        <v>1794</v>
      </c>
      <c r="G261" s="285"/>
      <c r="H261" s="285"/>
      <c r="I261" s="285"/>
      <c r="J261" s="285"/>
      <c r="K261" s="285"/>
      <c r="L261" s="31"/>
      <c r="M261" s="150"/>
      <c r="O261" s="285"/>
      <c r="P261" s="285"/>
      <c r="Q261" s="285"/>
      <c r="R261" s="285"/>
      <c r="S261" s="285"/>
      <c r="T261" s="52"/>
      <c r="U261" s="285"/>
      <c r="V261" s="285"/>
      <c r="W261" s="285"/>
      <c r="X261" s="285"/>
      <c r="Y261" s="285"/>
      <c r="Z261" s="285"/>
      <c r="AA261" s="285"/>
      <c r="AB261" s="285"/>
      <c r="AC261" s="285"/>
      <c r="AD261" s="285"/>
      <c r="AE261" s="285"/>
      <c r="AT261" s="294" t="s">
        <v>142</v>
      </c>
      <c r="AU261" s="294" t="s">
        <v>83</v>
      </c>
    </row>
    <row r="262" spans="2:51" s="279" customFormat="1" ht="12">
      <c r="B262" s="158"/>
      <c r="D262" s="296" t="s">
        <v>144</v>
      </c>
      <c r="E262" s="300" t="s">
        <v>3</v>
      </c>
      <c r="F262" s="301" t="str">
        <f>F253</f>
        <v>koupelna č. 13</v>
      </c>
      <c r="H262" s="302">
        <v>6</v>
      </c>
      <c r="L262" s="158"/>
      <c r="M262" s="162"/>
      <c r="T262" s="164"/>
      <c r="AT262" s="300" t="s">
        <v>144</v>
      </c>
      <c r="AU262" s="300" t="s">
        <v>83</v>
      </c>
      <c r="AV262" s="279" t="s">
        <v>83</v>
      </c>
      <c r="AW262" s="279" t="s">
        <v>37</v>
      </c>
      <c r="AX262" s="279" t="s">
        <v>75</v>
      </c>
      <c r="AY262" s="300" t="s">
        <v>132</v>
      </c>
    </row>
    <row r="263" spans="2:51" s="279" customFormat="1" ht="12">
      <c r="B263" s="158"/>
      <c r="D263" s="296" t="s">
        <v>144</v>
      </c>
      <c r="E263" s="300" t="s">
        <v>3</v>
      </c>
      <c r="F263" s="301" t="str">
        <f>F254</f>
        <v>koupelna č. 14</v>
      </c>
      <c r="H263" s="302">
        <v>6</v>
      </c>
      <c r="L263" s="158"/>
      <c r="M263" s="162"/>
      <c r="T263" s="164"/>
      <c r="AT263" s="300" t="s">
        <v>144</v>
      </c>
      <c r="AU263" s="300" t="s">
        <v>83</v>
      </c>
      <c r="AV263" s="279" t="s">
        <v>83</v>
      </c>
      <c r="AW263" s="279" t="s">
        <v>37</v>
      </c>
      <c r="AX263" s="279" t="s">
        <v>75</v>
      </c>
      <c r="AY263" s="300" t="s">
        <v>132</v>
      </c>
    </row>
    <row r="264" spans="2:51" s="279" customFormat="1" ht="12">
      <c r="B264" s="158"/>
      <c r="D264" s="296" t="s">
        <v>144</v>
      </c>
      <c r="E264" s="300" t="s">
        <v>3</v>
      </c>
      <c r="F264" s="301" t="str">
        <f>F241</f>
        <v>Umývárna</v>
      </c>
      <c r="H264" s="302">
        <v>6</v>
      </c>
      <c r="L264" s="158"/>
      <c r="M264" s="162"/>
      <c r="T264" s="164"/>
      <c r="AT264" s="300" t="s">
        <v>144</v>
      </c>
      <c r="AU264" s="300" t="s">
        <v>83</v>
      </c>
      <c r="AV264" s="279" t="s">
        <v>83</v>
      </c>
      <c r="AW264" s="279" t="s">
        <v>37</v>
      </c>
      <c r="AX264" s="279" t="s">
        <v>75</v>
      </c>
      <c r="AY264" s="300" t="s">
        <v>132</v>
      </c>
    </row>
    <row r="265" spans="2:51" s="272" customFormat="1" ht="12">
      <c r="B265" s="174"/>
      <c r="D265" s="296" t="s">
        <v>144</v>
      </c>
      <c r="E265" s="303" t="s">
        <v>3</v>
      </c>
      <c r="F265" s="304" t="s">
        <v>207</v>
      </c>
      <c r="H265" s="305">
        <f>H262+H263+H264</f>
        <v>18</v>
      </c>
      <c r="L265" s="174"/>
      <c r="M265" s="178"/>
      <c r="T265" s="180"/>
      <c r="AT265" s="303" t="s">
        <v>144</v>
      </c>
      <c r="AU265" s="303" t="s">
        <v>83</v>
      </c>
      <c r="AV265" s="272" t="s">
        <v>140</v>
      </c>
      <c r="AW265" s="272" t="s">
        <v>37</v>
      </c>
      <c r="AX265" s="272" t="s">
        <v>81</v>
      </c>
      <c r="AY265" s="303" t="s">
        <v>132</v>
      </c>
    </row>
    <row r="266" spans="1:65" s="281" customFormat="1" ht="24.2" customHeight="1">
      <c r="A266" s="285"/>
      <c r="B266" s="135"/>
      <c r="C266" s="136">
        <v>50</v>
      </c>
      <c r="D266" s="136" t="s">
        <v>135</v>
      </c>
      <c r="E266" s="137" t="s">
        <v>1798</v>
      </c>
      <c r="F266" s="138" t="s">
        <v>1799</v>
      </c>
      <c r="G266" s="139" t="s">
        <v>184</v>
      </c>
      <c r="H266" s="140">
        <f>H271</f>
        <v>4</v>
      </c>
      <c r="I266" s="141"/>
      <c r="J266" s="141">
        <f>ROUND(I266*H266,2)</f>
        <v>0</v>
      </c>
      <c r="K266" s="138" t="s">
        <v>139</v>
      </c>
      <c r="L266" s="31"/>
      <c r="M266" s="142" t="s">
        <v>3</v>
      </c>
      <c r="N266" s="274" t="s">
        <v>46</v>
      </c>
      <c r="O266" s="275">
        <v>0.035</v>
      </c>
      <c r="P266" s="275">
        <f>O266*H266</f>
        <v>0.14</v>
      </c>
      <c r="Q266" s="275">
        <v>0.0002</v>
      </c>
      <c r="R266" s="275">
        <f>Q266*H266</f>
        <v>0.0008</v>
      </c>
      <c r="S266" s="275">
        <v>0</v>
      </c>
      <c r="T266" s="145">
        <f>S266*H266</f>
        <v>0</v>
      </c>
      <c r="U266" s="285"/>
      <c r="V266" s="285"/>
      <c r="W266" s="285"/>
      <c r="X266" s="285"/>
      <c r="Y266" s="285"/>
      <c r="Z266" s="285"/>
      <c r="AA266" s="285"/>
      <c r="AB266" s="285"/>
      <c r="AC266" s="285"/>
      <c r="AD266" s="285"/>
      <c r="AE266" s="285"/>
      <c r="AR266" s="293" t="s">
        <v>226</v>
      </c>
      <c r="AT266" s="293" t="s">
        <v>135</v>
      </c>
      <c r="AU266" s="293" t="s">
        <v>83</v>
      </c>
      <c r="AY266" s="294" t="s">
        <v>132</v>
      </c>
      <c r="BE266" s="295">
        <f>IF(N266="základní",J266,0)</f>
        <v>0</v>
      </c>
      <c r="BF266" s="295">
        <f>IF(N266="snížená",J266,0)</f>
        <v>0</v>
      </c>
      <c r="BG266" s="295">
        <f>IF(N266="zákl. přenesená",J266,0)</f>
        <v>0</v>
      </c>
      <c r="BH266" s="295">
        <f>IF(N266="sníž. přenesená",J266,0)</f>
        <v>0</v>
      </c>
      <c r="BI266" s="295">
        <f>IF(N266="nulová",J266,0)</f>
        <v>0</v>
      </c>
      <c r="BJ266" s="294" t="s">
        <v>81</v>
      </c>
      <c r="BK266" s="295">
        <f>ROUND(I266*H266,2)</f>
        <v>0</v>
      </c>
      <c r="BL266" s="294" t="s">
        <v>226</v>
      </c>
      <c r="BM266" s="293" t="s">
        <v>1800</v>
      </c>
    </row>
    <row r="267" spans="1:47" s="281" customFormat="1" ht="97.5">
      <c r="A267" s="285"/>
      <c r="B267" s="31"/>
      <c r="C267" s="285"/>
      <c r="D267" s="296" t="s">
        <v>142</v>
      </c>
      <c r="E267" s="285"/>
      <c r="F267" s="297" t="s">
        <v>1794</v>
      </c>
      <c r="G267" s="285"/>
      <c r="H267" s="285"/>
      <c r="I267" s="285"/>
      <c r="J267" s="285"/>
      <c r="K267" s="285"/>
      <c r="L267" s="31"/>
      <c r="M267" s="150"/>
      <c r="O267" s="285"/>
      <c r="P267" s="285"/>
      <c r="Q267" s="285"/>
      <c r="R267" s="285"/>
      <c r="S267" s="285"/>
      <c r="T267" s="52"/>
      <c r="U267" s="285"/>
      <c r="V267" s="285"/>
      <c r="W267" s="285"/>
      <c r="X267" s="285"/>
      <c r="Y267" s="285"/>
      <c r="Z267" s="285"/>
      <c r="AA267" s="285"/>
      <c r="AB267" s="285"/>
      <c r="AC267" s="285"/>
      <c r="AD267" s="285"/>
      <c r="AE267" s="285"/>
      <c r="AT267" s="294" t="s">
        <v>142</v>
      </c>
      <c r="AU267" s="294" t="s">
        <v>83</v>
      </c>
    </row>
    <row r="268" spans="2:51" s="279" customFormat="1" ht="12">
      <c r="B268" s="158"/>
      <c r="D268" s="296" t="s">
        <v>144</v>
      </c>
      <c r="E268" s="300" t="s">
        <v>3</v>
      </c>
      <c r="F268" s="301" t="str">
        <f>F262</f>
        <v>koupelna č. 13</v>
      </c>
      <c r="H268" s="302">
        <v>1</v>
      </c>
      <c r="L268" s="158"/>
      <c r="M268" s="162"/>
      <c r="T268" s="164"/>
      <c r="AT268" s="300" t="s">
        <v>144</v>
      </c>
      <c r="AU268" s="300" t="s">
        <v>83</v>
      </c>
      <c r="AV268" s="279" t="s">
        <v>83</v>
      </c>
      <c r="AW268" s="279" t="s">
        <v>37</v>
      </c>
      <c r="AX268" s="279" t="s">
        <v>75</v>
      </c>
      <c r="AY268" s="300" t="s">
        <v>132</v>
      </c>
    </row>
    <row r="269" spans="2:51" s="279" customFormat="1" ht="12">
      <c r="B269" s="158"/>
      <c r="D269" s="296" t="s">
        <v>144</v>
      </c>
      <c r="E269" s="300" t="s">
        <v>3</v>
      </c>
      <c r="F269" s="301" t="str">
        <f>F263</f>
        <v>koupelna č. 14</v>
      </c>
      <c r="H269" s="302">
        <v>1</v>
      </c>
      <c r="L269" s="158"/>
      <c r="M269" s="162"/>
      <c r="T269" s="164"/>
      <c r="AT269" s="300" t="s">
        <v>144</v>
      </c>
      <c r="AU269" s="300" t="s">
        <v>83</v>
      </c>
      <c r="AV269" s="279" t="s">
        <v>83</v>
      </c>
      <c r="AW269" s="279" t="s">
        <v>37</v>
      </c>
      <c r="AX269" s="279" t="s">
        <v>75</v>
      </c>
      <c r="AY269" s="300" t="s">
        <v>132</v>
      </c>
    </row>
    <row r="270" spans="2:51" s="279" customFormat="1" ht="12">
      <c r="B270" s="158"/>
      <c r="D270" s="296" t="s">
        <v>144</v>
      </c>
      <c r="E270" s="300" t="s">
        <v>3</v>
      </c>
      <c r="F270" s="301" t="str">
        <f>F264</f>
        <v>Umývárna</v>
      </c>
      <c r="H270" s="302">
        <v>2</v>
      </c>
      <c r="L270" s="158"/>
      <c r="M270" s="162"/>
      <c r="T270" s="164"/>
      <c r="AT270" s="300" t="s">
        <v>144</v>
      </c>
      <c r="AU270" s="300" t="s">
        <v>83</v>
      </c>
      <c r="AV270" s="279" t="s">
        <v>83</v>
      </c>
      <c r="AW270" s="279" t="s">
        <v>37</v>
      </c>
      <c r="AX270" s="279" t="s">
        <v>75</v>
      </c>
      <c r="AY270" s="300" t="s">
        <v>132</v>
      </c>
    </row>
    <row r="271" spans="2:51" s="272" customFormat="1" ht="12">
      <c r="B271" s="174"/>
      <c r="D271" s="296" t="s">
        <v>144</v>
      </c>
      <c r="E271" s="303" t="s">
        <v>3</v>
      </c>
      <c r="F271" s="304" t="s">
        <v>207</v>
      </c>
      <c r="H271" s="305">
        <f>H268+H269+H270</f>
        <v>4</v>
      </c>
      <c r="L271" s="174"/>
      <c r="M271" s="178"/>
      <c r="T271" s="180"/>
      <c r="AT271" s="303" t="s">
        <v>144</v>
      </c>
      <c r="AU271" s="303" t="s">
        <v>83</v>
      </c>
      <c r="AV271" s="272" t="s">
        <v>140</v>
      </c>
      <c r="AW271" s="272" t="s">
        <v>37</v>
      </c>
      <c r="AX271" s="272" t="s">
        <v>81</v>
      </c>
      <c r="AY271" s="303" t="s">
        <v>132</v>
      </c>
    </row>
    <row r="272" spans="1:65" s="281" customFormat="1" ht="24.2" customHeight="1">
      <c r="A272" s="285"/>
      <c r="B272" s="135"/>
      <c r="C272" s="136">
        <v>51</v>
      </c>
      <c r="D272" s="136" t="s">
        <v>135</v>
      </c>
      <c r="E272" s="137" t="s">
        <v>1801</v>
      </c>
      <c r="F272" s="138" t="s">
        <v>1802</v>
      </c>
      <c r="G272" s="139" t="s">
        <v>234</v>
      </c>
      <c r="H272" s="140">
        <f>H282</f>
        <v>30.589999999999996</v>
      </c>
      <c r="I272" s="141"/>
      <c r="J272" s="141">
        <f>ROUND(I272*H272,2)</f>
        <v>0</v>
      </c>
      <c r="K272" s="138" t="s">
        <v>139</v>
      </c>
      <c r="L272" s="31"/>
      <c r="M272" s="142" t="s">
        <v>3</v>
      </c>
      <c r="N272" s="274" t="s">
        <v>46</v>
      </c>
      <c r="O272" s="275">
        <v>0.06</v>
      </c>
      <c r="P272" s="275">
        <f>O272*H272</f>
        <v>1.8353999999999997</v>
      </c>
      <c r="Q272" s="275">
        <v>0.00032</v>
      </c>
      <c r="R272" s="275">
        <f>Q272*H272</f>
        <v>0.0097888</v>
      </c>
      <c r="S272" s="275">
        <v>0</v>
      </c>
      <c r="T272" s="145">
        <f>S272*H272</f>
        <v>0</v>
      </c>
      <c r="U272" s="285"/>
      <c r="V272" s="285"/>
      <c r="W272" s="285"/>
      <c r="X272" s="285"/>
      <c r="Y272" s="285"/>
      <c r="Z272" s="285"/>
      <c r="AA272" s="285"/>
      <c r="AB272" s="285"/>
      <c r="AC272" s="285"/>
      <c r="AD272" s="285"/>
      <c r="AE272" s="285"/>
      <c r="AR272" s="293" t="s">
        <v>226</v>
      </c>
      <c r="AT272" s="293" t="s">
        <v>135</v>
      </c>
      <c r="AU272" s="293" t="s">
        <v>83</v>
      </c>
      <c r="AY272" s="294" t="s">
        <v>132</v>
      </c>
      <c r="BE272" s="295">
        <f>IF(N272="základní",J272,0)</f>
        <v>0</v>
      </c>
      <c r="BF272" s="295">
        <f>IF(N272="snížená",J272,0)</f>
        <v>0</v>
      </c>
      <c r="BG272" s="295">
        <f>IF(N272="zákl. přenesená",J272,0)</f>
        <v>0</v>
      </c>
      <c r="BH272" s="295">
        <f>IF(N272="sníž. přenesená",J272,0)</f>
        <v>0</v>
      </c>
      <c r="BI272" s="295">
        <f>IF(N272="nulová",J272,0)</f>
        <v>0</v>
      </c>
      <c r="BJ272" s="294" t="s">
        <v>81</v>
      </c>
      <c r="BK272" s="295">
        <f>ROUND(I272*H272,2)</f>
        <v>0</v>
      </c>
      <c r="BL272" s="294" t="s">
        <v>226</v>
      </c>
      <c r="BM272" s="293" t="s">
        <v>1803</v>
      </c>
    </row>
    <row r="273" spans="1:47" s="281" customFormat="1" ht="97.5">
      <c r="A273" s="285"/>
      <c r="B273" s="31"/>
      <c r="C273" s="285"/>
      <c r="D273" s="296" t="s">
        <v>142</v>
      </c>
      <c r="E273" s="285"/>
      <c r="F273" s="297" t="s">
        <v>1794</v>
      </c>
      <c r="G273" s="285"/>
      <c r="H273" s="285"/>
      <c r="I273" s="285"/>
      <c r="J273" s="285"/>
      <c r="K273" s="285"/>
      <c r="L273" s="31"/>
      <c r="M273" s="150"/>
      <c r="O273" s="285"/>
      <c r="P273" s="285"/>
      <c r="Q273" s="285"/>
      <c r="R273" s="285"/>
      <c r="S273" s="285"/>
      <c r="T273" s="52"/>
      <c r="U273" s="285"/>
      <c r="V273" s="285"/>
      <c r="W273" s="285"/>
      <c r="X273" s="285"/>
      <c r="Y273" s="285"/>
      <c r="Z273" s="285"/>
      <c r="AA273" s="285"/>
      <c r="AB273" s="285"/>
      <c r="AC273" s="285"/>
      <c r="AD273" s="285"/>
      <c r="AE273" s="285"/>
      <c r="AT273" s="294" t="s">
        <v>142</v>
      </c>
      <c r="AU273" s="294" t="s">
        <v>83</v>
      </c>
    </row>
    <row r="274" spans="2:51" s="278" customFormat="1" ht="12">
      <c r="B274" s="152"/>
      <c r="D274" s="296" t="s">
        <v>144</v>
      </c>
      <c r="E274" s="298" t="s">
        <v>3</v>
      </c>
      <c r="F274" s="299" t="s">
        <v>1772</v>
      </c>
      <c r="H274" s="298" t="s">
        <v>3</v>
      </c>
      <c r="L274" s="152"/>
      <c r="M274" s="155"/>
      <c r="T274" s="157"/>
      <c r="AT274" s="298" t="s">
        <v>144</v>
      </c>
      <c r="AU274" s="298" t="s">
        <v>83</v>
      </c>
      <c r="AV274" s="278" t="s">
        <v>81</v>
      </c>
      <c r="AW274" s="278" t="s">
        <v>37</v>
      </c>
      <c r="AX274" s="278" t="s">
        <v>75</v>
      </c>
      <c r="AY274" s="298" t="s">
        <v>132</v>
      </c>
    </row>
    <row r="275" spans="2:51" s="278" customFormat="1" ht="12">
      <c r="B275" s="152"/>
      <c r="D275" s="296" t="s">
        <v>144</v>
      </c>
      <c r="E275" s="298" t="s">
        <v>3</v>
      </c>
      <c r="F275" s="299" t="s">
        <v>1773</v>
      </c>
      <c r="H275" s="298" t="s">
        <v>3</v>
      </c>
      <c r="L275" s="152"/>
      <c r="M275" s="155"/>
      <c r="T275" s="157"/>
      <c r="AT275" s="298" t="s">
        <v>144</v>
      </c>
      <c r="AU275" s="298" t="s">
        <v>83</v>
      </c>
      <c r="AV275" s="278" t="s">
        <v>81</v>
      </c>
      <c r="AW275" s="278" t="s">
        <v>37</v>
      </c>
      <c r="AX275" s="278" t="s">
        <v>75</v>
      </c>
      <c r="AY275" s="298" t="s">
        <v>132</v>
      </c>
    </row>
    <row r="276" spans="2:51" s="279" customFormat="1" ht="12">
      <c r="B276" s="158"/>
      <c r="D276" s="296" t="s">
        <v>144</v>
      </c>
      <c r="E276" s="300" t="s">
        <v>3</v>
      </c>
      <c r="F276" s="301" t="str">
        <f>F268</f>
        <v>koupelna č. 13</v>
      </c>
      <c r="H276" s="302"/>
      <c r="L276" s="158"/>
      <c r="M276" s="162"/>
      <c r="T276" s="164"/>
      <c r="AT276" s="300" t="s">
        <v>144</v>
      </c>
      <c r="AU276" s="300" t="s">
        <v>83</v>
      </c>
      <c r="AV276" s="279" t="s">
        <v>83</v>
      </c>
      <c r="AW276" s="279" t="s">
        <v>37</v>
      </c>
      <c r="AX276" s="279" t="s">
        <v>75</v>
      </c>
      <c r="AY276" s="300" t="s">
        <v>132</v>
      </c>
    </row>
    <row r="277" spans="2:51" s="279" customFormat="1" ht="12">
      <c r="B277" s="158"/>
      <c r="D277" s="296" t="s">
        <v>144</v>
      </c>
      <c r="E277" s="300" t="s">
        <v>3</v>
      </c>
      <c r="F277" s="301" t="s">
        <v>1854</v>
      </c>
      <c r="H277" s="302">
        <f>(1.975+1.86+0.34)*2-0.78</f>
        <v>7.569999999999999</v>
      </c>
      <c r="L277" s="158"/>
      <c r="M277" s="162"/>
      <c r="T277" s="164"/>
      <c r="AT277" s="300" t="s">
        <v>144</v>
      </c>
      <c r="AU277" s="300" t="s">
        <v>83</v>
      </c>
      <c r="AV277" s="279" t="s">
        <v>83</v>
      </c>
      <c r="AW277" s="279" t="s">
        <v>37</v>
      </c>
      <c r="AX277" s="279" t="s">
        <v>75</v>
      </c>
      <c r="AY277" s="300" t="s">
        <v>132</v>
      </c>
    </row>
    <row r="278" spans="2:51" s="279" customFormat="1" ht="12">
      <c r="B278" s="158"/>
      <c r="D278" s="296" t="s">
        <v>144</v>
      </c>
      <c r="E278" s="300" t="s">
        <v>3</v>
      </c>
      <c r="F278" s="301" t="str">
        <f>F269</f>
        <v>koupelna č. 14</v>
      </c>
      <c r="H278" s="302"/>
      <c r="L278" s="158"/>
      <c r="M278" s="162"/>
      <c r="T278" s="164"/>
      <c r="AT278" s="300" t="s">
        <v>144</v>
      </c>
      <c r="AU278" s="300" t="s">
        <v>83</v>
      </c>
      <c r="AV278" s="279" t="s">
        <v>83</v>
      </c>
      <c r="AW278" s="279" t="s">
        <v>37</v>
      </c>
      <c r="AX278" s="279" t="s">
        <v>75</v>
      </c>
      <c r="AY278" s="300" t="s">
        <v>132</v>
      </c>
    </row>
    <row r="279" spans="2:51" s="279" customFormat="1" ht="12">
      <c r="B279" s="158"/>
      <c r="D279" s="296" t="s">
        <v>144</v>
      </c>
      <c r="E279" s="300" t="s">
        <v>3</v>
      </c>
      <c r="F279" s="301" t="s">
        <v>1855</v>
      </c>
      <c r="H279" s="302">
        <f>(1.925+1.86+0.34)*2-0.78</f>
        <v>7.47</v>
      </c>
      <c r="L279" s="158"/>
      <c r="M279" s="162"/>
      <c r="T279" s="164"/>
      <c r="AT279" s="300" t="s">
        <v>144</v>
      </c>
      <c r="AU279" s="300" t="s">
        <v>83</v>
      </c>
      <c r="AV279" s="279" t="s">
        <v>83</v>
      </c>
      <c r="AW279" s="279" t="s">
        <v>37</v>
      </c>
      <c r="AX279" s="279" t="s">
        <v>75</v>
      </c>
      <c r="AY279" s="300" t="s">
        <v>132</v>
      </c>
    </row>
    <row r="280" spans="2:51" s="279" customFormat="1" ht="12">
      <c r="B280" s="158"/>
      <c r="D280" s="296" t="s">
        <v>144</v>
      </c>
      <c r="E280" s="300" t="s">
        <v>3</v>
      </c>
      <c r="F280" s="301" t="str">
        <f>F270</f>
        <v>Umývárna</v>
      </c>
      <c r="H280" s="302"/>
      <c r="L280" s="158"/>
      <c r="M280" s="162"/>
      <c r="T280" s="164"/>
      <c r="AT280" s="300" t="s">
        <v>144</v>
      </c>
      <c r="AU280" s="300" t="s">
        <v>83</v>
      </c>
      <c r="AV280" s="279" t="s">
        <v>83</v>
      </c>
      <c r="AW280" s="279" t="s">
        <v>37</v>
      </c>
      <c r="AX280" s="279" t="s">
        <v>75</v>
      </c>
      <c r="AY280" s="300" t="s">
        <v>132</v>
      </c>
    </row>
    <row r="281" spans="2:51" s="279" customFormat="1" ht="12">
      <c r="B281" s="158"/>
      <c r="D281" s="296" t="s">
        <v>144</v>
      </c>
      <c r="E281" s="300" t="s">
        <v>3</v>
      </c>
      <c r="F281" s="301" t="s">
        <v>1856</v>
      </c>
      <c r="H281" s="302">
        <f>(3.21+2.67+1)*2+2.67-0.88</f>
        <v>15.549999999999999</v>
      </c>
      <c r="L281" s="158"/>
      <c r="M281" s="162"/>
      <c r="T281" s="164"/>
      <c r="AT281" s="300" t="s">
        <v>144</v>
      </c>
      <c r="AU281" s="300" t="s">
        <v>83</v>
      </c>
      <c r="AV281" s="279" t="s">
        <v>83</v>
      </c>
      <c r="AW281" s="279" t="s">
        <v>37</v>
      </c>
      <c r="AX281" s="279" t="s">
        <v>75</v>
      </c>
      <c r="AY281" s="300" t="s">
        <v>132</v>
      </c>
    </row>
    <row r="282" spans="2:51" s="272" customFormat="1" ht="12">
      <c r="B282" s="174"/>
      <c r="D282" s="296" t="s">
        <v>144</v>
      </c>
      <c r="E282" s="303" t="s">
        <v>3</v>
      </c>
      <c r="F282" s="304" t="s">
        <v>207</v>
      </c>
      <c r="H282" s="305">
        <f>SUM(H277:H281)</f>
        <v>30.589999999999996</v>
      </c>
      <c r="L282" s="174"/>
      <c r="M282" s="178"/>
      <c r="T282" s="180"/>
      <c r="AT282" s="303" t="s">
        <v>144</v>
      </c>
      <c r="AU282" s="303" t="s">
        <v>83</v>
      </c>
      <c r="AV282" s="272" t="s">
        <v>140</v>
      </c>
      <c r="AW282" s="272" t="s">
        <v>37</v>
      </c>
      <c r="AX282" s="272" t="s">
        <v>81</v>
      </c>
      <c r="AY282" s="303" t="s">
        <v>132</v>
      </c>
    </row>
    <row r="283" spans="1:65" s="281" customFormat="1" ht="37.9" customHeight="1">
      <c r="A283" s="285"/>
      <c r="B283" s="135"/>
      <c r="C283" s="136">
        <v>52</v>
      </c>
      <c r="D283" s="136" t="s">
        <v>135</v>
      </c>
      <c r="E283" s="137" t="s">
        <v>1804</v>
      </c>
      <c r="F283" s="138" t="s">
        <v>1805</v>
      </c>
      <c r="G283" s="139" t="s">
        <v>432</v>
      </c>
      <c r="H283" s="140">
        <f>(J236+J243+J245+J247+J251+J256+J258+J260+J266+J272)/100</f>
        <v>0</v>
      </c>
      <c r="I283" s="141"/>
      <c r="J283" s="141">
        <f>ROUND(I283*H283,2)</f>
        <v>0</v>
      </c>
      <c r="K283" s="138" t="s">
        <v>139</v>
      </c>
      <c r="L283" s="31"/>
      <c r="M283" s="142" t="s">
        <v>3</v>
      </c>
      <c r="N283" s="274" t="s">
        <v>46</v>
      </c>
      <c r="O283" s="275">
        <v>0</v>
      </c>
      <c r="P283" s="275">
        <f>O283*H283</f>
        <v>0</v>
      </c>
      <c r="Q283" s="275">
        <v>0</v>
      </c>
      <c r="R283" s="275">
        <f>Q283*H283</f>
        <v>0</v>
      </c>
      <c r="S283" s="275">
        <v>0</v>
      </c>
      <c r="T283" s="145">
        <f>S283*H283</f>
        <v>0</v>
      </c>
      <c r="U283" s="285"/>
      <c r="V283" s="285"/>
      <c r="W283" s="285"/>
      <c r="X283" s="285"/>
      <c r="Y283" s="285"/>
      <c r="Z283" s="285"/>
      <c r="AA283" s="285"/>
      <c r="AB283" s="285"/>
      <c r="AC283" s="285"/>
      <c r="AD283" s="285"/>
      <c r="AE283" s="285"/>
      <c r="AR283" s="293" t="s">
        <v>226</v>
      </c>
      <c r="AT283" s="293" t="s">
        <v>135</v>
      </c>
      <c r="AU283" s="293" t="s">
        <v>83</v>
      </c>
      <c r="AY283" s="294" t="s">
        <v>132</v>
      </c>
      <c r="BE283" s="295">
        <f>IF(N283="základní",J283,0)</f>
        <v>0</v>
      </c>
      <c r="BF283" s="295">
        <f>IF(N283="snížená",J283,0)</f>
        <v>0</v>
      </c>
      <c r="BG283" s="295">
        <f>IF(N283="zákl. přenesená",J283,0)</f>
        <v>0</v>
      </c>
      <c r="BH283" s="295">
        <f>IF(N283="sníž. přenesená",J283,0)</f>
        <v>0</v>
      </c>
      <c r="BI283" s="295">
        <f>IF(N283="nulová",J283,0)</f>
        <v>0</v>
      </c>
      <c r="BJ283" s="294" t="s">
        <v>81</v>
      </c>
      <c r="BK283" s="295">
        <f>ROUND(I283*H283,2)</f>
        <v>0</v>
      </c>
      <c r="BL283" s="294" t="s">
        <v>226</v>
      </c>
      <c r="BM283" s="293" t="s">
        <v>1806</v>
      </c>
    </row>
    <row r="284" spans="1:47" s="281" customFormat="1" ht="126.75">
      <c r="A284" s="285"/>
      <c r="B284" s="31"/>
      <c r="C284" s="285"/>
      <c r="D284" s="296" t="s">
        <v>142</v>
      </c>
      <c r="E284" s="285"/>
      <c r="F284" s="297" t="s">
        <v>1154</v>
      </c>
      <c r="G284" s="285"/>
      <c r="H284" s="285"/>
      <c r="I284" s="285"/>
      <c r="J284" s="285"/>
      <c r="K284" s="285"/>
      <c r="L284" s="31"/>
      <c r="M284" s="150"/>
      <c r="O284" s="285"/>
      <c r="P284" s="285"/>
      <c r="Q284" s="285"/>
      <c r="R284" s="285"/>
      <c r="S284" s="285"/>
      <c r="T284" s="52"/>
      <c r="U284" s="285"/>
      <c r="V284" s="285"/>
      <c r="W284" s="285"/>
      <c r="X284" s="285"/>
      <c r="Y284" s="285"/>
      <c r="Z284" s="285"/>
      <c r="AA284" s="285"/>
      <c r="AB284" s="285"/>
      <c r="AC284" s="285"/>
      <c r="AD284" s="285"/>
      <c r="AE284" s="285"/>
      <c r="AT284" s="294" t="s">
        <v>142</v>
      </c>
      <c r="AU284" s="294" t="s">
        <v>83</v>
      </c>
    </row>
    <row r="285" spans="1:65" s="281" customFormat="1" ht="49.15" customHeight="1">
      <c r="A285" s="285"/>
      <c r="B285" s="135"/>
      <c r="C285" s="136">
        <v>53</v>
      </c>
      <c r="D285" s="136" t="s">
        <v>135</v>
      </c>
      <c r="E285" s="137" t="s">
        <v>1807</v>
      </c>
      <c r="F285" s="138" t="s">
        <v>1808</v>
      </c>
      <c r="G285" s="139" t="s">
        <v>432</v>
      </c>
      <c r="H285" s="140">
        <f>H283</f>
        <v>0</v>
      </c>
      <c r="I285" s="141"/>
      <c r="J285" s="141">
        <f>ROUND(I285*H285,2)</f>
        <v>0</v>
      </c>
      <c r="K285" s="138" t="s">
        <v>139</v>
      </c>
      <c r="L285" s="31"/>
      <c r="M285" s="142" t="s">
        <v>3</v>
      </c>
      <c r="N285" s="274" t="s">
        <v>46</v>
      </c>
      <c r="O285" s="275">
        <v>0</v>
      </c>
      <c r="P285" s="275">
        <f>O285*H285</f>
        <v>0</v>
      </c>
      <c r="Q285" s="275">
        <v>0</v>
      </c>
      <c r="R285" s="275">
        <f>Q285*H285</f>
        <v>0</v>
      </c>
      <c r="S285" s="275">
        <v>0</v>
      </c>
      <c r="T285" s="145">
        <f>S285*H285</f>
        <v>0</v>
      </c>
      <c r="U285" s="285"/>
      <c r="V285" s="285"/>
      <c r="W285" s="285"/>
      <c r="X285" s="285"/>
      <c r="Y285" s="285"/>
      <c r="Z285" s="285"/>
      <c r="AA285" s="285"/>
      <c r="AB285" s="285"/>
      <c r="AC285" s="285"/>
      <c r="AD285" s="285"/>
      <c r="AE285" s="285"/>
      <c r="AR285" s="293" t="s">
        <v>226</v>
      </c>
      <c r="AT285" s="293" t="s">
        <v>135</v>
      </c>
      <c r="AU285" s="293" t="s">
        <v>83</v>
      </c>
      <c r="AY285" s="294" t="s">
        <v>132</v>
      </c>
      <c r="BE285" s="295">
        <f>IF(N285="základní",J285,0)</f>
        <v>0</v>
      </c>
      <c r="BF285" s="295">
        <f>IF(N285="snížená",J285,0)</f>
        <v>0</v>
      </c>
      <c r="BG285" s="295">
        <f>IF(N285="zákl. přenesená",J285,0)</f>
        <v>0</v>
      </c>
      <c r="BH285" s="295">
        <f>IF(N285="sníž. přenesená",J285,0)</f>
        <v>0</v>
      </c>
      <c r="BI285" s="295">
        <f>IF(N285="nulová",J285,0)</f>
        <v>0</v>
      </c>
      <c r="BJ285" s="294" t="s">
        <v>81</v>
      </c>
      <c r="BK285" s="295">
        <f>ROUND(I285*H285,2)</f>
        <v>0</v>
      </c>
      <c r="BL285" s="294" t="s">
        <v>226</v>
      </c>
      <c r="BM285" s="293" t="s">
        <v>1809</v>
      </c>
    </row>
    <row r="286" spans="1:47" s="281" customFormat="1" ht="126.75">
      <c r="A286" s="285"/>
      <c r="B286" s="31"/>
      <c r="C286" s="285"/>
      <c r="D286" s="296" t="s">
        <v>142</v>
      </c>
      <c r="E286" s="285"/>
      <c r="F286" s="297" t="s">
        <v>1154</v>
      </c>
      <c r="G286" s="285"/>
      <c r="H286" s="285"/>
      <c r="I286" s="285"/>
      <c r="J286" s="285"/>
      <c r="K286" s="285"/>
      <c r="L286" s="31"/>
      <c r="M286" s="150"/>
      <c r="O286" s="285"/>
      <c r="P286" s="285"/>
      <c r="Q286" s="285"/>
      <c r="R286" s="285"/>
      <c r="S286" s="285"/>
      <c r="T286" s="52"/>
      <c r="U286" s="285"/>
      <c r="V286" s="285"/>
      <c r="W286" s="285"/>
      <c r="X286" s="285"/>
      <c r="Y286" s="285"/>
      <c r="Z286" s="285"/>
      <c r="AA286" s="285"/>
      <c r="AB286" s="285"/>
      <c r="AC286" s="285"/>
      <c r="AD286" s="285"/>
      <c r="AE286" s="285"/>
      <c r="AT286" s="294" t="s">
        <v>142</v>
      </c>
      <c r="AU286" s="294" t="s">
        <v>83</v>
      </c>
    </row>
    <row r="287" spans="2:63" s="12" customFormat="1" ht="22.9" customHeight="1">
      <c r="B287" s="123"/>
      <c r="D287" s="327" t="s">
        <v>74</v>
      </c>
      <c r="E287" s="328">
        <v>776</v>
      </c>
      <c r="F287" s="328" t="s">
        <v>1810</v>
      </c>
      <c r="G287" s="329"/>
      <c r="H287" s="329"/>
      <c r="I287" s="329"/>
      <c r="J287" s="330">
        <f>SUM(J288:J320)</f>
        <v>0</v>
      </c>
      <c r="L287" s="123"/>
      <c r="M287" s="127"/>
      <c r="N287" s="128"/>
      <c r="O287" s="128"/>
      <c r="P287" s="129" t="e">
        <f>SUM(#REF!)</f>
        <v>#REF!</v>
      </c>
      <c r="Q287" s="128"/>
      <c r="R287" s="129" t="e">
        <f>SUM(#REF!)</f>
        <v>#REF!</v>
      </c>
      <c r="S287" s="128"/>
      <c r="T287" s="130" t="e">
        <f>SUM(#REF!)</f>
        <v>#REF!</v>
      </c>
      <c r="AR287" s="124" t="s">
        <v>83</v>
      </c>
      <c r="AT287" s="131" t="s">
        <v>74</v>
      </c>
      <c r="AU287" s="131" t="s">
        <v>81</v>
      </c>
      <c r="AY287" s="124" t="s">
        <v>132</v>
      </c>
      <c r="BK287" s="132" t="e">
        <f>SUM(#REF!)</f>
        <v>#REF!</v>
      </c>
    </row>
    <row r="288" spans="1:65" s="281" customFormat="1" ht="37.9" customHeight="1">
      <c r="A288" s="285"/>
      <c r="B288" s="135"/>
      <c r="C288" s="309">
        <v>54</v>
      </c>
      <c r="D288" s="309" t="s">
        <v>135</v>
      </c>
      <c r="E288" s="310" t="s">
        <v>980</v>
      </c>
      <c r="F288" s="284" t="s">
        <v>1811</v>
      </c>
      <c r="G288" s="311" t="s">
        <v>177</v>
      </c>
      <c r="H288" s="312">
        <f>H295</f>
        <v>38.32</v>
      </c>
      <c r="I288" s="313"/>
      <c r="J288" s="313">
        <f>ROUND(I288*H288,2)</f>
        <v>0</v>
      </c>
      <c r="K288" s="284" t="s">
        <v>139</v>
      </c>
      <c r="L288" s="31"/>
      <c r="M288" s="142" t="s">
        <v>3</v>
      </c>
      <c r="N288" s="274" t="s">
        <v>46</v>
      </c>
      <c r="O288" s="275">
        <v>0.65</v>
      </c>
      <c r="P288" s="275">
        <f>O288*H288</f>
        <v>24.908</v>
      </c>
      <c r="Q288" s="275">
        <v>0</v>
      </c>
      <c r="R288" s="275">
        <f>Q288*H288</f>
        <v>0</v>
      </c>
      <c r="S288" s="275">
        <v>0</v>
      </c>
      <c r="T288" s="145">
        <f>S288*H288</f>
        <v>0</v>
      </c>
      <c r="U288" s="285"/>
      <c r="V288" s="285" t="s">
        <v>1812</v>
      </c>
      <c r="W288" s="285">
        <v>237</v>
      </c>
      <c r="X288" s="285"/>
      <c r="Y288" s="285"/>
      <c r="Z288" s="285"/>
      <c r="AA288" s="285"/>
      <c r="AB288" s="285"/>
      <c r="AC288" s="285"/>
      <c r="AD288" s="285"/>
      <c r="AE288" s="285"/>
      <c r="AR288" s="293" t="s">
        <v>226</v>
      </c>
      <c r="AT288" s="293" t="s">
        <v>135</v>
      </c>
      <c r="AU288" s="293" t="s">
        <v>83</v>
      </c>
      <c r="AY288" s="294" t="s">
        <v>132</v>
      </c>
      <c r="BE288" s="295">
        <f>IF(N288="základní",J288,0)</f>
        <v>0</v>
      </c>
      <c r="BF288" s="295">
        <f>IF(N288="snížená",J288,0)</f>
        <v>0</v>
      </c>
      <c r="BG288" s="295">
        <f>IF(N288="zákl. přenesená",J288,0)</f>
        <v>0</v>
      </c>
      <c r="BH288" s="295">
        <f>IF(N288="sníž. přenesená",J288,0)</f>
        <v>0</v>
      </c>
      <c r="BI288" s="295">
        <f>IF(N288="nulová",J288,0)</f>
        <v>0</v>
      </c>
      <c r="BJ288" s="294" t="s">
        <v>81</v>
      </c>
      <c r="BK288" s="295">
        <f>ROUND(I288*H288,2)</f>
        <v>0</v>
      </c>
      <c r="BL288" s="294" t="s">
        <v>226</v>
      </c>
      <c r="BM288" s="293" t="s">
        <v>982</v>
      </c>
    </row>
    <row r="289" spans="2:51" s="279" customFormat="1" ht="12">
      <c r="B289" s="158"/>
      <c r="D289" s="296" t="s">
        <v>144</v>
      </c>
      <c r="E289" s="300" t="s">
        <v>3</v>
      </c>
      <c r="F289" s="301" t="str">
        <f>F129</f>
        <v>sesterna</v>
      </c>
      <c r="H289" s="302">
        <v>7.06</v>
      </c>
      <c r="L289" s="158"/>
      <c r="M289" s="162"/>
      <c r="T289" s="164"/>
      <c r="AT289" s="300" t="s">
        <v>144</v>
      </c>
      <c r="AU289" s="300" t="s">
        <v>83</v>
      </c>
      <c r="AV289" s="279" t="s">
        <v>83</v>
      </c>
      <c r="AW289" s="279" t="s">
        <v>37</v>
      </c>
      <c r="AX289" s="279" t="s">
        <v>75</v>
      </c>
      <c r="AY289" s="300" t="s">
        <v>132</v>
      </c>
    </row>
    <row r="290" spans="2:51" s="279" customFormat="1" ht="12">
      <c r="B290" s="158"/>
      <c r="D290" s="296" t="s">
        <v>144</v>
      </c>
      <c r="E290" s="300" t="s">
        <v>3</v>
      </c>
      <c r="F290" s="301" t="str">
        <f>F130</f>
        <v>pokoj č. 11</v>
      </c>
      <c r="H290" s="302">
        <v>4.72</v>
      </c>
      <c r="L290" s="158"/>
      <c r="M290" s="162"/>
      <c r="T290" s="164"/>
      <c r="AT290" s="300" t="s">
        <v>144</v>
      </c>
      <c r="AU290" s="300" t="s">
        <v>83</v>
      </c>
      <c r="AV290" s="279" t="s">
        <v>83</v>
      </c>
      <c r="AW290" s="279" t="s">
        <v>37</v>
      </c>
      <c r="AX290" s="279" t="s">
        <v>75</v>
      </c>
      <c r="AY290" s="300" t="s">
        <v>132</v>
      </c>
    </row>
    <row r="291" spans="2:51" s="279" customFormat="1" ht="12">
      <c r="B291" s="158"/>
      <c r="D291" s="296" t="s">
        <v>144</v>
      </c>
      <c r="E291" s="300" t="s">
        <v>3</v>
      </c>
      <c r="F291" s="301" t="str">
        <f>F131</f>
        <v>pokoj č. 13</v>
      </c>
      <c r="H291" s="302">
        <v>8.39</v>
      </c>
      <c r="L291" s="158"/>
      <c r="M291" s="162"/>
      <c r="T291" s="164"/>
      <c r="AT291" s="300" t="s">
        <v>144</v>
      </c>
      <c r="AU291" s="300" t="s">
        <v>83</v>
      </c>
      <c r="AV291" s="279" t="s">
        <v>83</v>
      </c>
      <c r="AW291" s="279" t="s">
        <v>37</v>
      </c>
      <c r="AX291" s="279" t="s">
        <v>75</v>
      </c>
      <c r="AY291" s="300" t="s">
        <v>132</v>
      </c>
    </row>
    <row r="292" spans="2:51" s="279" customFormat="1" ht="12">
      <c r="B292" s="158"/>
      <c r="D292" s="296" t="s">
        <v>144</v>
      </c>
      <c r="E292" s="300" t="s">
        <v>3</v>
      </c>
      <c r="F292" s="301" t="str">
        <f>F133</f>
        <v>pokoj č. 14</v>
      </c>
      <c r="H292" s="302">
        <v>4.88</v>
      </c>
      <c r="L292" s="158"/>
      <c r="M292" s="162"/>
      <c r="T292" s="164"/>
      <c r="AT292" s="300" t="s">
        <v>144</v>
      </c>
      <c r="AU292" s="300" t="s">
        <v>83</v>
      </c>
      <c r="AV292" s="279" t="s">
        <v>83</v>
      </c>
      <c r="AW292" s="279" t="s">
        <v>37</v>
      </c>
      <c r="AX292" s="279" t="s">
        <v>75</v>
      </c>
      <c r="AY292" s="300" t="s">
        <v>132</v>
      </c>
    </row>
    <row r="293" spans="2:51" s="279" customFormat="1" ht="12">
      <c r="B293" s="158"/>
      <c r="D293" s="296" t="s">
        <v>144</v>
      </c>
      <c r="E293" s="300" t="s">
        <v>3</v>
      </c>
      <c r="F293" s="301" t="str">
        <f>F135</f>
        <v>pokoj č. 18</v>
      </c>
      <c r="H293" s="302">
        <v>4.88</v>
      </c>
      <c r="L293" s="158"/>
      <c r="M293" s="162"/>
      <c r="T293" s="164"/>
      <c r="AT293" s="300" t="s">
        <v>144</v>
      </c>
      <c r="AU293" s="300" t="s">
        <v>83</v>
      </c>
      <c r="AV293" s="279" t="s">
        <v>83</v>
      </c>
      <c r="AW293" s="279" t="s">
        <v>37</v>
      </c>
      <c r="AX293" s="279" t="s">
        <v>75</v>
      </c>
      <c r="AY293" s="300" t="s">
        <v>132</v>
      </c>
    </row>
    <row r="294" spans="2:51" s="279" customFormat="1" ht="12">
      <c r="B294" s="158"/>
      <c r="D294" s="296" t="s">
        <v>144</v>
      </c>
      <c r="E294" s="300" t="s">
        <v>3</v>
      </c>
      <c r="F294" s="301" t="str">
        <f>F136</f>
        <v>pokoj č. 19</v>
      </c>
      <c r="H294" s="302">
        <v>8.39</v>
      </c>
      <c r="L294" s="158"/>
      <c r="M294" s="162"/>
      <c r="T294" s="164"/>
      <c r="AT294" s="300" t="s">
        <v>144</v>
      </c>
      <c r="AU294" s="300" t="s">
        <v>83</v>
      </c>
      <c r="AV294" s="279" t="s">
        <v>83</v>
      </c>
      <c r="AW294" s="279" t="s">
        <v>37</v>
      </c>
      <c r="AX294" s="279" t="s">
        <v>75</v>
      </c>
      <c r="AY294" s="300" t="s">
        <v>132</v>
      </c>
    </row>
    <row r="295" spans="2:51" s="272" customFormat="1" ht="12">
      <c r="B295" s="174"/>
      <c r="D295" s="296" t="s">
        <v>144</v>
      </c>
      <c r="E295" s="303" t="s">
        <v>3</v>
      </c>
      <c r="F295" s="304" t="s">
        <v>207</v>
      </c>
      <c r="H295" s="305">
        <f>SUM(H289:H294)</f>
        <v>38.32</v>
      </c>
      <c r="L295" s="174"/>
      <c r="M295" s="178"/>
      <c r="T295" s="180"/>
      <c r="AT295" s="303" t="s">
        <v>144</v>
      </c>
      <c r="AU295" s="303" t="s">
        <v>83</v>
      </c>
      <c r="AV295" s="272" t="s">
        <v>140</v>
      </c>
      <c r="AW295" s="272" t="s">
        <v>37</v>
      </c>
      <c r="AX295" s="272" t="s">
        <v>81</v>
      </c>
      <c r="AY295" s="303" t="s">
        <v>132</v>
      </c>
    </row>
    <row r="296" spans="1:65" s="281" customFormat="1" ht="24.2" customHeight="1">
      <c r="A296" s="285"/>
      <c r="B296" s="135"/>
      <c r="C296" s="314">
        <v>55</v>
      </c>
      <c r="D296" s="314" t="s">
        <v>158</v>
      </c>
      <c r="E296" s="315" t="s">
        <v>985</v>
      </c>
      <c r="F296" s="316" t="s">
        <v>1857</v>
      </c>
      <c r="G296" s="317" t="s">
        <v>177</v>
      </c>
      <c r="H296" s="318">
        <f>H288*1.1</f>
        <v>42.152</v>
      </c>
      <c r="I296" s="319"/>
      <c r="J296" s="319">
        <f>ROUND(I296*H296,2)</f>
        <v>0</v>
      </c>
      <c r="K296" s="316" t="s">
        <v>407</v>
      </c>
      <c r="L296" s="171"/>
      <c r="M296" s="172" t="s">
        <v>3</v>
      </c>
      <c r="N296" s="306" t="s">
        <v>46</v>
      </c>
      <c r="O296" s="275">
        <v>0</v>
      </c>
      <c r="P296" s="275">
        <f>O296*H296</f>
        <v>0</v>
      </c>
      <c r="Q296" s="275">
        <v>0.007</v>
      </c>
      <c r="R296" s="275">
        <f>Q296*H296</f>
        <v>0.295064</v>
      </c>
      <c r="S296" s="275">
        <v>0</v>
      </c>
      <c r="T296" s="145">
        <f>S296*H296</f>
        <v>0</v>
      </c>
      <c r="U296" s="285"/>
      <c r="V296" s="307" t="s">
        <v>1813</v>
      </c>
      <c r="W296" s="307">
        <v>506</v>
      </c>
      <c r="X296" s="285"/>
      <c r="Y296" s="285"/>
      <c r="Z296" s="285"/>
      <c r="AA296" s="285"/>
      <c r="AB296" s="285"/>
      <c r="AC296" s="285"/>
      <c r="AD296" s="285"/>
      <c r="AE296" s="285"/>
      <c r="AR296" s="293" t="s">
        <v>318</v>
      </c>
      <c r="AT296" s="293" t="s">
        <v>158</v>
      </c>
      <c r="AU296" s="293" t="s">
        <v>83</v>
      </c>
      <c r="AY296" s="294" t="s">
        <v>132</v>
      </c>
      <c r="BE296" s="295">
        <f>IF(N296="základní",J296,0)</f>
        <v>0</v>
      </c>
      <c r="BF296" s="295">
        <f>IF(N296="snížená",J296,0)</f>
        <v>0</v>
      </c>
      <c r="BG296" s="295">
        <f>IF(N296="zákl. přenesená",J296,0)</f>
        <v>0</v>
      </c>
      <c r="BH296" s="295">
        <f>IF(N296="sníž. přenesená",J296,0)</f>
        <v>0</v>
      </c>
      <c r="BI296" s="295">
        <f>IF(N296="nulová",J296,0)</f>
        <v>0</v>
      </c>
      <c r="BJ296" s="294" t="s">
        <v>81</v>
      </c>
      <c r="BK296" s="295">
        <f>ROUND(I296*H296,2)</f>
        <v>0</v>
      </c>
      <c r="BL296" s="294" t="s">
        <v>226</v>
      </c>
      <c r="BM296" s="293" t="s">
        <v>987</v>
      </c>
    </row>
    <row r="297" spans="1:47" s="281" customFormat="1" ht="29.25">
      <c r="A297" s="285"/>
      <c r="B297" s="31"/>
      <c r="C297" s="320"/>
      <c r="D297" s="321" t="s">
        <v>186</v>
      </c>
      <c r="E297" s="320"/>
      <c r="F297" s="322" t="s">
        <v>1814</v>
      </c>
      <c r="G297" s="320"/>
      <c r="H297" s="320"/>
      <c r="I297" s="320"/>
      <c r="J297" s="320"/>
      <c r="K297" s="320"/>
      <c r="L297" s="31"/>
      <c r="M297" s="150"/>
      <c r="O297" s="285"/>
      <c r="P297" s="285"/>
      <c r="Q297" s="285"/>
      <c r="R297" s="285"/>
      <c r="S297" s="285"/>
      <c r="T297" s="52"/>
      <c r="U297" s="285"/>
      <c r="V297" s="285"/>
      <c r="W297" s="285"/>
      <c r="X297" s="285"/>
      <c r="Y297" s="285"/>
      <c r="Z297" s="285"/>
      <c r="AA297" s="285"/>
      <c r="AB297" s="285"/>
      <c r="AC297" s="285"/>
      <c r="AD297" s="285"/>
      <c r="AE297" s="285"/>
      <c r="AT297" s="294" t="s">
        <v>186</v>
      </c>
      <c r="AU297" s="294" t="s">
        <v>83</v>
      </c>
    </row>
    <row r="298" spans="2:51" s="279" customFormat="1" ht="12">
      <c r="B298" s="158"/>
      <c r="C298" s="323"/>
      <c r="D298" s="321" t="s">
        <v>144</v>
      </c>
      <c r="E298" s="323"/>
      <c r="F298" s="324" t="s">
        <v>1858</v>
      </c>
      <c r="G298" s="323"/>
      <c r="H298" s="325">
        <v>150.524</v>
      </c>
      <c r="I298" s="323"/>
      <c r="J298" s="323"/>
      <c r="K298" s="323"/>
      <c r="L298" s="158"/>
      <c r="M298" s="162"/>
      <c r="T298" s="164"/>
      <c r="AT298" s="300" t="s">
        <v>144</v>
      </c>
      <c r="AU298" s="300" t="s">
        <v>83</v>
      </c>
      <c r="AV298" s="279" t="s">
        <v>83</v>
      </c>
      <c r="AW298" s="279" t="s">
        <v>4</v>
      </c>
      <c r="AX298" s="279" t="s">
        <v>81</v>
      </c>
      <c r="AY298" s="300" t="s">
        <v>132</v>
      </c>
    </row>
    <row r="299" spans="1:65" s="281" customFormat="1" ht="14.45" customHeight="1">
      <c r="A299" s="285"/>
      <c r="B299" s="135"/>
      <c r="C299" s="136">
        <v>56</v>
      </c>
      <c r="D299" s="136" t="s">
        <v>135</v>
      </c>
      <c r="E299" s="137" t="s">
        <v>1815</v>
      </c>
      <c r="F299" s="138" t="s">
        <v>1816</v>
      </c>
      <c r="G299" s="139" t="s">
        <v>234</v>
      </c>
      <c r="H299" s="140">
        <f>H307</f>
        <v>89.89</v>
      </c>
      <c r="I299" s="141"/>
      <c r="J299" s="141">
        <f>ROUND(I299*H299,2)</f>
        <v>0</v>
      </c>
      <c r="K299" s="138" t="s">
        <v>139</v>
      </c>
      <c r="L299" s="31"/>
      <c r="M299" s="142" t="s">
        <v>3</v>
      </c>
      <c r="N299" s="274" t="s">
        <v>46</v>
      </c>
      <c r="O299" s="275">
        <v>0.1</v>
      </c>
      <c r="P299" s="275">
        <f>O299*H299</f>
        <v>8.989</v>
      </c>
      <c r="Q299" s="275">
        <v>0</v>
      </c>
      <c r="R299" s="275">
        <f>Q299*H299</f>
        <v>0</v>
      </c>
      <c r="S299" s="275">
        <v>0</v>
      </c>
      <c r="T299" s="145">
        <f>S299*H299</f>
        <v>0</v>
      </c>
      <c r="U299" s="285"/>
      <c r="V299" s="285"/>
      <c r="W299" s="285"/>
      <c r="X299" s="285"/>
      <c r="Y299" s="285"/>
      <c r="Z299" s="285"/>
      <c r="AA299" s="285"/>
      <c r="AB299" s="285"/>
      <c r="AC299" s="285"/>
      <c r="AD299" s="285"/>
      <c r="AE299" s="285"/>
      <c r="AR299" s="293" t="s">
        <v>226</v>
      </c>
      <c r="AT299" s="293" t="s">
        <v>135</v>
      </c>
      <c r="AU299" s="293" t="s">
        <v>83</v>
      </c>
      <c r="AY299" s="294" t="s">
        <v>132</v>
      </c>
      <c r="BE299" s="295">
        <f>IF(N299="základní",J299,0)</f>
        <v>0</v>
      </c>
      <c r="BF299" s="295">
        <f>IF(N299="snížená",J299,0)</f>
        <v>0</v>
      </c>
      <c r="BG299" s="295">
        <f>IF(N299="zákl. přenesená",J299,0)</f>
        <v>0</v>
      </c>
      <c r="BH299" s="295">
        <f>IF(N299="sníž. přenesená",J299,0)</f>
        <v>0</v>
      </c>
      <c r="BI299" s="295">
        <f>IF(N299="nulová",J299,0)</f>
        <v>0</v>
      </c>
      <c r="BJ299" s="294" t="s">
        <v>81</v>
      </c>
      <c r="BK299" s="295">
        <f>ROUND(I299*H299,2)</f>
        <v>0</v>
      </c>
      <c r="BL299" s="294" t="s">
        <v>226</v>
      </c>
      <c r="BM299" s="293" t="s">
        <v>1817</v>
      </c>
    </row>
    <row r="300" spans="1:47" s="281" customFormat="1" ht="48.75">
      <c r="A300" s="285"/>
      <c r="B300" s="31"/>
      <c r="C300" s="285"/>
      <c r="D300" s="296" t="s">
        <v>142</v>
      </c>
      <c r="E300" s="285"/>
      <c r="F300" s="297" t="s">
        <v>1002</v>
      </c>
      <c r="G300" s="285"/>
      <c r="H300" s="285"/>
      <c r="I300" s="285"/>
      <c r="J300" s="285"/>
      <c r="K300" s="285"/>
      <c r="L300" s="31"/>
      <c r="M300" s="150"/>
      <c r="O300" s="285"/>
      <c r="P300" s="285"/>
      <c r="Q300" s="285"/>
      <c r="R300" s="285"/>
      <c r="S300" s="285"/>
      <c r="T300" s="52"/>
      <c r="U300" s="285"/>
      <c r="V300" s="285"/>
      <c r="W300" s="285"/>
      <c r="X300" s="285"/>
      <c r="Y300" s="285"/>
      <c r="Z300" s="285"/>
      <c r="AA300" s="285"/>
      <c r="AB300" s="285"/>
      <c r="AC300" s="285"/>
      <c r="AD300" s="285"/>
      <c r="AE300" s="285"/>
      <c r="AT300" s="294" t="s">
        <v>142</v>
      </c>
      <c r="AU300" s="294" t="s">
        <v>83</v>
      </c>
    </row>
    <row r="301" spans="2:51" s="279" customFormat="1" ht="12">
      <c r="B301" s="158"/>
      <c r="D301" s="296" t="s">
        <v>144</v>
      </c>
      <c r="E301" s="300" t="s">
        <v>3</v>
      </c>
      <c r="F301" s="301" t="str">
        <f aca="true" t="shared" si="10" ref="F301:F306">F289</f>
        <v>sesterna</v>
      </c>
      <c r="H301" s="302">
        <v>10.03</v>
      </c>
      <c r="L301" s="158"/>
      <c r="M301" s="162"/>
      <c r="T301" s="164"/>
      <c r="AT301" s="300" t="s">
        <v>144</v>
      </c>
      <c r="AU301" s="300" t="s">
        <v>83</v>
      </c>
      <c r="AV301" s="279" t="s">
        <v>83</v>
      </c>
      <c r="AW301" s="279" t="s">
        <v>37</v>
      </c>
      <c r="AX301" s="279" t="s">
        <v>75</v>
      </c>
      <c r="AY301" s="300" t="s">
        <v>132</v>
      </c>
    </row>
    <row r="302" spans="2:51" s="279" customFormat="1" ht="12">
      <c r="B302" s="158"/>
      <c r="D302" s="296" t="s">
        <v>144</v>
      </c>
      <c r="E302" s="300" t="s">
        <v>3</v>
      </c>
      <c r="F302" s="301" t="str">
        <f t="shared" si="10"/>
        <v>pokoj č. 11</v>
      </c>
      <c r="H302" s="302">
        <v>15.6</v>
      </c>
      <c r="L302" s="158"/>
      <c r="M302" s="162"/>
      <c r="T302" s="164"/>
      <c r="AT302" s="300" t="s">
        <v>144</v>
      </c>
      <c r="AU302" s="300" t="s">
        <v>83</v>
      </c>
      <c r="AV302" s="279" t="s">
        <v>83</v>
      </c>
      <c r="AW302" s="279" t="s">
        <v>37</v>
      </c>
      <c r="AX302" s="279" t="s">
        <v>75</v>
      </c>
      <c r="AY302" s="300" t="s">
        <v>132</v>
      </c>
    </row>
    <row r="303" spans="2:51" s="279" customFormat="1" ht="12">
      <c r="B303" s="158"/>
      <c r="D303" s="296" t="s">
        <v>144</v>
      </c>
      <c r="E303" s="300" t="s">
        <v>3</v>
      </c>
      <c r="F303" s="301" t="str">
        <f t="shared" si="10"/>
        <v>pokoj č. 13</v>
      </c>
      <c r="H303" s="302">
        <v>16.92</v>
      </c>
      <c r="L303" s="158"/>
      <c r="M303" s="162"/>
      <c r="T303" s="164"/>
      <c r="AT303" s="300" t="s">
        <v>144</v>
      </c>
      <c r="AU303" s="300" t="s">
        <v>83</v>
      </c>
      <c r="AV303" s="279" t="s">
        <v>83</v>
      </c>
      <c r="AW303" s="279" t="s">
        <v>37</v>
      </c>
      <c r="AX303" s="279" t="s">
        <v>75</v>
      </c>
      <c r="AY303" s="300" t="s">
        <v>132</v>
      </c>
    </row>
    <row r="304" spans="2:51" s="279" customFormat="1" ht="12">
      <c r="B304" s="158"/>
      <c r="D304" s="296" t="s">
        <v>144</v>
      </c>
      <c r="E304" s="300" t="s">
        <v>3</v>
      </c>
      <c r="F304" s="301" t="str">
        <f t="shared" si="10"/>
        <v>pokoj č. 14</v>
      </c>
      <c r="H304" s="302">
        <v>16.1</v>
      </c>
      <c r="L304" s="158"/>
      <c r="M304" s="162"/>
      <c r="T304" s="164"/>
      <c r="AT304" s="300" t="s">
        <v>144</v>
      </c>
      <c r="AU304" s="300" t="s">
        <v>83</v>
      </c>
      <c r="AV304" s="279" t="s">
        <v>83</v>
      </c>
      <c r="AW304" s="279" t="s">
        <v>37</v>
      </c>
      <c r="AX304" s="279" t="s">
        <v>75</v>
      </c>
      <c r="AY304" s="300" t="s">
        <v>132</v>
      </c>
    </row>
    <row r="305" spans="2:51" s="279" customFormat="1" ht="12">
      <c r="B305" s="158"/>
      <c r="D305" s="296" t="s">
        <v>144</v>
      </c>
      <c r="E305" s="300" t="s">
        <v>3</v>
      </c>
      <c r="F305" s="301" t="str">
        <f t="shared" si="10"/>
        <v>pokoj č. 18</v>
      </c>
      <c r="H305" s="302">
        <v>16.16</v>
      </c>
      <c r="L305" s="158"/>
      <c r="M305" s="162"/>
      <c r="T305" s="164"/>
      <c r="AT305" s="300" t="s">
        <v>144</v>
      </c>
      <c r="AU305" s="300" t="s">
        <v>83</v>
      </c>
      <c r="AV305" s="279" t="s">
        <v>83</v>
      </c>
      <c r="AW305" s="279" t="s">
        <v>37</v>
      </c>
      <c r="AX305" s="279" t="s">
        <v>75</v>
      </c>
      <c r="AY305" s="300" t="s">
        <v>132</v>
      </c>
    </row>
    <row r="306" spans="2:51" s="279" customFormat="1" ht="12">
      <c r="B306" s="158"/>
      <c r="D306" s="296" t="s">
        <v>144</v>
      </c>
      <c r="E306" s="300" t="s">
        <v>3</v>
      </c>
      <c r="F306" s="301" t="str">
        <f t="shared" si="10"/>
        <v>pokoj č. 19</v>
      </c>
      <c r="H306" s="302">
        <v>15.08</v>
      </c>
      <c r="L306" s="158"/>
      <c r="M306" s="162"/>
      <c r="T306" s="164"/>
      <c r="AT306" s="300" t="s">
        <v>144</v>
      </c>
      <c r="AU306" s="300" t="s">
        <v>83</v>
      </c>
      <c r="AV306" s="279" t="s">
        <v>83</v>
      </c>
      <c r="AW306" s="279" t="s">
        <v>37</v>
      </c>
      <c r="AX306" s="279" t="s">
        <v>75</v>
      </c>
      <c r="AY306" s="300" t="s">
        <v>132</v>
      </c>
    </row>
    <row r="307" spans="2:51" s="272" customFormat="1" ht="12">
      <c r="B307" s="174"/>
      <c r="D307" s="296" t="s">
        <v>144</v>
      </c>
      <c r="E307" s="303" t="s">
        <v>3</v>
      </c>
      <c r="F307" s="304" t="s">
        <v>207</v>
      </c>
      <c r="H307" s="305">
        <f>SUM(H301:H306)</f>
        <v>89.89</v>
      </c>
      <c r="L307" s="174"/>
      <c r="M307" s="178"/>
      <c r="T307" s="180"/>
      <c r="AT307" s="303" t="s">
        <v>144</v>
      </c>
      <c r="AU307" s="303" t="s">
        <v>83</v>
      </c>
      <c r="AV307" s="272" t="s">
        <v>140</v>
      </c>
      <c r="AW307" s="272" t="s">
        <v>37</v>
      </c>
      <c r="AX307" s="272" t="s">
        <v>81</v>
      </c>
      <c r="AY307" s="303" t="s">
        <v>132</v>
      </c>
    </row>
    <row r="308" spans="1:65" s="281" customFormat="1" ht="24.2" customHeight="1">
      <c r="A308" s="285"/>
      <c r="B308" s="135"/>
      <c r="C308" s="165">
        <v>57</v>
      </c>
      <c r="D308" s="165" t="s">
        <v>158</v>
      </c>
      <c r="E308" s="166" t="s">
        <v>1818</v>
      </c>
      <c r="F308" s="167" t="s">
        <v>1819</v>
      </c>
      <c r="G308" s="168" t="s">
        <v>234</v>
      </c>
      <c r="H308" s="169">
        <f>H310</f>
        <v>98.879</v>
      </c>
      <c r="I308" s="170"/>
      <c r="J308" s="170">
        <f>ROUND(I308*H308,2)</f>
        <v>0</v>
      </c>
      <c r="K308" s="167" t="s">
        <v>407</v>
      </c>
      <c r="L308" s="171"/>
      <c r="M308" s="172" t="s">
        <v>3</v>
      </c>
      <c r="N308" s="306" t="s">
        <v>46</v>
      </c>
      <c r="O308" s="275">
        <v>0</v>
      </c>
      <c r="P308" s="275">
        <f>O308*H308</f>
        <v>0</v>
      </c>
      <c r="Q308" s="275">
        <v>0.00028</v>
      </c>
      <c r="R308" s="275">
        <f>Q308*H308</f>
        <v>0.027686119999999998</v>
      </c>
      <c r="S308" s="275">
        <v>0</v>
      </c>
      <c r="T308" s="145">
        <f>S308*H308</f>
        <v>0</v>
      </c>
      <c r="U308" s="285"/>
      <c r="V308" s="285"/>
      <c r="W308" s="285"/>
      <c r="X308" s="285"/>
      <c r="Y308" s="285"/>
      <c r="Z308" s="285"/>
      <c r="AA308" s="285"/>
      <c r="AB308" s="285"/>
      <c r="AC308" s="285"/>
      <c r="AD308" s="285"/>
      <c r="AE308" s="285"/>
      <c r="AR308" s="293" t="s">
        <v>318</v>
      </c>
      <c r="AT308" s="293" t="s">
        <v>158</v>
      </c>
      <c r="AU308" s="293" t="s">
        <v>83</v>
      </c>
      <c r="AY308" s="294" t="s">
        <v>132</v>
      </c>
      <c r="BE308" s="295">
        <f>IF(N308="základní",J308,0)</f>
        <v>0</v>
      </c>
      <c r="BF308" s="295">
        <f>IF(N308="snížená",J308,0)</f>
        <v>0</v>
      </c>
      <c r="BG308" s="295">
        <f>IF(N308="zákl. přenesená",J308,0)</f>
        <v>0</v>
      </c>
      <c r="BH308" s="295">
        <f>IF(N308="sníž. přenesená",J308,0)</f>
        <v>0</v>
      </c>
      <c r="BI308" s="295">
        <f>IF(N308="nulová",J308,0)</f>
        <v>0</v>
      </c>
      <c r="BJ308" s="294" t="s">
        <v>81</v>
      </c>
      <c r="BK308" s="295">
        <f>ROUND(I308*H308,2)</f>
        <v>0</v>
      </c>
      <c r="BL308" s="294" t="s">
        <v>226</v>
      </c>
      <c r="BM308" s="293" t="s">
        <v>1820</v>
      </c>
    </row>
    <row r="309" spans="1:47" s="281" customFormat="1" ht="29.25">
      <c r="A309" s="285"/>
      <c r="B309" s="31"/>
      <c r="C309" s="285"/>
      <c r="D309" s="296" t="s">
        <v>186</v>
      </c>
      <c r="E309" s="285"/>
      <c r="F309" s="297" t="s">
        <v>1814</v>
      </c>
      <c r="G309" s="285"/>
      <c r="H309" s="285"/>
      <c r="I309" s="285"/>
      <c r="J309" s="285"/>
      <c r="K309" s="285"/>
      <c r="L309" s="31"/>
      <c r="M309" s="150"/>
      <c r="O309" s="285"/>
      <c r="P309" s="285"/>
      <c r="Q309" s="285"/>
      <c r="R309" s="285"/>
      <c r="S309" s="285"/>
      <c r="T309" s="52"/>
      <c r="U309" s="285"/>
      <c r="V309" s="285"/>
      <c r="W309" s="285"/>
      <c r="X309" s="285"/>
      <c r="Y309" s="285"/>
      <c r="Z309" s="285"/>
      <c r="AA309" s="285"/>
      <c r="AB309" s="285"/>
      <c r="AC309" s="285"/>
      <c r="AD309" s="285"/>
      <c r="AE309" s="285"/>
      <c r="AT309" s="294" t="s">
        <v>186</v>
      </c>
      <c r="AU309" s="294" t="s">
        <v>83</v>
      </c>
    </row>
    <row r="310" spans="2:51" s="279" customFormat="1" ht="12">
      <c r="B310" s="158"/>
      <c r="D310" s="296" t="s">
        <v>144</v>
      </c>
      <c r="F310" s="301" t="s">
        <v>1859</v>
      </c>
      <c r="H310" s="302">
        <f>H299*1.1</f>
        <v>98.879</v>
      </c>
      <c r="L310" s="158"/>
      <c r="M310" s="162"/>
      <c r="T310" s="164"/>
      <c r="AT310" s="300" t="s">
        <v>144</v>
      </c>
      <c r="AU310" s="300" t="s">
        <v>83</v>
      </c>
      <c r="AV310" s="279" t="s">
        <v>83</v>
      </c>
      <c r="AW310" s="279" t="s">
        <v>4</v>
      </c>
      <c r="AX310" s="279" t="s">
        <v>81</v>
      </c>
      <c r="AY310" s="300" t="s">
        <v>132</v>
      </c>
    </row>
    <row r="311" spans="1:65" s="281" customFormat="1" ht="14.45" customHeight="1">
      <c r="A311" s="285"/>
      <c r="B311" s="135"/>
      <c r="C311" s="136">
        <v>58</v>
      </c>
      <c r="D311" s="136" t="s">
        <v>135</v>
      </c>
      <c r="E311" s="137" t="s">
        <v>1011</v>
      </c>
      <c r="F311" s="138" t="s">
        <v>1012</v>
      </c>
      <c r="G311" s="139" t="s">
        <v>234</v>
      </c>
      <c r="H311" s="140">
        <v>2</v>
      </c>
      <c r="I311" s="141"/>
      <c r="J311" s="141">
        <f>ROUND(I311*H311,2)</f>
        <v>0</v>
      </c>
      <c r="K311" s="138" t="s">
        <v>139</v>
      </c>
      <c r="L311" s="31"/>
      <c r="M311" s="142" t="s">
        <v>3</v>
      </c>
      <c r="N311" s="274" t="s">
        <v>46</v>
      </c>
      <c r="O311" s="275">
        <v>0.12</v>
      </c>
      <c r="P311" s="275">
        <f>O311*H311</f>
        <v>0.24</v>
      </c>
      <c r="Q311" s="275">
        <v>4E-05</v>
      </c>
      <c r="R311" s="275">
        <f>Q311*H311</f>
        <v>8E-05</v>
      </c>
      <c r="S311" s="275">
        <v>0</v>
      </c>
      <c r="T311" s="145">
        <f>S311*H311</f>
        <v>0</v>
      </c>
      <c r="U311" s="285"/>
      <c r="V311" s="285"/>
      <c r="W311" s="285"/>
      <c r="X311" s="285"/>
      <c r="Y311" s="285"/>
      <c r="Z311" s="285"/>
      <c r="AA311" s="285"/>
      <c r="AB311" s="285"/>
      <c r="AC311" s="285"/>
      <c r="AD311" s="285"/>
      <c r="AE311" s="285"/>
      <c r="AR311" s="293" t="s">
        <v>226</v>
      </c>
      <c r="AT311" s="293" t="s">
        <v>135</v>
      </c>
      <c r="AU311" s="293" t="s">
        <v>83</v>
      </c>
      <c r="AY311" s="294" t="s">
        <v>132</v>
      </c>
      <c r="BE311" s="295">
        <f>IF(N311="základní",J311,0)</f>
        <v>0</v>
      </c>
      <c r="BF311" s="295">
        <f>IF(N311="snížená",J311,0)</f>
        <v>0</v>
      </c>
      <c r="BG311" s="295">
        <f>IF(N311="zákl. přenesená",J311,0)</f>
        <v>0</v>
      </c>
      <c r="BH311" s="295">
        <f>IF(N311="sníž. přenesená",J311,0)</f>
        <v>0</v>
      </c>
      <c r="BI311" s="295">
        <f>IF(N311="nulová",J311,0)</f>
        <v>0</v>
      </c>
      <c r="BJ311" s="294" t="s">
        <v>81</v>
      </c>
      <c r="BK311" s="295">
        <f>ROUND(I311*H311,2)</f>
        <v>0</v>
      </c>
      <c r="BL311" s="294" t="s">
        <v>226</v>
      </c>
      <c r="BM311" s="293" t="s">
        <v>1013</v>
      </c>
    </row>
    <row r="312" spans="1:47" s="281" customFormat="1" ht="58.5">
      <c r="A312" s="285"/>
      <c r="B312" s="31"/>
      <c r="C312" s="285"/>
      <c r="D312" s="296" t="s">
        <v>142</v>
      </c>
      <c r="E312" s="285"/>
      <c r="F312" s="297" t="s">
        <v>1014</v>
      </c>
      <c r="G312" s="285"/>
      <c r="H312" s="285"/>
      <c r="I312" s="285"/>
      <c r="J312" s="285"/>
      <c r="K312" s="285"/>
      <c r="L312" s="31"/>
      <c r="M312" s="150"/>
      <c r="O312" s="285"/>
      <c r="P312" s="285"/>
      <c r="Q312" s="285"/>
      <c r="R312" s="285"/>
      <c r="S312" s="285"/>
      <c r="T312" s="52"/>
      <c r="U312" s="285"/>
      <c r="V312" s="285"/>
      <c r="W312" s="285"/>
      <c r="X312" s="285"/>
      <c r="Y312" s="285"/>
      <c r="Z312" s="285"/>
      <c r="AA312" s="285"/>
      <c r="AB312" s="285"/>
      <c r="AC312" s="285"/>
      <c r="AD312" s="285"/>
      <c r="AE312" s="285"/>
      <c r="AT312" s="294" t="s">
        <v>142</v>
      </c>
      <c r="AU312" s="294" t="s">
        <v>83</v>
      </c>
    </row>
    <row r="313" spans="1:65" s="281" customFormat="1" ht="14.45" customHeight="1">
      <c r="A313" s="285"/>
      <c r="B313" s="135"/>
      <c r="C313" s="165">
        <v>59</v>
      </c>
      <c r="D313" s="165" t="s">
        <v>158</v>
      </c>
      <c r="E313" s="166" t="s">
        <v>1018</v>
      </c>
      <c r="F313" s="167" t="s">
        <v>1019</v>
      </c>
      <c r="G313" s="168" t="s">
        <v>234</v>
      </c>
      <c r="H313" s="169">
        <v>2.2</v>
      </c>
      <c r="I313" s="170"/>
      <c r="J313" s="170">
        <f>ROUND(I313*H313,2)</f>
        <v>0</v>
      </c>
      <c r="K313" s="167" t="s">
        <v>407</v>
      </c>
      <c r="L313" s="171"/>
      <c r="M313" s="172" t="s">
        <v>3</v>
      </c>
      <c r="N313" s="306" t="s">
        <v>46</v>
      </c>
      <c r="O313" s="275">
        <v>0</v>
      </c>
      <c r="P313" s="275">
        <f>O313*H313</f>
        <v>0</v>
      </c>
      <c r="Q313" s="275">
        <v>0.00017</v>
      </c>
      <c r="R313" s="275">
        <f>Q313*H313</f>
        <v>0.00037400000000000004</v>
      </c>
      <c r="S313" s="275">
        <v>0</v>
      </c>
      <c r="T313" s="145">
        <f>S313*H313</f>
        <v>0</v>
      </c>
      <c r="U313" s="285"/>
      <c r="V313" s="285"/>
      <c r="W313" s="285"/>
      <c r="X313" s="285"/>
      <c r="Y313" s="285"/>
      <c r="Z313" s="285"/>
      <c r="AA313" s="285"/>
      <c r="AB313" s="285"/>
      <c r="AC313" s="285"/>
      <c r="AD313" s="285"/>
      <c r="AE313" s="285"/>
      <c r="AR313" s="293" t="s">
        <v>318</v>
      </c>
      <c r="AT313" s="293" t="s">
        <v>158</v>
      </c>
      <c r="AU313" s="293" t="s">
        <v>83</v>
      </c>
      <c r="AY313" s="294" t="s">
        <v>132</v>
      </c>
      <c r="BE313" s="295">
        <f>IF(N313="základní",J313,0)</f>
        <v>0</v>
      </c>
      <c r="BF313" s="295">
        <f>IF(N313="snížená",J313,0)</f>
        <v>0</v>
      </c>
      <c r="BG313" s="295">
        <f>IF(N313="zákl. přenesená",J313,0)</f>
        <v>0</v>
      </c>
      <c r="BH313" s="295">
        <f>IF(N313="sníž. přenesená",J313,0)</f>
        <v>0</v>
      </c>
      <c r="BI313" s="295">
        <f>IF(N313="nulová",J313,0)</f>
        <v>0</v>
      </c>
      <c r="BJ313" s="294" t="s">
        <v>81</v>
      </c>
      <c r="BK313" s="295">
        <f>ROUND(I313*H313,2)</f>
        <v>0</v>
      </c>
      <c r="BL313" s="294" t="s">
        <v>226</v>
      </c>
      <c r="BM313" s="293" t="s">
        <v>1020</v>
      </c>
    </row>
    <row r="314" spans="2:51" s="279" customFormat="1" ht="12">
      <c r="B314" s="158"/>
      <c r="D314" s="296" t="s">
        <v>144</v>
      </c>
      <c r="F314" s="301" t="s">
        <v>1021</v>
      </c>
      <c r="H314" s="302">
        <v>2.2</v>
      </c>
      <c r="L314" s="158"/>
      <c r="M314" s="162"/>
      <c r="T314" s="164"/>
      <c r="AT314" s="300" t="s">
        <v>144</v>
      </c>
      <c r="AU314" s="300" t="s">
        <v>83</v>
      </c>
      <c r="AV314" s="279" t="s">
        <v>83</v>
      </c>
      <c r="AW314" s="279" t="s">
        <v>4</v>
      </c>
      <c r="AX314" s="279" t="s">
        <v>81</v>
      </c>
      <c r="AY314" s="300" t="s">
        <v>132</v>
      </c>
    </row>
    <row r="315" spans="1:65" s="281" customFormat="1" ht="24.2" customHeight="1">
      <c r="A315" s="285"/>
      <c r="B315" s="135"/>
      <c r="C315" s="136">
        <v>60</v>
      </c>
      <c r="D315" s="136" t="s">
        <v>135</v>
      </c>
      <c r="E315" s="137" t="s">
        <v>1821</v>
      </c>
      <c r="F315" s="138" t="s">
        <v>1822</v>
      </c>
      <c r="G315" s="139" t="s">
        <v>177</v>
      </c>
      <c r="H315" s="140">
        <f>H288</f>
        <v>38.32</v>
      </c>
      <c r="I315" s="141"/>
      <c r="J315" s="141">
        <f>ROUND(I315*H315,2)</f>
        <v>0</v>
      </c>
      <c r="K315" s="138" t="s">
        <v>139</v>
      </c>
      <c r="L315" s="31"/>
      <c r="M315" s="142" t="s">
        <v>3</v>
      </c>
      <c r="N315" s="274" t="s">
        <v>46</v>
      </c>
      <c r="O315" s="275">
        <v>0.105</v>
      </c>
      <c r="P315" s="275">
        <f>O315*H315</f>
        <v>4.0236</v>
      </c>
      <c r="Q315" s="275">
        <v>0</v>
      </c>
      <c r="R315" s="275">
        <f>Q315*H315</f>
        <v>0</v>
      </c>
      <c r="S315" s="275">
        <v>0.0025</v>
      </c>
      <c r="T315" s="145">
        <f>S315*H315</f>
        <v>0.0958</v>
      </c>
      <c r="U315" s="285"/>
      <c r="V315" s="285"/>
      <c r="W315" s="285"/>
      <c r="X315" s="285"/>
      <c r="Y315" s="285"/>
      <c r="Z315" s="285"/>
      <c r="AA315" s="285"/>
      <c r="AB315" s="285"/>
      <c r="AC315" s="285"/>
      <c r="AD315" s="285"/>
      <c r="AE315" s="285"/>
      <c r="AR315" s="293" t="s">
        <v>226</v>
      </c>
      <c r="AT315" s="293" t="s">
        <v>135</v>
      </c>
      <c r="AU315" s="293" t="s">
        <v>83</v>
      </c>
      <c r="AY315" s="294" t="s">
        <v>132</v>
      </c>
      <c r="BE315" s="295">
        <f>IF(N315="základní",J315,0)</f>
        <v>0</v>
      </c>
      <c r="BF315" s="295">
        <f>IF(N315="snížená",J315,0)</f>
        <v>0</v>
      </c>
      <c r="BG315" s="295">
        <f>IF(N315="zákl. přenesená",J315,0)</f>
        <v>0</v>
      </c>
      <c r="BH315" s="295">
        <f>IF(N315="sníž. přenesená",J315,0)</f>
        <v>0</v>
      </c>
      <c r="BI315" s="295">
        <f>IF(N315="nulová",J315,0)</f>
        <v>0</v>
      </c>
      <c r="BJ315" s="294" t="s">
        <v>81</v>
      </c>
      <c r="BK315" s="295">
        <f>ROUND(I315*H315,2)</f>
        <v>0</v>
      </c>
      <c r="BL315" s="294" t="s">
        <v>226</v>
      </c>
      <c r="BM315" s="293" t="s">
        <v>1823</v>
      </c>
    </row>
    <row r="316" spans="1:47" s="281" customFormat="1" ht="29.25">
      <c r="A316" s="285"/>
      <c r="B316" s="31"/>
      <c r="C316" s="285"/>
      <c r="D316" s="296" t="s">
        <v>186</v>
      </c>
      <c r="E316" s="285"/>
      <c r="F316" s="297" t="s">
        <v>1824</v>
      </c>
      <c r="G316" s="285"/>
      <c r="H316" s="285"/>
      <c r="I316" s="285"/>
      <c r="J316" s="285"/>
      <c r="K316" s="285"/>
      <c r="L316" s="31"/>
      <c r="M316" s="150"/>
      <c r="O316" s="285"/>
      <c r="P316" s="285"/>
      <c r="Q316" s="285"/>
      <c r="R316" s="285"/>
      <c r="S316" s="285"/>
      <c r="T316" s="52"/>
      <c r="U316" s="285"/>
      <c r="V316" s="285"/>
      <c r="W316" s="285"/>
      <c r="X316" s="285"/>
      <c r="Y316" s="285"/>
      <c r="Z316" s="285"/>
      <c r="AA316" s="285"/>
      <c r="AB316" s="285"/>
      <c r="AC316" s="285"/>
      <c r="AD316" s="285"/>
      <c r="AE316" s="285"/>
      <c r="AT316" s="294" t="s">
        <v>186</v>
      </c>
      <c r="AU316" s="294" t="s">
        <v>83</v>
      </c>
    </row>
    <row r="317" spans="1:65" s="281" customFormat="1" ht="37.9" customHeight="1">
      <c r="A317" s="285"/>
      <c r="B317" s="135"/>
      <c r="C317" s="136">
        <v>61</v>
      </c>
      <c r="D317" s="136" t="s">
        <v>135</v>
      </c>
      <c r="E317" s="137" t="s">
        <v>1825</v>
      </c>
      <c r="F317" s="138" t="s">
        <v>1826</v>
      </c>
      <c r="G317" s="139" t="s">
        <v>432</v>
      </c>
      <c r="H317" s="140">
        <f>(J288+J296+J299+J308+J311+J313+J315)/100</f>
        <v>0</v>
      </c>
      <c r="I317" s="141"/>
      <c r="J317" s="141">
        <f>ROUND(I317*H317,2)</f>
        <v>0</v>
      </c>
      <c r="K317" s="138" t="s">
        <v>139</v>
      </c>
      <c r="L317" s="31"/>
      <c r="M317" s="142" t="s">
        <v>3</v>
      </c>
      <c r="N317" s="274" t="s">
        <v>46</v>
      </c>
      <c r="O317" s="275">
        <v>0</v>
      </c>
      <c r="P317" s="275">
        <f>O317*H317</f>
        <v>0</v>
      </c>
      <c r="Q317" s="275">
        <v>0</v>
      </c>
      <c r="R317" s="275">
        <f>Q317*H317</f>
        <v>0</v>
      </c>
      <c r="S317" s="275">
        <v>0</v>
      </c>
      <c r="T317" s="145">
        <f>S317*H317</f>
        <v>0</v>
      </c>
      <c r="U317" s="285"/>
      <c r="V317" s="285"/>
      <c r="W317" s="285"/>
      <c r="X317" s="285"/>
      <c r="Y317" s="285"/>
      <c r="Z317" s="285"/>
      <c r="AA317" s="285"/>
      <c r="AB317" s="285"/>
      <c r="AC317" s="285"/>
      <c r="AD317" s="285"/>
      <c r="AE317" s="285"/>
      <c r="AR317" s="293" t="s">
        <v>226</v>
      </c>
      <c r="AT317" s="293" t="s">
        <v>135</v>
      </c>
      <c r="AU317" s="293" t="s">
        <v>83</v>
      </c>
      <c r="AY317" s="294" t="s">
        <v>132</v>
      </c>
      <c r="BE317" s="295">
        <f>IF(N317="základní",J317,0)</f>
        <v>0</v>
      </c>
      <c r="BF317" s="295">
        <f>IF(N317="snížená",J317,0)</f>
        <v>0</v>
      </c>
      <c r="BG317" s="295">
        <f>IF(N317="zákl. přenesená",J317,0)</f>
        <v>0</v>
      </c>
      <c r="BH317" s="295">
        <f>IF(N317="sníž. přenesená",J317,0)</f>
        <v>0</v>
      </c>
      <c r="BI317" s="295">
        <f>IF(N317="nulová",J317,0)</f>
        <v>0</v>
      </c>
      <c r="BJ317" s="294" t="s">
        <v>81</v>
      </c>
      <c r="BK317" s="295">
        <f>ROUND(I317*H317,2)</f>
        <v>0</v>
      </c>
      <c r="BL317" s="294" t="s">
        <v>226</v>
      </c>
      <c r="BM317" s="293" t="s">
        <v>1025</v>
      </c>
    </row>
    <row r="318" spans="1:47" s="281" customFormat="1" ht="146.25">
      <c r="A318" s="285"/>
      <c r="B318" s="31"/>
      <c r="C318" s="285"/>
      <c r="D318" s="296" t="s">
        <v>142</v>
      </c>
      <c r="E318" s="285"/>
      <c r="F318" s="297" t="s">
        <v>817</v>
      </c>
      <c r="G318" s="285"/>
      <c r="H318" s="285"/>
      <c r="I318" s="285"/>
      <c r="J318" s="285"/>
      <c r="K318" s="285"/>
      <c r="L318" s="31"/>
      <c r="M318" s="150"/>
      <c r="O318" s="285"/>
      <c r="P318" s="285"/>
      <c r="Q318" s="285"/>
      <c r="R318" s="285"/>
      <c r="S318" s="285"/>
      <c r="T318" s="52"/>
      <c r="U318" s="285"/>
      <c r="V318" s="285"/>
      <c r="W318" s="285"/>
      <c r="X318" s="285"/>
      <c r="Y318" s="285"/>
      <c r="Z318" s="285"/>
      <c r="AA318" s="285"/>
      <c r="AB318" s="285"/>
      <c r="AC318" s="285"/>
      <c r="AD318" s="285"/>
      <c r="AE318" s="285"/>
      <c r="AT318" s="294" t="s">
        <v>142</v>
      </c>
      <c r="AU318" s="294" t="s">
        <v>83</v>
      </c>
    </row>
    <row r="319" spans="1:65" s="281" customFormat="1" ht="49.15" customHeight="1">
      <c r="A319" s="285"/>
      <c r="B319" s="135"/>
      <c r="C319" s="136">
        <v>62</v>
      </c>
      <c r="D319" s="136" t="s">
        <v>135</v>
      </c>
      <c r="E319" s="137" t="s">
        <v>1027</v>
      </c>
      <c r="F319" s="138" t="s">
        <v>1827</v>
      </c>
      <c r="G319" s="139" t="s">
        <v>432</v>
      </c>
      <c r="H319" s="140">
        <f>H317</f>
        <v>0</v>
      </c>
      <c r="I319" s="141"/>
      <c r="J319" s="141">
        <f>ROUND(I319*H319,2)</f>
        <v>0</v>
      </c>
      <c r="K319" s="138" t="s">
        <v>139</v>
      </c>
      <c r="L319" s="31"/>
      <c r="M319" s="142" t="s">
        <v>3</v>
      </c>
      <c r="N319" s="274" t="s">
        <v>46</v>
      </c>
      <c r="O319" s="275">
        <v>0</v>
      </c>
      <c r="P319" s="275">
        <f>O319*H319</f>
        <v>0</v>
      </c>
      <c r="Q319" s="275">
        <v>0</v>
      </c>
      <c r="R319" s="275">
        <f>Q319*H319</f>
        <v>0</v>
      </c>
      <c r="S319" s="275">
        <v>0</v>
      </c>
      <c r="T319" s="145">
        <f>S319*H319</f>
        <v>0</v>
      </c>
      <c r="U319" s="285"/>
      <c r="V319" s="285"/>
      <c r="W319" s="285"/>
      <c r="X319" s="285"/>
      <c r="Y319" s="285"/>
      <c r="Z319" s="285"/>
      <c r="AA319" s="285"/>
      <c r="AB319" s="285"/>
      <c r="AC319" s="285"/>
      <c r="AD319" s="285"/>
      <c r="AE319" s="285"/>
      <c r="AR319" s="293" t="s">
        <v>226</v>
      </c>
      <c r="AT319" s="293" t="s">
        <v>135</v>
      </c>
      <c r="AU319" s="293" t="s">
        <v>83</v>
      </c>
      <c r="AY319" s="294" t="s">
        <v>132</v>
      </c>
      <c r="BE319" s="295">
        <f>IF(N319="základní",J319,0)</f>
        <v>0</v>
      </c>
      <c r="BF319" s="295">
        <f>IF(N319="snížená",J319,0)</f>
        <v>0</v>
      </c>
      <c r="BG319" s="295">
        <f>IF(N319="zákl. přenesená",J319,0)</f>
        <v>0</v>
      </c>
      <c r="BH319" s="295">
        <f>IF(N319="sníž. přenesená",J319,0)</f>
        <v>0</v>
      </c>
      <c r="BI319" s="295">
        <f>IF(N319="nulová",J319,0)</f>
        <v>0</v>
      </c>
      <c r="BJ319" s="294" t="s">
        <v>81</v>
      </c>
      <c r="BK319" s="295">
        <f>ROUND(I319*H319,2)</f>
        <v>0</v>
      </c>
      <c r="BL319" s="294" t="s">
        <v>226</v>
      </c>
      <c r="BM319" s="293" t="s">
        <v>1029</v>
      </c>
    </row>
    <row r="320" spans="1:47" s="281" customFormat="1" ht="146.25">
      <c r="A320" s="285"/>
      <c r="B320" s="31"/>
      <c r="C320" s="285"/>
      <c r="D320" s="296" t="s">
        <v>142</v>
      </c>
      <c r="E320" s="285"/>
      <c r="F320" s="297" t="s">
        <v>817</v>
      </c>
      <c r="G320" s="285"/>
      <c r="H320" s="285"/>
      <c r="I320" s="285"/>
      <c r="J320" s="285"/>
      <c r="K320" s="285"/>
      <c r="L320" s="31"/>
      <c r="M320" s="150"/>
      <c r="O320" s="285"/>
      <c r="P320" s="285"/>
      <c r="Q320" s="285"/>
      <c r="R320" s="285"/>
      <c r="S320" s="285"/>
      <c r="T320" s="52"/>
      <c r="U320" s="285"/>
      <c r="V320" s="285"/>
      <c r="W320" s="285"/>
      <c r="X320" s="285"/>
      <c r="Y320" s="285"/>
      <c r="Z320" s="285"/>
      <c r="AA320" s="285"/>
      <c r="AB320" s="285"/>
      <c r="AC320" s="285"/>
      <c r="AD320" s="285"/>
      <c r="AE320" s="285"/>
      <c r="AT320" s="294" t="s">
        <v>142</v>
      </c>
      <c r="AU320" s="294" t="s">
        <v>83</v>
      </c>
    </row>
    <row r="321" spans="2:63" s="12" customFormat="1" ht="22.9" customHeight="1">
      <c r="B321" s="123"/>
      <c r="D321" s="327" t="s">
        <v>74</v>
      </c>
      <c r="E321" s="328" t="s">
        <v>1030</v>
      </c>
      <c r="F321" s="328" t="s">
        <v>1031</v>
      </c>
      <c r="G321" s="329"/>
      <c r="H321" s="329"/>
      <c r="I321" s="329"/>
      <c r="J321" s="330">
        <f>SUM(J322:J326)</f>
        <v>0</v>
      </c>
      <c r="L321" s="123"/>
      <c r="M321" s="127"/>
      <c r="N321" s="128"/>
      <c r="O321" s="128"/>
      <c r="P321" s="129">
        <f>SUM(P322:P326)</f>
        <v>0.642224</v>
      </c>
      <c r="Q321" s="128"/>
      <c r="R321" s="129">
        <f>SUM(R322:R326)</f>
        <v>0.0004895</v>
      </c>
      <c r="S321" s="128"/>
      <c r="T321" s="130">
        <f>SUM(T322:T326)</f>
        <v>0</v>
      </c>
      <c r="AR321" s="124" t="s">
        <v>83</v>
      </c>
      <c r="AT321" s="131" t="s">
        <v>74</v>
      </c>
      <c r="AU321" s="131" t="s">
        <v>81</v>
      </c>
      <c r="AY321" s="124" t="s">
        <v>132</v>
      </c>
      <c r="BK321" s="132">
        <f>SUM(BK322:BK326)</f>
        <v>0</v>
      </c>
    </row>
    <row r="322" spans="1:65" s="2" customFormat="1" ht="24.2" customHeight="1">
      <c r="A322" s="30"/>
      <c r="B322" s="135"/>
      <c r="C322" s="136">
        <v>63</v>
      </c>
      <c r="D322" s="136" t="s">
        <v>135</v>
      </c>
      <c r="E322" s="137" t="s">
        <v>1033</v>
      </c>
      <c r="F322" s="138" t="s">
        <v>1034</v>
      </c>
      <c r="G322" s="139" t="s">
        <v>177</v>
      </c>
      <c r="H322" s="140">
        <f>H324</f>
        <v>1.958</v>
      </c>
      <c r="I322" s="141"/>
      <c r="J322" s="141">
        <f>ROUND(I322*H322,2)</f>
        <v>0</v>
      </c>
      <c r="K322" s="138" t="s">
        <v>139</v>
      </c>
      <c r="L322" s="31"/>
      <c r="M322" s="142" t="s">
        <v>3</v>
      </c>
      <c r="N322" s="143" t="s">
        <v>46</v>
      </c>
      <c r="O322" s="144">
        <v>0.011</v>
      </c>
      <c r="P322" s="144">
        <f>O322*H322</f>
        <v>0.021537999999999998</v>
      </c>
      <c r="Q322" s="144">
        <v>0</v>
      </c>
      <c r="R322" s="144">
        <f>Q322*H322</f>
        <v>0</v>
      </c>
      <c r="S322" s="144">
        <v>0</v>
      </c>
      <c r="T322" s="145">
        <f>S322*H322</f>
        <v>0</v>
      </c>
      <c r="U322" s="30"/>
      <c r="V322" s="30"/>
      <c r="W322" s="30"/>
      <c r="X322" s="30"/>
      <c r="Y322" s="30"/>
      <c r="Z322" s="30"/>
      <c r="AA322" s="30"/>
      <c r="AB322" s="30"/>
      <c r="AC322" s="30"/>
      <c r="AD322" s="30"/>
      <c r="AE322" s="30"/>
      <c r="AR322" s="146" t="s">
        <v>226</v>
      </c>
      <c r="AT322" s="146" t="s">
        <v>135</v>
      </c>
      <c r="AU322" s="146" t="s">
        <v>83</v>
      </c>
      <c r="AY322" s="18" t="s">
        <v>132</v>
      </c>
      <c r="BE322" s="147">
        <f>IF(N322="základní",J322,0)</f>
        <v>0</v>
      </c>
      <c r="BF322" s="147">
        <f>IF(N322="snížená",J322,0)</f>
        <v>0</v>
      </c>
      <c r="BG322" s="147">
        <f>IF(N322="zákl. přenesená",J322,0)</f>
        <v>0</v>
      </c>
      <c r="BH322" s="147">
        <f>IF(N322="sníž. přenesená",J322,0)</f>
        <v>0</v>
      </c>
      <c r="BI322" s="147">
        <f>IF(N322="nulová",J322,0)</f>
        <v>0</v>
      </c>
      <c r="BJ322" s="18" t="s">
        <v>81</v>
      </c>
      <c r="BK322" s="147">
        <f>ROUND(I322*H322,2)</f>
        <v>0</v>
      </c>
      <c r="BL322" s="18" t="s">
        <v>226</v>
      </c>
      <c r="BM322" s="146" t="s">
        <v>1035</v>
      </c>
    </row>
    <row r="323" spans="2:51" s="13" customFormat="1" ht="12">
      <c r="B323" s="152"/>
      <c r="D323" s="148" t="s">
        <v>144</v>
      </c>
      <c r="E323" s="153" t="s">
        <v>3</v>
      </c>
      <c r="F323" s="154" t="s">
        <v>179</v>
      </c>
      <c r="H323" s="153" t="s">
        <v>3</v>
      </c>
      <c r="L323" s="152"/>
      <c r="M323" s="155"/>
      <c r="N323" s="156"/>
      <c r="O323" s="156"/>
      <c r="P323" s="156"/>
      <c r="Q323" s="156"/>
      <c r="R323" s="156"/>
      <c r="S323" s="156"/>
      <c r="T323" s="157"/>
      <c r="AT323" s="153" t="s">
        <v>144</v>
      </c>
      <c r="AU323" s="153" t="s">
        <v>83</v>
      </c>
      <c r="AV323" s="13" t="s">
        <v>81</v>
      </c>
      <c r="AW323" s="13" t="s">
        <v>37</v>
      </c>
      <c r="AX323" s="13" t="s">
        <v>75</v>
      </c>
      <c r="AY323" s="153" t="s">
        <v>132</v>
      </c>
    </row>
    <row r="324" spans="2:51" s="14" customFormat="1" ht="12">
      <c r="B324" s="158"/>
      <c r="D324" s="148" t="s">
        <v>144</v>
      </c>
      <c r="E324" s="159" t="s">
        <v>3</v>
      </c>
      <c r="F324" s="160" t="s">
        <v>1037</v>
      </c>
      <c r="H324" s="161">
        <v>1.958</v>
      </c>
      <c r="L324" s="158"/>
      <c r="M324" s="162"/>
      <c r="N324" s="163"/>
      <c r="O324" s="163"/>
      <c r="P324" s="163"/>
      <c r="Q324" s="163"/>
      <c r="R324" s="163"/>
      <c r="S324" s="163"/>
      <c r="T324" s="164"/>
      <c r="AT324" s="159" t="s">
        <v>144</v>
      </c>
      <c r="AU324" s="159" t="s">
        <v>83</v>
      </c>
      <c r="AV324" s="14" t="s">
        <v>83</v>
      </c>
      <c r="AW324" s="14" t="s">
        <v>37</v>
      </c>
      <c r="AX324" s="14" t="s">
        <v>75</v>
      </c>
      <c r="AY324" s="159" t="s">
        <v>132</v>
      </c>
    </row>
    <row r="325" spans="1:65" s="2" customFormat="1" ht="37.9" customHeight="1">
      <c r="A325" s="30"/>
      <c r="B325" s="135"/>
      <c r="C325" s="136">
        <v>64</v>
      </c>
      <c r="D325" s="136" t="s">
        <v>135</v>
      </c>
      <c r="E325" s="137" t="s">
        <v>1040</v>
      </c>
      <c r="F325" s="138" t="s">
        <v>1041</v>
      </c>
      <c r="G325" s="139" t="s">
        <v>177</v>
      </c>
      <c r="H325" s="140">
        <f>H322</f>
        <v>1.958</v>
      </c>
      <c r="I325" s="141"/>
      <c r="J325" s="141">
        <f>ROUND(I325*H325,2)</f>
        <v>0</v>
      </c>
      <c r="K325" s="138" t="s">
        <v>139</v>
      </c>
      <c r="L325" s="31"/>
      <c r="M325" s="142" t="s">
        <v>3</v>
      </c>
      <c r="N325" s="143" t="s">
        <v>46</v>
      </c>
      <c r="O325" s="144">
        <v>0.133</v>
      </c>
      <c r="P325" s="144">
        <f>O325*H325</f>
        <v>0.26041400000000003</v>
      </c>
      <c r="Q325" s="144">
        <v>8E-05</v>
      </c>
      <c r="R325" s="144">
        <f>Q325*H325</f>
        <v>0.00015664000000000002</v>
      </c>
      <c r="S325" s="144">
        <v>0</v>
      </c>
      <c r="T325" s="145">
        <f>S325*H325</f>
        <v>0</v>
      </c>
      <c r="U325" s="30"/>
      <c r="V325" s="30"/>
      <c r="W325" s="30"/>
      <c r="X325" s="30"/>
      <c r="Y325" s="30"/>
      <c r="Z325" s="30"/>
      <c r="AA325" s="30"/>
      <c r="AB325" s="30"/>
      <c r="AC325" s="30"/>
      <c r="AD325" s="30"/>
      <c r="AE325" s="30"/>
      <c r="AR325" s="146" t="s">
        <v>226</v>
      </c>
      <c r="AT325" s="146" t="s">
        <v>135</v>
      </c>
      <c r="AU325" s="146" t="s">
        <v>83</v>
      </c>
      <c r="AY325" s="18" t="s">
        <v>132</v>
      </c>
      <c r="BE325" s="147">
        <f>IF(N325="základní",J325,0)</f>
        <v>0</v>
      </c>
      <c r="BF325" s="147">
        <f>IF(N325="snížená",J325,0)</f>
        <v>0</v>
      </c>
      <c r="BG325" s="147">
        <f>IF(N325="zákl. přenesená",J325,0)</f>
        <v>0</v>
      </c>
      <c r="BH325" s="147">
        <f>IF(N325="sníž. přenesená",J325,0)</f>
        <v>0</v>
      </c>
      <c r="BI325" s="147">
        <f>IF(N325="nulová",J325,0)</f>
        <v>0</v>
      </c>
      <c r="BJ325" s="18" t="s">
        <v>81</v>
      </c>
      <c r="BK325" s="147">
        <f>ROUND(I325*H325,2)</f>
        <v>0</v>
      </c>
      <c r="BL325" s="18" t="s">
        <v>226</v>
      </c>
      <c r="BM325" s="146" t="s">
        <v>1042</v>
      </c>
    </row>
    <row r="326" spans="1:65" s="2" customFormat="1" ht="24.2" customHeight="1">
      <c r="A326" s="30"/>
      <c r="B326" s="135"/>
      <c r="C326" s="136">
        <v>65</v>
      </c>
      <c r="D326" s="136" t="s">
        <v>135</v>
      </c>
      <c r="E326" s="137" t="s">
        <v>1044</v>
      </c>
      <c r="F326" s="138" t="s">
        <v>1045</v>
      </c>
      <c r="G326" s="139" t="s">
        <v>177</v>
      </c>
      <c r="H326" s="140">
        <f>H322</f>
        <v>1.958</v>
      </c>
      <c r="I326" s="141"/>
      <c r="J326" s="141">
        <f>ROUND(I326*H326,2)</f>
        <v>0</v>
      </c>
      <c r="K326" s="138" t="s">
        <v>139</v>
      </c>
      <c r="L326" s="31"/>
      <c r="M326" s="142" t="s">
        <v>3</v>
      </c>
      <c r="N326" s="143" t="s">
        <v>46</v>
      </c>
      <c r="O326" s="144">
        <v>0.184</v>
      </c>
      <c r="P326" s="144">
        <f>O326*H326</f>
        <v>0.360272</v>
      </c>
      <c r="Q326" s="144">
        <v>0.00017</v>
      </c>
      <c r="R326" s="144">
        <f>Q326*H326</f>
        <v>0.00033286000000000004</v>
      </c>
      <c r="S326" s="144">
        <v>0</v>
      </c>
      <c r="T326" s="145">
        <f>S326*H326</f>
        <v>0</v>
      </c>
      <c r="U326" s="30"/>
      <c r="V326" s="30"/>
      <c r="W326" s="30"/>
      <c r="X326" s="30"/>
      <c r="Y326" s="30"/>
      <c r="Z326" s="30"/>
      <c r="AA326" s="30"/>
      <c r="AB326" s="30"/>
      <c r="AC326" s="30"/>
      <c r="AD326" s="30"/>
      <c r="AE326" s="30"/>
      <c r="AR326" s="146" t="s">
        <v>226</v>
      </c>
      <c r="AT326" s="146" t="s">
        <v>135</v>
      </c>
      <c r="AU326" s="146" t="s">
        <v>83</v>
      </c>
      <c r="AY326" s="18" t="s">
        <v>132</v>
      </c>
      <c r="BE326" s="147">
        <f>IF(N326="základní",J326,0)</f>
        <v>0</v>
      </c>
      <c r="BF326" s="147">
        <f>IF(N326="snížená",J326,0)</f>
        <v>0</v>
      </c>
      <c r="BG326" s="147">
        <f>IF(N326="zákl. přenesená",J326,0)</f>
        <v>0</v>
      </c>
      <c r="BH326" s="147">
        <f>IF(N326="sníž. přenesená",J326,0)</f>
        <v>0</v>
      </c>
      <c r="BI326" s="147">
        <f>IF(N326="nulová",J326,0)</f>
        <v>0</v>
      </c>
      <c r="BJ326" s="18" t="s">
        <v>81</v>
      </c>
      <c r="BK326" s="147">
        <f>ROUND(I326*H326,2)</f>
        <v>0</v>
      </c>
      <c r="BL326" s="18" t="s">
        <v>226</v>
      </c>
      <c r="BM326" s="146" t="s">
        <v>1046</v>
      </c>
    </row>
    <row r="327" spans="2:63" s="12" customFormat="1" ht="22.9" customHeight="1">
      <c r="B327" s="123"/>
      <c r="D327" s="327" t="s">
        <v>74</v>
      </c>
      <c r="E327" s="328" t="s">
        <v>1047</v>
      </c>
      <c r="F327" s="328" t="s">
        <v>1048</v>
      </c>
      <c r="G327" s="329"/>
      <c r="H327" s="329"/>
      <c r="I327" s="329"/>
      <c r="J327" s="330">
        <f>SUM(J328:J365)</f>
        <v>0</v>
      </c>
      <c r="L327" s="123"/>
      <c r="M327" s="127"/>
      <c r="N327" s="128"/>
      <c r="O327" s="128"/>
      <c r="P327" s="129">
        <f>SUM(P328:P365)</f>
        <v>55.58393</v>
      </c>
      <c r="Q327" s="128"/>
      <c r="R327" s="129">
        <f>SUM(R328:R365)</f>
        <v>0.15944048599999996</v>
      </c>
      <c r="S327" s="128"/>
      <c r="T327" s="130">
        <f>SUM(T328:T365)</f>
        <v>0</v>
      </c>
      <c r="AR327" s="124" t="s">
        <v>83</v>
      </c>
      <c r="AT327" s="131" t="s">
        <v>74</v>
      </c>
      <c r="AU327" s="131" t="s">
        <v>81</v>
      </c>
      <c r="AY327" s="124" t="s">
        <v>132</v>
      </c>
      <c r="BK327" s="132">
        <f>SUM(BK328:BK365)</f>
        <v>0</v>
      </c>
    </row>
    <row r="328" spans="1:65" s="2" customFormat="1" ht="24.2" customHeight="1">
      <c r="A328" s="30"/>
      <c r="B328" s="135"/>
      <c r="C328" s="136">
        <v>66</v>
      </c>
      <c r="D328" s="136" t="s">
        <v>135</v>
      </c>
      <c r="E328" s="137" t="s">
        <v>1050</v>
      </c>
      <c r="F328" s="138" t="s">
        <v>1051</v>
      </c>
      <c r="G328" s="139" t="s">
        <v>177</v>
      </c>
      <c r="H328" s="140">
        <f>H330</f>
        <v>113.5</v>
      </c>
      <c r="I328" s="141"/>
      <c r="J328" s="141">
        <f>ROUND(I328*H328,2)</f>
        <v>0</v>
      </c>
      <c r="K328" s="138" t="s">
        <v>139</v>
      </c>
      <c r="L328" s="31"/>
      <c r="M328" s="142" t="s">
        <v>3</v>
      </c>
      <c r="N328" s="143" t="s">
        <v>46</v>
      </c>
      <c r="O328" s="144">
        <v>0.012</v>
      </c>
      <c r="P328" s="144">
        <f>O328*H328</f>
        <v>1.362</v>
      </c>
      <c r="Q328" s="144">
        <v>0</v>
      </c>
      <c r="R328" s="144">
        <f>Q328*H328</f>
        <v>0</v>
      </c>
      <c r="S328" s="144">
        <v>0</v>
      </c>
      <c r="T328" s="145">
        <f>S328*H328</f>
        <v>0</v>
      </c>
      <c r="U328" s="30"/>
      <c r="V328" s="30"/>
      <c r="W328" s="30"/>
      <c r="X328" s="30"/>
      <c r="Y328" s="30"/>
      <c r="Z328" s="30"/>
      <c r="AA328" s="30"/>
      <c r="AB328" s="30"/>
      <c r="AC328" s="30"/>
      <c r="AD328" s="30"/>
      <c r="AE328" s="30"/>
      <c r="AR328" s="146" t="s">
        <v>226</v>
      </c>
      <c r="AT328" s="146" t="s">
        <v>135</v>
      </c>
      <c r="AU328" s="146" t="s">
        <v>83</v>
      </c>
      <c r="AY328" s="18" t="s">
        <v>132</v>
      </c>
      <c r="BE328" s="147">
        <f>IF(N328="základní",J328,0)</f>
        <v>0</v>
      </c>
      <c r="BF328" s="147">
        <f>IF(N328="snížená",J328,0)</f>
        <v>0</v>
      </c>
      <c r="BG328" s="147">
        <f>IF(N328="zákl. přenesená",J328,0)</f>
        <v>0</v>
      </c>
      <c r="BH328" s="147">
        <f>IF(N328="sníž. přenesená",J328,0)</f>
        <v>0</v>
      </c>
      <c r="BI328" s="147">
        <f>IF(N328="nulová",J328,0)</f>
        <v>0</v>
      </c>
      <c r="BJ328" s="18" t="s">
        <v>81</v>
      </c>
      <c r="BK328" s="147">
        <f>ROUND(I328*H328,2)</f>
        <v>0</v>
      </c>
      <c r="BL328" s="18" t="s">
        <v>226</v>
      </c>
      <c r="BM328" s="146" t="s">
        <v>1052</v>
      </c>
    </row>
    <row r="329" spans="1:47" s="2" customFormat="1" ht="39">
      <c r="A329" s="30"/>
      <c r="B329" s="31"/>
      <c r="C329" s="30"/>
      <c r="D329" s="148" t="s">
        <v>142</v>
      </c>
      <c r="E329" s="30"/>
      <c r="F329" s="149" t="s">
        <v>1053</v>
      </c>
      <c r="G329" s="30"/>
      <c r="H329" s="30"/>
      <c r="I329" s="30"/>
      <c r="J329" s="30"/>
      <c r="K329" s="30"/>
      <c r="L329" s="31"/>
      <c r="M329" s="150"/>
      <c r="N329" s="151"/>
      <c r="O329" s="51"/>
      <c r="P329" s="51"/>
      <c r="Q329" s="51"/>
      <c r="R329" s="51"/>
      <c r="S329" s="51"/>
      <c r="T329" s="52"/>
      <c r="U329" s="30"/>
      <c r="V329" s="30"/>
      <c r="W329" s="30"/>
      <c r="X329" s="30"/>
      <c r="Y329" s="30"/>
      <c r="Z329" s="30"/>
      <c r="AA329" s="30"/>
      <c r="AB329" s="30"/>
      <c r="AC329" s="30"/>
      <c r="AD329" s="30"/>
      <c r="AE329" s="30"/>
      <c r="AT329" s="18" t="s">
        <v>142</v>
      </c>
      <c r="AU329" s="18" t="s">
        <v>83</v>
      </c>
    </row>
    <row r="330" spans="2:51" s="13" customFormat="1" ht="12">
      <c r="B330" s="152"/>
      <c r="D330" s="148" t="s">
        <v>144</v>
      </c>
      <c r="E330" s="153" t="s">
        <v>3</v>
      </c>
      <c r="F330" s="154" t="s">
        <v>1860</v>
      </c>
      <c r="H330" s="326">
        <f>H127</f>
        <v>113.5</v>
      </c>
      <c r="L330" s="152"/>
      <c r="M330" s="155"/>
      <c r="N330" s="156"/>
      <c r="O330" s="156"/>
      <c r="P330" s="156"/>
      <c r="Q330" s="156"/>
      <c r="R330" s="156"/>
      <c r="S330" s="156"/>
      <c r="T330" s="157"/>
      <c r="AT330" s="153" t="s">
        <v>144</v>
      </c>
      <c r="AU330" s="153" t="s">
        <v>83</v>
      </c>
      <c r="AV330" s="13" t="s">
        <v>81</v>
      </c>
      <c r="AW330" s="13" t="s">
        <v>37</v>
      </c>
      <c r="AX330" s="13" t="s">
        <v>75</v>
      </c>
      <c r="AY330" s="153" t="s">
        <v>132</v>
      </c>
    </row>
    <row r="331" spans="1:65" s="2" customFormat="1" ht="14.45" customHeight="1">
      <c r="A331" s="30"/>
      <c r="B331" s="135"/>
      <c r="C331" s="165">
        <v>67</v>
      </c>
      <c r="D331" s="165" t="s">
        <v>158</v>
      </c>
      <c r="E331" s="166" t="s">
        <v>1055</v>
      </c>
      <c r="F331" s="167" t="s">
        <v>1056</v>
      </c>
      <c r="G331" s="168" t="s">
        <v>177</v>
      </c>
      <c r="H331" s="169">
        <f>H332</f>
        <v>119.17500000000001</v>
      </c>
      <c r="I331" s="170"/>
      <c r="J331" s="170">
        <f>ROUND(I331*H331,2)</f>
        <v>0</v>
      </c>
      <c r="K331" s="167" t="s">
        <v>139</v>
      </c>
      <c r="L331" s="171"/>
      <c r="M331" s="172" t="s">
        <v>3</v>
      </c>
      <c r="N331" s="173" t="s">
        <v>46</v>
      </c>
      <c r="O331" s="144">
        <v>0</v>
      </c>
      <c r="P331" s="144">
        <f>O331*H331</f>
        <v>0</v>
      </c>
      <c r="Q331" s="144">
        <v>0</v>
      </c>
      <c r="R331" s="144">
        <f>Q331*H331</f>
        <v>0</v>
      </c>
      <c r="S331" s="144">
        <v>0</v>
      </c>
      <c r="T331" s="145">
        <f>S331*H331</f>
        <v>0</v>
      </c>
      <c r="U331" s="30"/>
      <c r="V331" s="30"/>
      <c r="W331" s="30"/>
      <c r="X331" s="30"/>
      <c r="Y331" s="30"/>
      <c r="Z331" s="30"/>
      <c r="AA331" s="30"/>
      <c r="AB331" s="30"/>
      <c r="AC331" s="30"/>
      <c r="AD331" s="30"/>
      <c r="AE331" s="30"/>
      <c r="AR331" s="146" t="s">
        <v>318</v>
      </c>
      <c r="AT331" s="146" t="s">
        <v>158</v>
      </c>
      <c r="AU331" s="146" t="s">
        <v>83</v>
      </c>
      <c r="AY331" s="18" t="s">
        <v>132</v>
      </c>
      <c r="BE331" s="147">
        <f>IF(N331="základní",J331,0)</f>
        <v>0</v>
      </c>
      <c r="BF331" s="147">
        <f>IF(N331="snížená",J331,0)</f>
        <v>0</v>
      </c>
      <c r="BG331" s="147">
        <f>IF(N331="zákl. přenesená",J331,0)</f>
        <v>0</v>
      </c>
      <c r="BH331" s="147">
        <f>IF(N331="sníž. přenesená",J331,0)</f>
        <v>0</v>
      </c>
      <c r="BI331" s="147">
        <f>IF(N331="nulová",J331,0)</f>
        <v>0</v>
      </c>
      <c r="BJ331" s="18" t="s">
        <v>81</v>
      </c>
      <c r="BK331" s="147">
        <f>ROUND(I331*H331,2)</f>
        <v>0</v>
      </c>
      <c r="BL331" s="18" t="s">
        <v>226</v>
      </c>
      <c r="BM331" s="146" t="s">
        <v>1057</v>
      </c>
    </row>
    <row r="332" spans="2:51" s="14" customFormat="1" ht="12">
      <c r="B332" s="158"/>
      <c r="D332" s="148" t="s">
        <v>144</v>
      </c>
      <c r="F332" s="160" t="s">
        <v>1861</v>
      </c>
      <c r="H332" s="161">
        <f>H328*1.05</f>
        <v>119.17500000000001</v>
      </c>
      <c r="L332" s="158"/>
      <c r="M332" s="162"/>
      <c r="N332" s="163"/>
      <c r="O332" s="163"/>
      <c r="P332" s="163"/>
      <c r="Q332" s="163"/>
      <c r="R332" s="163"/>
      <c r="S332" s="163"/>
      <c r="T332" s="164"/>
      <c r="AT332" s="159" t="s">
        <v>144</v>
      </c>
      <c r="AU332" s="159" t="s">
        <v>83</v>
      </c>
      <c r="AV332" s="14" t="s">
        <v>83</v>
      </c>
      <c r="AW332" s="14" t="s">
        <v>4</v>
      </c>
      <c r="AX332" s="14" t="s">
        <v>81</v>
      </c>
      <c r="AY332" s="159" t="s">
        <v>132</v>
      </c>
    </row>
    <row r="333" spans="1:65" s="2" customFormat="1" ht="37.9" customHeight="1">
      <c r="A333" s="30"/>
      <c r="B333" s="135"/>
      <c r="C333" s="136">
        <v>68</v>
      </c>
      <c r="D333" s="136" t="s">
        <v>135</v>
      </c>
      <c r="E333" s="137" t="s">
        <v>1060</v>
      </c>
      <c r="F333" s="138" t="s">
        <v>1061</v>
      </c>
      <c r="G333" s="139" t="s">
        <v>177</v>
      </c>
      <c r="H333" s="140">
        <f>H339</f>
        <v>48.59859999999999</v>
      </c>
      <c r="I333" s="141"/>
      <c r="J333" s="141">
        <f>ROUND(I333*H333,2)</f>
        <v>0</v>
      </c>
      <c r="K333" s="138" t="s">
        <v>139</v>
      </c>
      <c r="L333" s="31"/>
      <c r="M333" s="142" t="s">
        <v>3</v>
      </c>
      <c r="N333" s="143" t="s">
        <v>46</v>
      </c>
      <c r="O333" s="144">
        <v>0.016</v>
      </c>
      <c r="P333" s="144">
        <f>O333*H333</f>
        <v>0.7775775999999999</v>
      </c>
      <c r="Q333" s="144">
        <v>0</v>
      </c>
      <c r="R333" s="144">
        <f>Q333*H333</f>
        <v>0</v>
      </c>
      <c r="S333" s="144">
        <v>0</v>
      </c>
      <c r="T333" s="145">
        <f>S333*H333</f>
        <v>0</v>
      </c>
      <c r="U333" s="30"/>
      <c r="V333" s="30"/>
      <c r="W333" s="30"/>
      <c r="X333" s="30"/>
      <c r="Y333" s="30"/>
      <c r="Z333" s="30"/>
      <c r="AA333" s="30"/>
      <c r="AB333" s="30"/>
      <c r="AC333" s="30"/>
      <c r="AD333" s="30"/>
      <c r="AE333" s="30"/>
      <c r="AR333" s="146" t="s">
        <v>226</v>
      </c>
      <c r="AT333" s="146" t="s">
        <v>135</v>
      </c>
      <c r="AU333" s="146" t="s">
        <v>83</v>
      </c>
      <c r="AY333" s="18" t="s">
        <v>132</v>
      </c>
      <c r="BE333" s="147">
        <f>IF(N333="základní",J333,0)</f>
        <v>0</v>
      </c>
      <c r="BF333" s="147">
        <f>IF(N333="snížená",J333,0)</f>
        <v>0</v>
      </c>
      <c r="BG333" s="147">
        <f>IF(N333="zákl. přenesená",J333,0)</f>
        <v>0</v>
      </c>
      <c r="BH333" s="147">
        <f>IF(N333="sníž. přenesená",J333,0)</f>
        <v>0</v>
      </c>
      <c r="BI333" s="147">
        <f>IF(N333="nulová",J333,0)</f>
        <v>0</v>
      </c>
      <c r="BJ333" s="18" t="s">
        <v>81</v>
      </c>
      <c r="BK333" s="147">
        <f>ROUND(I333*H333,2)</f>
        <v>0</v>
      </c>
      <c r="BL333" s="18" t="s">
        <v>226</v>
      </c>
      <c r="BM333" s="146" t="s">
        <v>1062</v>
      </c>
    </row>
    <row r="334" spans="1:47" s="2" customFormat="1" ht="39">
      <c r="A334" s="30"/>
      <c r="B334" s="31"/>
      <c r="C334" s="30"/>
      <c r="D334" s="148" t="s">
        <v>142</v>
      </c>
      <c r="E334" s="30"/>
      <c r="F334" s="149" t="s">
        <v>1053</v>
      </c>
      <c r="G334" s="30"/>
      <c r="H334" s="30"/>
      <c r="I334" s="30"/>
      <c r="J334" s="30"/>
      <c r="K334" s="30"/>
      <c r="L334" s="31"/>
      <c r="M334" s="150"/>
      <c r="N334" s="151"/>
      <c r="O334" s="51"/>
      <c r="P334" s="51"/>
      <c r="Q334" s="51"/>
      <c r="R334" s="51"/>
      <c r="S334" s="51"/>
      <c r="T334" s="52"/>
      <c r="U334" s="30"/>
      <c r="V334" s="30"/>
      <c r="W334" s="30"/>
      <c r="X334" s="30"/>
      <c r="Y334" s="30"/>
      <c r="Z334" s="30"/>
      <c r="AA334" s="30"/>
      <c r="AB334" s="30"/>
      <c r="AC334" s="30"/>
      <c r="AD334" s="30"/>
      <c r="AE334" s="30"/>
      <c r="AT334" s="18" t="s">
        <v>142</v>
      </c>
      <c r="AU334" s="18" t="s">
        <v>83</v>
      </c>
    </row>
    <row r="335" spans="2:51" s="14" customFormat="1" ht="12">
      <c r="B335" s="158"/>
      <c r="D335" s="148" t="s">
        <v>144</v>
      </c>
      <c r="E335" s="159" t="s">
        <v>3</v>
      </c>
      <c r="F335" s="160" t="s">
        <v>1862</v>
      </c>
      <c r="H335" s="161"/>
      <c r="L335" s="158"/>
      <c r="M335" s="162"/>
      <c r="N335" s="163"/>
      <c r="O335" s="163"/>
      <c r="P335" s="163"/>
      <c r="Q335" s="163"/>
      <c r="R335" s="163"/>
      <c r="S335" s="163"/>
      <c r="T335" s="164"/>
      <c r="AT335" s="159" t="s">
        <v>144</v>
      </c>
      <c r="AU335" s="159" t="s">
        <v>83</v>
      </c>
      <c r="AV335" s="14" t="s">
        <v>83</v>
      </c>
      <c r="AW335" s="14" t="s">
        <v>37</v>
      </c>
      <c r="AX335" s="14" t="s">
        <v>75</v>
      </c>
      <c r="AY335" s="159" t="s">
        <v>132</v>
      </c>
    </row>
    <row r="336" spans="2:51" s="14" customFormat="1" ht="12">
      <c r="B336" s="158"/>
      <c r="D336" s="148" t="s">
        <v>144</v>
      </c>
      <c r="E336" s="159" t="s">
        <v>3</v>
      </c>
      <c r="F336" s="160" t="s">
        <v>1864</v>
      </c>
      <c r="H336" s="161">
        <f>1.2*0.5*2+2.05*2.425*5+1.45*2.075</f>
        <v>29.064999999999994</v>
      </c>
      <c r="L336" s="158"/>
      <c r="M336" s="162"/>
      <c r="N336" s="163"/>
      <c r="O336" s="163"/>
      <c r="P336" s="163"/>
      <c r="Q336" s="163"/>
      <c r="R336" s="163"/>
      <c r="S336" s="163"/>
      <c r="T336" s="164"/>
      <c r="AT336" s="159" t="s">
        <v>144</v>
      </c>
      <c r="AU336" s="159" t="s">
        <v>83</v>
      </c>
      <c r="AV336" s="14" t="s">
        <v>83</v>
      </c>
      <c r="AW336" s="14" t="s">
        <v>37</v>
      </c>
      <c r="AX336" s="14" t="s">
        <v>75</v>
      </c>
      <c r="AY336" s="159" t="s">
        <v>132</v>
      </c>
    </row>
    <row r="337" spans="2:51" s="14" customFormat="1" ht="12">
      <c r="B337" s="158"/>
      <c r="D337" s="148" t="s">
        <v>144</v>
      </c>
      <c r="E337" s="159" t="s">
        <v>3</v>
      </c>
      <c r="F337" s="160" t="s">
        <v>1863</v>
      </c>
      <c r="H337" s="161"/>
      <c r="L337" s="158"/>
      <c r="M337" s="162"/>
      <c r="N337" s="163"/>
      <c r="O337" s="163"/>
      <c r="P337" s="163"/>
      <c r="Q337" s="163"/>
      <c r="R337" s="163"/>
      <c r="S337" s="163"/>
      <c r="T337" s="164"/>
      <c r="AT337" s="159" t="s">
        <v>144</v>
      </c>
      <c r="AU337" s="159" t="s">
        <v>83</v>
      </c>
      <c r="AV337" s="14" t="s">
        <v>83</v>
      </c>
      <c r="AW337" s="14" t="s">
        <v>37</v>
      </c>
      <c r="AX337" s="14" t="s">
        <v>75</v>
      </c>
      <c r="AY337" s="159" t="s">
        <v>132</v>
      </c>
    </row>
    <row r="338" spans="2:51" s="14" customFormat="1" ht="22.5">
      <c r="B338" s="158"/>
      <c r="D338" s="148" t="s">
        <v>144</v>
      </c>
      <c r="E338" s="159" t="s">
        <v>3</v>
      </c>
      <c r="F338" s="160" t="s">
        <v>1865</v>
      </c>
      <c r="H338" s="161">
        <f>1.08*2.01*2+0.88*2.1*3+1.13*2.01*2+0.98*2.01+0.78*2.01*2</f>
        <v>19.5336</v>
      </c>
      <c r="L338" s="158"/>
      <c r="M338" s="162"/>
      <c r="N338" s="163"/>
      <c r="O338" s="163"/>
      <c r="P338" s="163"/>
      <c r="Q338" s="163"/>
      <c r="R338" s="163"/>
      <c r="S338" s="163"/>
      <c r="T338" s="164"/>
      <c r="AT338" s="159" t="s">
        <v>144</v>
      </c>
      <c r="AU338" s="159" t="s">
        <v>83</v>
      </c>
      <c r="AV338" s="14" t="s">
        <v>83</v>
      </c>
      <c r="AW338" s="14" t="s">
        <v>37</v>
      </c>
      <c r="AX338" s="14" t="s">
        <v>75</v>
      </c>
      <c r="AY338" s="159" t="s">
        <v>132</v>
      </c>
    </row>
    <row r="339" spans="2:51" s="15" customFormat="1" ht="12">
      <c r="B339" s="174"/>
      <c r="D339" s="148" t="s">
        <v>144</v>
      </c>
      <c r="E339" s="175" t="s">
        <v>3</v>
      </c>
      <c r="F339" s="176" t="s">
        <v>207</v>
      </c>
      <c r="H339" s="177">
        <f>H336+H338</f>
        <v>48.59859999999999</v>
      </c>
      <c r="L339" s="174"/>
      <c r="M339" s="178"/>
      <c r="N339" s="179"/>
      <c r="O339" s="179"/>
      <c r="P339" s="179"/>
      <c r="Q339" s="179"/>
      <c r="R339" s="179"/>
      <c r="S339" s="179"/>
      <c r="T339" s="180"/>
      <c r="AT339" s="175" t="s">
        <v>144</v>
      </c>
      <c r="AU339" s="175" t="s">
        <v>83</v>
      </c>
      <c r="AV339" s="15" t="s">
        <v>140</v>
      </c>
      <c r="AW339" s="15" t="s">
        <v>37</v>
      </c>
      <c r="AX339" s="15" t="s">
        <v>81</v>
      </c>
      <c r="AY339" s="175" t="s">
        <v>132</v>
      </c>
    </row>
    <row r="340" spans="1:65" s="2" customFormat="1" ht="14.45" customHeight="1">
      <c r="A340" s="30"/>
      <c r="B340" s="135"/>
      <c r="C340" s="165">
        <v>69</v>
      </c>
      <c r="D340" s="165" t="s">
        <v>158</v>
      </c>
      <c r="E340" s="166" t="s">
        <v>1055</v>
      </c>
      <c r="F340" s="167" t="s">
        <v>1056</v>
      </c>
      <c r="G340" s="168" t="s">
        <v>177</v>
      </c>
      <c r="H340" s="169">
        <f>H341</f>
        <v>51.02852999999999</v>
      </c>
      <c r="I340" s="170"/>
      <c r="J340" s="170">
        <f>ROUND(I340*H340,2)</f>
        <v>0</v>
      </c>
      <c r="K340" s="167" t="s">
        <v>139</v>
      </c>
      <c r="L340" s="171"/>
      <c r="M340" s="172" t="s">
        <v>3</v>
      </c>
      <c r="N340" s="173" t="s">
        <v>46</v>
      </c>
      <c r="O340" s="144">
        <v>0</v>
      </c>
      <c r="P340" s="144">
        <f>O340*H340</f>
        <v>0</v>
      </c>
      <c r="Q340" s="144">
        <v>0</v>
      </c>
      <c r="R340" s="144">
        <f>Q340*H340</f>
        <v>0</v>
      </c>
      <c r="S340" s="144">
        <v>0</v>
      </c>
      <c r="T340" s="145">
        <f>S340*H340</f>
        <v>0</v>
      </c>
      <c r="U340" s="30"/>
      <c r="V340" s="30"/>
      <c r="W340" s="30"/>
      <c r="X340" s="30"/>
      <c r="Y340" s="30"/>
      <c r="Z340" s="30"/>
      <c r="AA340" s="30"/>
      <c r="AB340" s="30"/>
      <c r="AC340" s="30"/>
      <c r="AD340" s="30"/>
      <c r="AE340" s="30"/>
      <c r="AR340" s="146" t="s">
        <v>318</v>
      </c>
      <c r="AT340" s="146" t="s">
        <v>158</v>
      </c>
      <c r="AU340" s="146" t="s">
        <v>83</v>
      </c>
      <c r="AY340" s="18" t="s">
        <v>132</v>
      </c>
      <c r="BE340" s="147">
        <f>IF(N340="základní",J340,0)</f>
        <v>0</v>
      </c>
      <c r="BF340" s="147">
        <f>IF(N340="snížená",J340,0)</f>
        <v>0</v>
      </c>
      <c r="BG340" s="147">
        <f>IF(N340="zákl. přenesená",J340,0)</f>
        <v>0</v>
      </c>
      <c r="BH340" s="147">
        <f>IF(N340="sníž. přenesená",J340,0)</f>
        <v>0</v>
      </c>
      <c r="BI340" s="147">
        <f>IF(N340="nulová",J340,0)</f>
        <v>0</v>
      </c>
      <c r="BJ340" s="18" t="s">
        <v>81</v>
      </c>
      <c r="BK340" s="147">
        <f>ROUND(I340*H340,2)</f>
        <v>0</v>
      </c>
      <c r="BL340" s="18" t="s">
        <v>226</v>
      </c>
      <c r="BM340" s="146" t="s">
        <v>1066</v>
      </c>
    </row>
    <row r="341" spans="2:51" s="14" customFormat="1" ht="12">
      <c r="B341" s="158"/>
      <c r="D341" s="148" t="s">
        <v>144</v>
      </c>
      <c r="F341" s="160" t="s">
        <v>1866</v>
      </c>
      <c r="H341" s="161">
        <f>H333*1.05</f>
        <v>51.02852999999999</v>
      </c>
      <c r="L341" s="158"/>
      <c r="M341" s="162"/>
      <c r="N341" s="163"/>
      <c r="O341" s="163"/>
      <c r="P341" s="163"/>
      <c r="Q341" s="163"/>
      <c r="R341" s="163"/>
      <c r="S341" s="163"/>
      <c r="T341" s="164"/>
      <c r="AT341" s="159" t="s">
        <v>144</v>
      </c>
      <c r="AU341" s="159" t="s">
        <v>83</v>
      </c>
      <c r="AV341" s="14" t="s">
        <v>83</v>
      </c>
      <c r="AW341" s="14" t="s">
        <v>4</v>
      </c>
      <c r="AX341" s="14" t="s">
        <v>81</v>
      </c>
      <c r="AY341" s="159" t="s">
        <v>132</v>
      </c>
    </row>
    <row r="342" spans="1:65" s="2" customFormat="1" ht="24.2" customHeight="1">
      <c r="A342" s="30"/>
      <c r="B342" s="135"/>
      <c r="C342" s="136">
        <v>70</v>
      </c>
      <c r="D342" s="136" t="s">
        <v>135</v>
      </c>
      <c r="E342" s="137" t="s">
        <v>1069</v>
      </c>
      <c r="F342" s="138" t="s">
        <v>1070</v>
      </c>
      <c r="G342" s="139" t="s">
        <v>177</v>
      </c>
      <c r="H342" s="140">
        <f>H352</f>
        <v>331.78999999999996</v>
      </c>
      <c r="I342" s="141"/>
      <c r="J342" s="141">
        <f>ROUND(I342*H342,2)</f>
        <v>0</v>
      </c>
      <c r="K342" s="138" t="s">
        <v>139</v>
      </c>
      <c r="L342" s="31"/>
      <c r="M342" s="142" t="s">
        <v>3</v>
      </c>
      <c r="N342" s="143" t="s">
        <v>46</v>
      </c>
      <c r="O342" s="144">
        <v>0.012</v>
      </c>
      <c r="P342" s="144">
        <f>O342*H342</f>
        <v>3.9814799999999995</v>
      </c>
      <c r="Q342" s="144">
        <v>0</v>
      </c>
      <c r="R342" s="144">
        <f>Q342*H342</f>
        <v>0</v>
      </c>
      <c r="S342" s="144">
        <v>0</v>
      </c>
      <c r="T342" s="145">
        <f>S342*H342</f>
        <v>0</v>
      </c>
      <c r="U342" s="30"/>
      <c r="V342" s="30"/>
      <c r="W342" s="30"/>
      <c r="X342" s="30"/>
      <c r="Y342" s="30"/>
      <c r="Z342" s="30"/>
      <c r="AA342" s="30"/>
      <c r="AB342" s="30"/>
      <c r="AC342" s="30"/>
      <c r="AD342" s="30"/>
      <c r="AE342" s="30"/>
      <c r="AR342" s="146" t="s">
        <v>226</v>
      </c>
      <c r="AT342" s="146" t="s">
        <v>135</v>
      </c>
      <c r="AU342" s="146" t="s">
        <v>83</v>
      </c>
      <c r="AY342" s="18" t="s">
        <v>132</v>
      </c>
      <c r="BE342" s="147">
        <f>IF(N342="základní",J342,0)</f>
        <v>0</v>
      </c>
      <c r="BF342" s="147">
        <f>IF(N342="snížená",J342,0)</f>
        <v>0</v>
      </c>
      <c r="BG342" s="147">
        <f>IF(N342="zákl. přenesená",J342,0)</f>
        <v>0</v>
      </c>
      <c r="BH342" s="147">
        <f>IF(N342="sníž. přenesená",J342,0)</f>
        <v>0</v>
      </c>
      <c r="BI342" s="147">
        <f>IF(N342="nulová",J342,0)</f>
        <v>0</v>
      </c>
      <c r="BJ342" s="18" t="s">
        <v>81</v>
      </c>
      <c r="BK342" s="147">
        <f>ROUND(I342*H342,2)</f>
        <v>0</v>
      </c>
      <c r="BL342" s="18" t="s">
        <v>226</v>
      </c>
      <c r="BM342" s="146" t="s">
        <v>1071</v>
      </c>
    </row>
    <row r="343" spans="2:51" s="14" customFormat="1" ht="12">
      <c r="B343" s="158"/>
      <c r="D343" s="148" t="s">
        <v>144</v>
      </c>
      <c r="E343" s="159" t="s">
        <v>3</v>
      </c>
      <c r="F343" s="160" t="s">
        <v>1736</v>
      </c>
      <c r="H343" s="161">
        <v>48.09</v>
      </c>
      <c r="L343" s="158"/>
      <c r="M343" s="162"/>
      <c r="N343" s="163"/>
      <c r="O343" s="163"/>
      <c r="P343" s="163"/>
      <c r="Q343" s="163"/>
      <c r="R343" s="163"/>
      <c r="S343" s="163"/>
      <c r="T343" s="164"/>
      <c r="AT343" s="159" t="s">
        <v>144</v>
      </c>
      <c r="AU343" s="159" t="s">
        <v>83</v>
      </c>
      <c r="AV343" s="14" t="s">
        <v>83</v>
      </c>
      <c r="AW343" s="14" t="s">
        <v>37</v>
      </c>
      <c r="AX343" s="14" t="s">
        <v>75</v>
      </c>
      <c r="AY343" s="159" t="s">
        <v>132</v>
      </c>
    </row>
    <row r="344" spans="2:51" s="14" customFormat="1" ht="12">
      <c r="B344" s="158"/>
      <c r="D344" s="148" t="s">
        <v>144</v>
      </c>
      <c r="E344" s="159" t="s">
        <v>3</v>
      </c>
      <c r="F344" s="160" t="s">
        <v>1737</v>
      </c>
      <c r="H344" s="161">
        <v>52.39</v>
      </c>
      <c r="L344" s="158"/>
      <c r="M344" s="162"/>
      <c r="N344" s="163"/>
      <c r="O344" s="163"/>
      <c r="P344" s="163"/>
      <c r="Q344" s="163"/>
      <c r="R344" s="163"/>
      <c r="S344" s="163"/>
      <c r="T344" s="164"/>
      <c r="AT344" s="159" t="s">
        <v>144</v>
      </c>
      <c r="AU344" s="159" t="s">
        <v>83</v>
      </c>
      <c r="AV344" s="14" t="s">
        <v>83</v>
      </c>
      <c r="AW344" s="14" t="s">
        <v>37</v>
      </c>
      <c r="AX344" s="14" t="s">
        <v>75</v>
      </c>
      <c r="AY344" s="159" t="s">
        <v>132</v>
      </c>
    </row>
    <row r="345" spans="2:51" s="14" customFormat="1" ht="12">
      <c r="B345" s="158"/>
      <c r="D345" s="148" t="s">
        <v>144</v>
      </c>
      <c r="E345" s="159" t="s">
        <v>3</v>
      </c>
      <c r="F345" s="160" t="s">
        <v>1738</v>
      </c>
      <c r="H345" s="161">
        <v>55.86</v>
      </c>
      <c r="L345" s="158"/>
      <c r="M345" s="162"/>
      <c r="N345" s="163"/>
      <c r="O345" s="163"/>
      <c r="P345" s="163"/>
      <c r="Q345" s="163"/>
      <c r="R345" s="163"/>
      <c r="S345" s="163"/>
      <c r="T345" s="164"/>
      <c r="AT345" s="159" t="s">
        <v>144</v>
      </c>
      <c r="AU345" s="159" t="s">
        <v>83</v>
      </c>
      <c r="AV345" s="14" t="s">
        <v>83</v>
      </c>
      <c r="AW345" s="14" t="s">
        <v>37</v>
      </c>
      <c r="AX345" s="14" t="s">
        <v>75</v>
      </c>
      <c r="AY345" s="159" t="s">
        <v>132</v>
      </c>
    </row>
    <row r="346" spans="2:51" s="14" customFormat="1" ht="12">
      <c r="B346" s="158"/>
      <c r="D346" s="148" t="s">
        <v>144</v>
      </c>
      <c r="E346" s="159" t="s">
        <v>3</v>
      </c>
      <c r="F346" s="160" t="s">
        <v>1739</v>
      </c>
      <c r="H346" s="161">
        <v>3.86</v>
      </c>
      <c r="L346" s="158"/>
      <c r="M346" s="162"/>
      <c r="N346" s="163"/>
      <c r="O346" s="163"/>
      <c r="P346" s="163"/>
      <c r="Q346" s="163"/>
      <c r="R346" s="163"/>
      <c r="S346" s="163"/>
      <c r="T346" s="164"/>
      <c r="AT346" s="159" t="s">
        <v>144</v>
      </c>
      <c r="AU346" s="159" t="s">
        <v>83</v>
      </c>
      <c r="AV346" s="14" t="s">
        <v>83</v>
      </c>
      <c r="AW346" s="14" t="s">
        <v>37</v>
      </c>
      <c r="AX346" s="14" t="s">
        <v>75</v>
      </c>
      <c r="AY346" s="159" t="s">
        <v>132</v>
      </c>
    </row>
    <row r="347" spans="2:51" s="14" customFormat="1" ht="12">
      <c r="B347" s="158"/>
      <c r="D347" s="148" t="s">
        <v>144</v>
      </c>
      <c r="E347" s="159" t="s">
        <v>3</v>
      </c>
      <c r="F347" s="160" t="s">
        <v>1741</v>
      </c>
      <c r="H347" s="161">
        <v>54.63</v>
      </c>
      <c r="L347" s="158"/>
      <c r="M347" s="162"/>
      <c r="N347" s="163"/>
      <c r="O347" s="163"/>
      <c r="P347" s="163"/>
      <c r="Q347" s="163"/>
      <c r="R347" s="163"/>
      <c r="S347" s="163"/>
      <c r="T347" s="164"/>
      <c r="AT347" s="159" t="s">
        <v>144</v>
      </c>
      <c r="AU347" s="159" t="s">
        <v>83</v>
      </c>
      <c r="AV347" s="14" t="s">
        <v>83</v>
      </c>
      <c r="AW347" s="14" t="s">
        <v>37</v>
      </c>
      <c r="AX347" s="14" t="s">
        <v>75</v>
      </c>
      <c r="AY347" s="159" t="s">
        <v>132</v>
      </c>
    </row>
    <row r="348" spans="2:51" s="14" customFormat="1" ht="12">
      <c r="B348" s="158"/>
      <c r="D348" s="148" t="s">
        <v>144</v>
      </c>
      <c r="E348" s="159" t="s">
        <v>3</v>
      </c>
      <c r="F348" s="160" t="s">
        <v>1740</v>
      </c>
      <c r="H348" s="161">
        <v>3.79</v>
      </c>
      <c r="L348" s="158"/>
      <c r="M348" s="162"/>
      <c r="N348" s="163"/>
      <c r="O348" s="163"/>
      <c r="P348" s="163"/>
      <c r="Q348" s="163"/>
      <c r="R348" s="163"/>
      <c r="S348" s="163"/>
      <c r="T348" s="164"/>
      <c r="AT348" s="159" t="s">
        <v>144</v>
      </c>
      <c r="AU348" s="159" t="s">
        <v>83</v>
      </c>
      <c r="AV348" s="14" t="s">
        <v>83</v>
      </c>
      <c r="AW348" s="14" t="s">
        <v>37</v>
      </c>
      <c r="AX348" s="14" t="s">
        <v>75</v>
      </c>
      <c r="AY348" s="159" t="s">
        <v>132</v>
      </c>
    </row>
    <row r="349" spans="2:51" s="14" customFormat="1" ht="12">
      <c r="B349" s="158"/>
      <c r="D349" s="148" t="s">
        <v>144</v>
      </c>
      <c r="E349" s="159" t="s">
        <v>3</v>
      </c>
      <c r="F349" s="160" t="s">
        <v>1742</v>
      </c>
      <c r="H349" s="161">
        <v>52.83</v>
      </c>
      <c r="L349" s="158"/>
      <c r="M349" s="162"/>
      <c r="N349" s="163"/>
      <c r="O349" s="163"/>
      <c r="P349" s="163"/>
      <c r="Q349" s="163"/>
      <c r="R349" s="163"/>
      <c r="S349" s="163"/>
      <c r="T349" s="164"/>
      <c r="AT349" s="159" t="s">
        <v>144</v>
      </c>
      <c r="AU349" s="159" t="s">
        <v>83</v>
      </c>
      <c r="AV349" s="14" t="s">
        <v>83</v>
      </c>
      <c r="AW349" s="14" t="s">
        <v>37</v>
      </c>
      <c r="AX349" s="14" t="s">
        <v>75</v>
      </c>
      <c r="AY349" s="159" t="s">
        <v>132</v>
      </c>
    </row>
    <row r="350" spans="2:51" s="14" customFormat="1" ht="12">
      <c r="B350" s="158"/>
      <c r="D350" s="148" t="s">
        <v>144</v>
      </c>
      <c r="E350" s="159" t="s">
        <v>3</v>
      </c>
      <c r="F350" s="160" t="s">
        <v>1743</v>
      </c>
      <c r="H350" s="161">
        <v>51.77</v>
      </c>
      <c r="L350" s="158"/>
      <c r="M350" s="162"/>
      <c r="N350" s="163"/>
      <c r="O350" s="163"/>
      <c r="P350" s="163"/>
      <c r="Q350" s="163"/>
      <c r="R350" s="163"/>
      <c r="S350" s="163"/>
      <c r="T350" s="164"/>
      <c r="AT350" s="159" t="s">
        <v>144</v>
      </c>
      <c r="AU350" s="159" t="s">
        <v>83</v>
      </c>
      <c r="AV350" s="14" t="s">
        <v>83</v>
      </c>
      <c r="AW350" s="14" t="s">
        <v>37</v>
      </c>
      <c r="AX350" s="14" t="s">
        <v>75</v>
      </c>
      <c r="AY350" s="159" t="s">
        <v>132</v>
      </c>
    </row>
    <row r="351" spans="2:51" s="14" customFormat="1" ht="12">
      <c r="B351" s="158"/>
      <c r="D351" s="148" t="s">
        <v>144</v>
      </c>
      <c r="E351" s="159" t="s">
        <v>3</v>
      </c>
      <c r="F351" s="160" t="s">
        <v>1744</v>
      </c>
      <c r="H351" s="161">
        <v>8.57</v>
      </c>
      <c r="L351" s="158"/>
      <c r="M351" s="162"/>
      <c r="N351" s="163"/>
      <c r="O351" s="163"/>
      <c r="P351" s="163"/>
      <c r="Q351" s="163"/>
      <c r="R351" s="163"/>
      <c r="S351" s="163"/>
      <c r="T351" s="164"/>
      <c r="AT351" s="159" t="s">
        <v>144</v>
      </c>
      <c r="AU351" s="159" t="s">
        <v>83</v>
      </c>
      <c r="AV351" s="14" t="s">
        <v>83</v>
      </c>
      <c r="AW351" s="14" t="s">
        <v>37</v>
      </c>
      <c r="AX351" s="14" t="s">
        <v>75</v>
      </c>
      <c r="AY351" s="159" t="s">
        <v>132</v>
      </c>
    </row>
    <row r="352" spans="2:51" s="15" customFormat="1" ht="12">
      <c r="B352" s="174"/>
      <c r="D352" s="148" t="s">
        <v>144</v>
      </c>
      <c r="E352" s="175" t="s">
        <v>3</v>
      </c>
      <c r="F352" s="176" t="s">
        <v>207</v>
      </c>
      <c r="H352" s="177">
        <f>SUM(H343:H351)</f>
        <v>331.78999999999996</v>
      </c>
      <c r="L352" s="174"/>
      <c r="M352" s="178"/>
      <c r="N352" s="179"/>
      <c r="O352" s="179"/>
      <c r="P352" s="179"/>
      <c r="Q352" s="179"/>
      <c r="R352" s="179"/>
      <c r="S352" s="179"/>
      <c r="T352" s="180"/>
      <c r="AT352" s="175" t="s">
        <v>144</v>
      </c>
      <c r="AU352" s="175" t="s">
        <v>83</v>
      </c>
      <c r="AV352" s="15" t="s">
        <v>140</v>
      </c>
      <c r="AW352" s="15" t="s">
        <v>37</v>
      </c>
      <c r="AX352" s="15" t="s">
        <v>81</v>
      </c>
      <c r="AY352" s="175" t="s">
        <v>132</v>
      </c>
    </row>
    <row r="353" spans="1:65" s="2" customFormat="1" ht="24.2" customHeight="1">
      <c r="A353" s="30"/>
      <c r="B353" s="135"/>
      <c r="C353" s="136">
        <v>71</v>
      </c>
      <c r="D353" s="136" t="s">
        <v>135</v>
      </c>
      <c r="E353" s="137" t="s">
        <v>1077</v>
      </c>
      <c r="F353" s="138" t="s">
        <v>1078</v>
      </c>
      <c r="G353" s="139" t="s">
        <v>177</v>
      </c>
      <c r="H353" s="140">
        <f>H342</f>
        <v>331.78999999999996</v>
      </c>
      <c r="I353" s="141"/>
      <c r="J353" s="141">
        <f>ROUND(I353*H353,2)</f>
        <v>0</v>
      </c>
      <c r="K353" s="138" t="s">
        <v>139</v>
      </c>
      <c r="L353" s="31"/>
      <c r="M353" s="142" t="s">
        <v>3</v>
      </c>
      <c r="N353" s="143" t="s">
        <v>46</v>
      </c>
      <c r="O353" s="144">
        <v>0.033</v>
      </c>
      <c r="P353" s="144">
        <f>O353*H353</f>
        <v>10.949069999999999</v>
      </c>
      <c r="Q353" s="144">
        <v>0.0002</v>
      </c>
      <c r="R353" s="144">
        <f>Q353*H353</f>
        <v>0.066358</v>
      </c>
      <c r="S353" s="144">
        <v>0</v>
      </c>
      <c r="T353" s="145">
        <f>S353*H353</f>
        <v>0</v>
      </c>
      <c r="U353" s="30"/>
      <c r="V353" s="30"/>
      <c r="W353" s="30"/>
      <c r="X353" s="30"/>
      <c r="Y353" s="30"/>
      <c r="Z353" s="30"/>
      <c r="AA353" s="30"/>
      <c r="AB353" s="30"/>
      <c r="AC353" s="30"/>
      <c r="AD353" s="30"/>
      <c r="AE353" s="30"/>
      <c r="AR353" s="146" t="s">
        <v>226</v>
      </c>
      <c r="AT353" s="146" t="s">
        <v>135</v>
      </c>
      <c r="AU353" s="146" t="s">
        <v>83</v>
      </c>
      <c r="AY353" s="18" t="s">
        <v>132</v>
      </c>
      <c r="BE353" s="147">
        <f>IF(N353="základní",J353,0)</f>
        <v>0</v>
      </c>
      <c r="BF353" s="147">
        <f>IF(N353="snížená",J353,0)</f>
        <v>0</v>
      </c>
      <c r="BG353" s="147">
        <f>IF(N353="zákl. přenesená",J353,0)</f>
        <v>0</v>
      </c>
      <c r="BH353" s="147">
        <f>IF(N353="sníž. přenesená",J353,0)</f>
        <v>0</v>
      </c>
      <c r="BI353" s="147">
        <f>IF(N353="nulová",J353,0)</f>
        <v>0</v>
      </c>
      <c r="BJ353" s="18" t="s">
        <v>81</v>
      </c>
      <c r="BK353" s="147">
        <f>ROUND(I353*H353,2)</f>
        <v>0</v>
      </c>
      <c r="BL353" s="18" t="s">
        <v>226</v>
      </c>
      <c r="BM353" s="146" t="s">
        <v>1079</v>
      </c>
    </row>
    <row r="354" spans="1:65" s="2" customFormat="1" ht="37.9" customHeight="1">
      <c r="A354" s="30"/>
      <c r="B354" s="135"/>
      <c r="C354" s="136">
        <v>72</v>
      </c>
      <c r="D354" s="136" t="s">
        <v>135</v>
      </c>
      <c r="E354" s="137" t="s">
        <v>1081</v>
      </c>
      <c r="F354" s="138" t="s">
        <v>1082</v>
      </c>
      <c r="G354" s="139" t="s">
        <v>177</v>
      </c>
      <c r="H354" s="140">
        <f>H342</f>
        <v>331.78999999999996</v>
      </c>
      <c r="I354" s="141"/>
      <c r="J354" s="141">
        <f>ROUND(I354*H354,2)</f>
        <v>0</v>
      </c>
      <c r="K354" s="138" t="s">
        <v>139</v>
      </c>
      <c r="L354" s="31"/>
      <c r="M354" s="142" t="s">
        <v>3</v>
      </c>
      <c r="N354" s="143" t="s">
        <v>46</v>
      </c>
      <c r="O354" s="144">
        <v>0.104</v>
      </c>
      <c r="P354" s="144">
        <f>O354*H354</f>
        <v>34.506159999999994</v>
      </c>
      <c r="Q354" s="144">
        <v>0.00026</v>
      </c>
      <c r="R354" s="144">
        <f>Q354*H354</f>
        <v>0.08626539999999998</v>
      </c>
      <c r="S354" s="144">
        <v>0</v>
      </c>
      <c r="T354" s="145">
        <f>S354*H354</f>
        <v>0</v>
      </c>
      <c r="U354" s="30"/>
      <c r="V354" s="30"/>
      <c r="W354" s="30"/>
      <c r="X354" s="30"/>
      <c r="Y354" s="30"/>
      <c r="Z354" s="30"/>
      <c r="AA354" s="30"/>
      <c r="AB354" s="30"/>
      <c r="AC354" s="30"/>
      <c r="AD354" s="30"/>
      <c r="AE354" s="30"/>
      <c r="AR354" s="146" t="s">
        <v>226</v>
      </c>
      <c r="AT354" s="146" t="s">
        <v>135</v>
      </c>
      <c r="AU354" s="146" t="s">
        <v>83</v>
      </c>
      <c r="AY354" s="18" t="s">
        <v>132</v>
      </c>
      <c r="BE354" s="147">
        <f>IF(N354="základní",J354,0)</f>
        <v>0</v>
      </c>
      <c r="BF354" s="147">
        <f>IF(N354="snížená",J354,0)</f>
        <v>0</v>
      </c>
      <c r="BG354" s="147">
        <f>IF(N354="zákl. přenesená",J354,0)</f>
        <v>0</v>
      </c>
      <c r="BH354" s="147">
        <f>IF(N354="sníž. přenesená",J354,0)</f>
        <v>0</v>
      </c>
      <c r="BI354" s="147">
        <f>IF(N354="nulová",J354,0)</f>
        <v>0</v>
      </c>
      <c r="BJ354" s="18" t="s">
        <v>81</v>
      </c>
      <c r="BK354" s="147">
        <f>ROUND(I354*H354,2)</f>
        <v>0</v>
      </c>
      <c r="BL354" s="18" t="s">
        <v>226</v>
      </c>
      <c r="BM354" s="146" t="s">
        <v>1083</v>
      </c>
    </row>
    <row r="355" spans="1:65" s="2" customFormat="1" ht="30" customHeight="1">
      <c r="A355" s="271"/>
      <c r="B355" s="135"/>
      <c r="C355" s="136">
        <v>73</v>
      </c>
      <c r="D355" s="136" t="s">
        <v>135</v>
      </c>
      <c r="E355" s="137" t="s">
        <v>1869</v>
      </c>
      <c r="F355" s="138" t="s">
        <v>1871</v>
      </c>
      <c r="G355" s="139" t="s">
        <v>177</v>
      </c>
      <c r="H355" s="140">
        <f>H357</f>
        <v>19.985</v>
      </c>
      <c r="I355" s="141"/>
      <c r="J355" s="141">
        <f>ROUND(I355*H355,2)</f>
        <v>0</v>
      </c>
      <c r="K355" s="138" t="s">
        <v>139</v>
      </c>
      <c r="L355" s="31"/>
      <c r="M355" s="142" t="s">
        <v>3</v>
      </c>
      <c r="N355" s="143" t="s">
        <v>46</v>
      </c>
      <c r="O355" s="144">
        <v>0.104</v>
      </c>
      <c r="P355" s="144">
        <f>O355*H355</f>
        <v>2.07844</v>
      </c>
      <c r="Q355" s="144">
        <v>0.00026</v>
      </c>
      <c r="R355" s="144">
        <f>Q355*H355</f>
        <v>0.0051960999999999995</v>
      </c>
      <c r="S355" s="144">
        <v>0</v>
      </c>
      <c r="T355" s="145">
        <f>S355*H355</f>
        <v>0</v>
      </c>
      <c r="U355" s="271"/>
      <c r="V355" s="271"/>
      <c r="W355" s="271"/>
      <c r="X355" s="271"/>
      <c r="Y355" s="271"/>
      <c r="Z355" s="271"/>
      <c r="AA355" s="271"/>
      <c r="AB355" s="271"/>
      <c r="AC355" s="271"/>
      <c r="AD355" s="271"/>
      <c r="AE355" s="271"/>
      <c r="AR355" s="146" t="s">
        <v>226</v>
      </c>
      <c r="AT355" s="146" t="s">
        <v>135</v>
      </c>
      <c r="AU355" s="146" t="s">
        <v>83</v>
      </c>
      <c r="AY355" s="18" t="s">
        <v>132</v>
      </c>
      <c r="BE355" s="147">
        <f>IF(N355="základní",J355,0)</f>
        <v>0</v>
      </c>
      <c r="BF355" s="147">
        <f>IF(N355="snížená",J355,0)</f>
        <v>0</v>
      </c>
      <c r="BG355" s="147">
        <f>IF(N355="zákl. přenesená",J355,0)</f>
        <v>0</v>
      </c>
      <c r="BH355" s="147">
        <f>IF(N355="sníž. přenesená",J355,0)</f>
        <v>0</v>
      </c>
      <c r="BI355" s="147">
        <f>IF(N355="nulová",J355,0)</f>
        <v>0</v>
      </c>
      <c r="BJ355" s="18" t="s">
        <v>81</v>
      </c>
      <c r="BK355" s="147">
        <f>ROUND(I355*H355,2)</f>
        <v>0</v>
      </c>
      <c r="BL355" s="18" t="s">
        <v>226</v>
      </c>
      <c r="BM355" s="146" t="s">
        <v>1083</v>
      </c>
    </row>
    <row r="356" spans="2:51" s="14" customFormat="1" ht="12">
      <c r="B356" s="158"/>
      <c r="D356" s="148" t="s">
        <v>144</v>
      </c>
      <c r="E356" s="159" t="s">
        <v>3</v>
      </c>
      <c r="F356" s="160" t="s">
        <v>1870</v>
      </c>
      <c r="H356" s="161"/>
      <c r="L356" s="158"/>
      <c r="M356" s="162"/>
      <c r="N356" s="163"/>
      <c r="O356" s="163"/>
      <c r="P356" s="163"/>
      <c r="Q356" s="163"/>
      <c r="R356" s="163"/>
      <c r="S356" s="163"/>
      <c r="T356" s="164"/>
      <c r="AT356" s="159" t="s">
        <v>144</v>
      </c>
      <c r="AU356" s="159" t="s">
        <v>83</v>
      </c>
      <c r="AV356" s="14" t="s">
        <v>83</v>
      </c>
      <c r="AW356" s="14" t="s">
        <v>37</v>
      </c>
      <c r="AX356" s="14" t="s">
        <v>75</v>
      </c>
      <c r="AY356" s="159" t="s">
        <v>132</v>
      </c>
    </row>
    <row r="357" spans="2:51" s="14" customFormat="1" ht="12">
      <c r="B357" s="158"/>
      <c r="D357" s="148" t="s">
        <v>144</v>
      </c>
      <c r="E357" s="159" t="s">
        <v>3</v>
      </c>
      <c r="F357" s="160" t="s">
        <v>1831</v>
      </c>
      <c r="H357" s="161">
        <f>5.71*3.5</f>
        <v>19.985</v>
      </c>
      <c r="L357" s="158"/>
      <c r="M357" s="162"/>
      <c r="N357" s="163"/>
      <c r="O357" s="163"/>
      <c r="P357" s="163"/>
      <c r="Q357" s="163"/>
      <c r="R357" s="163"/>
      <c r="S357" s="163"/>
      <c r="T357" s="164"/>
      <c r="AT357" s="159" t="s">
        <v>144</v>
      </c>
      <c r="AU357" s="159" t="s">
        <v>83</v>
      </c>
      <c r="AV357" s="14" t="s">
        <v>83</v>
      </c>
      <c r="AW357" s="14" t="s">
        <v>37</v>
      </c>
      <c r="AX357" s="14" t="s">
        <v>75</v>
      </c>
      <c r="AY357" s="159" t="s">
        <v>132</v>
      </c>
    </row>
    <row r="358" spans="1:65" s="2" customFormat="1" ht="14.45" customHeight="1">
      <c r="A358" s="271"/>
      <c r="B358" s="135"/>
      <c r="C358" s="165">
        <v>74</v>
      </c>
      <c r="D358" s="165" t="s">
        <v>158</v>
      </c>
      <c r="E358" s="166" t="s">
        <v>1874</v>
      </c>
      <c r="F358" s="167" t="s">
        <v>1872</v>
      </c>
      <c r="G358" s="168" t="s">
        <v>1873</v>
      </c>
      <c r="H358" s="169">
        <v>1</v>
      </c>
      <c r="I358" s="170"/>
      <c r="J358" s="170">
        <f>ROUND(I358*H358,2)</f>
        <v>0</v>
      </c>
      <c r="K358" s="167" t="s">
        <v>407</v>
      </c>
      <c r="L358" s="171"/>
      <c r="M358" s="172" t="s">
        <v>3</v>
      </c>
      <c r="N358" s="173" t="s">
        <v>46</v>
      </c>
      <c r="O358" s="144">
        <v>0</v>
      </c>
      <c r="P358" s="144">
        <f>O358*H358</f>
        <v>0</v>
      </c>
      <c r="Q358" s="144">
        <v>0</v>
      </c>
      <c r="R358" s="144">
        <f>Q358*H358</f>
        <v>0</v>
      </c>
      <c r="S358" s="144">
        <v>0</v>
      </c>
      <c r="T358" s="145">
        <f>S358*H358</f>
        <v>0</v>
      </c>
      <c r="U358" s="271"/>
      <c r="V358" s="271"/>
      <c r="W358" s="271"/>
      <c r="X358" s="271"/>
      <c r="Y358" s="271"/>
      <c r="Z358" s="271"/>
      <c r="AA358" s="271"/>
      <c r="AB358" s="271"/>
      <c r="AC358" s="271"/>
      <c r="AD358" s="271"/>
      <c r="AE358" s="271"/>
      <c r="AR358" s="146" t="s">
        <v>318</v>
      </c>
      <c r="AT358" s="146" t="s">
        <v>158</v>
      </c>
      <c r="AU358" s="146" t="s">
        <v>83</v>
      </c>
      <c r="AY358" s="18" t="s">
        <v>132</v>
      </c>
      <c r="BE358" s="147">
        <f>IF(N358="základní",J358,0)</f>
        <v>0</v>
      </c>
      <c r="BF358" s="147">
        <f>IF(N358="snížená",J358,0)</f>
        <v>0</v>
      </c>
      <c r="BG358" s="147">
        <f>IF(N358="zákl. přenesená",J358,0)</f>
        <v>0</v>
      </c>
      <c r="BH358" s="147">
        <f>IF(N358="sníž. přenesená",J358,0)</f>
        <v>0</v>
      </c>
      <c r="BI358" s="147">
        <f>IF(N358="nulová",J358,0)</f>
        <v>0</v>
      </c>
      <c r="BJ358" s="18" t="s">
        <v>81</v>
      </c>
      <c r="BK358" s="147">
        <f>ROUND(I358*H358,2)</f>
        <v>0</v>
      </c>
      <c r="BL358" s="18" t="s">
        <v>226</v>
      </c>
      <c r="BM358" s="146" t="s">
        <v>1066</v>
      </c>
    </row>
    <row r="359" spans="1:65" s="2" customFormat="1" ht="37.9" customHeight="1">
      <c r="A359" s="30"/>
      <c r="B359" s="135"/>
      <c r="C359" s="136">
        <v>75</v>
      </c>
      <c r="D359" s="136" t="s">
        <v>135</v>
      </c>
      <c r="E359" s="137" t="s">
        <v>1085</v>
      </c>
      <c r="F359" s="138" t="s">
        <v>1086</v>
      </c>
      <c r="G359" s="139" t="s">
        <v>177</v>
      </c>
      <c r="H359" s="140">
        <f>H361</f>
        <v>29.064999999999994</v>
      </c>
      <c r="I359" s="141"/>
      <c r="J359" s="141">
        <f>ROUND(I359*H359,2)</f>
        <v>0</v>
      </c>
      <c r="K359" s="138" t="s">
        <v>139</v>
      </c>
      <c r="L359" s="31"/>
      <c r="M359" s="142" t="s">
        <v>3</v>
      </c>
      <c r="N359" s="143" t="s">
        <v>46</v>
      </c>
      <c r="O359" s="144">
        <v>0.024</v>
      </c>
      <c r="P359" s="144">
        <f>O359*H359</f>
        <v>0.6975599999999998</v>
      </c>
      <c r="Q359" s="144">
        <v>1E-05</v>
      </c>
      <c r="R359" s="144">
        <f>Q359*H359</f>
        <v>0.00029065</v>
      </c>
      <c r="S359" s="144">
        <v>0</v>
      </c>
      <c r="T359" s="145">
        <f>S359*H359</f>
        <v>0</v>
      </c>
      <c r="U359" s="30"/>
      <c r="V359" s="30"/>
      <c r="W359" s="30"/>
      <c r="X359" s="30"/>
      <c r="Y359" s="30"/>
      <c r="Z359" s="30"/>
      <c r="AA359" s="30"/>
      <c r="AB359" s="30"/>
      <c r="AC359" s="30"/>
      <c r="AD359" s="30"/>
      <c r="AE359" s="30"/>
      <c r="AR359" s="146" t="s">
        <v>226</v>
      </c>
      <c r="AT359" s="146" t="s">
        <v>135</v>
      </c>
      <c r="AU359" s="146" t="s">
        <v>83</v>
      </c>
      <c r="AY359" s="18" t="s">
        <v>132</v>
      </c>
      <c r="BE359" s="147">
        <f>IF(N359="základní",J359,0)</f>
        <v>0</v>
      </c>
      <c r="BF359" s="147">
        <f>IF(N359="snížená",J359,0)</f>
        <v>0</v>
      </c>
      <c r="BG359" s="147">
        <f>IF(N359="zákl. přenesená",J359,0)</f>
        <v>0</v>
      </c>
      <c r="BH359" s="147">
        <f>IF(N359="sníž. přenesená",J359,0)</f>
        <v>0</v>
      </c>
      <c r="BI359" s="147">
        <f>IF(N359="nulová",J359,0)</f>
        <v>0</v>
      </c>
      <c r="BJ359" s="18" t="s">
        <v>81</v>
      </c>
      <c r="BK359" s="147">
        <f>ROUND(I359*H359,2)</f>
        <v>0</v>
      </c>
      <c r="BL359" s="18" t="s">
        <v>226</v>
      </c>
      <c r="BM359" s="146" t="s">
        <v>1087</v>
      </c>
    </row>
    <row r="360" spans="2:51" s="13" customFormat="1" ht="12">
      <c r="B360" s="152"/>
      <c r="D360" s="148" t="s">
        <v>144</v>
      </c>
      <c r="E360" s="153" t="s">
        <v>3</v>
      </c>
      <c r="F360" s="154" t="s">
        <v>179</v>
      </c>
      <c r="H360" s="153" t="s">
        <v>3</v>
      </c>
      <c r="L360" s="152"/>
      <c r="M360" s="155"/>
      <c r="N360" s="156"/>
      <c r="O360" s="156"/>
      <c r="P360" s="156"/>
      <c r="Q360" s="156"/>
      <c r="R360" s="156"/>
      <c r="S360" s="156"/>
      <c r="T360" s="157"/>
      <c r="AT360" s="153" t="s">
        <v>144</v>
      </c>
      <c r="AU360" s="153" t="s">
        <v>83</v>
      </c>
      <c r="AV360" s="13" t="s">
        <v>81</v>
      </c>
      <c r="AW360" s="13" t="s">
        <v>37</v>
      </c>
      <c r="AX360" s="13" t="s">
        <v>75</v>
      </c>
      <c r="AY360" s="153" t="s">
        <v>132</v>
      </c>
    </row>
    <row r="361" spans="2:51" s="14" customFormat="1" ht="12">
      <c r="B361" s="158"/>
      <c r="D361" s="148" t="s">
        <v>144</v>
      </c>
      <c r="E361" s="159" t="s">
        <v>3</v>
      </c>
      <c r="F361" s="160" t="s">
        <v>1867</v>
      </c>
      <c r="H361" s="161">
        <f>H336</f>
        <v>29.064999999999994</v>
      </c>
      <c r="L361" s="158"/>
      <c r="M361" s="162"/>
      <c r="N361" s="163"/>
      <c r="O361" s="163"/>
      <c r="P361" s="163"/>
      <c r="Q361" s="163"/>
      <c r="R361" s="163"/>
      <c r="S361" s="163"/>
      <c r="T361" s="164"/>
      <c r="AT361" s="159" t="s">
        <v>144</v>
      </c>
      <c r="AU361" s="159" t="s">
        <v>83</v>
      </c>
      <c r="AV361" s="14" t="s">
        <v>83</v>
      </c>
      <c r="AW361" s="14" t="s">
        <v>37</v>
      </c>
      <c r="AX361" s="14" t="s">
        <v>81</v>
      </c>
      <c r="AY361" s="159" t="s">
        <v>132</v>
      </c>
    </row>
    <row r="362" spans="1:65" s="2" customFormat="1" ht="24.2" customHeight="1">
      <c r="A362" s="30"/>
      <c r="B362" s="135"/>
      <c r="C362" s="136">
        <v>76</v>
      </c>
      <c r="D362" s="136" t="s">
        <v>135</v>
      </c>
      <c r="E362" s="137" t="s">
        <v>1089</v>
      </c>
      <c r="F362" s="138" t="s">
        <v>1090</v>
      </c>
      <c r="G362" s="139" t="s">
        <v>177</v>
      </c>
      <c r="H362" s="140">
        <f>H364</f>
        <v>19.5336</v>
      </c>
      <c r="I362" s="141"/>
      <c r="J362" s="141">
        <f>ROUND(I362*H362,2)</f>
        <v>0</v>
      </c>
      <c r="K362" s="138" t="s">
        <v>139</v>
      </c>
      <c r="L362" s="31"/>
      <c r="M362" s="142" t="s">
        <v>3</v>
      </c>
      <c r="N362" s="143" t="s">
        <v>46</v>
      </c>
      <c r="O362" s="144">
        <v>0.034</v>
      </c>
      <c r="P362" s="144">
        <f>O362*H362</f>
        <v>0.6641424</v>
      </c>
      <c r="Q362" s="144">
        <v>1E-05</v>
      </c>
      <c r="R362" s="144">
        <f>Q362*H362</f>
        <v>0.000195336</v>
      </c>
      <c r="S362" s="144">
        <v>0</v>
      </c>
      <c r="T362" s="145">
        <f>S362*H362</f>
        <v>0</v>
      </c>
      <c r="U362" s="30"/>
      <c r="V362" s="30"/>
      <c r="W362" s="30"/>
      <c r="X362" s="30"/>
      <c r="Y362" s="30"/>
      <c r="Z362" s="30"/>
      <c r="AA362" s="30"/>
      <c r="AB362" s="30"/>
      <c r="AC362" s="30"/>
      <c r="AD362" s="30"/>
      <c r="AE362" s="30"/>
      <c r="AR362" s="146" t="s">
        <v>226</v>
      </c>
      <c r="AT362" s="146" t="s">
        <v>135</v>
      </c>
      <c r="AU362" s="146" t="s">
        <v>83</v>
      </c>
      <c r="AY362" s="18" t="s">
        <v>132</v>
      </c>
      <c r="BE362" s="147">
        <f>IF(N362="základní",J362,0)</f>
        <v>0</v>
      </c>
      <c r="BF362" s="147">
        <f>IF(N362="snížená",J362,0)</f>
        <v>0</v>
      </c>
      <c r="BG362" s="147">
        <f>IF(N362="zákl. přenesená",J362,0)</f>
        <v>0</v>
      </c>
      <c r="BH362" s="147">
        <f>IF(N362="sníž. přenesená",J362,0)</f>
        <v>0</v>
      </c>
      <c r="BI362" s="147">
        <f>IF(N362="nulová",J362,0)</f>
        <v>0</v>
      </c>
      <c r="BJ362" s="18" t="s">
        <v>81</v>
      </c>
      <c r="BK362" s="147">
        <f>ROUND(I362*H362,2)</f>
        <v>0</v>
      </c>
      <c r="BL362" s="18" t="s">
        <v>226</v>
      </c>
      <c r="BM362" s="146" t="s">
        <v>1091</v>
      </c>
    </row>
    <row r="363" spans="2:51" s="13" customFormat="1" ht="12">
      <c r="B363" s="152"/>
      <c r="D363" s="148" t="s">
        <v>144</v>
      </c>
      <c r="E363" s="153" t="s">
        <v>3</v>
      </c>
      <c r="F363" s="154" t="s">
        <v>179</v>
      </c>
      <c r="H363" s="153" t="s">
        <v>3</v>
      </c>
      <c r="L363" s="152"/>
      <c r="M363" s="155"/>
      <c r="N363" s="156"/>
      <c r="O363" s="156"/>
      <c r="P363" s="156"/>
      <c r="Q363" s="156"/>
      <c r="R363" s="156"/>
      <c r="S363" s="156"/>
      <c r="T363" s="157"/>
      <c r="AT363" s="153" t="s">
        <v>144</v>
      </c>
      <c r="AU363" s="153" t="s">
        <v>83</v>
      </c>
      <c r="AV363" s="13" t="s">
        <v>81</v>
      </c>
      <c r="AW363" s="13" t="s">
        <v>37</v>
      </c>
      <c r="AX363" s="13" t="s">
        <v>75</v>
      </c>
      <c r="AY363" s="153" t="s">
        <v>132</v>
      </c>
    </row>
    <row r="364" spans="2:51" s="14" customFormat="1" ht="12">
      <c r="B364" s="158"/>
      <c r="D364" s="148" t="s">
        <v>144</v>
      </c>
      <c r="E364" s="159" t="s">
        <v>3</v>
      </c>
      <c r="F364" s="160" t="s">
        <v>1868</v>
      </c>
      <c r="H364" s="161">
        <f>H338</f>
        <v>19.5336</v>
      </c>
      <c r="L364" s="158"/>
      <c r="M364" s="162"/>
      <c r="N364" s="163"/>
      <c r="O364" s="163"/>
      <c r="P364" s="163"/>
      <c r="Q364" s="163"/>
      <c r="R364" s="163"/>
      <c r="S364" s="163"/>
      <c r="T364" s="164"/>
      <c r="AT364" s="159" t="s">
        <v>144</v>
      </c>
      <c r="AU364" s="159" t="s">
        <v>83</v>
      </c>
      <c r="AV364" s="14" t="s">
        <v>83</v>
      </c>
      <c r="AW364" s="14" t="s">
        <v>37</v>
      </c>
      <c r="AX364" s="14" t="s">
        <v>81</v>
      </c>
      <c r="AY364" s="159" t="s">
        <v>132</v>
      </c>
    </row>
    <row r="365" spans="1:65" s="2" customFormat="1" ht="24.2" customHeight="1">
      <c r="A365" s="30"/>
      <c r="B365" s="135"/>
      <c r="C365" s="136">
        <v>77</v>
      </c>
      <c r="D365" s="136" t="s">
        <v>135</v>
      </c>
      <c r="E365" s="137" t="s">
        <v>1093</v>
      </c>
      <c r="F365" s="138" t="s">
        <v>1094</v>
      </c>
      <c r="G365" s="139" t="s">
        <v>177</v>
      </c>
      <c r="H365" s="140">
        <f>H127</f>
        <v>113.5</v>
      </c>
      <c r="I365" s="141"/>
      <c r="J365" s="141">
        <f>ROUND(I365*H365,2)</f>
        <v>0</v>
      </c>
      <c r="K365" s="138" t="s">
        <v>139</v>
      </c>
      <c r="L365" s="31"/>
      <c r="M365" s="181" t="s">
        <v>3</v>
      </c>
      <c r="N365" s="182" t="s">
        <v>46</v>
      </c>
      <c r="O365" s="183">
        <v>0.005</v>
      </c>
      <c r="P365" s="183">
        <f>O365*H365</f>
        <v>0.5675</v>
      </c>
      <c r="Q365" s="183">
        <v>1E-05</v>
      </c>
      <c r="R365" s="183">
        <f>Q365*H365</f>
        <v>0.0011350000000000002</v>
      </c>
      <c r="S365" s="183">
        <v>0</v>
      </c>
      <c r="T365" s="184">
        <f>S365*H365</f>
        <v>0</v>
      </c>
      <c r="U365" s="30"/>
      <c r="V365" s="30"/>
      <c r="W365" s="30"/>
      <c r="X365" s="30"/>
      <c r="Y365" s="30"/>
      <c r="Z365" s="30"/>
      <c r="AA365" s="30"/>
      <c r="AB365" s="30"/>
      <c r="AC365" s="30"/>
      <c r="AD365" s="30"/>
      <c r="AE365" s="30"/>
      <c r="AR365" s="146" t="s">
        <v>226</v>
      </c>
      <c r="AT365" s="146" t="s">
        <v>135</v>
      </c>
      <c r="AU365" s="146" t="s">
        <v>83</v>
      </c>
      <c r="AY365" s="18" t="s">
        <v>132</v>
      </c>
      <c r="BE365" s="147">
        <f>IF(N365="základní",J365,0)</f>
        <v>0</v>
      </c>
      <c r="BF365" s="147">
        <f>IF(N365="snížená",J365,0)</f>
        <v>0</v>
      </c>
      <c r="BG365" s="147">
        <f>IF(N365="zákl. přenesená",J365,0)</f>
        <v>0</v>
      </c>
      <c r="BH365" s="147">
        <f>IF(N365="sníž. přenesená",J365,0)</f>
        <v>0</v>
      </c>
      <c r="BI365" s="147">
        <f>IF(N365="nulová",J365,0)</f>
        <v>0</v>
      </c>
      <c r="BJ365" s="18" t="s">
        <v>81</v>
      </c>
      <c r="BK365" s="147">
        <f>ROUND(I365*H365,2)</f>
        <v>0</v>
      </c>
      <c r="BL365" s="18" t="s">
        <v>226</v>
      </c>
      <c r="BM365" s="146" t="s">
        <v>1095</v>
      </c>
    </row>
    <row r="366" spans="1:31" s="2" customFormat="1" ht="6.95" customHeight="1">
      <c r="A366" s="30"/>
      <c r="B366" s="40"/>
      <c r="C366" s="41"/>
      <c r="D366" s="41"/>
      <c r="E366" s="41"/>
      <c r="F366" s="41"/>
      <c r="G366" s="41"/>
      <c r="H366" s="41"/>
      <c r="I366" s="41"/>
      <c r="J366" s="41"/>
      <c r="K366" s="41"/>
      <c r="L366" s="31"/>
      <c r="M366" s="30"/>
      <c r="O366" s="30"/>
      <c r="P366" s="30"/>
      <c r="Q366" s="30"/>
      <c r="R366" s="30"/>
      <c r="S366" s="30"/>
      <c r="T366" s="30"/>
      <c r="U366" s="30"/>
      <c r="V366" s="30"/>
      <c r="W366" s="30"/>
      <c r="X366" s="30"/>
      <c r="Y366" s="30"/>
      <c r="Z366" s="30"/>
      <c r="AA366" s="30"/>
      <c r="AB366" s="30"/>
      <c r="AC366" s="30"/>
      <c r="AD366" s="30"/>
      <c r="AE366" s="30"/>
    </row>
  </sheetData>
  <mergeCells count="9">
    <mergeCell ref="E50:H50"/>
    <mergeCell ref="E82:H82"/>
    <mergeCell ref="E84:H84"/>
    <mergeCell ref="L2:V2"/>
    <mergeCell ref="E7:H7"/>
    <mergeCell ref="E9:H9"/>
    <mergeCell ref="E18:H18"/>
    <mergeCell ref="E27:H27"/>
    <mergeCell ref="E48:H48"/>
  </mergeCells>
  <printOptions horizontalCentered="1"/>
  <pageMargins left="0.3937007874015748" right="0.3937007874015748" top="0.3937007874015748" bottom="0.3937007874015748" header="0.31496062992125984" footer="0.31496062992125984"/>
  <pageSetup horizontalDpi="600" verticalDpi="600" orientation="portrait" paperSize="9" scale="72" r:id="rId1"/>
  <rowBreaks count="9" manualBreakCount="9">
    <brk id="41" min="1" max="16383" man="1"/>
    <brk id="76" min="1" max="16383" man="1"/>
    <brk id="121" min="1" max="16383" man="1"/>
    <brk id="165" min="1" max="16383" man="1"/>
    <brk id="189" min="1" max="16383" man="1"/>
    <brk id="208" min="1" max="16383" man="1"/>
    <brk id="234" min="1" max="16383" man="1"/>
    <brk id="275" min="1" max="16383" man="1"/>
    <brk id="318"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295"/>
  <sheetViews>
    <sheetView showGridLines="0" view="pageBreakPreview" zoomScale="90" zoomScaleSheetLayoutView="90" workbookViewId="0" topLeftCell="A44">
      <selection activeCell="I95" sqref="I95:I29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74" t="s">
        <v>6</v>
      </c>
      <c r="M2" s="375"/>
      <c r="N2" s="375"/>
      <c r="O2" s="375"/>
      <c r="P2" s="375"/>
      <c r="Q2" s="375"/>
      <c r="R2" s="375"/>
      <c r="S2" s="375"/>
      <c r="T2" s="375"/>
      <c r="U2" s="375"/>
      <c r="V2" s="375"/>
      <c r="AT2" s="18" t="s">
        <v>85</v>
      </c>
    </row>
    <row r="3" spans="2:46" s="1" customFormat="1" ht="6.95" customHeight="1">
      <c r="B3" s="19"/>
      <c r="C3" s="20"/>
      <c r="D3" s="20"/>
      <c r="E3" s="20"/>
      <c r="F3" s="20"/>
      <c r="G3" s="20"/>
      <c r="H3" s="20"/>
      <c r="I3" s="20"/>
      <c r="J3" s="20"/>
      <c r="K3" s="20"/>
      <c r="L3" s="21"/>
      <c r="AT3" s="18" t="s">
        <v>83</v>
      </c>
    </row>
    <row r="4" spans="2:46" s="1" customFormat="1" ht="24.95" customHeight="1">
      <c r="B4" s="21"/>
      <c r="D4" s="22" t="s">
        <v>92</v>
      </c>
      <c r="L4" s="21"/>
      <c r="M4" s="87" t="s">
        <v>11</v>
      </c>
      <c r="AT4" s="18" t="s">
        <v>4</v>
      </c>
    </row>
    <row r="5" spans="2:12" s="1" customFormat="1" ht="6.95" customHeight="1">
      <c r="B5" s="21"/>
      <c r="L5" s="21"/>
    </row>
    <row r="6" spans="2:12" s="1" customFormat="1" ht="12" customHeight="1">
      <c r="B6" s="21"/>
      <c r="D6" s="27" t="s">
        <v>15</v>
      </c>
      <c r="L6" s="21"/>
    </row>
    <row r="7" spans="2:12" s="1" customFormat="1"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1880</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J59</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ROUND((SUM(BE92:BE294)),2)</f>
        <v>0</v>
      </c>
      <c r="G33" s="30"/>
      <c r="H33" s="30"/>
      <c r="I33" s="95">
        <v>0.21</v>
      </c>
      <c r="J33" s="94">
        <f>ROUND(((SUM(BE92:BE294))*I33),2)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ROUND((SUM(BF92:BF294)),2)</f>
        <v>0</v>
      </c>
      <c r="G34" s="30"/>
      <c r="H34" s="30"/>
      <c r="I34" s="95">
        <v>0.15</v>
      </c>
      <c r="J34" s="94">
        <f>ROUND(((SUM(BF92:BF294))*I34),2)</f>
        <v>0</v>
      </c>
      <c r="K34" s="30"/>
      <c r="L34" s="88"/>
      <c r="S34" s="30"/>
      <c r="T34" s="30"/>
      <c r="U34" s="30"/>
      <c r="V34" s="30"/>
      <c r="W34" s="147"/>
      <c r="X34" s="30"/>
      <c r="Y34" s="30"/>
      <c r="Z34" s="30"/>
      <c r="AA34" s="30"/>
      <c r="AB34" s="30"/>
      <c r="AC34" s="30"/>
      <c r="AD34" s="30"/>
      <c r="AE34" s="30"/>
    </row>
    <row r="35" spans="1:31" s="2" customFormat="1" ht="14.45" customHeight="1" hidden="1">
      <c r="A35" s="30"/>
      <c r="B35" s="31"/>
      <c r="C35" s="30"/>
      <c r="D35" s="30"/>
      <c r="E35" s="27" t="s">
        <v>48</v>
      </c>
      <c r="F35" s="94">
        <f>ROUND((SUM(BG92:BG294)),2)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ROUND((SUM(BH92:BH294)),2)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ROUND((SUM(BI92:BI294)),2)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03 - Zdravotechnika</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J60+J67+J72</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99</v>
      </c>
      <c r="E60" s="107"/>
      <c r="F60" s="107"/>
      <c r="G60" s="107"/>
      <c r="H60" s="107"/>
      <c r="I60" s="107"/>
      <c r="J60" s="108">
        <f>J93</f>
        <v>0</v>
      </c>
      <c r="L60" s="105"/>
    </row>
    <row r="61" spans="2:12" s="10" customFormat="1" ht="19.9" customHeight="1">
      <c r="B61" s="109"/>
      <c r="D61" s="110" t="s">
        <v>100</v>
      </c>
      <c r="E61" s="111"/>
      <c r="F61" s="111"/>
      <c r="G61" s="111"/>
      <c r="H61" s="111"/>
      <c r="I61" s="111"/>
      <c r="J61" s="112">
        <f>J94</f>
        <v>0</v>
      </c>
      <c r="L61" s="109"/>
    </row>
    <row r="62" spans="2:12" s="10" customFormat="1" ht="19.9" customHeight="1">
      <c r="B62" s="109"/>
      <c r="D62" s="110" t="s">
        <v>101</v>
      </c>
      <c r="E62" s="111"/>
      <c r="F62" s="111"/>
      <c r="G62" s="111"/>
      <c r="H62" s="111"/>
      <c r="I62" s="111"/>
      <c r="J62" s="112">
        <f>J101</f>
        <v>0</v>
      </c>
      <c r="L62" s="109"/>
    </row>
    <row r="63" spans="2:12" s="10" customFormat="1" ht="19.9" customHeight="1">
      <c r="B63" s="109"/>
      <c r="D63" s="110" t="s">
        <v>102</v>
      </c>
      <c r="E63" s="111"/>
      <c r="F63" s="111"/>
      <c r="G63" s="111"/>
      <c r="H63" s="111"/>
      <c r="I63" s="111"/>
      <c r="J63" s="112">
        <f>J105</f>
        <v>0</v>
      </c>
      <c r="L63" s="109"/>
    </row>
    <row r="64" spans="2:12" s="10" customFormat="1" ht="19.9" customHeight="1">
      <c r="B64" s="109"/>
      <c r="D64" s="110" t="s">
        <v>103</v>
      </c>
      <c r="E64" s="111"/>
      <c r="F64" s="111"/>
      <c r="G64" s="111"/>
      <c r="H64" s="111"/>
      <c r="I64" s="111"/>
      <c r="J64" s="112">
        <f>J113</f>
        <v>0</v>
      </c>
      <c r="L64" s="109"/>
    </row>
    <row r="65" spans="2:12" s="10" customFormat="1" ht="19.9" customHeight="1">
      <c r="B65" s="109"/>
      <c r="D65" s="110" t="s">
        <v>104</v>
      </c>
      <c r="E65" s="111"/>
      <c r="F65" s="111"/>
      <c r="G65" s="111"/>
      <c r="H65" s="111"/>
      <c r="I65" s="111"/>
      <c r="J65" s="112">
        <f>J145</f>
        <v>0</v>
      </c>
      <c r="L65" s="109"/>
    </row>
    <row r="66" spans="2:12" s="10" customFormat="1" ht="19.9" customHeight="1">
      <c r="B66" s="109"/>
      <c r="D66" s="110" t="s">
        <v>105</v>
      </c>
      <c r="E66" s="111"/>
      <c r="F66" s="111"/>
      <c r="G66" s="111"/>
      <c r="H66" s="111"/>
      <c r="I66" s="111"/>
      <c r="J66" s="112">
        <f>J158</f>
        <v>0</v>
      </c>
      <c r="L66" s="109"/>
    </row>
    <row r="67" spans="2:12" s="9" customFormat="1" ht="24.95" customHeight="1">
      <c r="B67" s="105"/>
      <c r="D67" s="106" t="s">
        <v>106</v>
      </c>
      <c r="E67" s="107"/>
      <c r="F67" s="107"/>
      <c r="G67" s="107"/>
      <c r="H67" s="107"/>
      <c r="I67" s="107"/>
      <c r="J67" s="108">
        <f>J161</f>
        <v>0</v>
      </c>
      <c r="L67" s="105"/>
    </row>
    <row r="68" spans="2:12" s="10" customFormat="1" ht="19.9" customHeight="1">
      <c r="B68" s="109"/>
      <c r="D68" s="110" t="s">
        <v>1096</v>
      </c>
      <c r="E68" s="111"/>
      <c r="F68" s="111"/>
      <c r="G68" s="111"/>
      <c r="H68" s="111"/>
      <c r="I68" s="111"/>
      <c r="J68" s="112">
        <f>J162</f>
        <v>0</v>
      </c>
      <c r="L68" s="109"/>
    </row>
    <row r="69" spans="2:12" s="10" customFormat="1" ht="19.9" customHeight="1">
      <c r="B69" s="109"/>
      <c r="D69" s="110" t="s">
        <v>1097</v>
      </c>
      <c r="E69" s="111"/>
      <c r="F69" s="111"/>
      <c r="G69" s="111"/>
      <c r="H69" s="111"/>
      <c r="I69" s="111"/>
      <c r="J69" s="112">
        <f>J175</f>
        <v>0</v>
      </c>
      <c r="L69" s="109"/>
    </row>
    <row r="70" spans="2:12" s="10" customFormat="1" ht="19.9" customHeight="1">
      <c r="B70" s="109"/>
      <c r="D70" s="110" t="s">
        <v>1098</v>
      </c>
      <c r="E70" s="111"/>
      <c r="F70" s="111"/>
      <c r="G70" s="111"/>
      <c r="H70" s="111"/>
      <c r="I70" s="111"/>
      <c r="J70" s="112">
        <f>J199</f>
        <v>0</v>
      </c>
      <c r="L70" s="109"/>
    </row>
    <row r="71" spans="2:12" s="10" customFormat="1" ht="19.9" customHeight="1">
      <c r="B71" s="109"/>
      <c r="D71" s="110" t="s">
        <v>1998</v>
      </c>
      <c r="E71" s="111"/>
      <c r="F71" s="111"/>
      <c r="G71" s="111"/>
      <c r="H71" s="111"/>
      <c r="I71" s="111"/>
      <c r="J71" s="112">
        <f>J278</f>
        <v>0</v>
      </c>
      <c r="L71" s="109"/>
    </row>
    <row r="72" spans="2:12" s="9" customFormat="1" ht="24.95" customHeight="1">
      <c r="B72" s="105"/>
      <c r="D72" s="106" t="s">
        <v>1099</v>
      </c>
      <c r="E72" s="107"/>
      <c r="F72" s="107"/>
      <c r="G72" s="107"/>
      <c r="H72" s="107"/>
      <c r="I72" s="107"/>
      <c r="J72" s="108">
        <f>J290</f>
        <v>0</v>
      </c>
      <c r="L72" s="105"/>
    </row>
    <row r="73" spans="1:31" s="2" customFormat="1" ht="21.75" customHeight="1">
      <c r="A73" s="30"/>
      <c r="B73" s="31"/>
      <c r="C73" s="30"/>
      <c r="D73" s="30"/>
      <c r="E73" s="30"/>
      <c r="F73" s="30"/>
      <c r="G73" s="30"/>
      <c r="H73" s="30"/>
      <c r="I73" s="30"/>
      <c r="J73" s="30"/>
      <c r="K73" s="30"/>
      <c r="L73" s="88"/>
      <c r="S73" s="30"/>
      <c r="T73" s="30"/>
      <c r="U73" s="30"/>
      <c r="V73" s="30"/>
      <c r="W73" s="30"/>
      <c r="X73" s="30"/>
      <c r="Y73" s="30"/>
      <c r="Z73" s="30"/>
      <c r="AA73" s="30"/>
      <c r="AB73" s="30"/>
      <c r="AC73" s="30"/>
      <c r="AD73" s="30"/>
      <c r="AE73" s="30"/>
    </row>
    <row r="74" spans="1:31" s="2" customFormat="1" ht="6.95" customHeight="1">
      <c r="A74" s="30"/>
      <c r="B74" s="40"/>
      <c r="C74" s="41"/>
      <c r="D74" s="41"/>
      <c r="E74" s="41"/>
      <c r="F74" s="41"/>
      <c r="G74" s="41"/>
      <c r="H74" s="41"/>
      <c r="I74" s="41"/>
      <c r="J74" s="41"/>
      <c r="K74" s="41"/>
      <c r="L74" s="88"/>
      <c r="S74" s="30"/>
      <c r="T74" s="30"/>
      <c r="U74" s="30"/>
      <c r="V74" s="30"/>
      <c r="W74" s="30"/>
      <c r="X74" s="30"/>
      <c r="Y74" s="30"/>
      <c r="Z74" s="30"/>
      <c r="AA74" s="30"/>
      <c r="AB74" s="30"/>
      <c r="AC74" s="30"/>
      <c r="AD74" s="30"/>
      <c r="AE74" s="30"/>
    </row>
    <row r="78" spans="1:31" s="2" customFormat="1" ht="6.95" customHeight="1">
      <c r="A78" s="30"/>
      <c r="B78" s="42"/>
      <c r="C78" s="43"/>
      <c r="D78" s="43"/>
      <c r="E78" s="43"/>
      <c r="F78" s="43"/>
      <c r="G78" s="43"/>
      <c r="H78" s="43"/>
      <c r="I78" s="43"/>
      <c r="J78" s="43"/>
      <c r="K78" s="43"/>
      <c r="L78" s="88"/>
      <c r="S78" s="30"/>
      <c r="T78" s="30"/>
      <c r="U78" s="30"/>
      <c r="V78" s="30"/>
      <c r="W78" s="30"/>
      <c r="X78" s="30"/>
      <c r="Y78" s="30"/>
      <c r="Z78" s="30"/>
      <c r="AA78" s="30"/>
      <c r="AB78" s="30"/>
      <c r="AC78" s="30"/>
      <c r="AD78" s="30"/>
      <c r="AE78" s="30"/>
    </row>
    <row r="79" spans="1:31" s="2" customFormat="1" ht="24.95" customHeight="1">
      <c r="A79" s="30"/>
      <c r="B79" s="31"/>
      <c r="C79" s="22" t="s">
        <v>117</v>
      </c>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6.95" customHeight="1">
      <c r="A80" s="30"/>
      <c r="B80" s="31"/>
      <c r="C80" s="30"/>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12" customHeight="1">
      <c r="A81" s="30"/>
      <c r="B81" s="31"/>
      <c r="C81" s="27" t="s">
        <v>15</v>
      </c>
      <c r="D81" s="30"/>
      <c r="E81" s="30"/>
      <c r="F81" s="30"/>
      <c r="G81" s="30"/>
      <c r="H81" s="30"/>
      <c r="I81" s="30"/>
      <c r="J81" s="30"/>
      <c r="K81" s="30"/>
      <c r="L81" s="88"/>
      <c r="S81" s="30"/>
      <c r="T81" s="30"/>
      <c r="U81" s="30"/>
      <c r="V81" s="30"/>
      <c r="W81" s="30"/>
      <c r="X81" s="30"/>
      <c r="Y81" s="30"/>
      <c r="Z81" s="30"/>
      <c r="AA81" s="30"/>
      <c r="AB81" s="30"/>
      <c r="AC81" s="30"/>
      <c r="AD81" s="30"/>
      <c r="AE81" s="30"/>
    </row>
    <row r="82" spans="1:31" s="2" customFormat="1" ht="23.25" customHeight="1">
      <c r="A82" s="30"/>
      <c r="B82" s="31"/>
      <c r="C82" s="30"/>
      <c r="D82" s="30"/>
      <c r="E82" s="408" t="str">
        <f>E7</f>
        <v>Zázemí zdravotnického personálu Oddělení gynekogolie a porodnice Nymburk s.r.o.</v>
      </c>
      <c r="F82" s="409"/>
      <c r="G82" s="409"/>
      <c r="H82" s="409"/>
      <c r="I82" s="30"/>
      <c r="J82" s="30"/>
      <c r="K82" s="30"/>
      <c r="L82" s="88"/>
      <c r="S82" s="30"/>
      <c r="T82" s="30"/>
      <c r="U82" s="30"/>
      <c r="V82" s="30"/>
      <c r="W82" s="30"/>
      <c r="X82" s="30"/>
      <c r="Y82" s="30"/>
      <c r="Z82" s="30"/>
      <c r="AA82" s="30"/>
      <c r="AB82" s="30"/>
      <c r="AC82" s="30"/>
      <c r="AD82" s="30"/>
      <c r="AE82" s="30"/>
    </row>
    <row r="83" spans="1:31" s="2" customFormat="1" ht="12" customHeight="1">
      <c r="A83" s="30"/>
      <c r="B83" s="31"/>
      <c r="C83" s="27" t="s">
        <v>93</v>
      </c>
      <c r="D83" s="30"/>
      <c r="E83" s="30"/>
      <c r="F83" s="30"/>
      <c r="G83" s="30"/>
      <c r="H83" s="30"/>
      <c r="I83" s="30"/>
      <c r="J83" s="30"/>
      <c r="K83" s="30"/>
      <c r="L83" s="88"/>
      <c r="S83" s="30"/>
      <c r="T83" s="30"/>
      <c r="U83" s="30"/>
      <c r="V83" s="30"/>
      <c r="W83" s="30"/>
      <c r="X83" s="30"/>
      <c r="Y83" s="30"/>
      <c r="Z83" s="30"/>
      <c r="AA83" s="30"/>
      <c r="AB83" s="30"/>
      <c r="AC83" s="30"/>
      <c r="AD83" s="30"/>
      <c r="AE83" s="30"/>
    </row>
    <row r="84" spans="1:31" s="2" customFormat="1" ht="16.5" customHeight="1">
      <c r="A84" s="30"/>
      <c r="B84" s="31"/>
      <c r="C84" s="30"/>
      <c r="D84" s="30"/>
      <c r="E84" s="398" t="str">
        <f>E9</f>
        <v>03 - Zdravotechnika</v>
      </c>
      <c r="F84" s="407"/>
      <c r="G84" s="407"/>
      <c r="H84" s="407"/>
      <c r="I84" s="30"/>
      <c r="J84" s="30"/>
      <c r="K84" s="30"/>
      <c r="L84" s="88"/>
      <c r="S84" s="30"/>
      <c r="T84" s="30"/>
      <c r="U84" s="30"/>
      <c r="V84" s="30"/>
      <c r="W84" s="30"/>
      <c r="X84" s="30"/>
      <c r="Y84" s="30"/>
      <c r="Z84" s="30"/>
      <c r="AA84" s="30"/>
      <c r="AB84" s="30"/>
      <c r="AC84" s="30"/>
      <c r="AD84" s="30"/>
      <c r="AE84" s="30"/>
    </row>
    <row r="85" spans="1:31" s="2" customFormat="1" ht="6.95" customHeight="1">
      <c r="A85" s="30"/>
      <c r="B85" s="31"/>
      <c r="C85" s="30"/>
      <c r="D85" s="30"/>
      <c r="E85" s="30"/>
      <c r="F85" s="30"/>
      <c r="G85" s="30"/>
      <c r="H85" s="30"/>
      <c r="I85" s="30"/>
      <c r="J85" s="30"/>
      <c r="K85" s="30"/>
      <c r="L85" s="88"/>
      <c r="S85" s="30"/>
      <c r="T85" s="30"/>
      <c r="U85" s="30"/>
      <c r="V85" s="30"/>
      <c r="W85" s="30"/>
      <c r="X85" s="30"/>
      <c r="Y85" s="30"/>
      <c r="Z85" s="30"/>
      <c r="AA85" s="30"/>
      <c r="AB85" s="30"/>
      <c r="AC85" s="30"/>
      <c r="AD85" s="30"/>
      <c r="AE85" s="30"/>
    </row>
    <row r="86" spans="1:31" s="2" customFormat="1" ht="12" customHeight="1">
      <c r="A86" s="30"/>
      <c r="B86" s="31"/>
      <c r="C86" s="27" t="s">
        <v>21</v>
      </c>
      <c r="D86" s="30"/>
      <c r="E86" s="30"/>
      <c r="F86" s="25" t="str">
        <f>F12</f>
        <v>Nymburk</v>
      </c>
      <c r="G86" s="30"/>
      <c r="H86" s="30"/>
      <c r="I86" s="27" t="s">
        <v>23</v>
      </c>
      <c r="J86" s="48" t="str">
        <f>IF(J12="","",J12)</f>
        <v>10. 8. 2020</v>
      </c>
      <c r="K86" s="30"/>
      <c r="L86" s="88"/>
      <c r="S86" s="30"/>
      <c r="T86" s="30"/>
      <c r="U86" s="30"/>
      <c r="V86" s="30"/>
      <c r="W86" s="30"/>
      <c r="X86" s="30"/>
      <c r="Y86" s="30"/>
      <c r="Z86" s="30"/>
      <c r="AA86" s="30"/>
      <c r="AB86" s="30"/>
      <c r="AC86" s="30"/>
      <c r="AD86" s="30"/>
      <c r="AE86" s="30"/>
    </row>
    <row r="87" spans="1:31" s="2" customFormat="1" ht="6.95" customHeight="1">
      <c r="A87" s="30"/>
      <c r="B87" s="31"/>
      <c r="C87" s="30"/>
      <c r="D87" s="30"/>
      <c r="E87" s="30"/>
      <c r="F87" s="30"/>
      <c r="G87" s="30"/>
      <c r="H87" s="30"/>
      <c r="I87" s="30"/>
      <c r="J87" s="30"/>
      <c r="K87" s="30"/>
      <c r="L87" s="88"/>
      <c r="S87" s="30"/>
      <c r="T87" s="30"/>
      <c r="U87" s="30"/>
      <c r="V87" s="30"/>
      <c r="W87" s="30"/>
      <c r="X87" s="30"/>
      <c r="Y87" s="30"/>
      <c r="Z87" s="30"/>
      <c r="AA87" s="30"/>
      <c r="AB87" s="30"/>
      <c r="AC87" s="30"/>
      <c r="AD87" s="30"/>
      <c r="AE87" s="30"/>
    </row>
    <row r="88" spans="1:31" s="2" customFormat="1" ht="25.7" customHeight="1">
      <c r="A88" s="30"/>
      <c r="B88" s="31"/>
      <c r="C88" s="27" t="s">
        <v>25</v>
      </c>
      <c r="D88" s="30"/>
      <c r="E88" s="30"/>
      <c r="F88" s="25" t="str">
        <f>E15</f>
        <v>Nemocnice Nymburk s.r.o.</v>
      </c>
      <c r="G88" s="30"/>
      <c r="H88" s="30"/>
      <c r="I88" s="27" t="s">
        <v>33</v>
      </c>
      <c r="J88" s="28" t="str">
        <f>E21</f>
        <v>Ing. arch. Pavel Petrák</v>
      </c>
      <c r="K88" s="30"/>
      <c r="L88" s="88"/>
      <c r="S88" s="30"/>
      <c r="T88" s="30"/>
      <c r="U88" s="30"/>
      <c r="V88" s="30"/>
      <c r="W88" s="30"/>
      <c r="X88" s="30"/>
      <c r="Y88" s="30"/>
      <c r="Z88" s="30"/>
      <c r="AA88" s="30"/>
      <c r="AB88" s="30"/>
      <c r="AC88" s="30"/>
      <c r="AD88" s="30"/>
      <c r="AE88" s="30"/>
    </row>
    <row r="89" spans="1:31" s="2" customFormat="1" ht="15.2" customHeight="1">
      <c r="A89" s="30"/>
      <c r="B89" s="31"/>
      <c r="C89" s="27" t="s">
        <v>31</v>
      </c>
      <c r="D89" s="30"/>
      <c r="E89" s="30"/>
      <c r="F89" s="25" t="str">
        <f>IF(E18="","",E18)</f>
        <v xml:space="preserve"> </v>
      </c>
      <c r="G89" s="30"/>
      <c r="H89" s="30"/>
      <c r="I89" s="27" t="s">
        <v>38</v>
      </c>
      <c r="J89" s="28" t="str">
        <f>E24</f>
        <v xml:space="preserve"> </v>
      </c>
      <c r="K89" s="30"/>
      <c r="L89" s="88"/>
      <c r="S89" s="30"/>
      <c r="T89" s="30"/>
      <c r="U89" s="30"/>
      <c r="V89" s="30"/>
      <c r="W89" s="30"/>
      <c r="X89" s="30"/>
      <c r="Y89" s="30"/>
      <c r="Z89" s="30"/>
      <c r="AA89" s="30"/>
      <c r="AB89" s="30"/>
      <c r="AC89" s="30"/>
      <c r="AD89" s="30"/>
      <c r="AE89" s="30"/>
    </row>
    <row r="90" spans="1:31" s="2" customFormat="1" ht="10.35" customHeight="1">
      <c r="A90" s="30"/>
      <c r="B90" s="31"/>
      <c r="C90" s="30"/>
      <c r="D90" s="30"/>
      <c r="E90" s="30"/>
      <c r="F90" s="30"/>
      <c r="G90" s="30"/>
      <c r="H90" s="30"/>
      <c r="I90" s="30"/>
      <c r="J90" s="30"/>
      <c r="K90" s="30"/>
      <c r="L90" s="88"/>
      <c r="S90" s="30"/>
      <c r="T90" s="30"/>
      <c r="U90" s="30"/>
      <c r="V90" s="30"/>
      <c r="W90" s="30"/>
      <c r="X90" s="30"/>
      <c r="Y90" s="30"/>
      <c r="Z90" s="30"/>
      <c r="AA90" s="30"/>
      <c r="AB90" s="30"/>
      <c r="AC90" s="30"/>
      <c r="AD90" s="30"/>
      <c r="AE90" s="30"/>
    </row>
    <row r="91" spans="1:31" s="11" customFormat="1" ht="29.25" customHeight="1">
      <c r="A91" s="113"/>
      <c r="B91" s="114"/>
      <c r="C91" s="115" t="s">
        <v>118</v>
      </c>
      <c r="D91" s="116" t="s">
        <v>60</v>
      </c>
      <c r="E91" s="116" t="s">
        <v>56</v>
      </c>
      <c r="F91" s="116" t="s">
        <v>57</v>
      </c>
      <c r="G91" s="116" t="s">
        <v>119</v>
      </c>
      <c r="H91" s="116" t="s">
        <v>120</v>
      </c>
      <c r="I91" s="116" t="s">
        <v>121</v>
      </c>
      <c r="J91" s="116" t="s">
        <v>97</v>
      </c>
      <c r="K91" s="117" t="s">
        <v>122</v>
      </c>
      <c r="L91" s="118"/>
      <c r="M91" s="55" t="s">
        <v>3</v>
      </c>
      <c r="N91" s="56" t="s">
        <v>45</v>
      </c>
      <c r="O91" s="56" t="s">
        <v>123</v>
      </c>
      <c r="P91" s="56" t="s">
        <v>124</v>
      </c>
      <c r="Q91" s="56" t="s">
        <v>125</v>
      </c>
      <c r="R91" s="56" t="s">
        <v>126</v>
      </c>
      <c r="S91" s="56" t="s">
        <v>127</v>
      </c>
      <c r="T91" s="57" t="s">
        <v>128</v>
      </c>
      <c r="U91" s="113"/>
      <c r="V91" s="113"/>
      <c r="W91" s="113"/>
      <c r="X91" s="113"/>
      <c r="Y91" s="113"/>
      <c r="Z91" s="113"/>
      <c r="AA91" s="113"/>
      <c r="AB91" s="113"/>
      <c r="AC91" s="113"/>
      <c r="AD91" s="113"/>
      <c r="AE91" s="113"/>
    </row>
    <row r="92" spans="1:63" s="2" customFormat="1" ht="22.9" customHeight="1">
      <c r="A92" s="30"/>
      <c r="B92" s="31"/>
      <c r="C92" s="62" t="s">
        <v>129</v>
      </c>
      <c r="D92" s="30"/>
      <c r="E92" s="30"/>
      <c r="F92" s="30"/>
      <c r="G92" s="30"/>
      <c r="H92" s="30"/>
      <c r="I92" s="30"/>
      <c r="J92" s="119">
        <f>BK92</f>
        <v>0</v>
      </c>
      <c r="K92" s="30"/>
      <c r="L92" s="31"/>
      <c r="M92" s="58"/>
      <c r="N92" s="49"/>
      <c r="O92" s="59"/>
      <c r="P92" s="120">
        <f>P93+P161+P290</f>
        <v>185.529298</v>
      </c>
      <c r="Q92" s="59"/>
      <c r="R92" s="120">
        <f>R93+R161+R290</f>
        <v>1.42318</v>
      </c>
      <c r="S92" s="59"/>
      <c r="T92" s="121">
        <f>T93+T161+T290</f>
        <v>0.987</v>
      </c>
      <c r="U92" s="30"/>
      <c r="V92" s="30"/>
      <c r="W92" s="30"/>
      <c r="X92" s="30"/>
      <c r="Y92" s="30"/>
      <c r="Z92" s="30"/>
      <c r="AA92" s="30"/>
      <c r="AB92" s="30"/>
      <c r="AC92" s="30"/>
      <c r="AD92" s="30"/>
      <c r="AE92" s="30"/>
      <c r="AT92" s="18" t="s">
        <v>74</v>
      </c>
      <c r="AU92" s="18" t="s">
        <v>98</v>
      </c>
      <c r="BK92" s="122">
        <f>BK93+BK161+BK290</f>
        <v>0</v>
      </c>
    </row>
    <row r="93" spans="2:63" s="12" customFormat="1" ht="25.9" customHeight="1">
      <c r="B93" s="123"/>
      <c r="D93" s="327" t="s">
        <v>74</v>
      </c>
      <c r="E93" s="335" t="s">
        <v>130</v>
      </c>
      <c r="F93" s="335" t="s">
        <v>131</v>
      </c>
      <c r="G93" s="329"/>
      <c r="H93" s="329"/>
      <c r="I93" s="329"/>
      <c r="J93" s="336">
        <f>J94+J101+J105+J113+J145+J158</f>
        <v>0</v>
      </c>
      <c r="L93" s="123"/>
      <c r="M93" s="127"/>
      <c r="N93" s="128"/>
      <c r="O93" s="128"/>
      <c r="P93" s="129">
        <f>P94+P101+P105+P113+P145+P158</f>
        <v>55.770298000000004</v>
      </c>
      <c r="Q93" s="128"/>
      <c r="R93" s="129">
        <f>R94+R101+R105+R113+R145+R158</f>
        <v>1.32595</v>
      </c>
      <c r="S93" s="128"/>
      <c r="T93" s="130">
        <f>T94+T101+T105+T113+T145+T158</f>
        <v>0.987</v>
      </c>
      <c r="AR93" s="124" t="s">
        <v>81</v>
      </c>
      <c r="AT93" s="131" t="s">
        <v>74</v>
      </c>
      <c r="AU93" s="131" t="s">
        <v>75</v>
      </c>
      <c r="AY93" s="124" t="s">
        <v>132</v>
      </c>
      <c r="BK93" s="132">
        <f>BK94+BK101+BK105+BK113+BK145+BK158</f>
        <v>0</v>
      </c>
    </row>
    <row r="94" spans="2:63" s="12" customFormat="1" ht="22.9" customHeight="1">
      <c r="B94" s="123"/>
      <c r="D94" s="327" t="s">
        <v>74</v>
      </c>
      <c r="E94" s="328" t="s">
        <v>133</v>
      </c>
      <c r="F94" s="328" t="s">
        <v>134</v>
      </c>
      <c r="G94" s="329"/>
      <c r="H94" s="329"/>
      <c r="I94" s="329"/>
      <c r="J94" s="330">
        <f>BK94</f>
        <v>0</v>
      </c>
      <c r="L94" s="123"/>
      <c r="M94" s="127"/>
      <c r="N94" s="128"/>
      <c r="O94" s="128"/>
      <c r="P94" s="129">
        <f>SUM(P95:P100)</f>
        <v>2.898</v>
      </c>
      <c r="Q94" s="128"/>
      <c r="R94" s="129">
        <f>SUM(R95:R100)</f>
        <v>0.18298999999999999</v>
      </c>
      <c r="S94" s="128"/>
      <c r="T94" s="130">
        <f>SUM(T95:T100)</f>
        <v>0</v>
      </c>
      <c r="AR94" s="124" t="s">
        <v>81</v>
      </c>
      <c r="AT94" s="131" t="s">
        <v>74</v>
      </c>
      <c r="AU94" s="131" t="s">
        <v>81</v>
      </c>
      <c r="AY94" s="124" t="s">
        <v>132</v>
      </c>
      <c r="BK94" s="132">
        <f>SUM(BK95:BK100)</f>
        <v>0</v>
      </c>
    </row>
    <row r="95" spans="1:65" s="2" customFormat="1" ht="24.2" customHeight="1">
      <c r="A95" s="30"/>
      <c r="B95" s="135"/>
      <c r="C95" s="136" t="s">
        <v>81</v>
      </c>
      <c r="D95" s="136" t="s">
        <v>135</v>
      </c>
      <c r="E95" s="137" t="s">
        <v>1100</v>
      </c>
      <c r="F95" s="138" t="s">
        <v>1101</v>
      </c>
      <c r="G95" s="139" t="s">
        <v>184</v>
      </c>
      <c r="H95" s="140">
        <v>10</v>
      </c>
      <c r="I95" s="141"/>
      <c r="J95" s="141">
        <f>ROUND(I95*H95,2)</f>
        <v>0</v>
      </c>
      <c r="K95" s="138" t="s">
        <v>139</v>
      </c>
      <c r="L95" s="31"/>
      <c r="M95" s="142" t="s">
        <v>3</v>
      </c>
      <c r="N95" s="143" t="s">
        <v>46</v>
      </c>
      <c r="O95" s="144">
        <v>0.195</v>
      </c>
      <c r="P95" s="144">
        <f>O95*H95</f>
        <v>1.9500000000000002</v>
      </c>
      <c r="Q95" s="144">
        <v>0.01262</v>
      </c>
      <c r="R95" s="144">
        <f>Q95*H95</f>
        <v>0.12619999999999998</v>
      </c>
      <c r="S95" s="144">
        <v>0</v>
      </c>
      <c r="T95" s="145">
        <f>S95*H95</f>
        <v>0</v>
      </c>
      <c r="U95" s="30"/>
      <c r="V95" s="30"/>
      <c r="W95" s="30"/>
      <c r="X95" s="30"/>
      <c r="Y95" s="30"/>
      <c r="Z95" s="30"/>
      <c r="AA95" s="30"/>
      <c r="AB95" s="30"/>
      <c r="AC95" s="30"/>
      <c r="AD95" s="30"/>
      <c r="AE95" s="30"/>
      <c r="AR95" s="146" t="s">
        <v>140</v>
      </c>
      <c r="AT95" s="146" t="s">
        <v>135</v>
      </c>
      <c r="AU95" s="146" t="s">
        <v>83</v>
      </c>
      <c r="AY95" s="18" t="s">
        <v>132</v>
      </c>
      <c r="BE95" s="147">
        <f>IF(N95="základní",J95,0)</f>
        <v>0</v>
      </c>
      <c r="BF95" s="147">
        <f>IF(N95="snížená",J95,0)</f>
        <v>0</v>
      </c>
      <c r="BG95" s="147">
        <f>IF(N95="zákl. přenesená",J95,0)</f>
        <v>0</v>
      </c>
      <c r="BH95" s="147">
        <f>IF(N95="sníž. přenesená",J95,0)</f>
        <v>0</v>
      </c>
      <c r="BI95" s="147">
        <f>IF(N95="nulová",J95,0)</f>
        <v>0</v>
      </c>
      <c r="BJ95" s="18" t="s">
        <v>81</v>
      </c>
      <c r="BK95" s="147">
        <f>ROUND(I95*H95,2)</f>
        <v>0</v>
      </c>
      <c r="BL95" s="18" t="s">
        <v>140</v>
      </c>
      <c r="BM95" s="146" t="s">
        <v>1102</v>
      </c>
    </row>
    <row r="96" spans="2:51" s="13" customFormat="1" ht="12">
      <c r="B96" s="152"/>
      <c r="D96" s="148" t="s">
        <v>144</v>
      </c>
      <c r="E96" s="153" t="s">
        <v>3</v>
      </c>
      <c r="F96" s="154" t="s">
        <v>179</v>
      </c>
      <c r="H96" s="153" t="s">
        <v>3</v>
      </c>
      <c r="L96" s="152"/>
      <c r="M96" s="155"/>
      <c r="N96" s="156"/>
      <c r="O96" s="156"/>
      <c r="P96" s="156"/>
      <c r="Q96" s="156"/>
      <c r="R96" s="156"/>
      <c r="S96" s="156"/>
      <c r="T96" s="157"/>
      <c r="AT96" s="153" t="s">
        <v>144</v>
      </c>
      <c r="AU96" s="153" t="s">
        <v>83</v>
      </c>
      <c r="AV96" s="13" t="s">
        <v>81</v>
      </c>
      <c r="AW96" s="13" t="s">
        <v>37</v>
      </c>
      <c r="AX96" s="13" t="s">
        <v>75</v>
      </c>
      <c r="AY96" s="153" t="s">
        <v>132</v>
      </c>
    </row>
    <row r="97" spans="2:51" s="14" customFormat="1" ht="12">
      <c r="B97" s="158"/>
      <c r="D97" s="148" t="s">
        <v>144</v>
      </c>
      <c r="E97" s="159" t="s">
        <v>3</v>
      </c>
      <c r="F97" s="160" t="s">
        <v>195</v>
      </c>
      <c r="H97" s="161">
        <v>10</v>
      </c>
      <c r="L97" s="158"/>
      <c r="M97" s="162"/>
      <c r="N97" s="163"/>
      <c r="O97" s="163"/>
      <c r="P97" s="163"/>
      <c r="Q97" s="163"/>
      <c r="R97" s="163"/>
      <c r="S97" s="163"/>
      <c r="T97" s="164"/>
      <c r="AT97" s="159" t="s">
        <v>144</v>
      </c>
      <c r="AU97" s="159" t="s">
        <v>83</v>
      </c>
      <c r="AV97" s="14" t="s">
        <v>83</v>
      </c>
      <c r="AW97" s="14" t="s">
        <v>37</v>
      </c>
      <c r="AX97" s="14" t="s">
        <v>81</v>
      </c>
      <c r="AY97" s="159" t="s">
        <v>132</v>
      </c>
    </row>
    <row r="98" spans="1:65" s="2" customFormat="1" ht="37.9" customHeight="1">
      <c r="A98" s="30"/>
      <c r="B98" s="135"/>
      <c r="C98" s="136" t="s">
        <v>83</v>
      </c>
      <c r="D98" s="136" t="s">
        <v>135</v>
      </c>
      <c r="E98" s="137" t="s">
        <v>1103</v>
      </c>
      <c r="F98" s="138" t="s">
        <v>1104</v>
      </c>
      <c r="G98" s="139" t="s">
        <v>184</v>
      </c>
      <c r="H98" s="140">
        <v>3</v>
      </c>
      <c r="I98" s="141"/>
      <c r="J98" s="141">
        <f>ROUND(I98*H98,2)</f>
        <v>0</v>
      </c>
      <c r="K98" s="138" t="s">
        <v>139</v>
      </c>
      <c r="L98" s="31"/>
      <c r="M98" s="142" t="s">
        <v>3</v>
      </c>
      <c r="N98" s="143" t="s">
        <v>46</v>
      </c>
      <c r="O98" s="144">
        <v>0.316</v>
      </c>
      <c r="P98" s="144">
        <f>O98*H98</f>
        <v>0.948</v>
      </c>
      <c r="Q98" s="144">
        <v>0.01893</v>
      </c>
      <c r="R98" s="144">
        <f>Q98*H98</f>
        <v>0.05678999999999999</v>
      </c>
      <c r="S98" s="144">
        <v>0</v>
      </c>
      <c r="T98" s="145">
        <f>S98*H98</f>
        <v>0</v>
      </c>
      <c r="U98" s="30"/>
      <c r="V98" s="30"/>
      <c r="W98" s="30"/>
      <c r="X98" s="30"/>
      <c r="Y98" s="30"/>
      <c r="Z98" s="30"/>
      <c r="AA98" s="30"/>
      <c r="AB98" s="30"/>
      <c r="AC98" s="30"/>
      <c r="AD98" s="30"/>
      <c r="AE98" s="30"/>
      <c r="AR98" s="146" t="s">
        <v>140</v>
      </c>
      <c r="AT98" s="146" t="s">
        <v>135</v>
      </c>
      <c r="AU98" s="146" t="s">
        <v>83</v>
      </c>
      <c r="AY98" s="18" t="s">
        <v>132</v>
      </c>
      <c r="BE98" s="147">
        <f>IF(N98="základní",J98,0)</f>
        <v>0</v>
      </c>
      <c r="BF98" s="147">
        <f>IF(N98="snížená",J98,0)</f>
        <v>0</v>
      </c>
      <c r="BG98" s="147">
        <f>IF(N98="zákl. přenesená",J98,0)</f>
        <v>0</v>
      </c>
      <c r="BH98" s="147">
        <f>IF(N98="sníž. přenesená",J98,0)</f>
        <v>0</v>
      </c>
      <c r="BI98" s="147">
        <f>IF(N98="nulová",J98,0)</f>
        <v>0</v>
      </c>
      <c r="BJ98" s="18" t="s">
        <v>81</v>
      </c>
      <c r="BK98" s="147">
        <f>ROUND(I98*H98,2)</f>
        <v>0</v>
      </c>
      <c r="BL98" s="18" t="s">
        <v>140</v>
      </c>
      <c r="BM98" s="146" t="s">
        <v>1105</v>
      </c>
    </row>
    <row r="99" spans="2:51" s="13" customFormat="1" ht="12">
      <c r="B99" s="152"/>
      <c r="D99" s="148" t="s">
        <v>144</v>
      </c>
      <c r="E99" s="153" t="s">
        <v>3</v>
      </c>
      <c r="F99" s="154" t="s">
        <v>179</v>
      </c>
      <c r="H99" s="153" t="s">
        <v>3</v>
      </c>
      <c r="L99" s="152"/>
      <c r="M99" s="155"/>
      <c r="N99" s="156"/>
      <c r="O99" s="156"/>
      <c r="P99" s="156"/>
      <c r="Q99" s="156"/>
      <c r="R99" s="156"/>
      <c r="S99" s="156"/>
      <c r="T99" s="157"/>
      <c r="AT99" s="153" t="s">
        <v>144</v>
      </c>
      <c r="AU99" s="153" t="s">
        <v>83</v>
      </c>
      <c r="AV99" s="13" t="s">
        <v>81</v>
      </c>
      <c r="AW99" s="13" t="s">
        <v>37</v>
      </c>
      <c r="AX99" s="13" t="s">
        <v>75</v>
      </c>
      <c r="AY99" s="153" t="s">
        <v>132</v>
      </c>
    </row>
    <row r="100" spans="2:51" s="14" customFormat="1" ht="12">
      <c r="B100" s="158"/>
      <c r="D100" s="148" t="s">
        <v>144</v>
      </c>
      <c r="E100" s="159" t="s">
        <v>3</v>
      </c>
      <c r="F100" s="160" t="s">
        <v>133</v>
      </c>
      <c r="H100" s="161">
        <v>3</v>
      </c>
      <c r="L100" s="158"/>
      <c r="M100" s="162"/>
      <c r="N100" s="163"/>
      <c r="O100" s="163"/>
      <c r="P100" s="163"/>
      <c r="Q100" s="163"/>
      <c r="R100" s="163"/>
      <c r="S100" s="163"/>
      <c r="T100" s="164"/>
      <c r="AT100" s="159" t="s">
        <v>144</v>
      </c>
      <c r="AU100" s="159" t="s">
        <v>83</v>
      </c>
      <c r="AV100" s="14" t="s">
        <v>83</v>
      </c>
      <c r="AW100" s="14" t="s">
        <v>37</v>
      </c>
      <c r="AX100" s="14" t="s">
        <v>81</v>
      </c>
      <c r="AY100" s="159" t="s">
        <v>132</v>
      </c>
    </row>
    <row r="101" spans="2:63" s="12" customFormat="1" ht="22.9" customHeight="1">
      <c r="B101" s="123"/>
      <c r="D101" s="327" t="s">
        <v>74</v>
      </c>
      <c r="E101" s="328" t="s">
        <v>140</v>
      </c>
      <c r="F101" s="328" t="s">
        <v>181</v>
      </c>
      <c r="G101" s="329"/>
      <c r="H101" s="329"/>
      <c r="I101" s="329"/>
      <c r="J101" s="330">
        <f>BK101</f>
        <v>0</v>
      </c>
      <c r="L101" s="123"/>
      <c r="M101" s="127"/>
      <c r="N101" s="128"/>
      <c r="O101" s="128"/>
      <c r="P101" s="129">
        <f>SUM(P102:P104)</f>
        <v>2.694</v>
      </c>
      <c r="Q101" s="128"/>
      <c r="R101" s="129">
        <f>SUM(R102:R104)</f>
        <v>0.10656</v>
      </c>
      <c r="S101" s="128"/>
      <c r="T101" s="130">
        <f>SUM(T102:T104)</f>
        <v>0</v>
      </c>
      <c r="AR101" s="124" t="s">
        <v>81</v>
      </c>
      <c r="AT101" s="131" t="s">
        <v>74</v>
      </c>
      <c r="AU101" s="131" t="s">
        <v>81</v>
      </c>
      <c r="AY101" s="124" t="s">
        <v>132</v>
      </c>
      <c r="BK101" s="132">
        <f>SUM(BK102:BK104)</f>
        <v>0</v>
      </c>
    </row>
    <row r="102" spans="1:65" s="2" customFormat="1" ht="62.65" customHeight="1">
      <c r="A102" s="30"/>
      <c r="B102" s="135"/>
      <c r="C102" s="136" t="s">
        <v>133</v>
      </c>
      <c r="D102" s="136" t="s">
        <v>135</v>
      </c>
      <c r="E102" s="137" t="s">
        <v>1106</v>
      </c>
      <c r="F102" s="138" t="s">
        <v>1107</v>
      </c>
      <c r="G102" s="139" t="s">
        <v>184</v>
      </c>
      <c r="H102" s="140">
        <v>2</v>
      </c>
      <c r="I102" s="141"/>
      <c r="J102" s="141">
        <f>ROUND(I102*H102,2)</f>
        <v>0</v>
      </c>
      <c r="K102" s="138" t="s">
        <v>139</v>
      </c>
      <c r="L102" s="31"/>
      <c r="M102" s="142" t="s">
        <v>3</v>
      </c>
      <c r="N102" s="143" t="s">
        <v>46</v>
      </c>
      <c r="O102" s="144">
        <v>1.347</v>
      </c>
      <c r="P102" s="144">
        <f>O102*H102</f>
        <v>2.694</v>
      </c>
      <c r="Q102" s="144">
        <v>0.05328</v>
      </c>
      <c r="R102" s="144">
        <f>Q102*H102</f>
        <v>0.10656</v>
      </c>
      <c r="S102" s="144">
        <v>0</v>
      </c>
      <c r="T102" s="145">
        <f>S102*H102</f>
        <v>0</v>
      </c>
      <c r="U102" s="30"/>
      <c r="V102" s="30"/>
      <c r="W102" s="30"/>
      <c r="X102" s="30"/>
      <c r="Y102" s="30"/>
      <c r="Z102" s="30"/>
      <c r="AA102" s="30"/>
      <c r="AB102" s="30"/>
      <c r="AC102" s="30"/>
      <c r="AD102" s="30"/>
      <c r="AE102" s="30"/>
      <c r="AR102" s="146" t="s">
        <v>140</v>
      </c>
      <c r="AT102" s="146" t="s">
        <v>135</v>
      </c>
      <c r="AU102" s="146" t="s">
        <v>83</v>
      </c>
      <c r="AY102" s="18" t="s">
        <v>132</v>
      </c>
      <c r="BE102" s="147">
        <f>IF(N102="základní",J102,0)</f>
        <v>0</v>
      </c>
      <c r="BF102" s="147">
        <f>IF(N102="snížená",J102,0)</f>
        <v>0</v>
      </c>
      <c r="BG102" s="147">
        <f>IF(N102="zákl. přenesená",J102,0)</f>
        <v>0</v>
      </c>
      <c r="BH102" s="147">
        <f>IF(N102="sníž. přenesená",J102,0)</f>
        <v>0</v>
      </c>
      <c r="BI102" s="147">
        <f>IF(N102="nulová",J102,0)</f>
        <v>0</v>
      </c>
      <c r="BJ102" s="18" t="s">
        <v>81</v>
      </c>
      <c r="BK102" s="147">
        <f>ROUND(I102*H102,2)</f>
        <v>0</v>
      </c>
      <c r="BL102" s="18" t="s">
        <v>140</v>
      </c>
      <c r="BM102" s="146" t="s">
        <v>1108</v>
      </c>
    </row>
    <row r="103" spans="2:51" s="13" customFormat="1" ht="12">
      <c r="B103" s="152"/>
      <c r="D103" s="148" t="s">
        <v>144</v>
      </c>
      <c r="E103" s="153" t="s">
        <v>3</v>
      </c>
      <c r="F103" s="154" t="s">
        <v>1109</v>
      </c>
      <c r="H103" s="153" t="s">
        <v>3</v>
      </c>
      <c r="L103" s="152"/>
      <c r="M103" s="155"/>
      <c r="N103" s="156"/>
      <c r="O103" s="156"/>
      <c r="P103" s="156"/>
      <c r="Q103" s="156"/>
      <c r="R103" s="156"/>
      <c r="S103" s="156"/>
      <c r="T103" s="157"/>
      <c r="AT103" s="153" t="s">
        <v>144</v>
      </c>
      <c r="AU103" s="153" t="s">
        <v>83</v>
      </c>
      <c r="AV103" s="13" t="s">
        <v>81</v>
      </c>
      <c r="AW103" s="13" t="s">
        <v>37</v>
      </c>
      <c r="AX103" s="13" t="s">
        <v>75</v>
      </c>
      <c r="AY103" s="153" t="s">
        <v>132</v>
      </c>
    </row>
    <row r="104" spans="2:51" s="14" customFormat="1" ht="12">
      <c r="B104" s="158"/>
      <c r="D104" s="148" t="s">
        <v>144</v>
      </c>
      <c r="E104" s="159" t="s">
        <v>3</v>
      </c>
      <c r="F104" s="160" t="s">
        <v>1110</v>
      </c>
      <c r="H104" s="161">
        <v>2</v>
      </c>
      <c r="L104" s="158"/>
      <c r="M104" s="162"/>
      <c r="N104" s="163"/>
      <c r="O104" s="163"/>
      <c r="P104" s="163"/>
      <c r="Q104" s="163"/>
      <c r="R104" s="163"/>
      <c r="S104" s="163"/>
      <c r="T104" s="164"/>
      <c r="AT104" s="159" t="s">
        <v>144</v>
      </c>
      <c r="AU104" s="159" t="s">
        <v>83</v>
      </c>
      <c r="AV104" s="14" t="s">
        <v>83</v>
      </c>
      <c r="AW104" s="14" t="s">
        <v>37</v>
      </c>
      <c r="AX104" s="14" t="s">
        <v>81</v>
      </c>
      <c r="AY104" s="159" t="s">
        <v>132</v>
      </c>
    </row>
    <row r="105" spans="2:63" s="12" customFormat="1" ht="22.9" customHeight="1">
      <c r="B105" s="123"/>
      <c r="D105" s="327" t="s">
        <v>74</v>
      </c>
      <c r="E105" s="328" t="s">
        <v>169</v>
      </c>
      <c r="F105" s="328" t="s">
        <v>200</v>
      </c>
      <c r="G105" s="329"/>
      <c r="H105" s="329"/>
      <c r="I105" s="329"/>
      <c r="J105" s="330">
        <f>BK105</f>
        <v>0</v>
      </c>
      <c r="L105" s="123"/>
      <c r="M105" s="127"/>
      <c r="N105" s="128"/>
      <c r="O105" s="128"/>
      <c r="P105" s="129">
        <f>SUM(P106:P112)</f>
        <v>17.968</v>
      </c>
      <c r="Q105" s="128"/>
      <c r="R105" s="129">
        <f>SUM(R106:R112)</f>
        <v>1.0364</v>
      </c>
      <c r="S105" s="128"/>
      <c r="T105" s="130">
        <f>SUM(T106:T112)</f>
        <v>0</v>
      </c>
      <c r="AR105" s="124" t="s">
        <v>81</v>
      </c>
      <c r="AT105" s="131" t="s">
        <v>74</v>
      </c>
      <c r="AU105" s="131" t="s">
        <v>81</v>
      </c>
      <c r="AY105" s="124" t="s">
        <v>132</v>
      </c>
      <c r="BK105" s="132">
        <f>SUM(BK106:BK112)</f>
        <v>0</v>
      </c>
    </row>
    <row r="106" spans="1:65" s="2" customFormat="1" ht="14.45" customHeight="1">
      <c r="A106" s="30"/>
      <c r="B106" s="135"/>
      <c r="C106" s="136" t="s">
        <v>140</v>
      </c>
      <c r="D106" s="136" t="s">
        <v>135</v>
      </c>
      <c r="E106" s="137" t="s">
        <v>1111</v>
      </c>
      <c r="F106" s="138" t="s">
        <v>1112</v>
      </c>
      <c r="G106" s="139" t="s">
        <v>177</v>
      </c>
      <c r="H106" s="140">
        <v>24</v>
      </c>
      <c r="I106" s="141"/>
      <c r="J106" s="141">
        <f>ROUND(I106*H106,2)</f>
        <v>0</v>
      </c>
      <c r="K106" s="138" t="s">
        <v>139</v>
      </c>
      <c r="L106" s="31"/>
      <c r="M106" s="142" t="s">
        <v>3</v>
      </c>
      <c r="N106" s="143" t="s">
        <v>46</v>
      </c>
      <c r="O106" s="144">
        <v>0.624</v>
      </c>
      <c r="P106" s="144">
        <f>O106*H106</f>
        <v>14.975999999999999</v>
      </c>
      <c r="Q106" s="144">
        <v>0.04</v>
      </c>
      <c r="R106" s="144">
        <f>Q106*H106</f>
        <v>0.96</v>
      </c>
      <c r="S106" s="144">
        <v>0</v>
      </c>
      <c r="T106" s="145">
        <f>S106*H106</f>
        <v>0</v>
      </c>
      <c r="U106" s="30"/>
      <c r="V106" s="30"/>
      <c r="W106" s="30"/>
      <c r="X106" s="30"/>
      <c r="Y106" s="30"/>
      <c r="Z106" s="30"/>
      <c r="AA106" s="30"/>
      <c r="AB106" s="30"/>
      <c r="AC106" s="30"/>
      <c r="AD106" s="30"/>
      <c r="AE106" s="30"/>
      <c r="AR106" s="146" t="s">
        <v>140</v>
      </c>
      <c r="AT106" s="146" t="s">
        <v>135</v>
      </c>
      <c r="AU106" s="146" t="s">
        <v>83</v>
      </c>
      <c r="AY106" s="18" t="s">
        <v>132</v>
      </c>
      <c r="BE106" s="147">
        <f>IF(N106="základní",J106,0)</f>
        <v>0</v>
      </c>
      <c r="BF106" s="147">
        <f>IF(N106="snížená",J106,0)</f>
        <v>0</v>
      </c>
      <c r="BG106" s="147">
        <f>IF(N106="zákl. přenesená",J106,0)</f>
        <v>0</v>
      </c>
      <c r="BH106" s="147">
        <f>IF(N106="sníž. přenesená",J106,0)</f>
        <v>0</v>
      </c>
      <c r="BI106" s="147">
        <f>IF(N106="nulová",J106,0)</f>
        <v>0</v>
      </c>
      <c r="BJ106" s="18" t="s">
        <v>81</v>
      </c>
      <c r="BK106" s="147">
        <f>ROUND(I106*H106,2)</f>
        <v>0</v>
      </c>
      <c r="BL106" s="18" t="s">
        <v>140</v>
      </c>
      <c r="BM106" s="146" t="s">
        <v>1113</v>
      </c>
    </row>
    <row r="107" spans="1:47" s="2" customFormat="1" ht="39">
      <c r="A107" s="30"/>
      <c r="B107" s="31"/>
      <c r="C107" s="30"/>
      <c r="D107" s="148" t="s">
        <v>142</v>
      </c>
      <c r="E107" s="30"/>
      <c r="F107" s="149" t="s">
        <v>1114</v>
      </c>
      <c r="G107" s="30"/>
      <c r="H107" s="30"/>
      <c r="I107" s="30"/>
      <c r="J107" s="30"/>
      <c r="K107" s="30"/>
      <c r="L107" s="31"/>
      <c r="M107" s="150"/>
      <c r="N107" s="151"/>
      <c r="O107" s="51"/>
      <c r="P107" s="51"/>
      <c r="Q107" s="51"/>
      <c r="R107" s="51"/>
      <c r="S107" s="51"/>
      <c r="T107" s="52"/>
      <c r="U107" s="30"/>
      <c r="V107" s="30"/>
      <c r="W107" s="30"/>
      <c r="X107" s="30"/>
      <c r="Y107" s="30"/>
      <c r="Z107" s="30"/>
      <c r="AA107" s="30"/>
      <c r="AB107" s="30"/>
      <c r="AC107" s="30"/>
      <c r="AD107" s="30"/>
      <c r="AE107" s="30"/>
      <c r="AT107" s="18" t="s">
        <v>142</v>
      </c>
      <c r="AU107" s="18" t="s">
        <v>83</v>
      </c>
    </row>
    <row r="108" spans="2:51" s="13" customFormat="1" ht="12">
      <c r="B108" s="152"/>
      <c r="D108" s="148" t="s">
        <v>144</v>
      </c>
      <c r="E108" s="153" t="s">
        <v>3</v>
      </c>
      <c r="F108" s="154" t="s">
        <v>1109</v>
      </c>
      <c r="H108" s="153" t="s">
        <v>3</v>
      </c>
      <c r="L108" s="152"/>
      <c r="M108" s="155"/>
      <c r="N108" s="156"/>
      <c r="O108" s="156"/>
      <c r="P108" s="156"/>
      <c r="Q108" s="156"/>
      <c r="R108" s="156"/>
      <c r="S108" s="156"/>
      <c r="T108" s="157"/>
      <c r="AT108" s="153" t="s">
        <v>144</v>
      </c>
      <c r="AU108" s="153" t="s">
        <v>83</v>
      </c>
      <c r="AV108" s="13" t="s">
        <v>81</v>
      </c>
      <c r="AW108" s="13" t="s">
        <v>37</v>
      </c>
      <c r="AX108" s="13" t="s">
        <v>75</v>
      </c>
      <c r="AY108" s="153" t="s">
        <v>132</v>
      </c>
    </row>
    <row r="109" spans="2:51" s="14" customFormat="1" ht="12">
      <c r="B109" s="158"/>
      <c r="D109" s="148" t="s">
        <v>144</v>
      </c>
      <c r="E109" s="159" t="s">
        <v>3</v>
      </c>
      <c r="F109" s="160" t="s">
        <v>1115</v>
      </c>
      <c r="H109" s="161">
        <v>2</v>
      </c>
      <c r="L109" s="158"/>
      <c r="M109" s="162"/>
      <c r="N109" s="163"/>
      <c r="O109" s="163"/>
      <c r="P109" s="163"/>
      <c r="Q109" s="163"/>
      <c r="R109" s="163"/>
      <c r="S109" s="163"/>
      <c r="T109" s="164"/>
      <c r="AT109" s="159" t="s">
        <v>144</v>
      </c>
      <c r="AU109" s="159" t="s">
        <v>83</v>
      </c>
      <c r="AV109" s="14" t="s">
        <v>83</v>
      </c>
      <c r="AW109" s="14" t="s">
        <v>37</v>
      </c>
      <c r="AX109" s="14" t="s">
        <v>81</v>
      </c>
      <c r="AY109" s="159" t="s">
        <v>132</v>
      </c>
    </row>
    <row r="110" spans="2:51" s="13" customFormat="1" ht="22.5">
      <c r="B110" s="152"/>
      <c r="D110" s="148" t="s">
        <v>144</v>
      </c>
      <c r="E110" s="153" t="s">
        <v>3</v>
      </c>
      <c r="F110" s="154" t="s">
        <v>1891</v>
      </c>
      <c r="H110" s="153" t="s">
        <v>3</v>
      </c>
      <c r="L110" s="152"/>
      <c r="M110" s="155"/>
      <c r="N110" s="156"/>
      <c r="O110" s="156"/>
      <c r="P110" s="156"/>
      <c r="Q110" s="156"/>
      <c r="R110" s="156"/>
      <c r="S110" s="156"/>
      <c r="T110" s="157"/>
      <c r="AT110" s="153" t="s">
        <v>144</v>
      </c>
      <c r="AU110" s="153" t="s">
        <v>83</v>
      </c>
      <c r="AV110" s="13" t="s">
        <v>81</v>
      </c>
      <c r="AW110" s="13" t="s">
        <v>37</v>
      </c>
      <c r="AX110" s="13" t="s">
        <v>75</v>
      </c>
      <c r="AY110" s="153" t="s">
        <v>132</v>
      </c>
    </row>
    <row r="111" spans="2:51" s="14" customFormat="1" ht="12">
      <c r="B111" s="158"/>
      <c r="D111" s="148" t="s">
        <v>144</v>
      </c>
      <c r="E111" s="159" t="s">
        <v>3</v>
      </c>
      <c r="F111" s="160" t="s">
        <v>1892</v>
      </c>
      <c r="H111" s="161">
        <f>5+2+4+5+2+4</f>
        <v>22</v>
      </c>
      <c r="L111" s="158"/>
      <c r="M111" s="162"/>
      <c r="N111" s="163"/>
      <c r="O111" s="163"/>
      <c r="P111" s="163"/>
      <c r="Q111" s="163"/>
      <c r="R111" s="163"/>
      <c r="S111" s="163"/>
      <c r="T111" s="164"/>
      <c r="AT111" s="159" t="s">
        <v>144</v>
      </c>
      <c r="AU111" s="159" t="s">
        <v>83</v>
      </c>
      <c r="AV111" s="14" t="s">
        <v>83</v>
      </c>
      <c r="AW111" s="14" t="s">
        <v>37</v>
      </c>
      <c r="AX111" s="14" t="s">
        <v>81</v>
      </c>
      <c r="AY111" s="159" t="s">
        <v>132</v>
      </c>
    </row>
    <row r="112" spans="1:65" s="2" customFormat="1" ht="24.2" customHeight="1">
      <c r="A112" s="30"/>
      <c r="B112" s="135"/>
      <c r="C112" s="136" t="s">
        <v>164</v>
      </c>
      <c r="D112" s="136" t="s">
        <v>135</v>
      </c>
      <c r="E112" s="137" t="s">
        <v>1116</v>
      </c>
      <c r="F112" s="138" t="s">
        <v>1117</v>
      </c>
      <c r="G112" s="139" t="s">
        <v>177</v>
      </c>
      <c r="H112" s="140">
        <v>2</v>
      </c>
      <c r="I112" s="141"/>
      <c r="J112" s="141">
        <f>ROUND(I112*H112,2)</f>
        <v>0</v>
      </c>
      <c r="K112" s="138" t="s">
        <v>139</v>
      </c>
      <c r="L112" s="31"/>
      <c r="M112" s="142" t="s">
        <v>3</v>
      </c>
      <c r="N112" s="143" t="s">
        <v>46</v>
      </c>
      <c r="O112" s="144">
        <v>1.496</v>
      </c>
      <c r="P112" s="144">
        <f>O112*H112</f>
        <v>2.992</v>
      </c>
      <c r="Q112" s="144">
        <v>0.0382</v>
      </c>
      <c r="R112" s="144">
        <f>Q112*H112</f>
        <v>0.0764</v>
      </c>
      <c r="S112" s="144">
        <v>0</v>
      </c>
      <c r="T112" s="145">
        <f>S112*H112</f>
        <v>0</v>
      </c>
      <c r="U112" s="30"/>
      <c r="V112" s="30"/>
      <c r="W112" s="30"/>
      <c r="X112" s="30"/>
      <c r="Y112" s="30"/>
      <c r="Z112" s="30"/>
      <c r="AA112" s="30"/>
      <c r="AB112" s="30"/>
      <c r="AC112" s="30"/>
      <c r="AD112" s="30"/>
      <c r="AE112" s="30"/>
      <c r="AR112" s="146" t="s">
        <v>140</v>
      </c>
      <c r="AT112" s="146" t="s">
        <v>135</v>
      </c>
      <c r="AU112" s="146" t="s">
        <v>83</v>
      </c>
      <c r="AY112" s="18" t="s">
        <v>132</v>
      </c>
      <c r="BE112" s="147">
        <f>IF(N112="základní",J112,0)</f>
        <v>0</v>
      </c>
      <c r="BF112" s="147">
        <f>IF(N112="snížená",J112,0)</f>
        <v>0</v>
      </c>
      <c r="BG112" s="147">
        <f>IF(N112="zákl. přenesená",J112,0)</f>
        <v>0</v>
      </c>
      <c r="BH112" s="147">
        <f>IF(N112="sníž. přenesená",J112,0)</f>
        <v>0</v>
      </c>
      <c r="BI112" s="147">
        <f>IF(N112="nulová",J112,0)</f>
        <v>0</v>
      </c>
      <c r="BJ112" s="18" t="s">
        <v>81</v>
      </c>
      <c r="BK112" s="147">
        <f>ROUND(I112*H112,2)</f>
        <v>0</v>
      </c>
      <c r="BL112" s="18" t="s">
        <v>140</v>
      </c>
      <c r="BM112" s="146" t="s">
        <v>1118</v>
      </c>
    </row>
    <row r="113" spans="2:63" s="12" customFormat="1" ht="22.9" customHeight="1">
      <c r="B113" s="123"/>
      <c r="D113" s="327" t="s">
        <v>74</v>
      </c>
      <c r="E113" s="328" t="s">
        <v>189</v>
      </c>
      <c r="F113" s="328" t="s">
        <v>255</v>
      </c>
      <c r="G113" s="329"/>
      <c r="H113" s="329"/>
      <c r="I113" s="329"/>
      <c r="J113" s="330">
        <f>BK113</f>
        <v>0</v>
      </c>
      <c r="L113" s="123"/>
      <c r="M113" s="127"/>
      <c r="N113" s="128"/>
      <c r="O113" s="128"/>
      <c r="P113" s="129">
        <f>SUM(P114:P138)</f>
        <v>20.85</v>
      </c>
      <c r="Q113" s="128"/>
      <c r="R113" s="129">
        <f>SUM(R114:R138)</f>
        <v>0</v>
      </c>
      <c r="S113" s="128"/>
      <c r="T113" s="130">
        <f>SUM(T114:T138)</f>
        <v>0.987</v>
      </c>
      <c r="AR113" s="124" t="s">
        <v>81</v>
      </c>
      <c r="AT113" s="131" t="s">
        <v>74</v>
      </c>
      <c r="AU113" s="131" t="s">
        <v>81</v>
      </c>
      <c r="AY113" s="124" t="s">
        <v>132</v>
      </c>
      <c r="BK113" s="132">
        <f>SUM(BK114:BK138)</f>
        <v>0</v>
      </c>
    </row>
    <row r="114" spans="1:65" s="2" customFormat="1" ht="49.15" customHeight="1">
      <c r="A114" s="30"/>
      <c r="B114" s="135"/>
      <c r="C114" s="136" t="s">
        <v>169</v>
      </c>
      <c r="D114" s="136" t="s">
        <v>135</v>
      </c>
      <c r="E114" s="137" t="s">
        <v>1119</v>
      </c>
      <c r="F114" s="138" t="s">
        <v>1120</v>
      </c>
      <c r="G114" s="139" t="s">
        <v>184</v>
      </c>
      <c r="H114" s="140">
        <v>14</v>
      </c>
      <c r="I114" s="141"/>
      <c r="J114" s="141">
        <f>ROUND(I114*H114,2)</f>
        <v>0</v>
      </c>
      <c r="K114" s="138" t="s">
        <v>139</v>
      </c>
      <c r="L114" s="31"/>
      <c r="M114" s="142" t="s">
        <v>3</v>
      </c>
      <c r="N114" s="143" t="s">
        <v>46</v>
      </c>
      <c r="O114" s="144">
        <v>0.16</v>
      </c>
      <c r="P114" s="144">
        <f>O114*H114</f>
        <v>2.24</v>
      </c>
      <c r="Q114" s="144">
        <v>0</v>
      </c>
      <c r="R114" s="144">
        <f>Q114*H114</f>
        <v>0</v>
      </c>
      <c r="S114" s="144">
        <v>0.004</v>
      </c>
      <c r="T114" s="145">
        <f>S114*H114</f>
        <v>0.056</v>
      </c>
      <c r="U114" s="30"/>
      <c r="V114" s="30"/>
      <c r="W114" s="30"/>
      <c r="X114" s="30"/>
      <c r="Y114" s="30"/>
      <c r="Z114" s="30"/>
      <c r="AA114" s="30"/>
      <c r="AB114" s="30"/>
      <c r="AC114" s="30"/>
      <c r="AD114" s="30"/>
      <c r="AE114" s="30"/>
      <c r="AR114" s="146" t="s">
        <v>140</v>
      </c>
      <c r="AT114" s="146" t="s">
        <v>135</v>
      </c>
      <c r="AU114" s="146" t="s">
        <v>83</v>
      </c>
      <c r="AY114" s="18" t="s">
        <v>132</v>
      </c>
      <c r="BE114" s="147">
        <f>IF(N114="základní",J114,0)</f>
        <v>0</v>
      </c>
      <c r="BF114" s="147">
        <f>IF(N114="snížená",J114,0)</f>
        <v>0</v>
      </c>
      <c r="BG114" s="147">
        <f>IF(N114="zákl. přenesená",J114,0)</f>
        <v>0</v>
      </c>
      <c r="BH114" s="147">
        <f>IF(N114="sníž. přenesená",J114,0)</f>
        <v>0</v>
      </c>
      <c r="BI114" s="147">
        <f>IF(N114="nulová",J114,0)</f>
        <v>0</v>
      </c>
      <c r="BJ114" s="18" t="s">
        <v>81</v>
      </c>
      <c r="BK114" s="147">
        <f>ROUND(I114*H114,2)</f>
        <v>0</v>
      </c>
      <c r="BL114" s="18" t="s">
        <v>140</v>
      </c>
      <c r="BM114" s="146" t="s">
        <v>1121</v>
      </c>
    </row>
    <row r="115" spans="2:51" s="13" customFormat="1" ht="12">
      <c r="B115" s="152"/>
      <c r="D115" s="148" t="s">
        <v>144</v>
      </c>
      <c r="E115" s="153" t="s">
        <v>3</v>
      </c>
      <c r="F115" s="154" t="s">
        <v>1122</v>
      </c>
      <c r="H115" s="153" t="s">
        <v>3</v>
      </c>
      <c r="L115" s="152"/>
      <c r="M115" s="155"/>
      <c r="N115" s="156"/>
      <c r="O115" s="156"/>
      <c r="P115" s="156"/>
      <c r="Q115" s="156"/>
      <c r="R115" s="156"/>
      <c r="S115" s="156"/>
      <c r="T115" s="157"/>
      <c r="AT115" s="153" t="s">
        <v>144</v>
      </c>
      <c r="AU115" s="153" t="s">
        <v>83</v>
      </c>
      <c r="AV115" s="13" t="s">
        <v>81</v>
      </c>
      <c r="AW115" s="13" t="s">
        <v>37</v>
      </c>
      <c r="AX115" s="13" t="s">
        <v>75</v>
      </c>
      <c r="AY115" s="153" t="s">
        <v>132</v>
      </c>
    </row>
    <row r="116" spans="2:51" s="14" customFormat="1" ht="12">
      <c r="B116" s="158"/>
      <c r="D116" s="148" t="s">
        <v>144</v>
      </c>
      <c r="E116" s="159" t="s">
        <v>3</v>
      </c>
      <c r="F116" s="160" t="s">
        <v>195</v>
      </c>
      <c r="H116" s="161">
        <v>10</v>
      </c>
      <c r="L116" s="158"/>
      <c r="M116" s="162"/>
      <c r="N116" s="163"/>
      <c r="O116" s="163"/>
      <c r="P116" s="163"/>
      <c r="Q116" s="163"/>
      <c r="R116" s="163"/>
      <c r="S116" s="163"/>
      <c r="T116" s="164"/>
      <c r="AT116" s="159" t="s">
        <v>144</v>
      </c>
      <c r="AU116" s="159" t="s">
        <v>83</v>
      </c>
      <c r="AV116" s="14" t="s">
        <v>83</v>
      </c>
      <c r="AW116" s="14" t="s">
        <v>37</v>
      </c>
      <c r="AX116" s="14" t="s">
        <v>81</v>
      </c>
      <c r="AY116" s="159" t="s">
        <v>132</v>
      </c>
    </row>
    <row r="117" spans="2:51" s="13" customFormat="1" ht="22.5">
      <c r="B117" s="152"/>
      <c r="D117" s="148" t="s">
        <v>144</v>
      </c>
      <c r="E117" s="153" t="s">
        <v>3</v>
      </c>
      <c r="F117" s="154" t="s">
        <v>1884</v>
      </c>
      <c r="H117" s="153" t="s">
        <v>3</v>
      </c>
      <c r="L117" s="152"/>
      <c r="M117" s="155"/>
      <c r="N117" s="156"/>
      <c r="O117" s="156"/>
      <c r="P117" s="156"/>
      <c r="Q117" s="156"/>
      <c r="R117" s="156"/>
      <c r="S117" s="156"/>
      <c r="T117" s="157"/>
      <c r="AT117" s="153" t="s">
        <v>144</v>
      </c>
      <c r="AU117" s="153" t="s">
        <v>83</v>
      </c>
      <c r="AV117" s="13" t="s">
        <v>81</v>
      </c>
      <c r="AW117" s="13" t="s">
        <v>37</v>
      </c>
      <c r="AX117" s="13" t="s">
        <v>75</v>
      </c>
      <c r="AY117" s="153" t="s">
        <v>132</v>
      </c>
    </row>
    <row r="118" spans="2:51" s="14" customFormat="1" ht="12">
      <c r="B118" s="158"/>
      <c r="D118" s="148" t="s">
        <v>144</v>
      </c>
      <c r="E118" s="159" t="s">
        <v>3</v>
      </c>
      <c r="F118" s="160">
        <v>4</v>
      </c>
      <c r="H118" s="161">
        <v>4</v>
      </c>
      <c r="L118" s="158"/>
      <c r="M118" s="162"/>
      <c r="N118" s="163"/>
      <c r="O118" s="163"/>
      <c r="P118" s="163"/>
      <c r="Q118" s="163"/>
      <c r="R118" s="163"/>
      <c r="S118" s="163"/>
      <c r="T118" s="164"/>
      <c r="AT118" s="159" t="s">
        <v>144</v>
      </c>
      <c r="AU118" s="159" t="s">
        <v>83</v>
      </c>
      <c r="AV118" s="14" t="s">
        <v>83</v>
      </c>
      <c r="AW118" s="14" t="s">
        <v>37</v>
      </c>
      <c r="AX118" s="14" t="s">
        <v>81</v>
      </c>
      <c r="AY118" s="159" t="s">
        <v>132</v>
      </c>
    </row>
    <row r="119" spans="1:65" s="2" customFormat="1" ht="49.15" customHeight="1">
      <c r="A119" s="30"/>
      <c r="B119" s="135"/>
      <c r="C119" s="136" t="s">
        <v>174</v>
      </c>
      <c r="D119" s="136" t="s">
        <v>135</v>
      </c>
      <c r="E119" s="137" t="s">
        <v>1123</v>
      </c>
      <c r="F119" s="138" t="s">
        <v>1124</v>
      </c>
      <c r="G119" s="139" t="s">
        <v>184</v>
      </c>
      <c r="H119" s="140">
        <v>5</v>
      </c>
      <c r="I119" s="141"/>
      <c r="J119" s="141">
        <f>ROUND(I119*H119,2)</f>
        <v>0</v>
      </c>
      <c r="K119" s="138" t="s">
        <v>139</v>
      </c>
      <c r="L119" s="31"/>
      <c r="M119" s="142" t="s">
        <v>3</v>
      </c>
      <c r="N119" s="143" t="s">
        <v>46</v>
      </c>
      <c r="O119" s="144">
        <v>0.614</v>
      </c>
      <c r="P119" s="144">
        <f>O119*H119</f>
        <v>3.07</v>
      </c>
      <c r="Q119" s="144">
        <v>0</v>
      </c>
      <c r="R119" s="144">
        <f>Q119*H119</f>
        <v>0</v>
      </c>
      <c r="S119" s="144">
        <v>0.012</v>
      </c>
      <c r="T119" s="145">
        <f>S119*H119</f>
        <v>0.06</v>
      </c>
      <c r="U119" s="30"/>
      <c r="V119" s="30"/>
      <c r="W119" s="30"/>
      <c r="X119" s="30"/>
      <c r="Y119" s="30"/>
      <c r="Z119" s="30"/>
      <c r="AA119" s="30"/>
      <c r="AB119" s="30"/>
      <c r="AC119" s="30"/>
      <c r="AD119" s="30"/>
      <c r="AE119" s="30"/>
      <c r="AR119" s="146" t="s">
        <v>140</v>
      </c>
      <c r="AT119" s="146" t="s">
        <v>135</v>
      </c>
      <c r="AU119" s="146" t="s">
        <v>83</v>
      </c>
      <c r="AY119" s="18" t="s">
        <v>132</v>
      </c>
      <c r="BE119" s="147">
        <f>IF(N119="základní",J119,0)</f>
        <v>0</v>
      </c>
      <c r="BF119" s="147">
        <f>IF(N119="snížená",J119,0)</f>
        <v>0</v>
      </c>
      <c r="BG119" s="147">
        <f>IF(N119="zákl. přenesená",J119,0)</f>
        <v>0</v>
      </c>
      <c r="BH119" s="147">
        <f>IF(N119="sníž. přenesená",J119,0)</f>
        <v>0</v>
      </c>
      <c r="BI119" s="147">
        <f>IF(N119="nulová",J119,0)</f>
        <v>0</v>
      </c>
      <c r="BJ119" s="18" t="s">
        <v>81</v>
      </c>
      <c r="BK119" s="147">
        <f>ROUND(I119*H119,2)</f>
        <v>0</v>
      </c>
      <c r="BL119" s="18" t="s">
        <v>140</v>
      </c>
      <c r="BM119" s="146" t="s">
        <v>1125</v>
      </c>
    </row>
    <row r="120" spans="2:51" s="13" customFormat="1" ht="12">
      <c r="B120" s="152"/>
      <c r="D120" s="148" t="s">
        <v>144</v>
      </c>
      <c r="E120" s="153" t="s">
        <v>3</v>
      </c>
      <c r="F120" s="154" t="s">
        <v>1122</v>
      </c>
      <c r="H120" s="153" t="s">
        <v>3</v>
      </c>
      <c r="L120" s="152"/>
      <c r="M120" s="155"/>
      <c r="N120" s="156"/>
      <c r="O120" s="156"/>
      <c r="P120" s="156"/>
      <c r="Q120" s="156"/>
      <c r="R120" s="156"/>
      <c r="S120" s="156"/>
      <c r="T120" s="157"/>
      <c r="AT120" s="153" t="s">
        <v>144</v>
      </c>
      <c r="AU120" s="153" t="s">
        <v>83</v>
      </c>
      <c r="AV120" s="13" t="s">
        <v>81</v>
      </c>
      <c r="AW120" s="13" t="s">
        <v>37</v>
      </c>
      <c r="AX120" s="13" t="s">
        <v>75</v>
      </c>
      <c r="AY120" s="153" t="s">
        <v>132</v>
      </c>
    </row>
    <row r="121" spans="2:51" s="14" customFormat="1" ht="12">
      <c r="B121" s="158"/>
      <c r="D121" s="148" t="s">
        <v>144</v>
      </c>
      <c r="E121" s="159" t="s">
        <v>3</v>
      </c>
      <c r="F121" s="160" t="s">
        <v>133</v>
      </c>
      <c r="H121" s="161">
        <v>3</v>
      </c>
      <c r="L121" s="158"/>
      <c r="M121" s="162"/>
      <c r="N121" s="163"/>
      <c r="O121" s="163"/>
      <c r="P121" s="163"/>
      <c r="Q121" s="163"/>
      <c r="R121" s="163"/>
      <c r="S121" s="163"/>
      <c r="T121" s="164"/>
      <c r="AT121" s="159" t="s">
        <v>144</v>
      </c>
      <c r="AU121" s="159" t="s">
        <v>83</v>
      </c>
      <c r="AV121" s="14" t="s">
        <v>83</v>
      </c>
      <c r="AW121" s="14" t="s">
        <v>37</v>
      </c>
      <c r="AX121" s="14" t="s">
        <v>81</v>
      </c>
      <c r="AY121" s="159" t="s">
        <v>132</v>
      </c>
    </row>
    <row r="122" spans="2:51" s="13" customFormat="1" ht="22.5">
      <c r="B122" s="152"/>
      <c r="D122" s="148" t="s">
        <v>144</v>
      </c>
      <c r="E122" s="153" t="s">
        <v>3</v>
      </c>
      <c r="F122" s="154" t="s">
        <v>1883</v>
      </c>
      <c r="H122" s="153" t="s">
        <v>3</v>
      </c>
      <c r="L122" s="152"/>
      <c r="M122" s="155"/>
      <c r="N122" s="156"/>
      <c r="O122" s="156"/>
      <c r="P122" s="156"/>
      <c r="Q122" s="156"/>
      <c r="R122" s="156"/>
      <c r="S122" s="156"/>
      <c r="T122" s="157"/>
      <c r="AT122" s="153" t="s">
        <v>144</v>
      </c>
      <c r="AU122" s="153" t="s">
        <v>83</v>
      </c>
      <c r="AV122" s="13" t="s">
        <v>81</v>
      </c>
      <c r="AW122" s="13" t="s">
        <v>37</v>
      </c>
      <c r="AX122" s="13" t="s">
        <v>75</v>
      </c>
      <c r="AY122" s="153" t="s">
        <v>132</v>
      </c>
    </row>
    <row r="123" spans="2:51" s="14" customFormat="1" ht="12">
      <c r="B123" s="158"/>
      <c r="D123" s="148" t="s">
        <v>144</v>
      </c>
      <c r="E123" s="159" t="s">
        <v>3</v>
      </c>
      <c r="F123" s="160">
        <v>2</v>
      </c>
      <c r="H123" s="161">
        <v>2</v>
      </c>
      <c r="L123" s="158"/>
      <c r="M123" s="162"/>
      <c r="N123" s="163"/>
      <c r="O123" s="163"/>
      <c r="P123" s="163"/>
      <c r="Q123" s="163"/>
      <c r="R123" s="163"/>
      <c r="S123" s="163"/>
      <c r="T123" s="164"/>
      <c r="AT123" s="159" t="s">
        <v>144</v>
      </c>
      <c r="AU123" s="159" t="s">
        <v>83</v>
      </c>
      <c r="AV123" s="14" t="s">
        <v>83</v>
      </c>
      <c r="AW123" s="14" t="s">
        <v>37</v>
      </c>
      <c r="AX123" s="14" t="s">
        <v>81</v>
      </c>
      <c r="AY123" s="159" t="s">
        <v>132</v>
      </c>
    </row>
    <row r="124" spans="1:65" s="2" customFormat="1" ht="37.9" customHeight="1">
      <c r="A124" s="30"/>
      <c r="B124" s="135"/>
      <c r="C124" s="136" t="s">
        <v>161</v>
      </c>
      <c r="D124" s="136" t="s">
        <v>135</v>
      </c>
      <c r="E124" s="137" t="s">
        <v>1126</v>
      </c>
      <c r="F124" s="138" t="s">
        <v>1127</v>
      </c>
      <c r="G124" s="139" t="s">
        <v>184</v>
      </c>
      <c r="H124" s="140">
        <v>2</v>
      </c>
      <c r="I124" s="141"/>
      <c r="J124" s="141">
        <f>ROUND(I124*H124,2)</f>
        <v>0</v>
      </c>
      <c r="K124" s="138" t="s">
        <v>139</v>
      </c>
      <c r="L124" s="31"/>
      <c r="M124" s="142" t="s">
        <v>3</v>
      </c>
      <c r="N124" s="143" t="s">
        <v>46</v>
      </c>
      <c r="O124" s="144">
        <v>0.512</v>
      </c>
      <c r="P124" s="144">
        <f>O124*H124</f>
        <v>1.024</v>
      </c>
      <c r="Q124" s="144">
        <v>0</v>
      </c>
      <c r="R124" s="144">
        <f>Q124*H124</f>
        <v>0</v>
      </c>
      <c r="S124" s="144">
        <v>0.008</v>
      </c>
      <c r="T124" s="145">
        <f>S124*H124</f>
        <v>0.016</v>
      </c>
      <c r="U124" s="30"/>
      <c r="V124" s="30"/>
      <c r="W124" s="30"/>
      <c r="X124" s="30"/>
      <c r="Y124" s="30"/>
      <c r="Z124" s="30"/>
      <c r="AA124" s="30"/>
      <c r="AB124" s="30"/>
      <c r="AC124" s="30"/>
      <c r="AD124" s="30"/>
      <c r="AE124" s="30"/>
      <c r="AR124" s="146" t="s">
        <v>140</v>
      </c>
      <c r="AT124" s="146" t="s">
        <v>135</v>
      </c>
      <c r="AU124" s="146" t="s">
        <v>83</v>
      </c>
      <c r="AY124" s="18" t="s">
        <v>132</v>
      </c>
      <c r="BE124" s="147">
        <f>IF(N124="základní",J124,0)</f>
        <v>0</v>
      </c>
      <c r="BF124" s="147">
        <f>IF(N124="snížená",J124,0)</f>
        <v>0</v>
      </c>
      <c r="BG124" s="147">
        <f>IF(N124="zákl. přenesená",J124,0)</f>
        <v>0</v>
      </c>
      <c r="BH124" s="147">
        <f>IF(N124="sníž. přenesená",J124,0)</f>
        <v>0</v>
      </c>
      <c r="BI124" s="147">
        <f>IF(N124="nulová",J124,0)</f>
        <v>0</v>
      </c>
      <c r="BJ124" s="18" t="s">
        <v>81</v>
      </c>
      <c r="BK124" s="147">
        <f>ROUND(I124*H124,2)</f>
        <v>0</v>
      </c>
      <c r="BL124" s="18" t="s">
        <v>140</v>
      </c>
      <c r="BM124" s="146" t="s">
        <v>1128</v>
      </c>
    </row>
    <row r="125" spans="2:51" s="13" customFormat="1" ht="12">
      <c r="B125" s="152"/>
      <c r="D125" s="148" t="s">
        <v>144</v>
      </c>
      <c r="E125" s="153" t="s">
        <v>3</v>
      </c>
      <c r="F125" s="154" t="s">
        <v>1109</v>
      </c>
      <c r="H125" s="153" t="s">
        <v>3</v>
      </c>
      <c r="L125" s="152"/>
      <c r="M125" s="155"/>
      <c r="N125" s="156"/>
      <c r="O125" s="156"/>
      <c r="P125" s="156"/>
      <c r="Q125" s="156"/>
      <c r="R125" s="156"/>
      <c r="S125" s="156"/>
      <c r="T125" s="157"/>
      <c r="AT125" s="153" t="s">
        <v>144</v>
      </c>
      <c r="AU125" s="153" t="s">
        <v>83</v>
      </c>
      <c r="AV125" s="13" t="s">
        <v>81</v>
      </c>
      <c r="AW125" s="13" t="s">
        <v>37</v>
      </c>
      <c r="AX125" s="13" t="s">
        <v>75</v>
      </c>
      <c r="AY125" s="153" t="s">
        <v>132</v>
      </c>
    </row>
    <row r="126" spans="2:51" s="14" customFormat="1" ht="12">
      <c r="B126" s="158"/>
      <c r="D126" s="148" t="s">
        <v>144</v>
      </c>
      <c r="E126" s="159" t="s">
        <v>3</v>
      </c>
      <c r="F126" s="160" t="s">
        <v>1110</v>
      </c>
      <c r="H126" s="161">
        <v>2</v>
      </c>
      <c r="L126" s="158"/>
      <c r="M126" s="162"/>
      <c r="N126" s="163"/>
      <c r="O126" s="163"/>
      <c r="P126" s="163"/>
      <c r="Q126" s="163"/>
      <c r="R126" s="163"/>
      <c r="S126" s="163"/>
      <c r="T126" s="164"/>
      <c r="AT126" s="159" t="s">
        <v>144</v>
      </c>
      <c r="AU126" s="159" t="s">
        <v>83</v>
      </c>
      <c r="AV126" s="14" t="s">
        <v>83</v>
      </c>
      <c r="AW126" s="14" t="s">
        <v>37</v>
      </c>
      <c r="AX126" s="14" t="s">
        <v>81</v>
      </c>
      <c r="AY126" s="159" t="s">
        <v>132</v>
      </c>
    </row>
    <row r="127" spans="1:65" s="2" customFormat="1" ht="37.9" customHeight="1">
      <c r="A127" s="30"/>
      <c r="B127" s="135"/>
      <c r="C127" s="136" t="s">
        <v>189</v>
      </c>
      <c r="D127" s="136" t="s">
        <v>135</v>
      </c>
      <c r="E127" s="137" t="s">
        <v>329</v>
      </c>
      <c r="F127" s="138" t="s">
        <v>330</v>
      </c>
      <c r="G127" s="139" t="s">
        <v>234</v>
      </c>
      <c r="H127" s="140">
        <v>19</v>
      </c>
      <c r="I127" s="141"/>
      <c r="J127" s="141">
        <f>ROUND(I127*H127,2)</f>
        <v>0</v>
      </c>
      <c r="K127" s="138" t="s">
        <v>139</v>
      </c>
      <c r="L127" s="31"/>
      <c r="M127" s="142" t="s">
        <v>3</v>
      </c>
      <c r="N127" s="143" t="s">
        <v>46</v>
      </c>
      <c r="O127" s="144">
        <v>0.342</v>
      </c>
      <c r="P127" s="144">
        <f>O127*H127</f>
        <v>6.498</v>
      </c>
      <c r="Q127" s="144">
        <v>0</v>
      </c>
      <c r="R127" s="144">
        <f>Q127*H127</f>
        <v>0</v>
      </c>
      <c r="S127" s="144">
        <v>0.018</v>
      </c>
      <c r="T127" s="145">
        <f>S127*H127</f>
        <v>0.34199999999999997</v>
      </c>
      <c r="U127" s="30"/>
      <c r="V127" s="30"/>
      <c r="W127" s="30"/>
      <c r="X127" s="30"/>
      <c r="Y127" s="30"/>
      <c r="Z127" s="30"/>
      <c r="AA127" s="30"/>
      <c r="AB127" s="30"/>
      <c r="AC127" s="30"/>
      <c r="AD127" s="30"/>
      <c r="AE127" s="30"/>
      <c r="AR127" s="146" t="s">
        <v>140</v>
      </c>
      <c r="AT127" s="146" t="s">
        <v>135</v>
      </c>
      <c r="AU127" s="146" t="s">
        <v>83</v>
      </c>
      <c r="AY127" s="18" t="s">
        <v>132</v>
      </c>
      <c r="BE127" s="147">
        <f>IF(N127="základní",J127,0)</f>
        <v>0</v>
      </c>
      <c r="BF127" s="147">
        <f>IF(N127="snížená",J127,0)</f>
        <v>0</v>
      </c>
      <c r="BG127" s="147">
        <f>IF(N127="zákl. přenesená",J127,0)</f>
        <v>0</v>
      </c>
      <c r="BH127" s="147">
        <f>IF(N127="sníž. přenesená",J127,0)</f>
        <v>0</v>
      </c>
      <c r="BI127" s="147">
        <f>IF(N127="nulová",J127,0)</f>
        <v>0</v>
      </c>
      <c r="BJ127" s="18" t="s">
        <v>81</v>
      </c>
      <c r="BK127" s="147">
        <f>ROUND(I127*H127,2)</f>
        <v>0</v>
      </c>
      <c r="BL127" s="18" t="s">
        <v>140</v>
      </c>
      <c r="BM127" s="146" t="s">
        <v>1129</v>
      </c>
    </row>
    <row r="128" spans="2:51" s="13" customFormat="1" ht="12">
      <c r="B128" s="152"/>
      <c r="D128" s="148" t="s">
        <v>144</v>
      </c>
      <c r="E128" s="153" t="s">
        <v>3</v>
      </c>
      <c r="F128" s="154" t="s">
        <v>1130</v>
      </c>
      <c r="H128" s="153" t="s">
        <v>3</v>
      </c>
      <c r="L128" s="152"/>
      <c r="M128" s="155"/>
      <c r="N128" s="156"/>
      <c r="O128" s="156"/>
      <c r="P128" s="156"/>
      <c r="Q128" s="156"/>
      <c r="R128" s="156"/>
      <c r="S128" s="156"/>
      <c r="T128" s="157"/>
      <c r="AT128" s="153" t="s">
        <v>144</v>
      </c>
      <c r="AU128" s="153" t="s">
        <v>83</v>
      </c>
      <c r="AV128" s="13" t="s">
        <v>81</v>
      </c>
      <c r="AW128" s="13" t="s">
        <v>37</v>
      </c>
      <c r="AX128" s="13" t="s">
        <v>75</v>
      </c>
      <c r="AY128" s="153" t="s">
        <v>132</v>
      </c>
    </row>
    <row r="129" spans="2:51" s="14" customFormat="1" ht="12">
      <c r="B129" s="158"/>
      <c r="D129" s="148" t="s">
        <v>144</v>
      </c>
      <c r="E129" s="159" t="s">
        <v>3</v>
      </c>
      <c r="F129" s="160" t="s">
        <v>161</v>
      </c>
      <c r="H129" s="161">
        <v>8</v>
      </c>
      <c r="L129" s="158"/>
      <c r="M129" s="162"/>
      <c r="N129" s="163"/>
      <c r="O129" s="163"/>
      <c r="P129" s="163"/>
      <c r="Q129" s="163"/>
      <c r="R129" s="163"/>
      <c r="S129" s="163"/>
      <c r="T129" s="164"/>
      <c r="AT129" s="159" t="s">
        <v>144</v>
      </c>
      <c r="AU129" s="159" t="s">
        <v>83</v>
      </c>
      <c r="AV129" s="14" t="s">
        <v>83</v>
      </c>
      <c r="AW129" s="14" t="s">
        <v>37</v>
      </c>
      <c r="AX129" s="14" t="s">
        <v>81</v>
      </c>
      <c r="AY129" s="159" t="s">
        <v>132</v>
      </c>
    </row>
    <row r="130" spans="2:51" s="13" customFormat="1" ht="12">
      <c r="B130" s="152"/>
      <c r="D130" s="148" t="s">
        <v>144</v>
      </c>
      <c r="E130" s="153" t="s">
        <v>3</v>
      </c>
      <c r="F130" s="154" t="s">
        <v>1885</v>
      </c>
      <c r="H130" s="153" t="s">
        <v>3</v>
      </c>
      <c r="L130" s="152"/>
      <c r="M130" s="155"/>
      <c r="N130" s="156"/>
      <c r="O130" s="156"/>
      <c r="P130" s="156"/>
      <c r="Q130" s="156"/>
      <c r="R130" s="156"/>
      <c r="S130" s="156"/>
      <c r="T130" s="157"/>
      <c r="AT130" s="153" t="s">
        <v>144</v>
      </c>
      <c r="AU130" s="153" t="s">
        <v>83</v>
      </c>
      <c r="AV130" s="13" t="s">
        <v>81</v>
      </c>
      <c r="AW130" s="13" t="s">
        <v>37</v>
      </c>
      <c r="AX130" s="13" t="s">
        <v>75</v>
      </c>
      <c r="AY130" s="153" t="s">
        <v>132</v>
      </c>
    </row>
    <row r="131" spans="2:51" s="14" customFormat="1" ht="12">
      <c r="B131" s="158"/>
      <c r="D131" s="148" t="s">
        <v>144</v>
      </c>
      <c r="E131" s="159" t="s">
        <v>3</v>
      </c>
      <c r="F131" s="160">
        <v>5</v>
      </c>
      <c r="H131" s="161">
        <v>5</v>
      </c>
      <c r="L131" s="158"/>
      <c r="M131" s="162"/>
      <c r="N131" s="163"/>
      <c r="O131" s="163"/>
      <c r="P131" s="163"/>
      <c r="Q131" s="163"/>
      <c r="R131" s="163"/>
      <c r="S131" s="163"/>
      <c r="T131" s="164"/>
      <c r="AT131" s="159" t="s">
        <v>144</v>
      </c>
      <c r="AU131" s="159" t="s">
        <v>83</v>
      </c>
      <c r="AV131" s="14" t="s">
        <v>83</v>
      </c>
      <c r="AW131" s="14" t="s">
        <v>37</v>
      </c>
      <c r="AX131" s="14" t="s">
        <v>81</v>
      </c>
      <c r="AY131" s="159" t="s">
        <v>132</v>
      </c>
    </row>
    <row r="132" spans="2:51" s="13" customFormat="1" ht="12">
      <c r="B132" s="152"/>
      <c r="D132" s="148" t="s">
        <v>144</v>
      </c>
      <c r="E132" s="153" t="s">
        <v>3</v>
      </c>
      <c r="F132" s="154" t="s">
        <v>1886</v>
      </c>
      <c r="H132" s="153" t="s">
        <v>3</v>
      </c>
      <c r="L132" s="152"/>
      <c r="M132" s="155"/>
      <c r="N132" s="156"/>
      <c r="O132" s="156"/>
      <c r="P132" s="156"/>
      <c r="Q132" s="156"/>
      <c r="R132" s="156"/>
      <c r="S132" s="156"/>
      <c r="T132" s="157"/>
      <c r="AT132" s="153" t="s">
        <v>144</v>
      </c>
      <c r="AU132" s="153" t="s">
        <v>83</v>
      </c>
      <c r="AV132" s="13" t="s">
        <v>81</v>
      </c>
      <c r="AW132" s="13" t="s">
        <v>37</v>
      </c>
      <c r="AX132" s="13" t="s">
        <v>75</v>
      </c>
      <c r="AY132" s="153" t="s">
        <v>132</v>
      </c>
    </row>
    <row r="133" spans="2:51" s="14" customFormat="1" ht="12">
      <c r="B133" s="158"/>
      <c r="D133" s="148" t="s">
        <v>144</v>
      </c>
      <c r="E133" s="159" t="s">
        <v>3</v>
      </c>
      <c r="F133" s="160">
        <v>2</v>
      </c>
      <c r="H133" s="161">
        <v>2</v>
      </c>
      <c r="L133" s="158"/>
      <c r="M133" s="162"/>
      <c r="N133" s="163"/>
      <c r="O133" s="163"/>
      <c r="P133" s="163"/>
      <c r="Q133" s="163"/>
      <c r="R133" s="163"/>
      <c r="S133" s="163"/>
      <c r="T133" s="164"/>
      <c r="AT133" s="159" t="s">
        <v>144</v>
      </c>
      <c r="AU133" s="159" t="s">
        <v>83</v>
      </c>
      <c r="AV133" s="14" t="s">
        <v>83</v>
      </c>
      <c r="AW133" s="14" t="s">
        <v>37</v>
      </c>
      <c r="AX133" s="14" t="s">
        <v>81</v>
      </c>
      <c r="AY133" s="159" t="s">
        <v>132</v>
      </c>
    </row>
    <row r="134" spans="2:51" s="13" customFormat="1" ht="22.5">
      <c r="B134" s="152"/>
      <c r="D134" s="148" t="s">
        <v>144</v>
      </c>
      <c r="E134" s="153" t="s">
        <v>3</v>
      </c>
      <c r="F134" s="154" t="s">
        <v>1887</v>
      </c>
      <c r="H134" s="153" t="s">
        <v>3</v>
      </c>
      <c r="L134" s="152"/>
      <c r="M134" s="155"/>
      <c r="N134" s="156"/>
      <c r="O134" s="156"/>
      <c r="P134" s="156"/>
      <c r="Q134" s="156"/>
      <c r="R134" s="156"/>
      <c r="S134" s="156"/>
      <c r="T134" s="157"/>
      <c r="AT134" s="153" t="s">
        <v>144</v>
      </c>
      <c r="AU134" s="153" t="s">
        <v>83</v>
      </c>
      <c r="AV134" s="13" t="s">
        <v>81</v>
      </c>
      <c r="AW134" s="13" t="s">
        <v>37</v>
      </c>
      <c r="AX134" s="13" t="s">
        <v>75</v>
      </c>
      <c r="AY134" s="153" t="s">
        <v>132</v>
      </c>
    </row>
    <row r="135" spans="2:51" s="14" customFormat="1" ht="12">
      <c r="B135" s="158"/>
      <c r="D135" s="148" t="s">
        <v>144</v>
      </c>
      <c r="E135" s="159" t="s">
        <v>3</v>
      </c>
      <c r="F135" s="160">
        <v>4</v>
      </c>
      <c r="H135" s="161">
        <v>4</v>
      </c>
      <c r="L135" s="158"/>
      <c r="M135" s="162"/>
      <c r="N135" s="163"/>
      <c r="O135" s="163"/>
      <c r="P135" s="163"/>
      <c r="Q135" s="163"/>
      <c r="R135" s="163"/>
      <c r="S135" s="163"/>
      <c r="T135" s="164"/>
      <c r="AT135" s="159" t="s">
        <v>144</v>
      </c>
      <c r="AU135" s="159" t="s">
        <v>83</v>
      </c>
      <c r="AV135" s="14" t="s">
        <v>83</v>
      </c>
      <c r="AW135" s="14" t="s">
        <v>37</v>
      </c>
      <c r="AX135" s="14" t="s">
        <v>81</v>
      </c>
      <c r="AY135" s="159" t="s">
        <v>132</v>
      </c>
    </row>
    <row r="136" spans="1:65" s="2" customFormat="1" ht="37.9" customHeight="1">
      <c r="A136" s="30"/>
      <c r="B136" s="135"/>
      <c r="C136" s="136" t="s">
        <v>195</v>
      </c>
      <c r="D136" s="136" t="s">
        <v>135</v>
      </c>
      <c r="E136" s="137" t="s">
        <v>1131</v>
      </c>
      <c r="F136" s="138" t="s">
        <v>1132</v>
      </c>
      <c r="G136" s="139" t="s">
        <v>234</v>
      </c>
      <c r="H136" s="140">
        <v>19</v>
      </c>
      <c r="I136" s="141"/>
      <c r="J136" s="141">
        <f>ROUND(I136*H136,2)</f>
        <v>0</v>
      </c>
      <c r="K136" s="138" t="s">
        <v>139</v>
      </c>
      <c r="L136" s="31"/>
      <c r="M136" s="142" t="s">
        <v>3</v>
      </c>
      <c r="N136" s="143" t="s">
        <v>46</v>
      </c>
      <c r="O136" s="144">
        <v>0.422</v>
      </c>
      <c r="P136" s="144">
        <f>O136*H136</f>
        <v>8.017999999999999</v>
      </c>
      <c r="Q136" s="144">
        <v>0</v>
      </c>
      <c r="R136" s="144">
        <f>Q136*H136</f>
        <v>0</v>
      </c>
      <c r="S136" s="144">
        <v>0.027</v>
      </c>
      <c r="T136" s="145">
        <f>S136*H136</f>
        <v>0.513</v>
      </c>
      <c r="U136" s="30"/>
      <c r="V136" s="30"/>
      <c r="W136" s="30"/>
      <c r="X136" s="30"/>
      <c r="Y136" s="30"/>
      <c r="Z136" s="30"/>
      <c r="AA136" s="30"/>
      <c r="AB136" s="30"/>
      <c r="AC136" s="30"/>
      <c r="AD136" s="30"/>
      <c r="AE136" s="30"/>
      <c r="AR136" s="146" t="s">
        <v>140</v>
      </c>
      <c r="AT136" s="146" t="s">
        <v>135</v>
      </c>
      <c r="AU136" s="146" t="s">
        <v>83</v>
      </c>
      <c r="AY136" s="18" t="s">
        <v>132</v>
      </c>
      <c r="BE136" s="147">
        <f>IF(N136="základní",J136,0)</f>
        <v>0</v>
      </c>
      <c r="BF136" s="147">
        <f>IF(N136="snížená",J136,0)</f>
        <v>0</v>
      </c>
      <c r="BG136" s="147">
        <f>IF(N136="zákl. přenesená",J136,0)</f>
        <v>0</v>
      </c>
      <c r="BH136" s="147">
        <f>IF(N136="sníž. přenesená",J136,0)</f>
        <v>0</v>
      </c>
      <c r="BI136" s="147">
        <f>IF(N136="nulová",J136,0)</f>
        <v>0</v>
      </c>
      <c r="BJ136" s="18" t="s">
        <v>81</v>
      </c>
      <c r="BK136" s="147">
        <f>ROUND(I136*H136,2)</f>
        <v>0</v>
      </c>
      <c r="BL136" s="18" t="s">
        <v>140</v>
      </c>
      <c r="BM136" s="146" t="s">
        <v>1133</v>
      </c>
    </row>
    <row r="137" spans="2:51" s="13" customFormat="1" ht="12">
      <c r="B137" s="152"/>
      <c r="D137" s="148" t="s">
        <v>144</v>
      </c>
      <c r="E137" s="153" t="s">
        <v>3</v>
      </c>
      <c r="F137" s="154" t="s">
        <v>1134</v>
      </c>
      <c r="H137" s="153" t="s">
        <v>3</v>
      </c>
      <c r="L137" s="152"/>
      <c r="M137" s="155"/>
      <c r="N137" s="156"/>
      <c r="O137" s="156"/>
      <c r="P137" s="156"/>
      <c r="Q137" s="156"/>
      <c r="R137" s="156"/>
      <c r="S137" s="156"/>
      <c r="T137" s="157"/>
      <c r="AT137" s="153" t="s">
        <v>144</v>
      </c>
      <c r="AU137" s="153" t="s">
        <v>83</v>
      </c>
      <c r="AV137" s="13" t="s">
        <v>81</v>
      </c>
      <c r="AW137" s="13" t="s">
        <v>37</v>
      </c>
      <c r="AX137" s="13" t="s">
        <v>75</v>
      </c>
      <c r="AY137" s="153" t="s">
        <v>132</v>
      </c>
    </row>
    <row r="138" spans="2:51" s="14" customFormat="1" ht="12">
      <c r="B138" s="158"/>
      <c r="D138" s="148" t="s">
        <v>144</v>
      </c>
      <c r="E138" s="159" t="s">
        <v>3</v>
      </c>
      <c r="F138" s="160" t="s">
        <v>161</v>
      </c>
      <c r="H138" s="161">
        <v>8</v>
      </c>
      <c r="L138" s="158"/>
      <c r="M138" s="162"/>
      <c r="N138" s="163"/>
      <c r="O138" s="163"/>
      <c r="P138" s="163"/>
      <c r="Q138" s="163"/>
      <c r="R138" s="163"/>
      <c r="S138" s="163"/>
      <c r="T138" s="164"/>
      <c r="AT138" s="159" t="s">
        <v>144</v>
      </c>
      <c r="AU138" s="159" t="s">
        <v>83</v>
      </c>
      <c r="AV138" s="14" t="s">
        <v>83</v>
      </c>
      <c r="AW138" s="14" t="s">
        <v>37</v>
      </c>
      <c r="AX138" s="14" t="s">
        <v>81</v>
      </c>
      <c r="AY138" s="159" t="s">
        <v>132</v>
      </c>
    </row>
    <row r="139" spans="2:51" s="13" customFormat="1" ht="12">
      <c r="B139" s="152"/>
      <c r="D139" s="148" t="s">
        <v>144</v>
      </c>
      <c r="E139" s="153" t="s">
        <v>3</v>
      </c>
      <c r="F139" s="154" t="s">
        <v>1888</v>
      </c>
      <c r="H139" s="153" t="s">
        <v>3</v>
      </c>
      <c r="L139" s="152"/>
      <c r="M139" s="155"/>
      <c r="N139" s="156"/>
      <c r="O139" s="156"/>
      <c r="P139" s="156"/>
      <c r="Q139" s="156"/>
      <c r="R139" s="156"/>
      <c r="S139" s="156"/>
      <c r="T139" s="157"/>
      <c r="AT139" s="153" t="s">
        <v>144</v>
      </c>
      <c r="AU139" s="153" t="s">
        <v>83</v>
      </c>
      <c r="AV139" s="13" t="s">
        <v>81</v>
      </c>
      <c r="AW139" s="13" t="s">
        <v>37</v>
      </c>
      <c r="AX139" s="13" t="s">
        <v>75</v>
      </c>
      <c r="AY139" s="153" t="s">
        <v>132</v>
      </c>
    </row>
    <row r="140" spans="2:51" s="14" customFormat="1" ht="12">
      <c r="B140" s="158"/>
      <c r="D140" s="148" t="s">
        <v>144</v>
      </c>
      <c r="E140" s="159" t="s">
        <v>3</v>
      </c>
      <c r="F140" s="160">
        <v>5</v>
      </c>
      <c r="H140" s="161">
        <v>5</v>
      </c>
      <c r="L140" s="158"/>
      <c r="M140" s="162"/>
      <c r="N140" s="163"/>
      <c r="O140" s="163"/>
      <c r="P140" s="163"/>
      <c r="Q140" s="163"/>
      <c r="R140" s="163"/>
      <c r="S140" s="163"/>
      <c r="T140" s="164"/>
      <c r="AT140" s="159" t="s">
        <v>144</v>
      </c>
      <c r="AU140" s="159" t="s">
        <v>83</v>
      </c>
      <c r="AV140" s="14" t="s">
        <v>83</v>
      </c>
      <c r="AW140" s="14" t="s">
        <v>37</v>
      </c>
      <c r="AX140" s="14" t="s">
        <v>81</v>
      </c>
      <c r="AY140" s="159" t="s">
        <v>132</v>
      </c>
    </row>
    <row r="141" spans="2:51" s="13" customFormat="1" ht="12">
      <c r="B141" s="152"/>
      <c r="D141" s="148" t="s">
        <v>144</v>
      </c>
      <c r="E141" s="153" t="s">
        <v>3</v>
      </c>
      <c r="F141" s="154" t="s">
        <v>1889</v>
      </c>
      <c r="H141" s="153" t="s">
        <v>3</v>
      </c>
      <c r="L141" s="152"/>
      <c r="M141" s="155"/>
      <c r="N141" s="156"/>
      <c r="O141" s="156"/>
      <c r="P141" s="156"/>
      <c r="Q141" s="156"/>
      <c r="R141" s="156"/>
      <c r="S141" s="156"/>
      <c r="T141" s="157"/>
      <c r="AT141" s="153" t="s">
        <v>144</v>
      </c>
      <c r="AU141" s="153" t="s">
        <v>83</v>
      </c>
      <c r="AV141" s="13" t="s">
        <v>81</v>
      </c>
      <c r="AW141" s="13" t="s">
        <v>37</v>
      </c>
      <c r="AX141" s="13" t="s">
        <v>75</v>
      </c>
      <c r="AY141" s="153" t="s">
        <v>132</v>
      </c>
    </row>
    <row r="142" spans="2:51" s="14" customFormat="1" ht="12">
      <c r="B142" s="158"/>
      <c r="D142" s="148" t="s">
        <v>144</v>
      </c>
      <c r="E142" s="159" t="s">
        <v>3</v>
      </c>
      <c r="F142" s="160">
        <v>2</v>
      </c>
      <c r="H142" s="161">
        <v>2</v>
      </c>
      <c r="L142" s="158"/>
      <c r="M142" s="162"/>
      <c r="N142" s="163"/>
      <c r="O142" s="163"/>
      <c r="P142" s="163"/>
      <c r="Q142" s="163"/>
      <c r="R142" s="163"/>
      <c r="S142" s="163"/>
      <c r="T142" s="164"/>
      <c r="AT142" s="159" t="s">
        <v>144</v>
      </c>
      <c r="AU142" s="159" t="s">
        <v>83</v>
      </c>
      <c r="AV142" s="14" t="s">
        <v>83</v>
      </c>
      <c r="AW142" s="14" t="s">
        <v>37</v>
      </c>
      <c r="AX142" s="14" t="s">
        <v>81</v>
      </c>
      <c r="AY142" s="159" t="s">
        <v>132</v>
      </c>
    </row>
    <row r="143" spans="2:51" s="13" customFormat="1" ht="22.5">
      <c r="B143" s="152"/>
      <c r="D143" s="148" t="s">
        <v>144</v>
      </c>
      <c r="E143" s="153" t="s">
        <v>3</v>
      </c>
      <c r="F143" s="154" t="s">
        <v>1890</v>
      </c>
      <c r="H143" s="153" t="s">
        <v>3</v>
      </c>
      <c r="L143" s="152"/>
      <c r="M143" s="155"/>
      <c r="N143" s="156"/>
      <c r="O143" s="156"/>
      <c r="P143" s="156"/>
      <c r="Q143" s="156"/>
      <c r="R143" s="156"/>
      <c r="S143" s="156"/>
      <c r="T143" s="157"/>
      <c r="AT143" s="153" t="s">
        <v>144</v>
      </c>
      <c r="AU143" s="153" t="s">
        <v>83</v>
      </c>
      <c r="AV143" s="13" t="s">
        <v>81</v>
      </c>
      <c r="AW143" s="13" t="s">
        <v>37</v>
      </c>
      <c r="AX143" s="13" t="s">
        <v>75</v>
      </c>
      <c r="AY143" s="153" t="s">
        <v>132</v>
      </c>
    </row>
    <row r="144" spans="2:51" s="14" customFormat="1" ht="12">
      <c r="B144" s="158"/>
      <c r="D144" s="148" t="s">
        <v>144</v>
      </c>
      <c r="E144" s="159" t="s">
        <v>3</v>
      </c>
      <c r="F144" s="160">
        <v>4</v>
      </c>
      <c r="H144" s="161">
        <v>4</v>
      </c>
      <c r="L144" s="158"/>
      <c r="M144" s="162"/>
      <c r="N144" s="163"/>
      <c r="O144" s="163"/>
      <c r="P144" s="163"/>
      <c r="Q144" s="163"/>
      <c r="R144" s="163"/>
      <c r="S144" s="163"/>
      <c r="T144" s="164"/>
      <c r="AT144" s="159" t="s">
        <v>144</v>
      </c>
      <c r="AU144" s="159" t="s">
        <v>83</v>
      </c>
      <c r="AV144" s="14" t="s">
        <v>83</v>
      </c>
      <c r="AW144" s="14" t="s">
        <v>37</v>
      </c>
      <c r="AX144" s="14" t="s">
        <v>81</v>
      </c>
      <c r="AY144" s="159" t="s">
        <v>132</v>
      </c>
    </row>
    <row r="145" spans="2:63" s="12" customFormat="1" ht="22.9" customHeight="1">
      <c r="B145" s="123"/>
      <c r="D145" s="327" t="s">
        <v>74</v>
      </c>
      <c r="E145" s="328" t="s">
        <v>353</v>
      </c>
      <c r="F145" s="328" t="s">
        <v>354</v>
      </c>
      <c r="G145" s="329"/>
      <c r="H145" s="329"/>
      <c r="I145" s="329"/>
      <c r="J145" s="330">
        <f>BK145</f>
        <v>0</v>
      </c>
      <c r="L145" s="123"/>
      <c r="M145" s="127"/>
      <c r="N145" s="128"/>
      <c r="O145" s="128"/>
      <c r="P145" s="129">
        <f>SUM(P146:P157)</f>
        <v>7.110638</v>
      </c>
      <c r="Q145" s="128"/>
      <c r="R145" s="129">
        <f>SUM(R146:R157)</f>
        <v>0</v>
      </c>
      <c r="S145" s="128"/>
      <c r="T145" s="130">
        <f>SUM(T146:T157)</f>
        <v>0</v>
      </c>
      <c r="AR145" s="124" t="s">
        <v>81</v>
      </c>
      <c r="AT145" s="131" t="s">
        <v>74</v>
      </c>
      <c r="AU145" s="131" t="s">
        <v>81</v>
      </c>
      <c r="AY145" s="124" t="s">
        <v>132</v>
      </c>
      <c r="BK145" s="132">
        <f>SUM(BK146:BK157)</f>
        <v>0</v>
      </c>
    </row>
    <row r="146" spans="1:65" s="2" customFormat="1" ht="37.9" customHeight="1">
      <c r="A146" s="30"/>
      <c r="B146" s="135"/>
      <c r="C146" s="136" t="s">
        <v>201</v>
      </c>
      <c r="D146" s="136" t="s">
        <v>135</v>
      </c>
      <c r="E146" s="137" t="s">
        <v>356</v>
      </c>
      <c r="F146" s="138" t="s">
        <v>357</v>
      </c>
      <c r="G146" s="139" t="s">
        <v>154</v>
      </c>
      <c r="H146" s="140">
        <v>0.862</v>
      </c>
      <c r="I146" s="141"/>
      <c r="J146" s="141">
        <f>ROUND(I146*H146,2)</f>
        <v>0</v>
      </c>
      <c r="K146" s="138" t="s">
        <v>139</v>
      </c>
      <c r="L146" s="31"/>
      <c r="M146" s="142" t="s">
        <v>3</v>
      </c>
      <c r="N146" s="143" t="s">
        <v>46</v>
      </c>
      <c r="O146" s="144">
        <v>6.68</v>
      </c>
      <c r="P146" s="144">
        <f>O146*H146</f>
        <v>5.758159999999999</v>
      </c>
      <c r="Q146" s="144">
        <v>0</v>
      </c>
      <c r="R146" s="144">
        <f>Q146*H146</f>
        <v>0</v>
      </c>
      <c r="S146" s="144">
        <v>0</v>
      </c>
      <c r="T146" s="145">
        <f>S146*H146</f>
        <v>0</v>
      </c>
      <c r="U146" s="30"/>
      <c r="V146" s="30"/>
      <c r="W146" s="30"/>
      <c r="X146" s="30"/>
      <c r="Y146" s="30"/>
      <c r="Z146" s="30"/>
      <c r="AA146" s="30"/>
      <c r="AB146" s="30"/>
      <c r="AC146" s="30"/>
      <c r="AD146" s="30"/>
      <c r="AE146" s="30"/>
      <c r="AR146" s="146" t="s">
        <v>140</v>
      </c>
      <c r="AT146" s="146" t="s">
        <v>135</v>
      </c>
      <c r="AU146" s="146" t="s">
        <v>83</v>
      </c>
      <c r="AY146" s="18" t="s">
        <v>132</v>
      </c>
      <c r="BE146" s="147">
        <f>IF(N146="základní",J146,0)</f>
        <v>0</v>
      </c>
      <c r="BF146" s="147">
        <f>IF(N146="snížená",J146,0)</f>
        <v>0</v>
      </c>
      <c r="BG146" s="147">
        <f>IF(N146="zákl. přenesená",J146,0)</f>
        <v>0</v>
      </c>
      <c r="BH146" s="147">
        <f>IF(N146="sníž. přenesená",J146,0)</f>
        <v>0</v>
      </c>
      <c r="BI146" s="147">
        <f>IF(N146="nulová",J146,0)</f>
        <v>0</v>
      </c>
      <c r="BJ146" s="18" t="s">
        <v>81</v>
      </c>
      <c r="BK146" s="147">
        <f>ROUND(I146*H146,2)</f>
        <v>0</v>
      </c>
      <c r="BL146" s="18" t="s">
        <v>140</v>
      </c>
      <c r="BM146" s="146" t="s">
        <v>1135</v>
      </c>
    </row>
    <row r="147" spans="1:47" s="2" customFormat="1" ht="156">
      <c r="A147" s="30"/>
      <c r="B147" s="31"/>
      <c r="C147" s="30"/>
      <c r="D147" s="148" t="s">
        <v>142</v>
      </c>
      <c r="E147" s="30"/>
      <c r="F147" s="149" t="s">
        <v>359</v>
      </c>
      <c r="G147" s="30"/>
      <c r="H147" s="30"/>
      <c r="I147" s="30"/>
      <c r="J147" s="30"/>
      <c r="K147" s="30"/>
      <c r="L147" s="31"/>
      <c r="M147" s="150"/>
      <c r="N147" s="151"/>
      <c r="O147" s="51"/>
      <c r="P147" s="51"/>
      <c r="Q147" s="51"/>
      <c r="R147" s="51"/>
      <c r="S147" s="51"/>
      <c r="T147" s="52"/>
      <c r="U147" s="30"/>
      <c r="V147" s="30"/>
      <c r="W147" s="30"/>
      <c r="X147" s="30"/>
      <c r="Y147" s="30"/>
      <c r="Z147" s="30"/>
      <c r="AA147" s="30"/>
      <c r="AB147" s="30"/>
      <c r="AC147" s="30"/>
      <c r="AD147" s="30"/>
      <c r="AE147" s="30"/>
      <c r="AT147" s="18" t="s">
        <v>142</v>
      </c>
      <c r="AU147" s="18" t="s">
        <v>83</v>
      </c>
    </row>
    <row r="148" spans="1:65" s="2" customFormat="1" ht="62.65" customHeight="1">
      <c r="A148" s="30"/>
      <c r="B148" s="135"/>
      <c r="C148" s="136" t="s">
        <v>208</v>
      </c>
      <c r="D148" s="136" t="s">
        <v>135</v>
      </c>
      <c r="E148" s="137" t="s">
        <v>361</v>
      </c>
      <c r="F148" s="138" t="s">
        <v>362</v>
      </c>
      <c r="G148" s="139" t="s">
        <v>154</v>
      </c>
      <c r="H148" s="140">
        <f>H150</f>
        <v>4.31</v>
      </c>
      <c r="I148" s="141"/>
      <c r="J148" s="141">
        <f>ROUND(I148*H148,2)</f>
        <v>0</v>
      </c>
      <c r="K148" s="138" t="s">
        <v>139</v>
      </c>
      <c r="L148" s="31"/>
      <c r="M148" s="142" t="s">
        <v>3</v>
      </c>
      <c r="N148" s="143" t="s">
        <v>46</v>
      </c>
      <c r="O148" s="144">
        <v>0.26</v>
      </c>
      <c r="P148" s="144">
        <f>O148*H148</f>
        <v>1.1206</v>
      </c>
      <c r="Q148" s="144">
        <v>0</v>
      </c>
      <c r="R148" s="144">
        <f>Q148*H148</f>
        <v>0</v>
      </c>
      <c r="S148" s="144">
        <v>0</v>
      </c>
      <c r="T148" s="145">
        <f>S148*H148</f>
        <v>0</v>
      </c>
      <c r="U148" s="30"/>
      <c r="V148" s="30"/>
      <c r="W148" s="30"/>
      <c r="X148" s="30"/>
      <c r="Y148" s="30"/>
      <c r="Z148" s="30"/>
      <c r="AA148" s="30"/>
      <c r="AB148" s="30"/>
      <c r="AC148" s="30"/>
      <c r="AD148" s="30"/>
      <c r="AE148" s="30"/>
      <c r="AR148" s="146" t="s">
        <v>140</v>
      </c>
      <c r="AT148" s="146" t="s">
        <v>135</v>
      </c>
      <c r="AU148" s="146" t="s">
        <v>83</v>
      </c>
      <c r="AY148" s="18" t="s">
        <v>132</v>
      </c>
      <c r="BE148" s="147">
        <f>IF(N148="základní",J148,0)</f>
        <v>0</v>
      </c>
      <c r="BF148" s="147">
        <f>IF(N148="snížená",J148,0)</f>
        <v>0</v>
      </c>
      <c r="BG148" s="147">
        <f>IF(N148="zákl. přenesená",J148,0)</f>
        <v>0</v>
      </c>
      <c r="BH148" s="147">
        <f>IF(N148="sníž. přenesená",J148,0)</f>
        <v>0</v>
      </c>
      <c r="BI148" s="147">
        <f>IF(N148="nulová",J148,0)</f>
        <v>0</v>
      </c>
      <c r="BJ148" s="18" t="s">
        <v>81</v>
      </c>
      <c r="BK148" s="147">
        <f>ROUND(I148*H148,2)</f>
        <v>0</v>
      </c>
      <c r="BL148" s="18" t="s">
        <v>140</v>
      </c>
      <c r="BM148" s="146" t="s">
        <v>1136</v>
      </c>
    </row>
    <row r="149" spans="1:47" s="2" customFormat="1" ht="156">
      <c r="A149" s="30"/>
      <c r="B149" s="31"/>
      <c r="C149" s="30"/>
      <c r="D149" s="148" t="s">
        <v>142</v>
      </c>
      <c r="E149" s="30"/>
      <c r="F149" s="149" t="s">
        <v>359</v>
      </c>
      <c r="G149" s="30"/>
      <c r="H149" s="30"/>
      <c r="I149" s="30"/>
      <c r="J149" s="30"/>
      <c r="K149" s="30"/>
      <c r="L149" s="31"/>
      <c r="M149" s="150"/>
      <c r="N149" s="151"/>
      <c r="O149" s="51"/>
      <c r="P149" s="51"/>
      <c r="Q149" s="51"/>
      <c r="R149" s="51"/>
      <c r="S149" s="51"/>
      <c r="T149" s="52"/>
      <c r="U149" s="30"/>
      <c r="V149" s="30"/>
      <c r="W149" s="30"/>
      <c r="X149" s="30"/>
      <c r="Y149" s="30"/>
      <c r="Z149" s="30"/>
      <c r="AA149" s="30"/>
      <c r="AB149" s="30"/>
      <c r="AC149" s="30"/>
      <c r="AD149" s="30"/>
      <c r="AE149" s="30"/>
      <c r="AT149" s="18" t="s">
        <v>142</v>
      </c>
      <c r="AU149" s="18" t="s">
        <v>83</v>
      </c>
    </row>
    <row r="150" spans="2:51" s="14" customFormat="1" ht="12">
      <c r="B150" s="158"/>
      <c r="D150" s="148" t="s">
        <v>144</v>
      </c>
      <c r="F150" s="160" t="s">
        <v>1893</v>
      </c>
      <c r="H150" s="161">
        <f>H146*5</f>
        <v>4.31</v>
      </c>
      <c r="L150" s="158"/>
      <c r="M150" s="162"/>
      <c r="N150" s="163"/>
      <c r="O150" s="163"/>
      <c r="P150" s="163"/>
      <c r="Q150" s="163"/>
      <c r="R150" s="163"/>
      <c r="S150" s="163"/>
      <c r="T150" s="164"/>
      <c r="AT150" s="159" t="s">
        <v>144</v>
      </c>
      <c r="AU150" s="159" t="s">
        <v>83</v>
      </c>
      <c r="AV150" s="14" t="s">
        <v>83</v>
      </c>
      <c r="AW150" s="14" t="s">
        <v>4</v>
      </c>
      <c r="AX150" s="14" t="s">
        <v>81</v>
      </c>
      <c r="AY150" s="159" t="s">
        <v>132</v>
      </c>
    </row>
    <row r="151" spans="1:65" s="2" customFormat="1" ht="24.2" customHeight="1">
      <c r="A151" s="30"/>
      <c r="B151" s="135"/>
      <c r="C151" s="136" t="s">
        <v>212</v>
      </c>
      <c r="D151" s="136" t="s">
        <v>135</v>
      </c>
      <c r="E151" s="137" t="s">
        <v>366</v>
      </c>
      <c r="F151" s="138" t="s">
        <v>367</v>
      </c>
      <c r="G151" s="139" t="s">
        <v>154</v>
      </c>
      <c r="H151" s="140">
        <f>H146</f>
        <v>0.862</v>
      </c>
      <c r="I151" s="141"/>
      <c r="J151" s="141">
        <f>ROUND(I151*H151,2)</f>
        <v>0</v>
      </c>
      <c r="K151" s="138" t="s">
        <v>139</v>
      </c>
      <c r="L151" s="31"/>
      <c r="M151" s="142" t="s">
        <v>3</v>
      </c>
      <c r="N151" s="143" t="s">
        <v>46</v>
      </c>
      <c r="O151" s="144">
        <v>0.125</v>
      </c>
      <c r="P151" s="144">
        <f>O151*H151</f>
        <v>0.10775</v>
      </c>
      <c r="Q151" s="144">
        <v>0</v>
      </c>
      <c r="R151" s="144">
        <f>Q151*H151</f>
        <v>0</v>
      </c>
      <c r="S151" s="144">
        <v>0</v>
      </c>
      <c r="T151" s="145">
        <f>S151*H151</f>
        <v>0</v>
      </c>
      <c r="U151" s="30"/>
      <c r="V151" s="30"/>
      <c r="W151" s="30"/>
      <c r="X151" s="30"/>
      <c r="Y151" s="30"/>
      <c r="Z151" s="30"/>
      <c r="AA151" s="30"/>
      <c r="AB151" s="30"/>
      <c r="AC151" s="30"/>
      <c r="AD151" s="30"/>
      <c r="AE151" s="30"/>
      <c r="AR151" s="146" t="s">
        <v>140</v>
      </c>
      <c r="AT151" s="146" t="s">
        <v>135</v>
      </c>
      <c r="AU151" s="146" t="s">
        <v>83</v>
      </c>
      <c r="AY151" s="18" t="s">
        <v>132</v>
      </c>
      <c r="BE151" s="147">
        <f>IF(N151="základní",J151,0)</f>
        <v>0</v>
      </c>
      <c r="BF151" s="147">
        <f>IF(N151="snížená",J151,0)</f>
        <v>0</v>
      </c>
      <c r="BG151" s="147">
        <f>IF(N151="zákl. přenesená",J151,0)</f>
        <v>0</v>
      </c>
      <c r="BH151" s="147">
        <f>IF(N151="sníž. přenesená",J151,0)</f>
        <v>0</v>
      </c>
      <c r="BI151" s="147">
        <f>IF(N151="nulová",J151,0)</f>
        <v>0</v>
      </c>
      <c r="BJ151" s="18" t="s">
        <v>81</v>
      </c>
      <c r="BK151" s="147">
        <f>ROUND(I151*H151,2)</f>
        <v>0</v>
      </c>
      <c r="BL151" s="18" t="s">
        <v>140</v>
      </c>
      <c r="BM151" s="146" t="s">
        <v>1137</v>
      </c>
    </row>
    <row r="152" spans="1:47" s="2" customFormat="1" ht="107.25">
      <c r="A152" s="30"/>
      <c r="B152" s="31"/>
      <c r="C152" s="30"/>
      <c r="D152" s="148" t="s">
        <v>142</v>
      </c>
      <c r="E152" s="30"/>
      <c r="F152" s="149" t="s">
        <v>369</v>
      </c>
      <c r="G152" s="30"/>
      <c r="H152" s="30"/>
      <c r="I152" s="30"/>
      <c r="J152" s="30"/>
      <c r="K152" s="30"/>
      <c r="L152" s="31"/>
      <c r="M152" s="150"/>
      <c r="N152" s="151"/>
      <c r="O152" s="51"/>
      <c r="P152" s="51"/>
      <c r="Q152" s="51"/>
      <c r="R152" s="51"/>
      <c r="S152" s="51"/>
      <c r="T152" s="52"/>
      <c r="U152" s="30"/>
      <c r="V152" s="30"/>
      <c r="W152" s="30"/>
      <c r="X152" s="30"/>
      <c r="Y152" s="30"/>
      <c r="Z152" s="30"/>
      <c r="AA152" s="30"/>
      <c r="AB152" s="30"/>
      <c r="AC152" s="30"/>
      <c r="AD152" s="30"/>
      <c r="AE152" s="30"/>
      <c r="AT152" s="18" t="s">
        <v>142</v>
      </c>
      <c r="AU152" s="18" t="s">
        <v>83</v>
      </c>
    </row>
    <row r="153" spans="1:65" s="2" customFormat="1" ht="37.9" customHeight="1">
      <c r="A153" s="30"/>
      <c r="B153" s="135"/>
      <c r="C153" s="136" t="s">
        <v>217</v>
      </c>
      <c r="D153" s="136" t="s">
        <v>135</v>
      </c>
      <c r="E153" s="137" t="s">
        <v>371</v>
      </c>
      <c r="F153" s="138" t="s">
        <v>372</v>
      </c>
      <c r="G153" s="139" t="s">
        <v>154</v>
      </c>
      <c r="H153" s="140">
        <f>H155</f>
        <v>20.688</v>
      </c>
      <c r="I153" s="141"/>
      <c r="J153" s="141">
        <f>ROUND(I153*H153,2)</f>
        <v>0</v>
      </c>
      <c r="K153" s="138" t="s">
        <v>139</v>
      </c>
      <c r="L153" s="31"/>
      <c r="M153" s="142" t="s">
        <v>3</v>
      </c>
      <c r="N153" s="143" t="s">
        <v>46</v>
      </c>
      <c r="O153" s="144">
        <v>0.006</v>
      </c>
      <c r="P153" s="144">
        <f>O153*H153</f>
        <v>0.124128</v>
      </c>
      <c r="Q153" s="144">
        <v>0</v>
      </c>
      <c r="R153" s="144">
        <f>Q153*H153</f>
        <v>0</v>
      </c>
      <c r="S153" s="144">
        <v>0</v>
      </c>
      <c r="T153" s="145">
        <f>S153*H153</f>
        <v>0</v>
      </c>
      <c r="U153" s="30"/>
      <c r="V153" s="30"/>
      <c r="W153" s="30"/>
      <c r="X153" s="30"/>
      <c r="Y153" s="30"/>
      <c r="Z153" s="30"/>
      <c r="AA153" s="30"/>
      <c r="AB153" s="30"/>
      <c r="AC153" s="30"/>
      <c r="AD153" s="30"/>
      <c r="AE153" s="30"/>
      <c r="AR153" s="146" t="s">
        <v>140</v>
      </c>
      <c r="AT153" s="146" t="s">
        <v>135</v>
      </c>
      <c r="AU153" s="146" t="s">
        <v>83</v>
      </c>
      <c r="AY153" s="18" t="s">
        <v>132</v>
      </c>
      <c r="BE153" s="147">
        <f>IF(N153="základní",J153,0)</f>
        <v>0</v>
      </c>
      <c r="BF153" s="147">
        <f>IF(N153="snížená",J153,0)</f>
        <v>0</v>
      </c>
      <c r="BG153" s="147">
        <f>IF(N153="zákl. přenesená",J153,0)</f>
        <v>0</v>
      </c>
      <c r="BH153" s="147">
        <f>IF(N153="sníž. přenesená",J153,0)</f>
        <v>0</v>
      </c>
      <c r="BI153" s="147">
        <f>IF(N153="nulová",J153,0)</f>
        <v>0</v>
      </c>
      <c r="BJ153" s="18" t="s">
        <v>81</v>
      </c>
      <c r="BK153" s="147">
        <f>ROUND(I153*H153,2)</f>
        <v>0</v>
      </c>
      <c r="BL153" s="18" t="s">
        <v>140</v>
      </c>
      <c r="BM153" s="146" t="s">
        <v>1138</v>
      </c>
    </row>
    <row r="154" spans="1:47" s="2" customFormat="1" ht="107.25">
      <c r="A154" s="30"/>
      <c r="B154" s="31"/>
      <c r="C154" s="30"/>
      <c r="D154" s="148" t="s">
        <v>142</v>
      </c>
      <c r="E154" s="30"/>
      <c r="F154" s="149" t="s">
        <v>369</v>
      </c>
      <c r="G154" s="30"/>
      <c r="H154" s="30"/>
      <c r="I154" s="30"/>
      <c r="J154" s="30"/>
      <c r="K154" s="30"/>
      <c r="L154" s="31"/>
      <c r="M154" s="150"/>
      <c r="N154" s="151"/>
      <c r="O154" s="51"/>
      <c r="P154" s="51"/>
      <c r="Q154" s="51"/>
      <c r="R154" s="51"/>
      <c r="S154" s="51"/>
      <c r="T154" s="52"/>
      <c r="U154" s="30"/>
      <c r="V154" s="30"/>
      <c r="W154" s="30"/>
      <c r="X154" s="30"/>
      <c r="Y154" s="30"/>
      <c r="Z154" s="30"/>
      <c r="AA154" s="30"/>
      <c r="AB154" s="30"/>
      <c r="AC154" s="30"/>
      <c r="AD154" s="30"/>
      <c r="AE154" s="30"/>
      <c r="AT154" s="18" t="s">
        <v>142</v>
      </c>
      <c r="AU154" s="18" t="s">
        <v>83</v>
      </c>
    </row>
    <row r="155" spans="2:51" s="14" customFormat="1" ht="12">
      <c r="B155" s="158"/>
      <c r="D155" s="148" t="s">
        <v>144</v>
      </c>
      <c r="F155" s="160" t="s">
        <v>1894</v>
      </c>
      <c r="H155" s="161">
        <f>H151*24</f>
        <v>20.688</v>
      </c>
      <c r="L155" s="158"/>
      <c r="M155" s="162"/>
      <c r="N155" s="163"/>
      <c r="O155" s="163"/>
      <c r="P155" s="163"/>
      <c r="Q155" s="163"/>
      <c r="R155" s="163"/>
      <c r="S155" s="163"/>
      <c r="T155" s="164"/>
      <c r="AT155" s="159" t="s">
        <v>144</v>
      </c>
      <c r="AU155" s="159" t="s">
        <v>83</v>
      </c>
      <c r="AV155" s="14" t="s">
        <v>83</v>
      </c>
      <c r="AW155" s="14" t="s">
        <v>4</v>
      </c>
      <c r="AX155" s="14" t="s">
        <v>81</v>
      </c>
      <c r="AY155" s="159" t="s">
        <v>132</v>
      </c>
    </row>
    <row r="156" spans="1:65" s="2" customFormat="1" ht="37.9" customHeight="1">
      <c r="A156" s="30"/>
      <c r="B156" s="135"/>
      <c r="C156" s="136" t="s">
        <v>9</v>
      </c>
      <c r="D156" s="136" t="s">
        <v>135</v>
      </c>
      <c r="E156" s="137" t="s">
        <v>376</v>
      </c>
      <c r="F156" s="138" t="s">
        <v>377</v>
      </c>
      <c r="G156" s="139" t="s">
        <v>154</v>
      </c>
      <c r="H156" s="140">
        <f>H151</f>
        <v>0.862</v>
      </c>
      <c r="I156" s="141"/>
      <c r="J156" s="141">
        <f>ROUND(I156*H156,2)</f>
        <v>0</v>
      </c>
      <c r="K156" s="138" t="s">
        <v>139</v>
      </c>
      <c r="L156" s="31"/>
      <c r="M156" s="142" t="s">
        <v>3</v>
      </c>
      <c r="N156" s="143" t="s">
        <v>46</v>
      </c>
      <c r="O156" s="144">
        <v>0</v>
      </c>
      <c r="P156" s="144">
        <f>O156*H156</f>
        <v>0</v>
      </c>
      <c r="Q156" s="144">
        <v>0</v>
      </c>
      <c r="R156" s="144">
        <f>Q156*H156</f>
        <v>0</v>
      </c>
      <c r="S156" s="144">
        <v>0</v>
      </c>
      <c r="T156" s="145">
        <f>S156*H156</f>
        <v>0</v>
      </c>
      <c r="U156" s="30"/>
      <c r="V156" s="30"/>
      <c r="W156" s="30"/>
      <c r="X156" s="30"/>
      <c r="Y156" s="30"/>
      <c r="Z156" s="30"/>
      <c r="AA156" s="30"/>
      <c r="AB156" s="30"/>
      <c r="AC156" s="30"/>
      <c r="AD156" s="30"/>
      <c r="AE156" s="30"/>
      <c r="AR156" s="146" t="s">
        <v>140</v>
      </c>
      <c r="AT156" s="146" t="s">
        <v>135</v>
      </c>
      <c r="AU156" s="146" t="s">
        <v>83</v>
      </c>
      <c r="AY156" s="18" t="s">
        <v>132</v>
      </c>
      <c r="BE156" s="147">
        <f>IF(N156="základní",J156,0)</f>
        <v>0</v>
      </c>
      <c r="BF156" s="147">
        <f>IF(N156="snížená",J156,0)</f>
        <v>0</v>
      </c>
      <c r="BG156" s="147">
        <f>IF(N156="zákl. přenesená",J156,0)</f>
        <v>0</v>
      </c>
      <c r="BH156" s="147">
        <f>IF(N156="sníž. přenesená",J156,0)</f>
        <v>0</v>
      </c>
      <c r="BI156" s="147">
        <f>IF(N156="nulová",J156,0)</f>
        <v>0</v>
      </c>
      <c r="BJ156" s="18" t="s">
        <v>81</v>
      </c>
      <c r="BK156" s="147">
        <f>ROUND(I156*H156,2)</f>
        <v>0</v>
      </c>
      <c r="BL156" s="18" t="s">
        <v>140</v>
      </c>
      <c r="BM156" s="146" t="s">
        <v>1139</v>
      </c>
    </row>
    <row r="157" spans="1:47" s="2" customFormat="1" ht="107.25">
      <c r="A157" s="30"/>
      <c r="B157" s="31"/>
      <c r="C157" s="30"/>
      <c r="D157" s="148" t="s">
        <v>142</v>
      </c>
      <c r="E157" s="30"/>
      <c r="F157" s="149" t="s">
        <v>379</v>
      </c>
      <c r="G157" s="30"/>
      <c r="H157" s="30"/>
      <c r="I157" s="30"/>
      <c r="J157" s="30"/>
      <c r="K157" s="30"/>
      <c r="L157" s="31"/>
      <c r="M157" s="150"/>
      <c r="N157" s="151"/>
      <c r="O157" s="51"/>
      <c r="P157" s="51"/>
      <c r="Q157" s="51"/>
      <c r="R157" s="51"/>
      <c r="S157" s="51"/>
      <c r="T157" s="52"/>
      <c r="U157" s="30"/>
      <c r="V157" s="30"/>
      <c r="W157" s="30"/>
      <c r="X157" s="30"/>
      <c r="Y157" s="30"/>
      <c r="Z157" s="30"/>
      <c r="AA157" s="30"/>
      <c r="AB157" s="30"/>
      <c r="AC157" s="30"/>
      <c r="AD157" s="30"/>
      <c r="AE157" s="30"/>
      <c r="AT157" s="18" t="s">
        <v>142</v>
      </c>
      <c r="AU157" s="18" t="s">
        <v>83</v>
      </c>
    </row>
    <row r="158" spans="2:63" s="12" customFormat="1" ht="22.9" customHeight="1">
      <c r="B158" s="123"/>
      <c r="D158" s="327" t="s">
        <v>74</v>
      </c>
      <c r="E158" s="328" t="s">
        <v>386</v>
      </c>
      <c r="F158" s="328" t="s">
        <v>387</v>
      </c>
      <c r="G158" s="329"/>
      <c r="H158" s="329"/>
      <c r="I158" s="329"/>
      <c r="J158" s="330">
        <f>BK158</f>
        <v>0</v>
      </c>
      <c r="L158" s="123"/>
      <c r="M158" s="127"/>
      <c r="N158" s="128"/>
      <c r="O158" s="128"/>
      <c r="P158" s="129">
        <f>SUM(P159:P160)</f>
        <v>4.2496599999999995</v>
      </c>
      <c r="Q158" s="128"/>
      <c r="R158" s="129">
        <f>SUM(R159:R160)</f>
        <v>0</v>
      </c>
      <c r="S158" s="128"/>
      <c r="T158" s="130">
        <f>SUM(T159:T160)</f>
        <v>0</v>
      </c>
      <c r="AR158" s="124" t="s">
        <v>81</v>
      </c>
      <c r="AT158" s="131" t="s">
        <v>74</v>
      </c>
      <c r="AU158" s="131" t="s">
        <v>81</v>
      </c>
      <c r="AY158" s="124" t="s">
        <v>132</v>
      </c>
      <c r="BK158" s="132">
        <f>SUM(BK159:BK160)</f>
        <v>0</v>
      </c>
    </row>
    <row r="159" spans="1:65" s="2" customFormat="1" ht="49.15" customHeight="1">
      <c r="A159" s="30"/>
      <c r="B159" s="135"/>
      <c r="C159" s="136" t="s">
        <v>226</v>
      </c>
      <c r="D159" s="136" t="s">
        <v>135</v>
      </c>
      <c r="E159" s="137" t="s">
        <v>389</v>
      </c>
      <c r="F159" s="138" t="s">
        <v>390</v>
      </c>
      <c r="G159" s="139" t="s">
        <v>154</v>
      </c>
      <c r="H159" s="140">
        <f>H151</f>
        <v>0.862</v>
      </c>
      <c r="I159" s="141"/>
      <c r="J159" s="141">
        <f>ROUND(I159*H159,2)</f>
        <v>0</v>
      </c>
      <c r="K159" s="138" t="s">
        <v>139</v>
      </c>
      <c r="L159" s="31"/>
      <c r="M159" s="142" t="s">
        <v>3</v>
      </c>
      <c r="N159" s="143" t="s">
        <v>46</v>
      </c>
      <c r="O159" s="144">
        <v>4.93</v>
      </c>
      <c r="P159" s="144">
        <f>O159*H159</f>
        <v>4.2496599999999995</v>
      </c>
      <c r="Q159" s="144">
        <v>0</v>
      </c>
      <c r="R159" s="144">
        <f>Q159*H159</f>
        <v>0</v>
      </c>
      <c r="S159" s="144">
        <v>0</v>
      </c>
      <c r="T159" s="145">
        <f>S159*H159</f>
        <v>0</v>
      </c>
      <c r="U159" s="30"/>
      <c r="V159" s="30"/>
      <c r="W159" s="30"/>
      <c r="X159" s="30"/>
      <c r="Y159" s="30"/>
      <c r="Z159" s="30"/>
      <c r="AA159" s="30"/>
      <c r="AB159" s="30"/>
      <c r="AC159" s="30"/>
      <c r="AD159" s="30"/>
      <c r="AE159" s="30"/>
      <c r="AR159" s="146" t="s">
        <v>140</v>
      </c>
      <c r="AT159" s="146" t="s">
        <v>135</v>
      </c>
      <c r="AU159" s="146" t="s">
        <v>83</v>
      </c>
      <c r="AY159" s="18" t="s">
        <v>132</v>
      </c>
      <c r="BE159" s="147">
        <f>IF(N159="základní",J159,0)</f>
        <v>0</v>
      </c>
      <c r="BF159" s="147">
        <f>IF(N159="snížená",J159,0)</f>
        <v>0</v>
      </c>
      <c r="BG159" s="147">
        <f>IF(N159="zákl. přenesená",J159,0)</f>
        <v>0</v>
      </c>
      <c r="BH159" s="147">
        <f>IF(N159="sníž. přenesená",J159,0)</f>
        <v>0</v>
      </c>
      <c r="BI159" s="147">
        <f>IF(N159="nulová",J159,0)</f>
        <v>0</v>
      </c>
      <c r="BJ159" s="18" t="s">
        <v>81</v>
      </c>
      <c r="BK159" s="147">
        <f>ROUND(I159*H159,2)</f>
        <v>0</v>
      </c>
      <c r="BL159" s="18" t="s">
        <v>140</v>
      </c>
      <c r="BM159" s="146" t="s">
        <v>1140</v>
      </c>
    </row>
    <row r="160" spans="1:47" s="2" customFormat="1" ht="87.75">
      <c r="A160" s="30"/>
      <c r="B160" s="31"/>
      <c r="C160" s="30"/>
      <c r="D160" s="148" t="s">
        <v>142</v>
      </c>
      <c r="E160" s="30"/>
      <c r="F160" s="149" t="s">
        <v>392</v>
      </c>
      <c r="G160" s="30"/>
      <c r="H160" s="30"/>
      <c r="I160" s="30"/>
      <c r="J160" s="30"/>
      <c r="K160" s="30"/>
      <c r="L160" s="31"/>
      <c r="M160" s="150"/>
      <c r="N160" s="151"/>
      <c r="O160" s="51"/>
      <c r="P160" s="51"/>
      <c r="Q160" s="51"/>
      <c r="R160" s="51"/>
      <c r="S160" s="51"/>
      <c r="T160" s="52"/>
      <c r="U160" s="30"/>
      <c r="V160" s="30"/>
      <c r="W160" s="30"/>
      <c r="X160" s="30"/>
      <c r="Y160" s="30"/>
      <c r="Z160" s="30"/>
      <c r="AA160" s="30"/>
      <c r="AB160" s="30"/>
      <c r="AC160" s="30"/>
      <c r="AD160" s="30"/>
      <c r="AE160" s="30"/>
      <c r="AT160" s="18" t="s">
        <v>142</v>
      </c>
      <c r="AU160" s="18" t="s">
        <v>83</v>
      </c>
    </row>
    <row r="161" spans="2:63" s="12" customFormat="1" ht="25.9" customHeight="1">
      <c r="B161" s="123"/>
      <c r="C161" s="329"/>
      <c r="D161" s="327" t="s">
        <v>74</v>
      </c>
      <c r="E161" s="335" t="s">
        <v>393</v>
      </c>
      <c r="F161" s="335" t="s">
        <v>394</v>
      </c>
      <c r="G161" s="329"/>
      <c r="H161" s="329"/>
      <c r="I161" s="329"/>
      <c r="J161" s="336">
        <f>J162+J175+J199+J278</f>
        <v>0</v>
      </c>
      <c r="L161" s="123"/>
      <c r="M161" s="127"/>
      <c r="N161" s="128"/>
      <c r="O161" s="128"/>
      <c r="P161" s="129">
        <f>P162+P175+P199</f>
        <v>65.759</v>
      </c>
      <c r="Q161" s="128"/>
      <c r="R161" s="129">
        <f>R162+R175+R199</f>
        <v>0.09723000000000001</v>
      </c>
      <c r="S161" s="128"/>
      <c r="T161" s="130">
        <f>T162+T175+T199</f>
        <v>0</v>
      </c>
      <c r="AR161" s="124" t="s">
        <v>83</v>
      </c>
      <c r="AT161" s="131" t="s">
        <v>74</v>
      </c>
      <c r="AU161" s="131" t="s">
        <v>75</v>
      </c>
      <c r="AY161" s="124" t="s">
        <v>132</v>
      </c>
      <c r="BK161" s="132">
        <f>BK162+BK175+BK199</f>
        <v>0</v>
      </c>
    </row>
    <row r="162" spans="2:63" s="12" customFormat="1" ht="22.9" customHeight="1">
      <c r="B162" s="123"/>
      <c r="D162" s="327" t="s">
        <v>74</v>
      </c>
      <c r="E162" s="328" t="s">
        <v>1141</v>
      </c>
      <c r="F162" s="328" t="s">
        <v>1142</v>
      </c>
      <c r="G162" s="329"/>
      <c r="H162" s="329"/>
      <c r="I162" s="329"/>
      <c r="J162" s="330">
        <f>BK162</f>
        <v>0</v>
      </c>
      <c r="L162" s="123"/>
      <c r="M162" s="127"/>
      <c r="N162" s="128"/>
      <c r="O162" s="128"/>
      <c r="P162" s="129">
        <f>SUM(P163:P174)</f>
        <v>24.832</v>
      </c>
      <c r="Q162" s="128"/>
      <c r="R162" s="129">
        <f>SUM(R163:R174)</f>
        <v>0.01536</v>
      </c>
      <c r="S162" s="128"/>
      <c r="T162" s="130">
        <f>SUM(T163:T174)</f>
        <v>0</v>
      </c>
      <c r="AR162" s="124" t="s">
        <v>83</v>
      </c>
      <c r="AT162" s="131" t="s">
        <v>74</v>
      </c>
      <c r="AU162" s="131" t="s">
        <v>81</v>
      </c>
      <c r="AY162" s="124" t="s">
        <v>132</v>
      </c>
      <c r="BK162" s="132">
        <f>SUM(BK163:BK174)</f>
        <v>0</v>
      </c>
    </row>
    <row r="163" spans="1:65" s="2" customFormat="1" ht="14.45" customHeight="1">
      <c r="A163" s="30"/>
      <c r="B163" s="135"/>
      <c r="C163" s="136" t="s">
        <v>231</v>
      </c>
      <c r="D163" s="136" t="s">
        <v>135</v>
      </c>
      <c r="E163" s="137" t="s">
        <v>1143</v>
      </c>
      <c r="F163" s="138" t="s">
        <v>1144</v>
      </c>
      <c r="G163" s="139" t="s">
        <v>234</v>
      </c>
      <c r="H163" s="140">
        <v>32</v>
      </c>
      <c r="I163" s="141"/>
      <c r="J163" s="141">
        <f>ROUND(I163*H163,2)</f>
        <v>0</v>
      </c>
      <c r="K163" s="138" t="s">
        <v>139</v>
      </c>
      <c r="L163" s="31"/>
      <c r="M163" s="142" t="s">
        <v>3</v>
      </c>
      <c r="N163" s="143" t="s">
        <v>46</v>
      </c>
      <c r="O163" s="144">
        <v>0.728</v>
      </c>
      <c r="P163" s="144">
        <f>O163*H163</f>
        <v>23.296</v>
      </c>
      <c r="Q163" s="144">
        <v>0.00048</v>
      </c>
      <c r="R163" s="144">
        <f>Q163*H163</f>
        <v>0.01536</v>
      </c>
      <c r="S163" s="144">
        <v>0</v>
      </c>
      <c r="T163" s="145">
        <f>S163*H163</f>
        <v>0</v>
      </c>
      <c r="U163" s="30"/>
      <c r="V163" s="30"/>
      <c r="W163" s="30"/>
      <c r="X163" s="30"/>
      <c r="Y163" s="30"/>
      <c r="Z163" s="30"/>
      <c r="AA163" s="30"/>
      <c r="AB163" s="30"/>
      <c r="AC163" s="30"/>
      <c r="AD163" s="30"/>
      <c r="AE163" s="30"/>
      <c r="AR163" s="146" t="s">
        <v>226</v>
      </c>
      <c r="AT163" s="146" t="s">
        <v>135</v>
      </c>
      <c r="AU163" s="146" t="s">
        <v>83</v>
      </c>
      <c r="AY163" s="18" t="s">
        <v>132</v>
      </c>
      <c r="BE163" s="147">
        <f>IF(N163="základní",J163,0)</f>
        <v>0</v>
      </c>
      <c r="BF163" s="147">
        <f>IF(N163="snížená",J163,0)</f>
        <v>0</v>
      </c>
      <c r="BG163" s="147">
        <f>IF(N163="zákl. přenesená",J163,0)</f>
        <v>0</v>
      </c>
      <c r="BH163" s="147">
        <f>IF(N163="sníž. přenesená",J163,0)</f>
        <v>0</v>
      </c>
      <c r="BI163" s="147">
        <f>IF(N163="nulová",J163,0)</f>
        <v>0</v>
      </c>
      <c r="BJ163" s="18" t="s">
        <v>81</v>
      </c>
      <c r="BK163" s="147">
        <f>ROUND(I163*H163,2)</f>
        <v>0</v>
      </c>
      <c r="BL163" s="18" t="s">
        <v>226</v>
      </c>
      <c r="BM163" s="146" t="s">
        <v>1145</v>
      </c>
    </row>
    <row r="164" spans="1:47" s="2" customFormat="1" ht="68.25">
      <c r="A164" s="30"/>
      <c r="B164" s="31"/>
      <c r="C164" s="30"/>
      <c r="D164" s="148" t="s">
        <v>142</v>
      </c>
      <c r="E164" s="30"/>
      <c r="F164" s="149" t="s">
        <v>1146</v>
      </c>
      <c r="G164" s="30"/>
      <c r="H164" s="30"/>
      <c r="I164" s="30"/>
      <c r="J164" s="30"/>
      <c r="K164" s="30"/>
      <c r="L164" s="31"/>
      <c r="M164" s="150"/>
      <c r="N164" s="151"/>
      <c r="O164" s="51"/>
      <c r="P164" s="51"/>
      <c r="Q164" s="51"/>
      <c r="R164" s="51"/>
      <c r="S164" s="51"/>
      <c r="T164" s="52"/>
      <c r="U164" s="30"/>
      <c r="V164" s="30"/>
      <c r="W164" s="30"/>
      <c r="X164" s="30"/>
      <c r="Y164" s="30"/>
      <c r="Z164" s="30"/>
      <c r="AA164" s="30"/>
      <c r="AB164" s="30"/>
      <c r="AC164" s="30"/>
      <c r="AD164" s="30"/>
      <c r="AE164" s="30"/>
      <c r="AT164" s="18" t="s">
        <v>142</v>
      </c>
      <c r="AU164" s="18" t="s">
        <v>83</v>
      </c>
    </row>
    <row r="165" spans="1:47" s="2" customFormat="1" ht="39">
      <c r="A165" s="30"/>
      <c r="B165" s="31"/>
      <c r="C165" s="30"/>
      <c r="D165" s="148" t="s">
        <v>186</v>
      </c>
      <c r="E165" s="30"/>
      <c r="F165" s="149" t="s">
        <v>1147</v>
      </c>
      <c r="G165" s="30"/>
      <c r="H165" s="30"/>
      <c r="I165" s="30"/>
      <c r="J165" s="30"/>
      <c r="K165" s="30"/>
      <c r="L165" s="31"/>
      <c r="M165" s="150"/>
      <c r="N165" s="151"/>
      <c r="O165" s="51"/>
      <c r="P165" s="51"/>
      <c r="Q165" s="51"/>
      <c r="R165" s="51"/>
      <c r="S165" s="51"/>
      <c r="T165" s="52"/>
      <c r="U165" s="30"/>
      <c r="V165" s="30"/>
      <c r="W165" s="30"/>
      <c r="X165" s="30"/>
      <c r="Y165" s="30"/>
      <c r="Z165" s="30"/>
      <c r="AA165" s="30"/>
      <c r="AB165" s="30"/>
      <c r="AC165" s="30"/>
      <c r="AD165" s="30"/>
      <c r="AE165" s="30"/>
      <c r="AT165" s="18" t="s">
        <v>186</v>
      </c>
      <c r="AU165" s="18" t="s">
        <v>83</v>
      </c>
    </row>
    <row r="166" spans="2:51" s="13" customFormat="1" ht="12">
      <c r="B166" s="152"/>
      <c r="D166" s="148" t="s">
        <v>144</v>
      </c>
      <c r="E166" s="153" t="s">
        <v>3</v>
      </c>
      <c r="F166" s="154" t="s">
        <v>1134</v>
      </c>
      <c r="H166" s="153" t="s">
        <v>3</v>
      </c>
      <c r="L166" s="152"/>
      <c r="M166" s="155"/>
      <c r="N166" s="156"/>
      <c r="O166" s="156"/>
      <c r="P166" s="156"/>
      <c r="Q166" s="156"/>
      <c r="R166" s="156"/>
      <c r="S166" s="156"/>
      <c r="T166" s="157"/>
      <c r="AT166" s="153" t="s">
        <v>144</v>
      </c>
      <c r="AU166" s="153" t="s">
        <v>83</v>
      </c>
      <c r="AV166" s="13" t="s">
        <v>81</v>
      </c>
      <c r="AW166" s="13" t="s">
        <v>37</v>
      </c>
      <c r="AX166" s="13" t="s">
        <v>75</v>
      </c>
      <c r="AY166" s="153" t="s">
        <v>132</v>
      </c>
    </row>
    <row r="167" spans="2:51" s="14" customFormat="1" ht="12">
      <c r="B167" s="158"/>
      <c r="D167" s="148" t="s">
        <v>144</v>
      </c>
      <c r="E167" s="159" t="s">
        <v>3</v>
      </c>
      <c r="F167" s="160" t="s">
        <v>226</v>
      </c>
      <c r="H167" s="161">
        <v>16</v>
      </c>
      <c r="L167" s="158"/>
      <c r="M167" s="162"/>
      <c r="N167" s="163"/>
      <c r="O167" s="163"/>
      <c r="P167" s="163"/>
      <c r="Q167" s="163"/>
      <c r="R167" s="163"/>
      <c r="S167" s="163"/>
      <c r="T167" s="164"/>
      <c r="AT167" s="159" t="s">
        <v>144</v>
      </c>
      <c r="AU167" s="159" t="s">
        <v>83</v>
      </c>
      <c r="AV167" s="14" t="s">
        <v>83</v>
      </c>
      <c r="AW167" s="14" t="s">
        <v>37</v>
      </c>
      <c r="AX167" s="14" t="s">
        <v>81</v>
      </c>
      <c r="AY167" s="159" t="s">
        <v>132</v>
      </c>
    </row>
    <row r="168" spans="2:51" s="13" customFormat="1" ht="12">
      <c r="B168" s="152"/>
      <c r="D168" s="148" t="s">
        <v>144</v>
      </c>
      <c r="E168" s="153" t="s">
        <v>3</v>
      </c>
      <c r="F168" s="154" t="s">
        <v>1895</v>
      </c>
      <c r="H168" s="153" t="s">
        <v>3</v>
      </c>
      <c r="L168" s="152"/>
      <c r="M168" s="155"/>
      <c r="N168" s="156"/>
      <c r="O168" s="156"/>
      <c r="P168" s="156"/>
      <c r="Q168" s="156"/>
      <c r="R168" s="156"/>
      <c r="S168" s="156"/>
      <c r="T168" s="157"/>
      <c r="AT168" s="153" t="s">
        <v>144</v>
      </c>
      <c r="AU168" s="153" t="s">
        <v>83</v>
      </c>
      <c r="AV168" s="13" t="s">
        <v>81</v>
      </c>
      <c r="AW168" s="13" t="s">
        <v>37</v>
      </c>
      <c r="AX168" s="13" t="s">
        <v>75</v>
      </c>
      <c r="AY168" s="153" t="s">
        <v>132</v>
      </c>
    </row>
    <row r="169" spans="2:51" s="14" customFormat="1" ht="12">
      <c r="B169" s="158"/>
      <c r="D169" s="148" t="s">
        <v>144</v>
      </c>
      <c r="E169" s="159" t="s">
        <v>3</v>
      </c>
      <c r="F169" s="160">
        <v>19</v>
      </c>
      <c r="H169" s="161">
        <v>19</v>
      </c>
      <c r="L169" s="158"/>
      <c r="M169" s="162"/>
      <c r="N169" s="163"/>
      <c r="O169" s="163"/>
      <c r="P169" s="163"/>
      <c r="Q169" s="163"/>
      <c r="R169" s="163"/>
      <c r="S169" s="163"/>
      <c r="T169" s="164"/>
      <c r="AT169" s="159" t="s">
        <v>144</v>
      </c>
      <c r="AU169" s="159" t="s">
        <v>83</v>
      </c>
      <c r="AV169" s="14" t="s">
        <v>83</v>
      </c>
      <c r="AW169" s="14" t="s">
        <v>37</v>
      </c>
      <c r="AX169" s="14" t="s">
        <v>81</v>
      </c>
      <c r="AY169" s="159" t="s">
        <v>132</v>
      </c>
    </row>
    <row r="170" spans="1:65" s="2" customFormat="1" ht="24.2" customHeight="1">
      <c r="A170" s="30"/>
      <c r="B170" s="135"/>
      <c r="C170" s="136" t="s">
        <v>239</v>
      </c>
      <c r="D170" s="136" t="s">
        <v>135</v>
      </c>
      <c r="E170" s="137" t="s">
        <v>1148</v>
      </c>
      <c r="F170" s="138" t="s">
        <v>1149</v>
      </c>
      <c r="G170" s="139" t="s">
        <v>234</v>
      </c>
      <c r="H170" s="140">
        <v>32</v>
      </c>
      <c r="I170" s="141"/>
      <c r="J170" s="141">
        <f>ROUND(I170*H170,2)</f>
        <v>0</v>
      </c>
      <c r="K170" s="138" t="s">
        <v>139</v>
      </c>
      <c r="L170" s="31"/>
      <c r="M170" s="142" t="s">
        <v>3</v>
      </c>
      <c r="N170" s="143" t="s">
        <v>46</v>
      </c>
      <c r="O170" s="144">
        <v>0.048</v>
      </c>
      <c r="P170" s="144">
        <f>O170*H170</f>
        <v>1.536</v>
      </c>
      <c r="Q170" s="144">
        <v>0</v>
      </c>
      <c r="R170" s="144">
        <f>Q170*H170</f>
        <v>0</v>
      </c>
      <c r="S170" s="144">
        <v>0</v>
      </c>
      <c r="T170" s="145">
        <f>S170*H170</f>
        <v>0</v>
      </c>
      <c r="U170" s="30"/>
      <c r="V170" s="30"/>
      <c r="W170" s="30"/>
      <c r="X170" s="30"/>
      <c r="Y170" s="30"/>
      <c r="Z170" s="30"/>
      <c r="AA170" s="30"/>
      <c r="AB170" s="30"/>
      <c r="AC170" s="30"/>
      <c r="AD170" s="30"/>
      <c r="AE170" s="30"/>
      <c r="AR170" s="146" t="s">
        <v>226</v>
      </c>
      <c r="AT170" s="146" t="s">
        <v>135</v>
      </c>
      <c r="AU170" s="146" t="s">
        <v>83</v>
      </c>
      <c r="AY170" s="18" t="s">
        <v>132</v>
      </c>
      <c r="BE170" s="147">
        <f>IF(N170="základní",J170,0)</f>
        <v>0</v>
      </c>
      <c r="BF170" s="147">
        <f>IF(N170="snížená",J170,0)</f>
        <v>0</v>
      </c>
      <c r="BG170" s="147">
        <f>IF(N170="zákl. přenesená",J170,0)</f>
        <v>0</v>
      </c>
      <c r="BH170" s="147">
        <f>IF(N170="sníž. přenesená",J170,0)</f>
        <v>0</v>
      </c>
      <c r="BI170" s="147">
        <f>IF(N170="nulová",J170,0)</f>
        <v>0</v>
      </c>
      <c r="BJ170" s="18" t="s">
        <v>81</v>
      </c>
      <c r="BK170" s="147">
        <f>ROUND(I170*H170,2)</f>
        <v>0</v>
      </c>
      <c r="BL170" s="18" t="s">
        <v>226</v>
      </c>
      <c r="BM170" s="146" t="s">
        <v>1150</v>
      </c>
    </row>
    <row r="171" spans="1:65" s="2" customFormat="1" ht="37.9" customHeight="1">
      <c r="A171" s="30"/>
      <c r="B171" s="135"/>
      <c r="C171" s="136" t="s">
        <v>246</v>
      </c>
      <c r="D171" s="136" t="s">
        <v>135</v>
      </c>
      <c r="E171" s="137" t="s">
        <v>1151</v>
      </c>
      <c r="F171" s="138" t="s">
        <v>1152</v>
      </c>
      <c r="G171" s="139" t="s">
        <v>432</v>
      </c>
      <c r="H171" s="140">
        <f>(J163+J170)/100</f>
        <v>0</v>
      </c>
      <c r="I171" s="141"/>
      <c r="J171" s="141">
        <f>ROUND(I171*H171,2)</f>
        <v>0</v>
      </c>
      <c r="K171" s="138" t="s">
        <v>139</v>
      </c>
      <c r="L171" s="31"/>
      <c r="M171" s="142" t="s">
        <v>3</v>
      </c>
      <c r="N171" s="143" t="s">
        <v>46</v>
      </c>
      <c r="O171" s="144">
        <v>0</v>
      </c>
      <c r="P171" s="144">
        <f>O171*H171</f>
        <v>0</v>
      </c>
      <c r="Q171" s="144">
        <v>0</v>
      </c>
      <c r="R171" s="144">
        <f>Q171*H171</f>
        <v>0</v>
      </c>
      <c r="S171" s="144">
        <v>0</v>
      </c>
      <c r="T171" s="145">
        <f>S171*H171</f>
        <v>0</v>
      </c>
      <c r="U171" s="30"/>
      <c r="V171" s="30"/>
      <c r="W171" s="30"/>
      <c r="X171" s="30"/>
      <c r="Y171" s="30"/>
      <c r="Z171" s="30"/>
      <c r="AA171" s="30"/>
      <c r="AB171" s="30"/>
      <c r="AC171" s="30"/>
      <c r="AD171" s="30"/>
      <c r="AE171" s="30"/>
      <c r="AR171" s="146" t="s">
        <v>226</v>
      </c>
      <c r="AT171" s="146" t="s">
        <v>135</v>
      </c>
      <c r="AU171" s="146" t="s">
        <v>83</v>
      </c>
      <c r="AY171" s="18" t="s">
        <v>132</v>
      </c>
      <c r="BE171" s="147">
        <f>IF(N171="základní",J171,0)</f>
        <v>0</v>
      </c>
      <c r="BF171" s="147">
        <f>IF(N171="snížená",J171,0)</f>
        <v>0</v>
      </c>
      <c r="BG171" s="147">
        <f>IF(N171="zákl. přenesená",J171,0)</f>
        <v>0</v>
      </c>
      <c r="BH171" s="147">
        <f>IF(N171="sníž. přenesená",J171,0)</f>
        <v>0</v>
      </c>
      <c r="BI171" s="147">
        <f>IF(N171="nulová",J171,0)</f>
        <v>0</v>
      </c>
      <c r="BJ171" s="18" t="s">
        <v>81</v>
      </c>
      <c r="BK171" s="147">
        <f>ROUND(I171*H171,2)</f>
        <v>0</v>
      </c>
      <c r="BL171" s="18" t="s">
        <v>226</v>
      </c>
      <c r="BM171" s="146" t="s">
        <v>1153</v>
      </c>
    </row>
    <row r="172" spans="1:47" s="2" customFormat="1" ht="136.5">
      <c r="A172" s="30"/>
      <c r="B172" s="31"/>
      <c r="C172" s="30"/>
      <c r="D172" s="148" t="s">
        <v>142</v>
      </c>
      <c r="E172" s="30"/>
      <c r="F172" s="149" t="s">
        <v>1154</v>
      </c>
      <c r="G172" s="30"/>
      <c r="H172" s="30"/>
      <c r="I172" s="30"/>
      <c r="J172" s="30"/>
      <c r="K172" s="30"/>
      <c r="L172" s="31"/>
      <c r="M172" s="150"/>
      <c r="N172" s="151"/>
      <c r="O172" s="51"/>
      <c r="P172" s="51"/>
      <c r="Q172" s="51"/>
      <c r="R172" s="51"/>
      <c r="S172" s="51"/>
      <c r="T172" s="52"/>
      <c r="U172" s="30"/>
      <c r="V172" s="30"/>
      <c r="W172" s="30"/>
      <c r="X172" s="30"/>
      <c r="Y172" s="30"/>
      <c r="Z172" s="30"/>
      <c r="AA172" s="30"/>
      <c r="AB172" s="30"/>
      <c r="AC172" s="30"/>
      <c r="AD172" s="30"/>
      <c r="AE172" s="30"/>
      <c r="AT172" s="18" t="s">
        <v>142</v>
      </c>
      <c r="AU172" s="18" t="s">
        <v>83</v>
      </c>
    </row>
    <row r="173" spans="1:65" s="2" customFormat="1" ht="49.15" customHeight="1">
      <c r="A173" s="30"/>
      <c r="B173" s="135"/>
      <c r="C173" s="136" t="s">
        <v>251</v>
      </c>
      <c r="D173" s="136" t="s">
        <v>135</v>
      </c>
      <c r="E173" s="137" t="s">
        <v>1155</v>
      </c>
      <c r="F173" s="138" t="s">
        <v>1156</v>
      </c>
      <c r="G173" s="139" t="s">
        <v>432</v>
      </c>
      <c r="H173" s="140">
        <f>H171</f>
        <v>0</v>
      </c>
      <c r="I173" s="141"/>
      <c r="J173" s="141">
        <f>ROUND(I173*H173,2)</f>
        <v>0</v>
      </c>
      <c r="K173" s="138" t="s">
        <v>139</v>
      </c>
      <c r="L173" s="31"/>
      <c r="M173" s="142" t="s">
        <v>3</v>
      </c>
      <c r="N173" s="143" t="s">
        <v>46</v>
      </c>
      <c r="O173" s="144">
        <v>0</v>
      </c>
      <c r="P173" s="144">
        <f>O173*H173</f>
        <v>0</v>
      </c>
      <c r="Q173" s="144">
        <v>0</v>
      </c>
      <c r="R173" s="144">
        <f>Q173*H173</f>
        <v>0</v>
      </c>
      <c r="S173" s="144">
        <v>0</v>
      </c>
      <c r="T173" s="145">
        <f>S173*H173</f>
        <v>0</v>
      </c>
      <c r="U173" s="30"/>
      <c r="V173" s="30"/>
      <c r="W173" s="30"/>
      <c r="X173" s="30"/>
      <c r="Y173" s="30"/>
      <c r="Z173" s="30"/>
      <c r="AA173" s="30"/>
      <c r="AB173" s="30"/>
      <c r="AC173" s="30"/>
      <c r="AD173" s="30"/>
      <c r="AE173" s="30"/>
      <c r="AR173" s="146" t="s">
        <v>226</v>
      </c>
      <c r="AT173" s="146" t="s">
        <v>135</v>
      </c>
      <c r="AU173" s="146" t="s">
        <v>83</v>
      </c>
      <c r="AY173" s="18" t="s">
        <v>132</v>
      </c>
      <c r="BE173" s="147">
        <f>IF(N173="základní",J173,0)</f>
        <v>0</v>
      </c>
      <c r="BF173" s="147">
        <f>IF(N173="snížená",J173,0)</f>
        <v>0</v>
      </c>
      <c r="BG173" s="147">
        <f>IF(N173="zákl. přenesená",J173,0)</f>
        <v>0</v>
      </c>
      <c r="BH173" s="147">
        <f>IF(N173="sníž. přenesená",J173,0)</f>
        <v>0</v>
      </c>
      <c r="BI173" s="147">
        <f>IF(N173="nulová",J173,0)</f>
        <v>0</v>
      </c>
      <c r="BJ173" s="18" t="s">
        <v>81</v>
      </c>
      <c r="BK173" s="147">
        <f>ROUND(I173*H173,2)</f>
        <v>0</v>
      </c>
      <c r="BL173" s="18" t="s">
        <v>226</v>
      </c>
      <c r="BM173" s="146" t="s">
        <v>1157</v>
      </c>
    </row>
    <row r="174" spans="1:47" s="2" customFormat="1" ht="136.5">
      <c r="A174" s="30"/>
      <c r="B174" s="31"/>
      <c r="C174" s="30"/>
      <c r="D174" s="148" t="s">
        <v>142</v>
      </c>
      <c r="E174" s="30"/>
      <c r="F174" s="149" t="s">
        <v>1154</v>
      </c>
      <c r="G174" s="30"/>
      <c r="H174" s="30"/>
      <c r="I174" s="30"/>
      <c r="J174" s="30"/>
      <c r="K174" s="30"/>
      <c r="L174" s="31"/>
      <c r="M174" s="150"/>
      <c r="N174" s="151"/>
      <c r="O174" s="51"/>
      <c r="P174" s="51"/>
      <c r="Q174" s="51"/>
      <c r="R174" s="51"/>
      <c r="S174" s="51"/>
      <c r="T174" s="52"/>
      <c r="U174" s="30"/>
      <c r="V174" s="30"/>
      <c r="W174" s="30"/>
      <c r="X174" s="30"/>
      <c r="Y174" s="30"/>
      <c r="Z174" s="30"/>
      <c r="AA174" s="30"/>
      <c r="AB174" s="30"/>
      <c r="AC174" s="30"/>
      <c r="AD174" s="30"/>
      <c r="AE174" s="30"/>
      <c r="AT174" s="18" t="s">
        <v>142</v>
      </c>
      <c r="AU174" s="18" t="s">
        <v>83</v>
      </c>
    </row>
    <row r="175" spans="2:63" s="12" customFormat="1" ht="22.9" customHeight="1">
      <c r="B175" s="123"/>
      <c r="D175" s="327" t="s">
        <v>74</v>
      </c>
      <c r="E175" s="328" t="s">
        <v>1158</v>
      </c>
      <c r="F175" s="328" t="s">
        <v>1159</v>
      </c>
      <c r="G175" s="329"/>
      <c r="H175" s="329"/>
      <c r="I175" s="329"/>
      <c r="J175" s="330">
        <f>BK175</f>
        <v>0</v>
      </c>
      <c r="L175" s="123"/>
      <c r="M175" s="127"/>
      <c r="N175" s="128"/>
      <c r="O175" s="128"/>
      <c r="P175" s="129">
        <f>SUM(P176:P198)</f>
        <v>34.627</v>
      </c>
      <c r="Q175" s="128"/>
      <c r="R175" s="129">
        <f>SUM(R176:R198)</f>
        <v>0.041490000000000006</v>
      </c>
      <c r="S175" s="128"/>
      <c r="T175" s="130">
        <f>SUM(T176:T198)</f>
        <v>0</v>
      </c>
      <c r="AR175" s="124" t="s">
        <v>83</v>
      </c>
      <c r="AT175" s="131" t="s">
        <v>74</v>
      </c>
      <c r="AU175" s="131" t="s">
        <v>81</v>
      </c>
      <c r="AY175" s="124" t="s">
        <v>132</v>
      </c>
      <c r="BK175" s="132">
        <f>SUM(BK176:BK198)</f>
        <v>0</v>
      </c>
    </row>
    <row r="176" spans="1:65" s="2" customFormat="1" ht="24.2" customHeight="1">
      <c r="A176" s="30"/>
      <c r="B176" s="135"/>
      <c r="C176" s="136" t="s">
        <v>8</v>
      </c>
      <c r="D176" s="136" t="s">
        <v>135</v>
      </c>
      <c r="E176" s="137" t="s">
        <v>1160</v>
      </c>
      <c r="F176" s="138" t="s">
        <v>1161</v>
      </c>
      <c r="G176" s="139" t="s">
        <v>234</v>
      </c>
      <c r="H176" s="140">
        <v>39</v>
      </c>
      <c r="I176" s="141"/>
      <c r="J176" s="141">
        <f>ROUND(I176*H176,2)</f>
        <v>0</v>
      </c>
      <c r="K176" s="138" t="s">
        <v>139</v>
      </c>
      <c r="L176" s="31"/>
      <c r="M176" s="142" t="s">
        <v>3</v>
      </c>
      <c r="N176" s="143" t="s">
        <v>46</v>
      </c>
      <c r="O176" s="144">
        <v>0.556</v>
      </c>
      <c r="P176" s="144">
        <f>O176*H176</f>
        <v>21.684</v>
      </c>
      <c r="Q176" s="144">
        <v>0.00051</v>
      </c>
      <c r="R176" s="144">
        <f>Q176*H176</f>
        <v>0.01989</v>
      </c>
      <c r="S176" s="144">
        <v>0</v>
      </c>
      <c r="T176" s="145">
        <f>S176*H176</f>
        <v>0</v>
      </c>
      <c r="U176" s="30"/>
      <c r="V176" s="30"/>
      <c r="W176" s="30"/>
      <c r="X176" s="30"/>
      <c r="Y176" s="30"/>
      <c r="Z176" s="30"/>
      <c r="AA176" s="30"/>
      <c r="AB176" s="30"/>
      <c r="AC176" s="30"/>
      <c r="AD176" s="30"/>
      <c r="AE176" s="30"/>
      <c r="AR176" s="146" t="s">
        <v>226</v>
      </c>
      <c r="AT176" s="146" t="s">
        <v>135</v>
      </c>
      <c r="AU176" s="146" t="s">
        <v>83</v>
      </c>
      <c r="AY176" s="18" t="s">
        <v>132</v>
      </c>
      <c r="BE176" s="147">
        <f>IF(N176="základní",J176,0)</f>
        <v>0</v>
      </c>
      <c r="BF176" s="147">
        <f>IF(N176="snížená",J176,0)</f>
        <v>0</v>
      </c>
      <c r="BG176" s="147">
        <f>IF(N176="zákl. přenesená",J176,0)</f>
        <v>0</v>
      </c>
      <c r="BH176" s="147">
        <f>IF(N176="sníž. přenesená",J176,0)</f>
        <v>0</v>
      </c>
      <c r="BI176" s="147">
        <f>IF(N176="nulová",J176,0)</f>
        <v>0</v>
      </c>
      <c r="BJ176" s="18" t="s">
        <v>81</v>
      </c>
      <c r="BK176" s="147">
        <f>ROUND(I176*H176,2)</f>
        <v>0</v>
      </c>
      <c r="BL176" s="18" t="s">
        <v>226</v>
      </c>
      <c r="BM176" s="146" t="s">
        <v>1162</v>
      </c>
    </row>
    <row r="177" spans="1:47" s="2" customFormat="1" ht="39">
      <c r="A177" s="30"/>
      <c r="B177" s="31"/>
      <c r="C177" s="30"/>
      <c r="D177" s="148" t="s">
        <v>186</v>
      </c>
      <c r="E177" s="30"/>
      <c r="F177" s="149" t="s">
        <v>1147</v>
      </c>
      <c r="G177" s="30"/>
      <c r="H177" s="30"/>
      <c r="I177" s="30"/>
      <c r="J177" s="30"/>
      <c r="K177" s="30"/>
      <c r="L177" s="31"/>
      <c r="M177" s="150"/>
      <c r="N177" s="151"/>
      <c r="O177" s="51"/>
      <c r="P177" s="51"/>
      <c r="Q177" s="51"/>
      <c r="R177" s="51"/>
      <c r="S177" s="51"/>
      <c r="T177" s="52"/>
      <c r="U177" s="30"/>
      <c r="V177" s="30"/>
      <c r="W177" s="30"/>
      <c r="X177" s="30"/>
      <c r="Y177" s="30"/>
      <c r="Z177" s="30"/>
      <c r="AA177" s="30"/>
      <c r="AB177" s="30"/>
      <c r="AC177" s="30"/>
      <c r="AD177" s="30"/>
      <c r="AE177" s="30"/>
      <c r="AT177" s="18" t="s">
        <v>186</v>
      </c>
      <c r="AU177" s="18" t="s">
        <v>83</v>
      </c>
    </row>
    <row r="178" spans="2:51" s="13" customFormat="1" ht="12">
      <c r="B178" s="152"/>
      <c r="D178" s="148" t="s">
        <v>144</v>
      </c>
      <c r="E178" s="153" t="s">
        <v>3</v>
      </c>
      <c r="F178" s="154" t="s">
        <v>1130</v>
      </c>
      <c r="H178" s="153" t="s">
        <v>3</v>
      </c>
      <c r="L178" s="152"/>
      <c r="M178" s="155"/>
      <c r="N178" s="156"/>
      <c r="O178" s="156"/>
      <c r="P178" s="156"/>
      <c r="Q178" s="156"/>
      <c r="R178" s="156"/>
      <c r="S178" s="156"/>
      <c r="T178" s="157"/>
      <c r="AT178" s="153" t="s">
        <v>144</v>
      </c>
      <c r="AU178" s="153" t="s">
        <v>83</v>
      </c>
      <c r="AV178" s="13" t="s">
        <v>81</v>
      </c>
      <c r="AW178" s="13" t="s">
        <v>37</v>
      </c>
      <c r="AX178" s="13" t="s">
        <v>75</v>
      </c>
      <c r="AY178" s="153" t="s">
        <v>132</v>
      </c>
    </row>
    <row r="179" spans="2:51" s="14" customFormat="1" ht="12">
      <c r="B179" s="158"/>
      <c r="D179" s="148" t="s">
        <v>144</v>
      </c>
      <c r="E179" s="159" t="s">
        <v>3</v>
      </c>
      <c r="F179" s="160" t="s">
        <v>251</v>
      </c>
      <c r="H179" s="161">
        <v>20</v>
      </c>
      <c r="L179" s="158"/>
      <c r="M179" s="162"/>
      <c r="N179" s="163"/>
      <c r="O179" s="163"/>
      <c r="P179" s="163"/>
      <c r="Q179" s="163"/>
      <c r="R179" s="163"/>
      <c r="S179" s="163"/>
      <c r="T179" s="164"/>
      <c r="AT179" s="159" t="s">
        <v>144</v>
      </c>
      <c r="AU179" s="159" t="s">
        <v>83</v>
      </c>
      <c r="AV179" s="14" t="s">
        <v>83</v>
      </c>
      <c r="AW179" s="14" t="s">
        <v>37</v>
      </c>
      <c r="AX179" s="14" t="s">
        <v>81</v>
      </c>
      <c r="AY179" s="159" t="s">
        <v>132</v>
      </c>
    </row>
    <row r="180" spans="2:51" s="13" customFormat="1" ht="12">
      <c r="B180" s="152"/>
      <c r="D180" s="148" t="s">
        <v>144</v>
      </c>
      <c r="E180" s="153" t="s">
        <v>3</v>
      </c>
      <c r="F180" s="154" t="s">
        <v>1895</v>
      </c>
      <c r="H180" s="153" t="s">
        <v>3</v>
      </c>
      <c r="L180" s="152"/>
      <c r="M180" s="155"/>
      <c r="N180" s="156"/>
      <c r="O180" s="156"/>
      <c r="P180" s="156"/>
      <c r="Q180" s="156"/>
      <c r="R180" s="156"/>
      <c r="S180" s="156"/>
      <c r="T180" s="157"/>
      <c r="AT180" s="153" t="s">
        <v>144</v>
      </c>
      <c r="AU180" s="153" t="s">
        <v>83</v>
      </c>
      <c r="AV180" s="13" t="s">
        <v>81</v>
      </c>
      <c r="AW180" s="13" t="s">
        <v>37</v>
      </c>
      <c r="AX180" s="13" t="s">
        <v>75</v>
      </c>
      <c r="AY180" s="153" t="s">
        <v>132</v>
      </c>
    </row>
    <row r="181" spans="2:51" s="14" customFormat="1" ht="12">
      <c r="B181" s="158"/>
      <c r="D181" s="148" t="s">
        <v>144</v>
      </c>
      <c r="E181" s="159" t="s">
        <v>3</v>
      </c>
      <c r="F181" s="160">
        <v>19</v>
      </c>
      <c r="H181" s="161">
        <v>19</v>
      </c>
      <c r="L181" s="158"/>
      <c r="M181" s="162"/>
      <c r="N181" s="163"/>
      <c r="O181" s="163"/>
      <c r="P181" s="163"/>
      <c r="Q181" s="163"/>
      <c r="R181" s="163"/>
      <c r="S181" s="163"/>
      <c r="T181" s="164"/>
      <c r="AT181" s="159" t="s">
        <v>144</v>
      </c>
      <c r="AU181" s="159" t="s">
        <v>83</v>
      </c>
      <c r="AV181" s="14" t="s">
        <v>83</v>
      </c>
      <c r="AW181" s="14" t="s">
        <v>37</v>
      </c>
      <c r="AX181" s="14" t="s">
        <v>81</v>
      </c>
      <c r="AY181" s="159" t="s">
        <v>132</v>
      </c>
    </row>
    <row r="182" spans="1:65" s="2" customFormat="1" ht="24.2" customHeight="1">
      <c r="A182" s="30"/>
      <c r="B182" s="135"/>
      <c r="C182" s="136" t="s">
        <v>263</v>
      </c>
      <c r="D182" s="136" t="s">
        <v>135</v>
      </c>
      <c r="E182" s="137" t="s">
        <v>1163</v>
      </c>
      <c r="F182" s="138" t="s">
        <v>1164</v>
      </c>
      <c r="G182" s="139" t="s">
        <v>483</v>
      </c>
      <c r="H182" s="140">
        <v>1</v>
      </c>
      <c r="I182" s="141"/>
      <c r="J182" s="141">
        <f>ROUND(I182*H182,2)</f>
        <v>0</v>
      </c>
      <c r="K182" s="138" t="s">
        <v>139</v>
      </c>
      <c r="L182" s="31"/>
      <c r="M182" s="142" t="s">
        <v>3</v>
      </c>
      <c r="N182" s="143" t="s">
        <v>46</v>
      </c>
      <c r="O182" s="144">
        <v>0.7</v>
      </c>
      <c r="P182" s="144">
        <f>O182*H182</f>
        <v>0.7</v>
      </c>
      <c r="Q182" s="144">
        <v>0</v>
      </c>
      <c r="R182" s="144">
        <f>Q182*H182</f>
        <v>0</v>
      </c>
      <c r="S182" s="144">
        <v>0</v>
      </c>
      <c r="T182" s="145">
        <f>S182*H182</f>
        <v>0</v>
      </c>
      <c r="U182" s="30"/>
      <c r="V182" s="30"/>
      <c r="W182" s="30"/>
      <c r="X182" s="30"/>
      <c r="Y182" s="30"/>
      <c r="Z182" s="30"/>
      <c r="AA182" s="30"/>
      <c r="AB182" s="30"/>
      <c r="AC182" s="30"/>
      <c r="AD182" s="30"/>
      <c r="AE182" s="30"/>
      <c r="AR182" s="146" t="s">
        <v>226</v>
      </c>
      <c r="AT182" s="146" t="s">
        <v>135</v>
      </c>
      <c r="AU182" s="146" t="s">
        <v>83</v>
      </c>
      <c r="AY182" s="18" t="s">
        <v>132</v>
      </c>
      <c r="BE182" s="147">
        <f>IF(N182="základní",J182,0)</f>
        <v>0</v>
      </c>
      <c r="BF182" s="147">
        <f>IF(N182="snížená",J182,0)</f>
        <v>0</v>
      </c>
      <c r="BG182" s="147">
        <f>IF(N182="zákl. přenesená",J182,0)</f>
        <v>0</v>
      </c>
      <c r="BH182" s="147">
        <f>IF(N182="sníž. přenesená",J182,0)</f>
        <v>0</v>
      </c>
      <c r="BI182" s="147">
        <f>IF(N182="nulová",J182,0)</f>
        <v>0</v>
      </c>
      <c r="BJ182" s="18" t="s">
        <v>81</v>
      </c>
      <c r="BK182" s="147">
        <f>ROUND(I182*H182,2)</f>
        <v>0</v>
      </c>
      <c r="BL182" s="18" t="s">
        <v>226</v>
      </c>
      <c r="BM182" s="146" t="s">
        <v>1165</v>
      </c>
    </row>
    <row r="183" spans="1:47" s="2" customFormat="1" ht="58.5">
      <c r="A183" s="30"/>
      <c r="B183" s="31"/>
      <c r="C183" s="30"/>
      <c r="D183" s="148" t="s">
        <v>142</v>
      </c>
      <c r="E183" s="30"/>
      <c r="F183" s="149" t="s">
        <v>1166</v>
      </c>
      <c r="G183" s="30"/>
      <c r="H183" s="30"/>
      <c r="I183" s="30"/>
      <c r="J183" s="30"/>
      <c r="K183" s="30"/>
      <c r="L183" s="31"/>
      <c r="M183" s="150"/>
      <c r="N183" s="151"/>
      <c r="O183" s="51"/>
      <c r="P183" s="51"/>
      <c r="Q183" s="51"/>
      <c r="R183" s="51"/>
      <c r="S183" s="51"/>
      <c r="T183" s="52"/>
      <c r="U183" s="30"/>
      <c r="V183" s="30"/>
      <c r="W183" s="30"/>
      <c r="X183" s="30"/>
      <c r="Y183" s="30"/>
      <c r="Z183" s="30"/>
      <c r="AA183" s="30"/>
      <c r="AB183" s="30"/>
      <c r="AC183" s="30"/>
      <c r="AD183" s="30"/>
      <c r="AE183" s="30"/>
      <c r="AT183" s="18" t="s">
        <v>142</v>
      </c>
      <c r="AU183" s="18" t="s">
        <v>83</v>
      </c>
    </row>
    <row r="184" spans="1:65" s="2" customFormat="1" ht="49.15" customHeight="1">
      <c r="A184" s="30"/>
      <c r="B184" s="135"/>
      <c r="C184" s="136" t="s">
        <v>269</v>
      </c>
      <c r="D184" s="136" t="s">
        <v>135</v>
      </c>
      <c r="E184" s="137" t="s">
        <v>1167</v>
      </c>
      <c r="F184" s="138" t="s">
        <v>1168</v>
      </c>
      <c r="G184" s="139" t="s">
        <v>234</v>
      </c>
      <c r="H184" s="140">
        <f>H176</f>
        <v>39</v>
      </c>
      <c r="I184" s="141"/>
      <c r="J184" s="141">
        <f>ROUND(I184*H184,2)</f>
        <v>0</v>
      </c>
      <c r="K184" s="138" t="s">
        <v>139</v>
      </c>
      <c r="L184" s="31"/>
      <c r="M184" s="142" t="s">
        <v>3</v>
      </c>
      <c r="N184" s="143" t="s">
        <v>46</v>
      </c>
      <c r="O184" s="144">
        <v>0.118</v>
      </c>
      <c r="P184" s="144">
        <f>O184*H184</f>
        <v>4.601999999999999</v>
      </c>
      <c r="Q184" s="144">
        <v>0.0002</v>
      </c>
      <c r="R184" s="144">
        <f>Q184*H184</f>
        <v>0.0078000000000000005</v>
      </c>
      <c r="S184" s="144">
        <v>0</v>
      </c>
      <c r="T184" s="145">
        <f>S184*H184</f>
        <v>0</v>
      </c>
      <c r="U184" s="30"/>
      <c r="V184" s="30"/>
      <c r="W184" s="30"/>
      <c r="X184" s="30"/>
      <c r="Y184" s="30"/>
      <c r="Z184" s="30"/>
      <c r="AA184" s="30"/>
      <c r="AB184" s="30"/>
      <c r="AC184" s="30"/>
      <c r="AD184" s="30"/>
      <c r="AE184" s="30"/>
      <c r="AR184" s="146" t="s">
        <v>226</v>
      </c>
      <c r="AT184" s="146" t="s">
        <v>135</v>
      </c>
      <c r="AU184" s="146" t="s">
        <v>83</v>
      </c>
      <c r="AY184" s="18" t="s">
        <v>132</v>
      </c>
      <c r="BE184" s="147">
        <f>IF(N184="základní",J184,0)</f>
        <v>0</v>
      </c>
      <c r="BF184" s="147">
        <f>IF(N184="snížená",J184,0)</f>
        <v>0</v>
      </c>
      <c r="BG184" s="147">
        <f>IF(N184="zákl. přenesená",J184,0)</f>
        <v>0</v>
      </c>
      <c r="BH184" s="147">
        <f>IF(N184="sníž. přenesená",J184,0)</f>
        <v>0</v>
      </c>
      <c r="BI184" s="147">
        <f>IF(N184="nulová",J184,0)</f>
        <v>0</v>
      </c>
      <c r="BJ184" s="18" t="s">
        <v>81</v>
      </c>
      <c r="BK184" s="147">
        <f>ROUND(I184*H184,2)</f>
        <v>0</v>
      </c>
      <c r="BL184" s="18" t="s">
        <v>226</v>
      </c>
      <c r="BM184" s="146" t="s">
        <v>1169</v>
      </c>
    </row>
    <row r="185" spans="1:47" s="2" customFormat="1" ht="39">
      <c r="A185" s="30"/>
      <c r="B185" s="31"/>
      <c r="C185" s="30"/>
      <c r="D185" s="148" t="s">
        <v>142</v>
      </c>
      <c r="E185" s="30"/>
      <c r="F185" s="149" t="s">
        <v>1170</v>
      </c>
      <c r="G185" s="30"/>
      <c r="H185" s="30"/>
      <c r="I185" s="30"/>
      <c r="J185" s="30"/>
      <c r="K185" s="30"/>
      <c r="L185" s="31"/>
      <c r="M185" s="150"/>
      <c r="N185" s="151"/>
      <c r="O185" s="51"/>
      <c r="P185" s="51"/>
      <c r="Q185" s="51"/>
      <c r="R185" s="51"/>
      <c r="S185" s="51"/>
      <c r="T185" s="52"/>
      <c r="U185" s="30"/>
      <c r="V185" s="30"/>
      <c r="W185" s="30"/>
      <c r="X185" s="30"/>
      <c r="Y185" s="30"/>
      <c r="Z185" s="30"/>
      <c r="AA185" s="30"/>
      <c r="AB185" s="30"/>
      <c r="AC185" s="30"/>
      <c r="AD185" s="30"/>
      <c r="AE185" s="30"/>
      <c r="AT185" s="18" t="s">
        <v>142</v>
      </c>
      <c r="AU185" s="18" t="s">
        <v>83</v>
      </c>
    </row>
    <row r="186" spans="1:65" s="2" customFormat="1" ht="24.2" customHeight="1">
      <c r="A186" s="30"/>
      <c r="B186" s="135"/>
      <c r="C186" s="136" t="s">
        <v>274</v>
      </c>
      <c r="D186" s="136" t="s">
        <v>135</v>
      </c>
      <c r="E186" s="137" t="s">
        <v>1171</v>
      </c>
      <c r="F186" s="138" t="s">
        <v>1172</v>
      </c>
      <c r="G186" s="139" t="s">
        <v>184</v>
      </c>
      <c r="H186" s="140">
        <v>10</v>
      </c>
      <c r="I186" s="141"/>
      <c r="J186" s="141">
        <f>ROUND(I186*H186,2)</f>
        <v>0</v>
      </c>
      <c r="K186" s="138" t="s">
        <v>139</v>
      </c>
      <c r="L186" s="31"/>
      <c r="M186" s="142" t="s">
        <v>3</v>
      </c>
      <c r="N186" s="143" t="s">
        <v>46</v>
      </c>
      <c r="O186" s="144">
        <v>0.183</v>
      </c>
      <c r="P186" s="144">
        <f>O186*H186</f>
        <v>1.83</v>
      </c>
      <c r="Q186" s="144">
        <v>0.0006</v>
      </c>
      <c r="R186" s="144">
        <f>Q186*H186</f>
        <v>0.005999999999999999</v>
      </c>
      <c r="S186" s="144">
        <v>0</v>
      </c>
      <c r="T186" s="145">
        <f>S186*H186</f>
        <v>0</v>
      </c>
      <c r="U186" s="30"/>
      <c r="V186" s="30"/>
      <c r="W186" s="30"/>
      <c r="X186" s="30"/>
      <c r="Y186" s="30"/>
      <c r="Z186" s="30"/>
      <c r="AA186" s="30"/>
      <c r="AB186" s="30"/>
      <c r="AC186" s="30"/>
      <c r="AD186" s="30"/>
      <c r="AE186" s="30"/>
      <c r="AR186" s="146" t="s">
        <v>226</v>
      </c>
      <c r="AT186" s="146" t="s">
        <v>135</v>
      </c>
      <c r="AU186" s="146" t="s">
        <v>83</v>
      </c>
      <c r="AY186" s="18" t="s">
        <v>132</v>
      </c>
      <c r="BE186" s="147">
        <f>IF(N186="základní",J186,0)</f>
        <v>0</v>
      </c>
      <c r="BF186" s="147">
        <f>IF(N186="snížená",J186,0)</f>
        <v>0</v>
      </c>
      <c r="BG186" s="147">
        <f>IF(N186="zákl. přenesená",J186,0)</f>
        <v>0</v>
      </c>
      <c r="BH186" s="147">
        <f>IF(N186="sníž. přenesená",J186,0)</f>
        <v>0</v>
      </c>
      <c r="BI186" s="147">
        <f>IF(N186="nulová",J186,0)</f>
        <v>0</v>
      </c>
      <c r="BJ186" s="18" t="s">
        <v>81</v>
      </c>
      <c r="BK186" s="147">
        <f>ROUND(I186*H186,2)</f>
        <v>0</v>
      </c>
      <c r="BL186" s="18" t="s">
        <v>226</v>
      </c>
      <c r="BM186" s="146" t="s">
        <v>1173</v>
      </c>
    </row>
    <row r="187" spans="2:51" s="13" customFormat="1" ht="12">
      <c r="B187" s="152"/>
      <c r="D187" s="148" t="s">
        <v>144</v>
      </c>
      <c r="E187" s="153" t="s">
        <v>3</v>
      </c>
      <c r="F187" s="154" t="s">
        <v>1130</v>
      </c>
      <c r="H187" s="153" t="s">
        <v>3</v>
      </c>
      <c r="L187" s="152"/>
      <c r="M187" s="155"/>
      <c r="N187" s="156"/>
      <c r="O187" s="156"/>
      <c r="P187" s="156"/>
      <c r="Q187" s="156"/>
      <c r="R187" s="156"/>
      <c r="S187" s="156"/>
      <c r="T187" s="157"/>
      <c r="AT187" s="153" t="s">
        <v>144</v>
      </c>
      <c r="AU187" s="153" t="s">
        <v>83</v>
      </c>
      <c r="AV187" s="13" t="s">
        <v>81</v>
      </c>
      <c r="AW187" s="13" t="s">
        <v>37</v>
      </c>
      <c r="AX187" s="13" t="s">
        <v>75</v>
      </c>
      <c r="AY187" s="153" t="s">
        <v>132</v>
      </c>
    </row>
    <row r="188" spans="2:51" s="14" customFormat="1" ht="12">
      <c r="B188" s="158"/>
      <c r="D188" s="148" t="s">
        <v>144</v>
      </c>
      <c r="E188" s="159" t="s">
        <v>3</v>
      </c>
      <c r="F188" s="160" t="s">
        <v>81</v>
      </c>
      <c r="H188" s="161">
        <v>1</v>
      </c>
      <c r="L188" s="158"/>
      <c r="M188" s="162"/>
      <c r="N188" s="163"/>
      <c r="O188" s="163"/>
      <c r="P188" s="163"/>
      <c r="Q188" s="163"/>
      <c r="R188" s="163"/>
      <c r="S188" s="163"/>
      <c r="T188" s="164"/>
      <c r="AT188" s="159" t="s">
        <v>144</v>
      </c>
      <c r="AU188" s="159" t="s">
        <v>83</v>
      </c>
      <c r="AV188" s="14" t="s">
        <v>83</v>
      </c>
      <c r="AW188" s="14" t="s">
        <v>37</v>
      </c>
      <c r="AX188" s="14" t="s">
        <v>81</v>
      </c>
      <c r="AY188" s="159" t="s">
        <v>132</v>
      </c>
    </row>
    <row r="189" spans="2:51" s="13" customFormat="1" ht="12">
      <c r="B189" s="152"/>
      <c r="D189" s="148" t="s">
        <v>144</v>
      </c>
      <c r="E189" s="153" t="s">
        <v>3</v>
      </c>
      <c r="F189" s="154" t="s">
        <v>1896</v>
      </c>
      <c r="H189" s="153" t="s">
        <v>3</v>
      </c>
      <c r="L189" s="152"/>
      <c r="M189" s="155"/>
      <c r="N189" s="156"/>
      <c r="O189" s="156"/>
      <c r="P189" s="156"/>
      <c r="Q189" s="156"/>
      <c r="R189" s="156"/>
      <c r="S189" s="156"/>
      <c r="T189" s="157"/>
      <c r="AT189" s="153" t="s">
        <v>144</v>
      </c>
      <c r="AU189" s="153" t="s">
        <v>83</v>
      </c>
      <c r="AV189" s="13" t="s">
        <v>81</v>
      </c>
      <c r="AW189" s="13" t="s">
        <v>37</v>
      </c>
      <c r="AX189" s="13" t="s">
        <v>75</v>
      </c>
      <c r="AY189" s="153" t="s">
        <v>132</v>
      </c>
    </row>
    <row r="190" spans="2:51" s="14" customFormat="1" ht="12">
      <c r="B190" s="158"/>
      <c r="D190" s="148" t="s">
        <v>144</v>
      </c>
      <c r="E190" s="159" t="s">
        <v>3</v>
      </c>
      <c r="F190" s="160">
        <v>9</v>
      </c>
      <c r="H190" s="161">
        <v>9</v>
      </c>
      <c r="L190" s="158"/>
      <c r="M190" s="162"/>
      <c r="N190" s="163"/>
      <c r="O190" s="163"/>
      <c r="P190" s="163"/>
      <c r="Q190" s="163"/>
      <c r="R190" s="163"/>
      <c r="S190" s="163"/>
      <c r="T190" s="164"/>
      <c r="AT190" s="159" t="s">
        <v>144</v>
      </c>
      <c r="AU190" s="159" t="s">
        <v>83</v>
      </c>
      <c r="AV190" s="14" t="s">
        <v>83</v>
      </c>
      <c r="AW190" s="14" t="s">
        <v>37</v>
      </c>
      <c r="AX190" s="14" t="s">
        <v>81</v>
      </c>
      <c r="AY190" s="159" t="s">
        <v>132</v>
      </c>
    </row>
    <row r="191" spans="1:65" s="2" customFormat="1" ht="37.9" customHeight="1">
      <c r="A191" s="30"/>
      <c r="B191" s="135"/>
      <c r="C191" s="136" t="s">
        <v>279</v>
      </c>
      <c r="D191" s="136" t="s">
        <v>135</v>
      </c>
      <c r="E191" s="137" t="s">
        <v>1174</v>
      </c>
      <c r="F191" s="138" t="s">
        <v>1175</v>
      </c>
      <c r="G191" s="139" t="s">
        <v>234</v>
      </c>
      <c r="H191" s="140">
        <v>39</v>
      </c>
      <c r="I191" s="141"/>
      <c r="J191" s="141">
        <f>ROUND(I191*H191,2)</f>
        <v>0</v>
      </c>
      <c r="K191" s="138" t="s">
        <v>139</v>
      </c>
      <c r="L191" s="31"/>
      <c r="M191" s="142" t="s">
        <v>3</v>
      </c>
      <c r="N191" s="143" t="s">
        <v>46</v>
      </c>
      <c r="O191" s="144">
        <v>0.067</v>
      </c>
      <c r="P191" s="144">
        <f>O191*H191</f>
        <v>2.613</v>
      </c>
      <c r="Q191" s="144">
        <v>0.00019</v>
      </c>
      <c r="R191" s="144">
        <f>Q191*H191</f>
        <v>0.007410000000000001</v>
      </c>
      <c r="S191" s="144">
        <v>0</v>
      </c>
      <c r="T191" s="145">
        <f>S191*H191</f>
        <v>0</v>
      </c>
      <c r="U191" s="30"/>
      <c r="V191" s="30"/>
      <c r="W191" s="30"/>
      <c r="X191" s="30"/>
      <c r="Y191" s="30"/>
      <c r="Z191" s="30"/>
      <c r="AA191" s="30"/>
      <c r="AB191" s="30"/>
      <c r="AC191" s="30"/>
      <c r="AD191" s="30"/>
      <c r="AE191" s="30"/>
      <c r="AR191" s="146" t="s">
        <v>226</v>
      </c>
      <c r="AT191" s="146" t="s">
        <v>135</v>
      </c>
      <c r="AU191" s="146" t="s">
        <v>83</v>
      </c>
      <c r="AY191" s="18" t="s">
        <v>132</v>
      </c>
      <c r="BE191" s="147">
        <f>IF(N191="základní",J191,0)</f>
        <v>0</v>
      </c>
      <c r="BF191" s="147">
        <f>IF(N191="snížená",J191,0)</f>
        <v>0</v>
      </c>
      <c r="BG191" s="147">
        <f>IF(N191="zákl. přenesená",J191,0)</f>
        <v>0</v>
      </c>
      <c r="BH191" s="147">
        <f>IF(N191="sníž. přenesená",J191,0)</f>
        <v>0</v>
      </c>
      <c r="BI191" s="147">
        <f>IF(N191="nulová",J191,0)</f>
        <v>0</v>
      </c>
      <c r="BJ191" s="18" t="s">
        <v>81</v>
      </c>
      <c r="BK191" s="147">
        <f>ROUND(I191*H191,2)</f>
        <v>0</v>
      </c>
      <c r="BL191" s="18" t="s">
        <v>226</v>
      </c>
      <c r="BM191" s="146" t="s">
        <v>1176</v>
      </c>
    </row>
    <row r="192" spans="1:47" s="2" customFormat="1" ht="107.25">
      <c r="A192" s="30"/>
      <c r="B192" s="31"/>
      <c r="C192" s="30"/>
      <c r="D192" s="148" t="s">
        <v>142</v>
      </c>
      <c r="E192" s="30"/>
      <c r="F192" s="149" t="s">
        <v>1177</v>
      </c>
      <c r="G192" s="30"/>
      <c r="H192" s="30"/>
      <c r="I192" s="30"/>
      <c r="J192" s="30"/>
      <c r="K192" s="30"/>
      <c r="L192" s="31"/>
      <c r="M192" s="150"/>
      <c r="N192" s="151"/>
      <c r="O192" s="51"/>
      <c r="P192" s="51"/>
      <c r="Q192" s="51"/>
      <c r="R192" s="51"/>
      <c r="S192" s="51"/>
      <c r="T192" s="52"/>
      <c r="U192" s="30"/>
      <c r="V192" s="30"/>
      <c r="W192" s="30"/>
      <c r="X192" s="30"/>
      <c r="Y192" s="30"/>
      <c r="Z192" s="30"/>
      <c r="AA192" s="30"/>
      <c r="AB192" s="30"/>
      <c r="AC192" s="30"/>
      <c r="AD192" s="30"/>
      <c r="AE192" s="30"/>
      <c r="AT192" s="18" t="s">
        <v>142</v>
      </c>
      <c r="AU192" s="18" t="s">
        <v>83</v>
      </c>
    </row>
    <row r="193" spans="1:65" s="2" customFormat="1" ht="24.2" customHeight="1">
      <c r="A193" s="30"/>
      <c r="B193" s="135"/>
      <c r="C193" s="136" t="s">
        <v>283</v>
      </c>
      <c r="D193" s="136" t="s">
        <v>135</v>
      </c>
      <c r="E193" s="137" t="s">
        <v>1178</v>
      </c>
      <c r="F193" s="138" t="s">
        <v>1179</v>
      </c>
      <c r="G193" s="139" t="s">
        <v>234</v>
      </c>
      <c r="H193" s="140">
        <v>39</v>
      </c>
      <c r="I193" s="141"/>
      <c r="J193" s="141">
        <f>ROUND(I193*H193,2)</f>
        <v>0</v>
      </c>
      <c r="K193" s="138" t="s">
        <v>139</v>
      </c>
      <c r="L193" s="31"/>
      <c r="M193" s="142" t="s">
        <v>3</v>
      </c>
      <c r="N193" s="143" t="s">
        <v>46</v>
      </c>
      <c r="O193" s="144">
        <v>0.082</v>
      </c>
      <c r="P193" s="144">
        <f>O193*H193</f>
        <v>3.198</v>
      </c>
      <c r="Q193" s="144">
        <v>1E-05</v>
      </c>
      <c r="R193" s="144">
        <f>Q193*H193</f>
        <v>0.00039000000000000005</v>
      </c>
      <c r="S193" s="144">
        <v>0</v>
      </c>
      <c r="T193" s="145">
        <f>S193*H193</f>
        <v>0</v>
      </c>
      <c r="U193" s="30"/>
      <c r="V193" s="30"/>
      <c r="W193" s="30"/>
      <c r="X193" s="30"/>
      <c r="Y193" s="30"/>
      <c r="Z193" s="30"/>
      <c r="AA193" s="30"/>
      <c r="AB193" s="30"/>
      <c r="AC193" s="30"/>
      <c r="AD193" s="30"/>
      <c r="AE193" s="30"/>
      <c r="AR193" s="146" t="s">
        <v>226</v>
      </c>
      <c r="AT193" s="146" t="s">
        <v>135</v>
      </c>
      <c r="AU193" s="146" t="s">
        <v>83</v>
      </c>
      <c r="AY193" s="18" t="s">
        <v>132</v>
      </c>
      <c r="BE193" s="147">
        <f>IF(N193="základní",J193,0)</f>
        <v>0</v>
      </c>
      <c r="BF193" s="147">
        <f>IF(N193="snížená",J193,0)</f>
        <v>0</v>
      </c>
      <c r="BG193" s="147">
        <f>IF(N193="zákl. přenesená",J193,0)</f>
        <v>0</v>
      </c>
      <c r="BH193" s="147">
        <f>IF(N193="sníž. přenesená",J193,0)</f>
        <v>0</v>
      </c>
      <c r="BI193" s="147">
        <f>IF(N193="nulová",J193,0)</f>
        <v>0</v>
      </c>
      <c r="BJ193" s="18" t="s">
        <v>81</v>
      </c>
      <c r="BK193" s="147">
        <f>ROUND(I193*H193,2)</f>
        <v>0</v>
      </c>
      <c r="BL193" s="18" t="s">
        <v>226</v>
      </c>
      <c r="BM193" s="146" t="s">
        <v>1180</v>
      </c>
    </row>
    <row r="194" spans="1:47" s="2" customFormat="1" ht="107.25">
      <c r="A194" s="30"/>
      <c r="B194" s="31"/>
      <c r="C194" s="30"/>
      <c r="D194" s="148" t="s">
        <v>142</v>
      </c>
      <c r="E194" s="30"/>
      <c r="F194" s="149" t="s">
        <v>1177</v>
      </c>
      <c r="G194" s="30"/>
      <c r="H194" s="30"/>
      <c r="I194" s="30"/>
      <c r="J194" s="30"/>
      <c r="K194" s="30"/>
      <c r="L194" s="31"/>
      <c r="M194" s="150"/>
      <c r="N194" s="151"/>
      <c r="O194" s="51"/>
      <c r="P194" s="51"/>
      <c r="Q194" s="51"/>
      <c r="R194" s="51"/>
      <c r="S194" s="51"/>
      <c r="T194" s="52"/>
      <c r="U194" s="30"/>
      <c r="V194" s="30"/>
      <c r="W194" s="30"/>
      <c r="X194" s="30"/>
      <c r="Y194" s="30"/>
      <c r="Z194" s="30"/>
      <c r="AA194" s="30"/>
      <c r="AB194" s="30"/>
      <c r="AC194" s="30"/>
      <c r="AD194" s="30"/>
      <c r="AE194" s="30"/>
      <c r="AT194" s="18" t="s">
        <v>142</v>
      </c>
      <c r="AU194" s="18" t="s">
        <v>83</v>
      </c>
    </row>
    <row r="195" spans="1:65" s="2" customFormat="1" ht="37.9" customHeight="1">
      <c r="A195" s="30"/>
      <c r="B195" s="135"/>
      <c r="C195" s="136" t="s">
        <v>287</v>
      </c>
      <c r="D195" s="136" t="s">
        <v>135</v>
      </c>
      <c r="E195" s="137" t="s">
        <v>1181</v>
      </c>
      <c r="F195" s="138" t="s">
        <v>1182</v>
      </c>
      <c r="G195" s="139" t="s">
        <v>432</v>
      </c>
      <c r="H195" s="140">
        <f>SUM(J176+J182+J184+J186+J191+J193)/100</f>
        <v>0</v>
      </c>
      <c r="I195" s="141"/>
      <c r="J195" s="141">
        <f>ROUND(I195*H195,2)</f>
        <v>0</v>
      </c>
      <c r="K195" s="138" t="s">
        <v>139</v>
      </c>
      <c r="L195" s="31"/>
      <c r="M195" s="142" t="s">
        <v>3</v>
      </c>
      <c r="N195" s="143" t="s">
        <v>46</v>
      </c>
      <c r="O195" s="144">
        <v>0</v>
      </c>
      <c r="P195" s="144">
        <f>O195*H195</f>
        <v>0</v>
      </c>
      <c r="Q195" s="144">
        <v>0</v>
      </c>
      <c r="R195" s="144">
        <f>Q195*H195</f>
        <v>0</v>
      </c>
      <c r="S195" s="144">
        <v>0</v>
      </c>
      <c r="T195" s="145">
        <f>S195*H195</f>
        <v>0</v>
      </c>
      <c r="U195" s="30"/>
      <c r="V195" s="30"/>
      <c r="W195" s="30"/>
      <c r="X195" s="30"/>
      <c r="Y195" s="30"/>
      <c r="Z195" s="30"/>
      <c r="AA195" s="30"/>
      <c r="AB195" s="30"/>
      <c r="AC195" s="30"/>
      <c r="AD195" s="30"/>
      <c r="AE195" s="30"/>
      <c r="AR195" s="146" t="s">
        <v>226</v>
      </c>
      <c r="AT195" s="146" t="s">
        <v>135</v>
      </c>
      <c r="AU195" s="146" t="s">
        <v>83</v>
      </c>
      <c r="AY195" s="18" t="s">
        <v>132</v>
      </c>
      <c r="BE195" s="147">
        <f>IF(N195="základní",J195,0)</f>
        <v>0</v>
      </c>
      <c r="BF195" s="147">
        <f>IF(N195="snížená",J195,0)</f>
        <v>0</v>
      </c>
      <c r="BG195" s="147">
        <f>IF(N195="zákl. přenesená",J195,0)</f>
        <v>0</v>
      </c>
      <c r="BH195" s="147">
        <f>IF(N195="sníž. přenesená",J195,0)</f>
        <v>0</v>
      </c>
      <c r="BI195" s="147">
        <f>IF(N195="nulová",J195,0)</f>
        <v>0</v>
      </c>
      <c r="BJ195" s="18" t="s">
        <v>81</v>
      </c>
      <c r="BK195" s="147">
        <f>ROUND(I195*H195,2)</f>
        <v>0</v>
      </c>
      <c r="BL195" s="18" t="s">
        <v>226</v>
      </c>
      <c r="BM195" s="146" t="s">
        <v>1183</v>
      </c>
    </row>
    <row r="196" spans="1:47" s="2" customFormat="1" ht="136.5">
      <c r="A196" s="30"/>
      <c r="B196" s="31"/>
      <c r="C196" s="30"/>
      <c r="D196" s="148" t="s">
        <v>142</v>
      </c>
      <c r="E196" s="30"/>
      <c r="F196" s="149" t="s">
        <v>573</v>
      </c>
      <c r="G196" s="30"/>
      <c r="H196" s="30"/>
      <c r="I196" s="30"/>
      <c r="J196" s="30"/>
      <c r="K196" s="30"/>
      <c r="L196" s="31"/>
      <c r="M196" s="150"/>
      <c r="N196" s="151"/>
      <c r="O196" s="51"/>
      <c r="P196" s="51"/>
      <c r="Q196" s="51"/>
      <c r="R196" s="51"/>
      <c r="S196" s="51"/>
      <c r="T196" s="52"/>
      <c r="U196" s="30"/>
      <c r="V196" s="30"/>
      <c r="W196" s="30"/>
      <c r="X196" s="30"/>
      <c r="Y196" s="30"/>
      <c r="Z196" s="30"/>
      <c r="AA196" s="30"/>
      <c r="AB196" s="30"/>
      <c r="AC196" s="30"/>
      <c r="AD196" s="30"/>
      <c r="AE196" s="30"/>
      <c r="AT196" s="18" t="s">
        <v>142</v>
      </c>
      <c r="AU196" s="18" t="s">
        <v>83</v>
      </c>
    </row>
    <row r="197" spans="1:65" s="2" customFormat="1" ht="49.15" customHeight="1">
      <c r="A197" s="30"/>
      <c r="B197" s="135"/>
      <c r="C197" s="136" t="s">
        <v>295</v>
      </c>
      <c r="D197" s="136" t="s">
        <v>135</v>
      </c>
      <c r="E197" s="137" t="s">
        <v>1184</v>
      </c>
      <c r="F197" s="138" t="s">
        <v>1185</v>
      </c>
      <c r="G197" s="139" t="s">
        <v>432</v>
      </c>
      <c r="H197" s="140">
        <f>H195</f>
        <v>0</v>
      </c>
      <c r="I197" s="141"/>
      <c r="J197" s="141">
        <f>ROUND(I197*H197,2)</f>
        <v>0</v>
      </c>
      <c r="K197" s="138" t="s">
        <v>139</v>
      </c>
      <c r="L197" s="31"/>
      <c r="M197" s="142" t="s">
        <v>3</v>
      </c>
      <c r="N197" s="143" t="s">
        <v>46</v>
      </c>
      <c r="O197" s="144">
        <v>0</v>
      </c>
      <c r="P197" s="144">
        <f>O197*H197</f>
        <v>0</v>
      </c>
      <c r="Q197" s="144">
        <v>0</v>
      </c>
      <c r="R197" s="144">
        <f>Q197*H197</f>
        <v>0</v>
      </c>
      <c r="S197" s="144">
        <v>0</v>
      </c>
      <c r="T197" s="145">
        <f>S197*H197</f>
        <v>0</v>
      </c>
      <c r="U197" s="30"/>
      <c r="V197" s="30"/>
      <c r="W197" s="30"/>
      <c r="X197" s="30"/>
      <c r="Y197" s="30"/>
      <c r="Z197" s="30"/>
      <c r="AA197" s="30"/>
      <c r="AB197" s="30"/>
      <c r="AC197" s="30"/>
      <c r="AD197" s="30"/>
      <c r="AE197" s="30"/>
      <c r="AR197" s="146" t="s">
        <v>226</v>
      </c>
      <c r="AT197" s="146" t="s">
        <v>135</v>
      </c>
      <c r="AU197" s="146" t="s">
        <v>83</v>
      </c>
      <c r="AY197" s="18" t="s">
        <v>132</v>
      </c>
      <c r="BE197" s="147">
        <f>IF(N197="základní",J197,0)</f>
        <v>0</v>
      </c>
      <c r="BF197" s="147">
        <f>IF(N197="snížená",J197,0)</f>
        <v>0</v>
      </c>
      <c r="BG197" s="147">
        <f>IF(N197="zákl. přenesená",J197,0)</f>
        <v>0</v>
      </c>
      <c r="BH197" s="147">
        <f>IF(N197="sníž. přenesená",J197,0)</f>
        <v>0</v>
      </c>
      <c r="BI197" s="147">
        <f>IF(N197="nulová",J197,0)</f>
        <v>0</v>
      </c>
      <c r="BJ197" s="18" t="s">
        <v>81</v>
      </c>
      <c r="BK197" s="147">
        <f>ROUND(I197*H197,2)</f>
        <v>0</v>
      </c>
      <c r="BL197" s="18" t="s">
        <v>226</v>
      </c>
      <c r="BM197" s="146" t="s">
        <v>1186</v>
      </c>
    </row>
    <row r="198" spans="1:47" s="2" customFormat="1" ht="136.5">
      <c r="A198" s="30"/>
      <c r="B198" s="31"/>
      <c r="C198" s="30"/>
      <c r="D198" s="148" t="s">
        <v>142</v>
      </c>
      <c r="E198" s="30"/>
      <c r="F198" s="149" t="s">
        <v>573</v>
      </c>
      <c r="G198" s="30"/>
      <c r="H198" s="30"/>
      <c r="I198" s="30"/>
      <c r="J198" s="30"/>
      <c r="K198" s="30"/>
      <c r="L198" s="31"/>
      <c r="M198" s="150"/>
      <c r="N198" s="151"/>
      <c r="O198" s="51"/>
      <c r="P198" s="51"/>
      <c r="Q198" s="51"/>
      <c r="R198" s="51"/>
      <c r="S198" s="51"/>
      <c r="T198" s="52"/>
      <c r="U198" s="30"/>
      <c r="V198" s="30"/>
      <c r="W198" s="30"/>
      <c r="X198" s="30"/>
      <c r="Y198" s="30"/>
      <c r="Z198" s="30"/>
      <c r="AA198" s="30"/>
      <c r="AB198" s="30"/>
      <c r="AC198" s="30"/>
      <c r="AD198" s="30"/>
      <c r="AE198" s="30"/>
      <c r="AT198" s="18" t="s">
        <v>142</v>
      </c>
      <c r="AU198" s="18" t="s">
        <v>83</v>
      </c>
    </row>
    <row r="199" spans="2:63" s="12" customFormat="1" ht="22.9" customHeight="1">
      <c r="B199" s="123"/>
      <c r="D199" s="327" t="s">
        <v>74</v>
      </c>
      <c r="E199" s="328" t="s">
        <v>1187</v>
      </c>
      <c r="F199" s="328" t="s">
        <v>1188</v>
      </c>
      <c r="G199" s="329"/>
      <c r="H199" s="329"/>
      <c r="I199" s="329"/>
      <c r="J199" s="330">
        <f>SUM(J200:J277)</f>
        <v>0</v>
      </c>
      <c r="L199" s="123"/>
      <c r="M199" s="127"/>
      <c r="N199" s="128"/>
      <c r="O199" s="128"/>
      <c r="P199" s="129">
        <f>SUM(P262:P277)</f>
        <v>6.3</v>
      </c>
      <c r="Q199" s="128"/>
      <c r="R199" s="129">
        <f>SUM(R262:R277)</f>
        <v>0.04038</v>
      </c>
      <c r="S199" s="128"/>
      <c r="T199" s="130">
        <f>SUM(T262:T277)</f>
        <v>0</v>
      </c>
      <c r="AR199" s="124" t="s">
        <v>83</v>
      </c>
      <c r="AT199" s="131" t="s">
        <v>74</v>
      </c>
      <c r="AU199" s="131" t="s">
        <v>81</v>
      </c>
      <c r="AY199" s="124" t="s">
        <v>132</v>
      </c>
      <c r="BK199" s="132">
        <f>SUM(BK262:BK277)</f>
        <v>0</v>
      </c>
    </row>
    <row r="200" spans="1:65" s="281" customFormat="1" ht="24.2" customHeight="1">
      <c r="A200" s="285"/>
      <c r="B200" s="135"/>
      <c r="C200" s="136">
        <v>29</v>
      </c>
      <c r="D200" s="136" t="s">
        <v>135</v>
      </c>
      <c r="E200" s="137" t="s">
        <v>1898</v>
      </c>
      <c r="F200" s="138" t="s">
        <v>1899</v>
      </c>
      <c r="G200" s="139" t="s">
        <v>483</v>
      </c>
      <c r="H200" s="140">
        <v>2</v>
      </c>
      <c r="I200" s="141"/>
      <c r="J200" s="141">
        <f>ROUND(I200*H200,2)</f>
        <v>0</v>
      </c>
      <c r="K200" s="138" t="s">
        <v>139</v>
      </c>
      <c r="L200" s="31"/>
      <c r="M200" s="142" t="s">
        <v>3</v>
      </c>
      <c r="N200" s="274" t="s">
        <v>46</v>
      </c>
      <c r="O200" s="275">
        <v>0.548</v>
      </c>
      <c r="P200" s="275">
        <f>O200*H200</f>
        <v>1.096</v>
      </c>
      <c r="Q200" s="275">
        <v>0</v>
      </c>
      <c r="R200" s="275">
        <f>Q200*H200</f>
        <v>0</v>
      </c>
      <c r="S200" s="275">
        <v>0.01933</v>
      </c>
      <c r="T200" s="145">
        <f>S200*H200</f>
        <v>0.03866</v>
      </c>
      <c r="U200" s="285"/>
      <c r="V200" s="285"/>
      <c r="W200" s="285"/>
      <c r="X200" s="285"/>
      <c r="Y200" s="285"/>
      <c r="Z200" s="285"/>
      <c r="AA200" s="285"/>
      <c r="AB200" s="285"/>
      <c r="AC200" s="285"/>
      <c r="AD200" s="285"/>
      <c r="AE200" s="285"/>
      <c r="AR200" s="293" t="s">
        <v>226</v>
      </c>
      <c r="AT200" s="293" t="s">
        <v>135</v>
      </c>
      <c r="AU200" s="293" t="s">
        <v>83</v>
      </c>
      <c r="AY200" s="294" t="s">
        <v>132</v>
      </c>
      <c r="BE200" s="295">
        <f>IF(N200="základní",J200,0)</f>
        <v>0</v>
      </c>
      <c r="BF200" s="295">
        <f>IF(N200="snížená",J200,0)</f>
        <v>0</v>
      </c>
      <c r="BG200" s="295">
        <f>IF(N200="zákl. přenesená",J200,0)</f>
        <v>0</v>
      </c>
      <c r="BH200" s="295">
        <f>IF(N200="sníž. přenesená",J200,0)</f>
        <v>0</v>
      </c>
      <c r="BI200" s="295">
        <f>IF(N200="nulová",J200,0)</f>
        <v>0</v>
      </c>
      <c r="BJ200" s="294" t="s">
        <v>81</v>
      </c>
      <c r="BK200" s="295">
        <f>ROUND(I200*H200,2)</f>
        <v>0</v>
      </c>
      <c r="BL200" s="294" t="s">
        <v>226</v>
      </c>
      <c r="BM200" s="293" t="s">
        <v>1900</v>
      </c>
    </row>
    <row r="201" spans="2:51" s="278" customFormat="1" ht="12">
      <c r="B201" s="152"/>
      <c r="D201" s="296" t="s">
        <v>144</v>
      </c>
      <c r="E201" s="298" t="s">
        <v>3</v>
      </c>
      <c r="F201" s="299" t="s">
        <v>1973</v>
      </c>
      <c r="H201" s="298" t="s">
        <v>3</v>
      </c>
      <c r="L201" s="152"/>
      <c r="M201" s="155"/>
      <c r="T201" s="157"/>
      <c r="AT201" s="298" t="s">
        <v>144</v>
      </c>
      <c r="AU201" s="298" t="s">
        <v>83</v>
      </c>
      <c r="AV201" s="278" t="s">
        <v>81</v>
      </c>
      <c r="AW201" s="278" t="s">
        <v>37</v>
      </c>
      <c r="AX201" s="278" t="s">
        <v>75</v>
      </c>
      <c r="AY201" s="298" t="s">
        <v>132</v>
      </c>
    </row>
    <row r="202" spans="2:51" s="279" customFormat="1" ht="12">
      <c r="B202" s="158"/>
      <c r="D202" s="296" t="s">
        <v>144</v>
      </c>
      <c r="E202" s="300" t="s">
        <v>3</v>
      </c>
      <c r="F202" s="301">
        <v>2</v>
      </c>
      <c r="H202" s="302">
        <v>2</v>
      </c>
      <c r="L202" s="158"/>
      <c r="M202" s="162"/>
      <c r="T202" s="164"/>
      <c r="AT202" s="300" t="s">
        <v>144</v>
      </c>
      <c r="AU202" s="300" t="s">
        <v>83</v>
      </c>
      <c r="AV202" s="279" t="s">
        <v>83</v>
      </c>
      <c r="AW202" s="279" t="s">
        <v>37</v>
      </c>
      <c r="AX202" s="279" t="s">
        <v>81</v>
      </c>
      <c r="AY202" s="300" t="s">
        <v>132</v>
      </c>
    </row>
    <row r="203" spans="1:65" s="281" customFormat="1" ht="14.45" customHeight="1">
      <c r="A203" s="285"/>
      <c r="B203" s="135"/>
      <c r="C203" s="136">
        <v>30</v>
      </c>
      <c r="D203" s="136" t="s">
        <v>135</v>
      </c>
      <c r="E203" s="137" t="s">
        <v>1901</v>
      </c>
      <c r="F203" s="138" t="s">
        <v>1902</v>
      </c>
      <c r="G203" s="139" t="s">
        <v>483</v>
      </c>
      <c r="H203" s="140">
        <v>2</v>
      </c>
      <c r="I203" s="141"/>
      <c r="J203" s="141">
        <f>ROUND(I203*H203,2)</f>
        <v>0</v>
      </c>
      <c r="K203" s="138" t="s">
        <v>139</v>
      </c>
      <c r="L203" s="31"/>
      <c r="M203" s="142" t="s">
        <v>3</v>
      </c>
      <c r="N203" s="274" t="s">
        <v>46</v>
      </c>
      <c r="O203" s="275">
        <v>0.362</v>
      </c>
      <c r="P203" s="275">
        <f>O203*H203</f>
        <v>0.724</v>
      </c>
      <c r="Q203" s="275">
        <v>0</v>
      </c>
      <c r="R203" s="275">
        <f>Q203*H203</f>
        <v>0</v>
      </c>
      <c r="S203" s="275">
        <v>0.01946</v>
      </c>
      <c r="T203" s="145">
        <f>S203*H203</f>
        <v>0.03892</v>
      </c>
      <c r="U203" s="285"/>
      <c r="V203" s="285"/>
      <c r="W203" s="285"/>
      <c r="X203" s="285"/>
      <c r="Y203" s="285"/>
      <c r="Z203" s="285"/>
      <c r="AA203" s="285"/>
      <c r="AB203" s="285"/>
      <c r="AC203" s="285"/>
      <c r="AD203" s="285"/>
      <c r="AE203" s="285"/>
      <c r="AR203" s="293" t="s">
        <v>226</v>
      </c>
      <c r="AT203" s="293" t="s">
        <v>135</v>
      </c>
      <c r="AU203" s="293" t="s">
        <v>83</v>
      </c>
      <c r="AY203" s="294" t="s">
        <v>132</v>
      </c>
      <c r="BE203" s="295">
        <f>IF(N203="základní",J203,0)</f>
        <v>0</v>
      </c>
      <c r="BF203" s="295">
        <f>IF(N203="snížená",J203,0)</f>
        <v>0</v>
      </c>
      <c r="BG203" s="295">
        <f>IF(N203="zákl. přenesená",J203,0)</f>
        <v>0</v>
      </c>
      <c r="BH203" s="295">
        <f>IF(N203="sníž. přenesená",J203,0)</f>
        <v>0</v>
      </c>
      <c r="BI203" s="295">
        <f>IF(N203="nulová",J203,0)</f>
        <v>0</v>
      </c>
      <c r="BJ203" s="294" t="s">
        <v>81</v>
      </c>
      <c r="BK203" s="295">
        <f>ROUND(I203*H203,2)</f>
        <v>0</v>
      </c>
      <c r="BL203" s="294" t="s">
        <v>226</v>
      </c>
      <c r="BM203" s="293" t="s">
        <v>1903</v>
      </c>
    </row>
    <row r="204" spans="2:51" s="278" customFormat="1" ht="12">
      <c r="B204" s="152"/>
      <c r="D204" s="296" t="s">
        <v>144</v>
      </c>
      <c r="E204" s="298" t="s">
        <v>3</v>
      </c>
      <c r="F204" s="299" t="s">
        <v>1973</v>
      </c>
      <c r="H204" s="298" t="s">
        <v>3</v>
      </c>
      <c r="L204" s="152"/>
      <c r="M204" s="155"/>
      <c r="T204" s="157"/>
      <c r="AT204" s="298" t="s">
        <v>144</v>
      </c>
      <c r="AU204" s="298" t="s">
        <v>83</v>
      </c>
      <c r="AV204" s="278" t="s">
        <v>81</v>
      </c>
      <c r="AW204" s="278" t="s">
        <v>37</v>
      </c>
      <c r="AX204" s="278" t="s">
        <v>75</v>
      </c>
      <c r="AY204" s="298" t="s">
        <v>132</v>
      </c>
    </row>
    <row r="205" spans="2:51" s="279" customFormat="1" ht="12">
      <c r="B205" s="158"/>
      <c r="D205" s="296" t="s">
        <v>144</v>
      </c>
      <c r="E205" s="300" t="s">
        <v>3</v>
      </c>
      <c r="F205" s="301">
        <v>2</v>
      </c>
      <c r="H205" s="302">
        <v>2</v>
      </c>
      <c r="L205" s="158"/>
      <c r="M205" s="162"/>
      <c r="T205" s="164"/>
      <c r="AT205" s="300" t="s">
        <v>144</v>
      </c>
      <c r="AU205" s="300" t="s">
        <v>83</v>
      </c>
      <c r="AV205" s="279" t="s">
        <v>83</v>
      </c>
      <c r="AW205" s="279" t="s">
        <v>37</v>
      </c>
      <c r="AX205" s="279" t="s">
        <v>81</v>
      </c>
      <c r="AY205" s="300" t="s">
        <v>132</v>
      </c>
    </row>
    <row r="206" spans="1:65" s="281" customFormat="1" ht="24.2" customHeight="1">
      <c r="A206" s="285"/>
      <c r="B206" s="135"/>
      <c r="C206" s="136">
        <v>31</v>
      </c>
      <c r="D206" s="136" t="s">
        <v>135</v>
      </c>
      <c r="E206" s="137" t="s">
        <v>1904</v>
      </c>
      <c r="F206" s="138" t="s">
        <v>1905</v>
      </c>
      <c r="G206" s="139" t="s">
        <v>483</v>
      </c>
      <c r="H206" s="140">
        <v>5</v>
      </c>
      <c r="I206" s="141"/>
      <c r="J206" s="141">
        <f>ROUND(I206*H206,2)</f>
        <v>0</v>
      </c>
      <c r="K206" s="138" t="s">
        <v>139</v>
      </c>
      <c r="L206" s="31"/>
      <c r="M206" s="142" t="s">
        <v>3</v>
      </c>
      <c r="N206" s="274" t="s">
        <v>46</v>
      </c>
      <c r="O206" s="275">
        <v>0.465</v>
      </c>
      <c r="P206" s="275">
        <f>O206*H206</f>
        <v>2.325</v>
      </c>
      <c r="Q206" s="275">
        <v>0</v>
      </c>
      <c r="R206" s="275">
        <f>Q206*H206</f>
        <v>0</v>
      </c>
      <c r="S206" s="275">
        <v>0.0092</v>
      </c>
      <c r="T206" s="145">
        <f>S206*H206</f>
        <v>0.046</v>
      </c>
      <c r="U206" s="285"/>
      <c r="V206" s="285"/>
      <c r="W206" s="285"/>
      <c r="X206" s="285"/>
      <c r="Y206" s="285"/>
      <c r="Z206" s="285"/>
      <c r="AA206" s="285"/>
      <c r="AB206" s="285"/>
      <c r="AC206" s="285"/>
      <c r="AD206" s="285"/>
      <c r="AE206" s="285"/>
      <c r="AR206" s="293" t="s">
        <v>226</v>
      </c>
      <c r="AT206" s="293" t="s">
        <v>135</v>
      </c>
      <c r="AU206" s="293" t="s">
        <v>83</v>
      </c>
      <c r="AY206" s="294" t="s">
        <v>132</v>
      </c>
      <c r="BE206" s="295">
        <f>IF(N206="základní",J206,0)</f>
        <v>0</v>
      </c>
      <c r="BF206" s="295">
        <f>IF(N206="snížená",J206,0)</f>
        <v>0</v>
      </c>
      <c r="BG206" s="295">
        <f>IF(N206="zákl. přenesená",J206,0)</f>
        <v>0</v>
      </c>
      <c r="BH206" s="295">
        <f>IF(N206="sníž. přenesená",J206,0)</f>
        <v>0</v>
      </c>
      <c r="BI206" s="295">
        <f>IF(N206="nulová",J206,0)</f>
        <v>0</v>
      </c>
      <c r="BJ206" s="294" t="s">
        <v>81</v>
      </c>
      <c r="BK206" s="295">
        <f>ROUND(I206*H206,2)</f>
        <v>0</v>
      </c>
      <c r="BL206" s="294" t="s">
        <v>226</v>
      </c>
      <c r="BM206" s="293" t="s">
        <v>1906</v>
      </c>
    </row>
    <row r="207" spans="2:51" s="278" customFormat="1" ht="12">
      <c r="B207" s="152"/>
      <c r="D207" s="296" t="s">
        <v>144</v>
      </c>
      <c r="E207" s="298" t="s">
        <v>3</v>
      </c>
      <c r="F207" s="299" t="s">
        <v>1974</v>
      </c>
      <c r="H207" s="298" t="s">
        <v>3</v>
      </c>
      <c r="L207" s="152"/>
      <c r="M207" s="155"/>
      <c r="T207" s="157"/>
      <c r="AT207" s="298" t="s">
        <v>144</v>
      </c>
      <c r="AU207" s="298" t="s">
        <v>83</v>
      </c>
      <c r="AV207" s="278" t="s">
        <v>81</v>
      </c>
      <c r="AW207" s="278" t="s">
        <v>37</v>
      </c>
      <c r="AX207" s="278" t="s">
        <v>75</v>
      </c>
      <c r="AY207" s="298" t="s">
        <v>132</v>
      </c>
    </row>
    <row r="208" spans="2:51" s="279" customFormat="1" ht="12">
      <c r="B208" s="158"/>
      <c r="D208" s="296" t="s">
        <v>144</v>
      </c>
      <c r="E208" s="300" t="s">
        <v>3</v>
      </c>
      <c r="F208" s="301">
        <v>5</v>
      </c>
      <c r="H208" s="302">
        <v>5</v>
      </c>
      <c r="L208" s="158"/>
      <c r="M208" s="162"/>
      <c r="T208" s="164"/>
      <c r="AT208" s="300" t="s">
        <v>144</v>
      </c>
      <c r="AU208" s="300" t="s">
        <v>83</v>
      </c>
      <c r="AV208" s="279" t="s">
        <v>83</v>
      </c>
      <c r="AW208" s="279" t="s">
        <v>37</v>
      </c>
      <c r="AX208" s="279" t="s">
        <v>81</v>
      </c>
      <c r="AY208" s="300" t="s">
        <v>132</v>
      </c>
    </row>
    <row r="209" spans="1:65" s="281" customFormat="1" ht="14.45" customHeight="1">
      <c r="A209" s="285"/>
      <c r="B209" s="135"/>
      <c r="C209" s="136">
        <v>32</v>
      </c>
      <c r="D209" s="136" t="s">
        <v>135</v>
      </c>
      <c r="E209" s="137" t="s">
        <v>1907</v>
      </c>
      <c r="F209" s="138" t="s">
        <v>1908</v>
      </c>
      <c r="G209" s="139" t="s">
        <v>483</v>
      </c>
      <c r="H209" s="140">
        <v>7</v>
      </c>
      <c r="I209" s="141"/>
      <c r="J209" s="141">
        <f>ROUND(I209*H209,2)</f>
        <v>0</v>
      </c>
      <c r="K209" s="138" t="s">
        <v>139</v>
      </c>
      <c r="L209" s="31"/>
      <c r="M209" s="142" t="s">
        <v>3</v>
      </c>
      <c r="N209" s="274" t="s">
        <v>46</v>
      </c>
      <c r="O209" s="275">
        <v>0.217</v>
      </c>
      <c r="P209" s="275">
        <f>O209*H209</f>
        <v>1.519</v>
      </c>
      <c r="Q209" s="275">
        <v>0</v>
      </c>
      <c r="R209" s="275">
        <f>Q209*H209</f>
        <v>0</v>
      </c>
      <c r="S209" s="275">
        <v>0.00156</v>
      </c>
      <c r="T209" s="145">
        <f>S209*H209</f>
        <v>0.01092</v>
      </c>
      <c r="U209" s="285"/>
      <c r="V209" s="285"/>
      <c r="W209" s="285"/>
      <c r="X209" s="285"/>
      <c r="Y209" s="285"/>
      <c r="Z209" s="285"/>
      <c r="AA209" s="285"/>
      <c r="AB209" s="285"/>
      <c r="AC209" s="285"/>
      <c r="AD209" s="285"/>
      <c r="AE209" s="285"/>
      <c r="AR209" s="293" t="s">
        <v>226</v>
      </c>
      <c r="AT209" s="293" t="s">
        <v>135</v>
      </c>
      <c r="AU209" s="293" t="s">
        <v>83</v>
      </c>
      <c r="AY209" s="294" t="s">
        <v>132</v>
      </c>
      <c r="BE209" s="295">
        <f>IF(N209="základní",J209,0)</f>
        <v>0</v>
      </c>
      <c r="BF209" s="295">
        <f>IF(N209="snížená",J209,0)</f>
        <v>0</v>
      </c>
      <c r="BG209" s="295">
        <f>IF(N209="zákl. přenesená",J209,0)</f>
        <v>0</v>
      </c>
      <c r="BH209" s="295">
        <f>IF(N209="sníž. přenesená",J209,0)</f>
        <v>0</v>
      </c>
      <c r="BI209" s="295">
        <f>IF(N209="nulová",J209,0)</f>
        <v>0</v>
      </c>
      <c r="BJ209" s="294" t="s">
        <v>81</v>
      </c>
      <c r="BK209" s="295">
        <f>ROUND(I209*H209,2)</f>
        <v>0</v>
      </c>
      <c r="BL209" s="294" t="s">
        <v>226</v>
      </c>
      <c r="BM209" s="293" t="s">
        <v>1909</v>
      </c>
    </row>
    <row r="210" spans="2:51" s="278" customFormat="1" ht="12">
      <c r="B210" s="152"/>
      <c r="D210" s="296" t="s">
        <v>144</v>
      </c>
      <c r="E210" s="298" t="s">
        <v>3</v>
      </c>
      <c r="F210" s="299" t="s">
        <v>1910</v>
      </c>
      <c r="H210" s="298" t="s">
        <v>3</v>
      </c>
      <c r="L210" s="152"/>
      <c r="M210" s="155"/>
      <c r="T210" s="157"/>
      <c r="AT210" s="298" t="s">
        <v>144</v>
      </c>
      <c r="AU210" s="298" t="s">
        <v>83</v>
      </c>
      <c r="AV210" s="278" t="s">
        <v>81</v>
      </c>
      <c r="AW210" s="278" t="s">
        <v>37</v>
      </c>
      <c r="AX210" s="278" t="s">
        <v>75</v>
      </c>
      <c r="AY210" s="298" t="s">
        <v>132</v>
      </c>
    </row>
    <row r="211" spans="2:51" s="279" customFormat="1" ht="12">
      <c r="B211" s="158"/>
      <c r="D211" s="296" t="s">
        <v>144</v>
      </c>
      <c r="E211" s="300" t="s">
        <v>3</v>
      </c>
      <c r="F211" s="301" t="s">
        <v>1975</v>
      </c>
      <c r="H211" s="302">
        <v>7</v>
      </c>
      <c r="L211" s="158"/>
      <c r="M211" s="162"/>
      <c r="T211" s="164"/>
      <c r="AT211" s="300" t="s">
        <v>144</v>
      </c>
      <c r="AU211" s="300" t="s">
        <v>83</v>
      </c>
      <c r="AV211" s="279" t="s">
        <v>83</v>
      </c>
      <c r="AW211" s="279" t="s">
        <v>37</v>
      </c>
      <c r="AX211" s="279" t="s">
        <v>81</v>
      </c>
      <c r="AY211" s="300" t="s">
        <v>132</v>
      </c>
    </row>
    <row r="212" spans="1:65" s="281" customFormat="1" ht="24.2" customHeight="1">
      <c r="A212" s="285"/>
      <c r="B212" s="135"/>
      <c r="C212" s="136">
        <v>33</v>
      </c>
      <c r="D212" s="136" t="s">
        <v>135</v>
      </c>
      <c r="E212" s="137" t="s">
        <v>1911</v>
      </c>
      <c r="F212" s="138" t="s">
        <v>1912</v>
      </c>
      <c r="G212" s="139" t="s">
        <v>184</v>
      </c>
      <c r="H212" s="140">
        <v>2</v>
      </c>
      <c r="I212" s="141"/>
      <c r="J212" s="141">
        <f>ROUND(I212*H212,2)</f>
        <v>0</v>
      </c>
      <c r="K212" s="138" t="s">
        <v>139</v>
      </c>
      <c r="L212" s="31"/>
      <c r="M212" s="142" t="s">
        <v>3</v>
      </c>
      <c r="N212" s="274" t="s">
        <v>46</v>
      </c>
      <c r="O212" s="275">
        <v>0.407</v>
      </c>
      <c r="P212" s="275">
        <f>O212*H212</f>
        <v>0.814</v>
      </c>
      <c r="Q212" s="275">
        <v>0</v>
      </c>
      <c r="R212" s="275">
        <f>Q212*H212</f>
        <v>0</v>
      </c>
      <c r="S212" s="275">
        <v>0.00225</v>
      </c>
      <c r="T212" s="145">
        <f>S212*H212</f>
        <v>0.0045</v>
      </c>
      <c r="U212" s="285"/>
      <c r="V212" s="285"/>
      <c r="W212" s="285"/>
      <c r="X212" s="285"/>
      <c r="Y212" s="285"/>
      <c r="Z212" s="285"/>
      <c r="AA212" s="285"/>
      <c r="AB212" s="285"/>
      <c r="AC212" s="285"/>
      <c r="AD212" s="285"/>
      <c r="AE212" s="285"/>
      <c r="AR212" s="293" t="s">
        <v>226</v>
      </c>
      <c r="AT212" s="293" t="s">
        <v>135</v>
      </c>
      <c r="AU212" s="293" t="s">
        <v>83</v>
      </c>
      <c r="AY212" s="294" t="s">
        <v>132</v>
      </c>
      <c r="BE212" s="295">
        <f>IF(N212="základní",J212,0)</f>
        <v>0</v>
      </c>
      <c r="BF212" s="295">
        <f>IF(N212="snížená",J212,0)</f>
        <v>0</v>
      </c>
      <c r="BG212" s="295">
        <f>IF(N212="zákl. přenesená",J212,0)</f>
        <v>0</v>
      </c>
      <c r="BH212" s="295">
        <f>IF(N212="sníž. přenesená",J212,0)</f>
        <v>0</v>
      </c>
      <c r="BI212" s="295">
        <f>IF(N212="nulová",J212,0)</f>
        <v>0</v>
      </c>
      <c r="BJ212" s="294" t="s">
        <v>81</v>
      </c>
      <c r="BK212" s="295">
        <f>ROUND(I212*H212,2)</f>
        <v>0</v>
      </c>
      <c r="BL212" s="294" t="s">
        <v>226</v>
      </c>
      <c r="BM212" s="293" t="s">
        <v>1913</v>
      </c>
    </row>
    <row r="213" spans="2:51" s="278" customFormat="1" ht="12">
      <c r="B213" s="152"/>
      <c r="D213" s="296" t="s">
        <v>144</v>
      </c>
      <c r="E213" s="298" t="s">
        <v>3</v>
      </c>
      <c r="F213" s="299" t="s">
        <v>1747</v>
      </c>
      <c r="H213" s="298" t="s">
        <v>3</v>
      </c>
      <c r="L213" s="152"/>
      <c r="M213" s="155"/>
      <c r="T213" s="157"/>
      <c r="AT213" s="298" t="s">
        <v>144</v>
      </c>
      <c r="AU213" s="298" t="s">
        <v>83</v>
      </c>
      <c r="AV213" s="278" t="s">
        <v>81</v>
      </c>
      <c r="AW213" s="278" t="s">
        <v>37</v>
      </c>
      <c r="AX213" s="278" t="s">
        <v>75</v>
      </c>
      <c r="AY213" s="298" t="s">
        <v>132</v>
      </c>
    </row>
    <row r="214" spans="2:51" s="279" customFormat="1" ht="12">
      <c r="B214" s="158"/>
      <c r="D214" s="296" t="s">
        <v>144</v>
      </c>
      <c r="E214" s="300" t="s">
        <v>3</v>
      </c>
      <c r="F214" s="301">
        <v>2</v>
      </c>
      <c r="H214" s="302">
        <v>2</v>
      </c>
      <c r="L214" s="158"/>
      <c r="M214" s="162"/>
      <c r="T214" s="164"/>
      <c r="AT214" s="300" t="s">
        <v>144</v>
      </c>
      <c r="AU214" s="300" t="s">
        <v>83</v>
      </c>
      <c r="AV214" s="279" t="s">
        <v>83</v>
      </c>
      <c r="AW214" s="279" t="s">
        <v>37</v>
      </c>
      <c r="AX214" s="279" t="s">
        <v>81</v>
      </c>
      <c r="AY214" s="300" t="s">
        <v>132</v>
      </c>
    </row>
    <row r="215" spans="1:65" s="281" customFormat="1" ht="24.2" customHeight="1">
      <c r="A215" s="285"/>
      <c r="B215" s="135"/>
      <c r="C215" s="136">
        <v>34</v>
      </c>
      <c r="D215" s="136" t="s">
        <v>135</v>
      </c>
      <c r="E215" s="137" t="s">
        <v>1914</v>
      </c>
      <c r="F215" s="138" t="s">
        <v>1915</v>
      </c>
      <c r="G215" s="139" t="s">
        <v>184</v>
      </c>
      <c r="H215" s="140">
        <v>7</v>
      </c>
      <c r="I215" s="141"/>
      <c r="J215" s="141">
        <f>ROUND(I215*H215,2)</f>
        <v>0</v>
      </c>
      <c r="K215" s="138" t="s">
        <v>139</v>
      </c>
      <c r="L215" s="31"/>
      <c r="M215" s="142" t="s">
        <v>3</v>
      </c>
      <c r="N215" s="274" t="s">
        <v>46</v>
      </c>
      <c r="O215" s="275">
        <v>0.038</v>
      </c>
      <c r="P215" s="275">
        <f>O215*H215</f>
        <v>0.266</v>
      </c>
      <c r="Q215" s="275">
        <v>0</v>
      </c>
      <c r="R215" s="275">
        <f>Q215*H215</f>
        <v>0</v>
      </c>
      <c r="S215" s="275">
        <v>0.00085</v>
      </c>
      <c r="T215" s="145">
        <f>S215*H215</f>
        <v>0.0059499999999999996</v>
      </c>
      <c r="U215" s="285"/>
      <c r="V215" s="285"/>
      <c r="W215" s="285"/>
      <c r="X215" s="285"/>
      <c r="Y215" s="285"/>
      <c r="Z215" s="285"/>
      <c r="AA215" s="285"/>
      <c r="AB215" s="285"/>
      <c r="AC215" s="285"/>
      <c r="AD215" s="285"/>
      <c r="AE215" s="285"/>
      <c r="AR215" s="293" t="s">
        <v>226</v>
      </c>
      <c r="AT215" s="293" t="s">
        <v>135</v>
      </c>
      <c r="AU215" s="293" t="s">
        <v>83</v>
      </c>
      <c r="AY215" s="294" t="s">
        <v>132</v>
      </c>
      <c r="BE215" s="295">
        <f>IF(N215="základní",J215,0)</f>
        <v>0</v>
      </c>
      <c r="BF215" s="295">
        <f>IF(N215="snížená",J215,0)</f>
        <v>0</v>
      </c>
      <c r="BG215" s="295">
        <f>IF(N215="zákl. přenesená",J215,0)</f>
        <v>0</v>
      </c>
      <c r="BH215" s="295">
        <f>IF(N215="sníž. přenesená",J215,0)</f>
        <v>0</v>
      </c>
      <c r="BI215" s="295">
        <f>IF(N215="nulová",J215,0)</f>
        <v>0</v>
      </c>
      <c r="BJ215" s="294" t="s">
        <v>81</v>
      </c>
      <c r="BK215" s="295">
        <f>ROUND(I215*H215,2)</f>
        <v>0</v>
      </c>
      <c r="BL215" s="294" t="s">
        <v>226</v>
      </c>
      <c r="BM215" s="293" t="s">
        <v>1916</v>
      </c>
    </row>
    <row r="216" spans="2:51" s="278" customFormat="1" ht="12">
      <c r="B216" s="152"/>
      <c r="D216" s="296" t="s">
        <v>144</v>
      </c>
      <c r="E216" s="298" t="s">
        <v>3</v>
      </c>
      <c r="F216" s="299" t="s">
        <v>1910</v>
      </c>
      <c r="H216" s="298" t="s">
        <v>3</v>
      </c>
      <c r="L216" s="152"/>
      <c r="M216" s="155"/>
      <c r="T216" s="157"/>
      <c r="AT216" s="298" t="s">
        <v>144</v>
      </c>
      <c r="AU216" s="298" t="s">
        <v>83</v>
      </c>
      <c r="AV216" s="278" t="s">
        <v>81</v>
      </c>
      <c r="AW216" s="278" t="s">
        <v>37</v>
      </c>
      <c r="AX216" s="278" t="s">
        <v>75</v>
      </c>
      <c r="AY216" s="298" t="s">
        <v>132</v>
      </c>
    </row>
    <row r="217" spans="2:51" s="279" customFormat="1" ht="12">
      <c r="B217" s="158"/>
      <c r="D217" s="296" t="s">
        <v>144</v>
      </c>
      <c r="E217" s="300" t="s">
        <v>3</v>
      </c>
      <c r="F217" s="301" t="s">
        <v>1976</v>
      </c>
      <c r="H217" s="302">
        <v>7</v>
      </c>
      <c r="L217" s="158"/>
      <c r="M217" s="162"/>
      <c r="T217" s="164"/>
      <c r="AT217" s="300" t="s">
        <v>144</v>
      </c>
      <c r="AU217" s="300" t="s">
        <v>83</v>
      </c>
      <c r="AV217" s="279" t="s">
        <v>83</v>
      </c>
      <c r="AW217" s="279" t="s">
        <v>37</v>
      </c>
      <c r="AX217" s="279" t="s">
        <v>81</v>
      </c>
      <c r="AY217" s="300" t="s">
        <v>132</v>
      </c>
    </row>
    <row r="218" spans="1:65" s="281" customFormat="1" ht="37.9" customHeight="1">
      <c r="A218" s="285"/>
      <c r="B218" s="135"/>
      <c r="C218" s="136">
        <v>35</v>
      </c>
      <c r="D218" s="136" t="s">
        <v>135</v>
      </c>
      <c r="E218" s="137" t="s">
        <v>1917</v>
      </c>
      <c r="F218" s="138" t="s">
        <v>1918</v>
      </c>
      <c r="G218" s="139" t="s">
        <v>154</v>
      </c>
      <c r="H218" s="140">
        <v>0.201</v>
      </c>
      <c r="I218" s="141"/>
      <c r="J218" s="141">
        <f>ROUND(I218*H218,2)</f>
        <v>0</v>
      </c>
      <c r="K218" s="138" t="s">
        <v>139</v>
      </c>
      <c r="L218" s="31"/>
      <c r="M218" s="142" t="s">
        <v>3</v>
      </c>
      <c r="N218" s="274" t="s">
        <v>46</v>
      </c>
      <c r="O218" s="275">
        <v>3.169</v>
      </c>
      <c r="P218" s="275">
        <f>O218*H218</f>
        <v>0.636969</v>
      </c>
      <c r="Q218" s="275">
        <v>0</v>
      </c>
      <c r="R218" s="275">
        <f>Q218*H218</f>
        <v>0</v>
      </c>
      <c r="S218" s="275">
        <v>0</v>
      </c>
      <c r="T218" s="145">
        <f>S218*H218</f>
        <v>0</v>
      </c>
      <c r="U218" s="285"/>
      <c r="V218" s="285"/>
      <c r="W218" s="285"/>
      <c r="X218" s="285"/>
      <c r="Y218" s="285"/>
      <c r="Z218" s="285"/>
      <c r="AA218" s="285"/>
      <c r="AB218" s="285"/>
      <c r="AC218" s="285"/>
      <c r="AD218" s="285"/>
      <c r="AE218" s="285"/>
      <c r="AR218" s="293" t="s">
        <v>226</v>
      </c>
      <c r="AT218" s="293" t="s">
        <v>135</v>
      </c>
      <c r="AU218" s="293" t="s">
        <v>83</v>
      </c>
      <c r="AY218" s="294" t="s">
        <v>132</v>
      </c>
      <c r="BE218" s="295">
        <f>IF(N218="základní",J218,0)</f>
        <v>0</v>
      </c>
      <c r="BF218" s="295">
        <f>IF(N218="snížená",J218,0)</f>
        <v>0</v>
      </c>
      <c r="BG218" s="295">
        <f>IF(N218="zákl. přenesená",J218,0)</f>
        <v>0</v>
      </c>
      <c r="BH218" s="295">
        <f>IF(N218="sníž. přenesená",J218,0)</f>
        <v>0</v>
      </c>
      <c r="BI218" s="295">
        <f>IF(N218="nulová",J218,0)</f>
        <v>0</v>
      </c>
      <c r="BJ218" s="294" t="s">
        <v>81</v>
      </c>
      <c r="BK218" s="295">
        <f>ROUND(I218*H218,2)</f>
        <v>0</v>
      </c>
      <c r="BL218" s="294" t="s">
        <v>226</v>
      </c>
      <c r="BM218" s="293" t="s">
        <v>1919</v>
      </c>
    </row>
    <row r="219" spans="1:65" s="281" customFormat="1" ht="24.2" customHeight="1">
      <c r="A219" s="285"/>
      <c r="B219" s="135"/>
      <c r="C219" s="136">
        <v>36</v>
      </c>
      <c r="D219" s="136" t="s">
        <v>135</v>
      </c>
      <c r="E219" s="137" t="s">
        <v>1920</v>
      </c>
      <c r="F219" s="138" t="s">
        <v>1921</v>
      </c>
      <c r="G219" s="139" t="s">
        <v>184</v>
      </c>
      <c r="H219" s="140">
        <v>2</v>
      </c>
      <c r="I219" s="141"/>
      <c r="J219" s="141">
        <f>ROUND(I219*H219,2)</f>
        <v>0</v>
      </c>
      <c r="K219" s="138" t="s">
        <v>139</v>
      </c>
      <c r="L219" s="31"/>
      <c r="M219" s="142" t="s">
        <v>3</v>
      </c>
      <c r="N219" s="274" t="s">
        <v>46</v>
      </c>
      <c r="O219" s="275">
        <v>1.1</v>
      </c>
      <c r="P219" s="275">
        <f>O219*H219</f>
        <v>2.2</v>
      </c>
      <c r="Q219" s="275">
        <v>0.00247</v>
      </c>
      <c r="R219" s="275">
        <f>Q219*H219</f>
        <v>0.00494</v>
      </c>
      <c r="S219" s="275">
        <v>0</v>
      </c>
      <c r="T219" s="145">
        <f>S219*H219</f>
        <v>0</v>
      </c>
      <c r="U219" s="285"/>
      <c r="V219" s="285"/>
      <c r="W219" s="285"/>
      <c r="X219" s="285"/>
      <c r="Y219" s="285"/>
      <c r="Z219" s="285"/>
      <c r="AA219" s="285"/>
      <c r="AB219" s="285"/>
      <c r="AC219" s="285"/>
      <c r="AD219" s="285"/>
      <c r="AE219" s="285"/>
      <c r="AR219" s="293" t="s">
        <v>226</v>
      </c>
      <c r="AT219" s="293" t="s">
        <v>135</v>
      </c>
      <c r="AU219" s="293" t="s">
        <v>83</v>
      </c>
      <c r="AY219" s="294" t="s">
        <v>132</v>
      </c>
      <c r="BE219" s="295">
        <f>IF(N219="základní",J219,0)</f>
        <v>0</v>
      </c>
      <c r="BF219" s="295">
        <f>IF(N219="snížená",J219,0)</f>
        <v>0</v>
      </c>
      <c r="BG219" s="295">
        <f>IF(N219="zákl. přenesená",J219,0)</f>
        <v>0</v>
      </c>
      <c r="BH219" s="295">
        <f>IF(N219="sníž. přenesená",J219,0)</f>
        <v>0</v>
      </c>
      <c r="BI219" s="295">
        <f>IF(N219="nulová",J219,0)</f>
        <v>0</v>
      </c>
      <c r="BJ219" s="294" t="s">
        <v>81</v>
      </c>
      <c r="BK219" s="295">
        <f>ROUND(I219*H219,2)</f>
        <v>0</v>
      </c>
      <c r="BL219" s="294" t="s">
        <v>226</v>
      </c>
      <c r="BM219" s="293" t="s">
        <v>1922</v>
      </c>
    </row>
    <row r="220" spans="1:47" s="281" customFormat="1" ht="39">
      <c r="A220" s="285"/>
      <c r="B220" s="31"/>
      <c r="C220" s="285"/>
      <c r="D220" s="296" t="s">
        <v>142</v>
      </c>
      <c r="E220" s="285"/>
      <c r="F220" s="297" t="s">
        <v>1923</v>
      </c>
      <c r="G220" s="285"/>
      <c r="H220" s="285"/>
      <c r="I220" s="285"/>
      <c r="J220" s="285"/>
      <c r="K220" s="285"/>
      <c r="L220" s="31"/>
      <c r="M220" s="150"/>
      <c r="O220" s="285"/>
      <c r="P220" s="285"/>
      <c r="Q220" s="285"/>
      <c r="R220" s="285"/>
      <c r="S220" s="285"/>
      <c r="T220" s="52"/>
      <c r="U220" s="285"/>
      <c r="V220" s="285"/>
      <c r="W220" s="285"/>
      <c r="X220" s="285"/>
      <c r="Y220" s="285"/>
      <c r="Z220" s="285"/>
      <c r="AA220" s="285"/>
      <c r="AB220" s="285"/>
      <c r="AC220" s="285"/>
      <c r="AD220" s="285"/>
      <c r="AE220" s="285"/>
      <c r="AT220" s="294" t="s">
        <v>142</v>
      </c>
      <c r="AU220" s="294" t="s">
        <v>83</v>
      </c>
    </row>
    <row r="221" spans="1:47" s="281" customFormat="1" ht="29.25">
      <c r="A221" s="285"/>
      <c r="B221" s="31"/>
      <c r="C221" s="285"/>
      <c r="D221" s="296" t="s">
        <v>186</v>
      </c>
      <c r="E221" s="285"/>
      <c r="F221" s="297" t="s">
        <v>1924</v>
      </c>
      <c r="G221" s="285"/>
      <c r="H221" s="285"/>
      <c r="I221" s="285"/>
      <c r="J221" s="285"/>
      <c r="K221" s="285"/>
      <c r="L221" s="31"/>
      <c r="M221" s="150"/>
      <c r="O221" s="285"/>
      <c r="P221" s="285"/>
      <c r="Q221" s="285"/>
      <c r="R221" s="285"/>
      <c r="S221" s="285"/>
      <c r="T221" s="52"/>
      <c r="U221" s="285"/>
      <c r="V221" s="285"/>
      <c r="W221" s="285"/>
      <c r="X221" s="285"/>
      <c r="Y221" s="285"/>
      <c r="Z221" s="285"/>
      <c r="AA221" s="285"/>
      <c r="AB221" s="285"/>
      <c r="AC221" s="285"/>
      <c r="AD221" s="285"/>
      <c r="AE221" s="285"/>
      <c r="AT221" s="294" t="s">
        <v>186</v>
      </c>
      <c r="AU221" s="294" t="s">
        <v>83</v>
      </c>
    </row>
    <row r="222" spans="2:51" s="278" customFormat="1" ht="12">
      <c r="B222" s="152"/>
      <c r="D222" s="296" t="s">
        <v>144</v>
      </c>
      <c r="E222" s="298" t="s">
        <v>3</v>
      </c>
      <c r="F222" s="299" t="str">
        <f>F201</f>
        <v>koupelna 13 a 14</v>
      </c>
      <c r="H222" s="298"/>
      <c r="L222" s="152"/>
      <c r="M222" s="155"/>
      <c r="T222" s="157"/>
      <c r="AT222" s="298" t="s">
        <v>144</v>
      </c>
      <c r="AU222" s="298" t="s">
        <v>83</v>
      </c>
      <c r="AV222" s="278" t="s">
        <v>81</v>
      </c>
      <c r="AW222" s="278" t="s">
        <v>37</v>
      </c>
      <c r="AX222" s="278" t="s">
        <v>75</v>
      </c>
      <c r="AY222" s="298" t="s">
        <v>132</v>
      </c>
    </row>
    <row r="223" spans="2:51" s="279" customFormat="1" ht="12">
      <c r="B223" s="158"/>
      <c r="D223" s="296" t="s">
        <v>144</v>
      </c>
      <c r="E223" s="300" t="s">
        <v>3</v>
      </c>
      <c r="F223" s="301">
        <v>2</v>
      </c>
      <c r="H223" s="302">
        <v>2</v>
      </c>
      <c r="L223" s="158"/>
      <c r="M223" s="162"/>
      <c r="T223" s="164"/>
      <c r="AT223" s="300" t="s">
        <v>144</v>
      </c>
      <c r="AU223" s="300" t="s">
        <v>83</v>
      </c>
      <c r="AV223" s="279" t="s">
        <v>83</v>
      </c>
      <c r="AW223" s="279" t="s">
        <v>37</v>
      </c>
      <c r="AX223" s="279" t="s">
        <v>75</v>
      </c>
      <c r="AY223" s="300" t="s">
        <v>132</v>
      </c>
    </row>
    <row r="224" spans="1:65" s="281" customFormat="1" ht="37.9" customHeight="1">
      <c r="A224" s="285"/>
      <c r="B224" s="135"/>
      <c r="C224" s="165">
        <v>37</v>
      </c>
      <c r="D224" s="165" t="s">
        <v>158</v>
      </c>
      <c r="E224" s="166" t="s">
        <v>1925</v>
      </c>
      <c r="F224" s="167" t="s">
        <v>1926</v>
      </c>
      <c r="G224" s="168" t="s">
        <v>184</v>
      </c>
      <c r="H224" s="169">
        <v>2</v>
      </c>
      <c r="I224" s="319"/>
      <c r="J224" s="170">
        <f>ROUND(I224*H224,2)</f>
        <v>0</v>
      </c>
      <c r="K224" s="167" t="s">
        <v>407</v>
      </c>
      <c r="L224" s="171"/>
      <c r="M224" s="172" t="s">
        <v>3</v>
      </c>
      <c r="N224" s="306" t="s">
        <v>46</v>
      </c>
      <c r="O224" s="275">
        <v>0</v>
      </c>
      <c r="P224" s="275">
        <f>O224*H224</f>
        <v>0</v>
      </c>
      <c r="Q224" s="275">
        <v>0</v>
      </c>
      <c r="R224" s="275">
        <f>Q224*H224</f>
        <v>0</v>
      </c>
      <c r="S224" s="275">
        <v>0</v>
      </c>
      <c r="T224" s="145">
        <f>S224*H224</f>
        <v>0</v>
      </c>
      <c r="U224" s="285"/>
      <c r="V224" s="339"/>
      <c r="W224" s="307"/>
      <c r="X224" s="285"/>
      <c r="Y224" s="285"/>
      <c r="Z224" s="285"/>
      <c r="AA224" s="285"/>
      <c r="AB224" s="285"/>
      <c r="AC224" s="285"/>
      <c r="AD224" s="285"/>
      <c r="AE224" s="285"/>
      <c r="AR224" s="293" t="s">
        <v>318</v>
      </c>
      <c r="AT224" s="293" t="s">
        <v>158</v>
      </c>
      <c r="AU224" s="293" t="s">
        <v>83</v>
      </c>
      <c r="AY224" s="294" t="s">
        <v>132</v>
      </c>
      <c r="BE224" s="295">
        <f>IF(N224="základní",J224,0)</f>
        <v>0</v>
      </c>
      <c r="BF224" s="295">
        <f>IF(N224="snížená",J224,0)</f>
        <v>0</v>
      </c>
      <c r="BG224" s="295">
        <f>IF(N224="zákl. přenesená",J224,0)</f>
        <v>0</v>
      </c>
      <c r="BH224" s="295">
        <f>IF(N224="sníž. přenesená",J224,0)</f>
        <v>0</v>
      </c>
      <c r="BI224" s="295">
        <f>IF(N224="nulová",J224,0)</f>
        <v>0</v>
      </c>
      <c r="BJ224" s="294" t="s">
        <v>81</v>
      </c>
      <c r="BK224" s="295">
        <f>ROUND(I224*H224,2)</f>
        <v>0</v>
      </c>
      <c r="BL224" s="294" t="s">
        <v>226</v>
      </c>
      <c r="BM224" s="293" t="s">
        <v>1927</v>
      </c>
    </row>
    <row r="225" spans="1:65" s="281" customFormat="1" ht="14.45" customHeight="1">
      <c r="A225" s="285"/>
      <c r="B225" s="135"/>
      <c r="C225" s="136">
        <v>38</v>
      </c>
      <c r="D225" s="136" t="s">
        <v>135</v>
      </c>
      <c r="E225" s="137" t="s">
        <v>1928</v>
      </c>
      <c r="F225" s="138" t="s">
        <v>1929</v>
      </c>
      <c r="G225" s="139" t="s">
        <v>483</v>
      </c>
      <c r="H225" s="140">
        <f>H231</f>
        <v>4</v>
      </c>
      <c r="I225" s="141"/>
      <c r="J225" s="141">
        <f>ROUND(I225*H225,2)</f>
        <v>0</v>
      </c>
      <c r="K225" s="138" t="s">
        <v>139</v>
      </c>
      <c r="L225" s="31"/>
      <c r="M225" s="142" t="s">
        <v>3</v>
      </c>
      <c r="N225" s="274" t="s">
        <v>46</v>
      </c>
      <c r="O225" s="275">
        <v>1.1</v>
      </c>
      <c r="P225" s="275">
        <f>O225*H225</f>
        <v>4.4</v>
      </c>
      <c r="Q225" s="275">
        <v>0.00173</v>
      </c>
      <c r="R225" s="275">
        <f>Q225*H225</f>
        <v>0.00692</v>
      </c>
      <c r="S225" s="275">
        <v>0</v>
      </c>
      <c r="T225" s="145">
        <f>S225*H225</f>
        <v>0</v>
      </c>
      <c r="U225" s="285"/>
      <c r="V225" s="285"/>
      <c r="W225" s="285"/>
      <c r="X225" s="285"/>
      <c r="Y225" s="285"/>
      <c r="Z225" s="285"/>
      <c r="AA225" s="285"/>
      <c r="AB225" s="285"/>
      <c r="AC225" s="285"/>
      <c r="AD225" s="285"/>
      <c r="AE225" s="285"/>
      <c r="AR225" s="293" t="s">
        <v>226</v>
      </c>
      <c r="AT225" s="293" t="s">
        <v>135</v>
      </c>
      <c r="AU225" s="293" t="s">
        <v>83</v>
      </c>
      <c r="AY225" s="294" t="s">
        <v>132</v>
      </c>
      <c r="BE225" s="295">
        <f>IF(N225="základní",J225,0)</f>
        <v>0</v>
      </c>
      <c r="BF225" s="295">
        <f>IF(N225="snížená",J225,0)</f>
        <v>0</v>
      </c>
      <c r="BG225" s="295">
        <f>IF(N225="zákl. přenesená",J225,0)</f>
        <v>0</v>
      </c>
      <c r="BH225" s="295">
        <f>IF(N225="sníž. přenesená",J225,0)</f>
        <v>0</v>
      </c>
      <c r="BI225" s="295">
        <f>IF(N225="nulová",J225,0)</f>
        <v>0</v>
      </c>
      <c r="BJ225" s="294" t="s">
        <v>81</v>
      </c>
      <c r="BK225" s="295">
        <f>ROUND(I225*H225,2)</f>
        <v>0</v>
      </c>
      <c r="BL225" s="294" t="s">
        <v>226</v>
      </c>
      <c r="BM225" s="293" t="s">
        <v>1930</v>
      </c>
    </row>
    <row r="226" spans="1:47" s="281" customFormat="1" ht="117">
      <c r="A226" s="285"/>
      <c r="B226" s="31"/>
      <c r="C226" s="285"/>
      <c r="D226" s="296" t="s">
        <v>142</v>
      </c>
      <c r="E226" s="285"/>
      <c r="F226" s="297" t="s">
        <v>1931</v>
      </c>
      <c r="G226" s="285"/>
      <c r="H226" s="285"/>
      <c r="I226" s="285"/>
      <c r="J226" s="285"/>
      <c r="K226" s="285"/>
      <c r="L226" s="31"/>
      <c r="M226" s="150"/>
      <c r="O226" s="285"/>
      <c r="P226" s="285"/>
      <c r="Q226" s="285"/>
      <c r="R226" s="285"/>
      <c r="S226" s="285"/>
      <c r="T226" s="52"/>
      <c r="U226" s="285"/>
      <c r="V226" s="285"/>
      <c r="W226" s="285"/>
      <c r="X226" s="285"/>
      <c r="Y226" s="285"/>
      <c r="Z226" s="285"/>
      <c r="AA226" s="285"/>
      <c r="AB226" s="285"/>
      <c r="AC226" s="285"/>
      <c r="AD226" s="285"/>
      <c r="AE226" s="285"/>
      <c r="AT226" s="294" t="s">
        <v>142</v>
      </c>
      <c r="AU226" s="294" t="s">
        <v>83</v>
      </c>
    </row>
    <row r="227" spans="2:51" s="278" customFormat="1" ht="12">
      <c r="B227" s="152"/>
      <c r="D227" s="296" t="s">
        <v>144</v>
      </c>
      <c r="E227" s="298" t="s">
        <v>3</v>
      </c>
      <c r="F227" s="299" t="str">
        <f>F222</f>
        <v>koupelna 13 a 14</v>
      </c>
      <c r="H227" s="298" t="s">
        <v>3</v>
      </c>
      <c r="L227" s="152"/>
      <c r="M227" s="155"/>
      <c r="T227" s="157"/>
      <c r="AT227" s="298" t="s">
        <v>144</v>
      </c>
      <c r="AU227" s="298" t="s">
        <v>83</v>
      </c>
      <c r="AV227" s="278" t="s">
        <v>81</v>
      </c>
      <c r="AW227" s="278" t="s">
        <v>37</v>
      </c>
      <c r="AX227" s="278" t="s">
        <v>75</v>
      </c>
      <c r="AY227" s="298" t="s">
        <v>132</v>
      </c>
    </row>
    <row r="228" spans="2:51" s="279" customFormat="1" ht="12">
      <c r="B228" s="158"/>
      <c r="D228" s="296" t="s">
        <v>144</v>
      </c>
      <c r="E228" s="300" t="s">
        <v>3</v>
      </c>
      <c r="F228" s="301">
        <f>F223</f>
        <v>2</v>
      </c>
      <c r="H228" s="302">
        <f>H223</f>
        <v>2</v>
      </c>
      <c r="L228" s="158"/>
      <c r="M228" s="162"/>
      <c r="T228" s="164"/>
      <c r="AT228" s="300" t="s">
        <v>144</v>
      </c>
      <c r="AU228" s="300" t="s">
        <v>83</v>
      </c>
      <c r="AV228" s="279" t="s">
        <v>83</v>
      </c>
      <c r="AW228" s="279" t="s">
        <v>37</v>
      </c>
      <c r="AX228" s="279" t="s">
        <v>75</v>
      </c>
      <c r="AY228" s="300" t="s">
        <v>132</v>
      </c>
    </row>
    <row r="229" spans="2:51" s="278" customFormat="1" ht="12">
      <c r="B229" s="152"/>
      <c r="D229" s="296" t="s">
        <v>144</v>
      </c>
      <c r="E229" s="298" t="s">
        <v>3</v>
      </c>
      <c r="F229" s="299" t="str">
        <f>F213</f>
        <v>umývárna</v>
      </c>
      <c r="H229" s="298" t="s">
        <v>3</v>
      </c>
      <c r="L229" s="152"/>
      <c r="M229" s="155"/>
      <c r="T229" s="157"/>
      <c r="AT229" s="298" t="s">
        <v>144</v>
      </c>
      <c r="AU229" s="298" t="s">
        <v>83</v>
      </c>
      <c r="AV229" s="278" t="s">
        <v>81</v>
      </c>
      <c r="AW229" s="278" t="s">
        <v>37</v>
      </c>
      <c r="AX229" s="278" t="s">
        <v>75</v>
      </c>
      <c r="AY229" s="298" t="s">
        <v>132</v>
      </c>
    </row>
    <row r="230" spans="2:51" s="279" customFormat="1" ht="12">
      <c r="B230" s="158"/>
      <c r="D230" s="296" t="s">
        <v>144</v>
      </c>
      <c r="E230" s="300" t="s">
        <v>3</v>
      </c>
      <c r="F230" s="301">
        <f>F228</f>
        <v>2</v>
      </c>
      <c r="H230" s="302">
        <f>F228</f>
        <v>2</v>
      </c>
      <c r="L230" s="158"/>
      <c r="M230" s="162"/>
      <c r="T230" s="164"/>
      <c r="AT230" s="300" t="s">
        <v>144</v>
      </c>
      <c r="AU230" s="300" t="s">
        <v>83</v>
      </c>
      <c r="AV230" s="279" t="s">
        <v>83</v>
      </c>
      <c r="AW230" s="279" t="s">
        <v>37</v>
      </c>
      <c r="AX230" s="279" t="s">
        <v>75</v>
      </c>
      <c r="AY230" s="300" t="s">
        <v>132</v>
      </c>
    </row>
    <row r="231" spans="2:51" s="272" customFormat="1" ht="12">
      <c r="B231" s="174"/>
      <c r="D231" s="296" t="s">
        <v>144</v>
      </c>
      <c r="E231" s="303" t="s">
        <v>3</v>
      </c>
      <c r="F231" s="304" t="s">
        <v>207</v>
      </c>
      <c r="H231" s="305">
        <f>H228+H230</f>
        <v>4</v>
      </c>
      <c r="L231" s="174"/>
      <c r="M231" s="178"/>
      <c r="T231" s="180"/>
      <c r="AT231" s="303" t="s">
        <v>144</v>
      </c>
      <c r="AU231" s="303" t="s">
        <v>83</v>
      </c>
      <c r="AV231" s="272" t="s">
        <v>140</v>
      </c>
      <c r="AW231" s="272" t="s">
        <v>37</v>
      </c>
      <c r="AX231" s="272" t="s">
        <v>81</v>
      </c>
      <c r="AY231" s="303" t="s">
        <v>132</v>
      </c>
    </row>
    <row r="232" spans="1:65" s="281" customFormat="1" ht="24.2" customHeight="1">
      <c r="A232" s="285"/>
      <c r="B232" s="135"/>
      <c r="C232" s="165">
        <v>39</v>
      </c>
      <c r="D232" s="165" t="s">
        <v>158</v>
      </c>
      <c r="E232" s="166" t="s">
        <v>1932</v>
      </c>
      <c r="F232" s="167" t="s">
        <v>1933</v>
      </c>
      <c r="G232" s="168" t="s">
        <v>184</v>
      </c>
      <c r="H232" s="169">
        <f>H225</f>
        <v>4</v>
      </c>
      <c r="I232" s="319"/>
      <c r="J232" s="170">
        <f>ROUND(I232*H232,2)</f>
        <v>0</v>
      </c>
      <c r="K232" s="167" t="s">
        <v>407</v>
      </c>
      <c r="L232" s="171"/>
      <c r="M232" s="172" t="s">
        <v>3</v>
      </c>
      <c r="N232" s="306" t="s">
        <v>46</v>
      </c>
      <c r="O232" s="275">
        <v>0</v>
      </c>
      <c r="P232" s="275">
        <f>O232*H232</f>
        <v>0</v>
      </c>
      <c r="Q232" s="275">
        <v>0</v>
      </c>
      <c r="R232" s="275">
        <f>Q232*H232</f>
        <v>0</v>
      </c>
      <c r="S232" s="275">
        <v>0</v>
      </c>
      <c r="T232" s="145">
        <f>S232*H232</f>
        <v>0</v>
      </c>
      <c r="U232" s="285"/>
      <c r="V232" s="339"/>
      <c r="W232" s="307"/>
      <c r="X232" s="285"/>
      <c r="Y232" s="285"/>
      <c r="Z232" s="285"/>
      <c r="AA232" s="285"/>
      <c r="AB232" s="285"/>
      <c r="AC232" s="285"/>
      <c r="AD232" s="285"/>
      <c r="AE232" s="285"/>
      <c r="AR232" s="293" t="s">
        <v>318</v>
      </c>
      <c r="AT232" s="293" t="s">
        <v>158</v>
      </c>
      <c r="AU232" s="293" t="s">
        <v>83</v>
      </c>
      <c r="AY232" s="294" t="s">
        <v>132</v>
      </c>
      <c r="BE232" s="295">
        <f>IF(N232="základní",J232,0)</f>
        <v>0</v>
      </c>
      <c r="BF232" s="295">
        <f>IF(N232="snížená",J232,0)</f>
        <v>0</v>
      </c>
      <c r="BG232" s="295">
        <f>IF(N232="zákl. přenesená",J232,0)</f>
        <v>0</v>
      </c>
      <c r="BH232" s="295">
        <f>IF(N232="sníž. přenesená",J232,0)</f>
        <v>0</v>
      </c>
      <c r="BI232" s="295">
        <f>IF(N232="nulová",J232,0)</f>
        <v>0</v>
      </c>
      <c r="BJ232" s="294" t="s">
        <v>81</v>
      </c>
      <c r="BK232" s="295">
        <f>ROUND(I232*H232,2)</f>
        <v>0</v>
      </c>
      <c r="BL232" s="294" t="s">
        <v>226</v>
      </c>
      <c r="BM232" s="293" t="s">
        <v>1934</v>
      </c>
    </row>
    <row r="233" spans="1:65" s="281" customFormat="1" ht="24.2" customHeight="1">
      <c r="A233" s="285"/>
      <c r="B233" s="135"/>
      <c r="C233" s="136">
        <v>40</v>
      </c>
      <c r="D233" s="136" t="s">
        <v>135</v>
      </c>
      <c r="E233" s="137" t="s">
        <v>1935</v>
      </c>
      <c r="F233" s="138" t="s">
        <v>1936</v>
      </c>
      <c r="G233" s="139" t="s">
        <v>184</v>
      </c>
      <c r="H233" s="140">
        <f>H225</f>
        <v>4</v>
      </c>
      <c r="I233" s="141"/>
      <c r="J233" s="141">
        <f>ROUND(I233*H233,2)</f>
        <v>0</v>
      </c>
      <c r="K233" s="138" t="s">
        <v>139</v>
      </c>
      <c r="L233" s="31"/>
      <c r="M233" s="142" t="s">
        <v>3</v>
      </c>
      <c r="N233" s="274" t="s">
        <v>46</v>
      </c>
      <c r="O233" s="275">
        <v>0.32</v>
      </c>
      <c r="P233" s="275">
        <f>O233*H233</f>
        <v>1.28</v>
      </c>
      <c r="Q233" s="275">
        <v>4E-05</v>
      </c>
      <c r="R233" s="275">
        <f>Q233*H233</f>
        <v>0.00016</v>
      </c>
      <c r="S233" s="275">
        <v>0</v>
      </c>
      <c r="T233" s="145">
        <f>S233*H233</f>
        <v>0</v>
      </c>
      <c r="U233" s="285"/>
      <c r="V233" s="285"/>
      <c r="W233" s="285"/>
      <c r="X233" s="285"/>
      <c r="Y233" s="285"/>
      <c r="Z233" s="285"/>
      <c r="AA233" s="285"/>
      <c r="AB233" s="285"/>
      <c r="AC233" s="285"/>
      <c r="AD233" s="285"/>
      <c r="AE233" s="285"/>
      <c r="AR233" s="293" t="s">
        <v>226</v>
      </c>
      <c r="AT233" s="293" t="s">
        <v>135</v>
      </c>
      <c r="AU233" s="293" t="s">
        <v>83</v>
      </c>
      <c r="AY233" s="294" t="s">
        <v>132</v>
      </c>
      <c r="BE233" s="295">
        <f>IF(N233="základní",J233,0)</f>
        <v>0</v>
      </c>
      <c r="BF233" s="295">
        <f>IF(N233="snížená",J233,0)</f>
        <v>0</v>
      </c>
      <c r="BG233" s="295">
        <f>IF(N233="zákl. přenesená",J233,0)</f>
        <v>0</v>
      </c>
      <c r="BH233" s="295">
        <f>IF(N233="sníž. přenesená",J233,0)</f>
        <v>0</v>
      </c>
      <c r="BI233" s="295">
        <f>IF(N233="nulová",J233,0)</f>
        <v>0</v>
      </c>
      <c r="BJ233" s="294" t="s">
        <v>81</v>
      </c>
      <c r="BK233" s="295">
        <f>ROUND(I233*H233,2)</f>
        <v>0</v>
      </c>
      <c r="BL233" s="294" t="s">
        <v>226</v>
      </c>
      <c r="BM233" s="293" t="s">
        <v>1937</v>
      </c>
    </row>
    <row r="234" spans="1:47" s="281" customFormat="1" ht="39">
      <c r="A234" s="285"/>
      <c r="B234" s="31"/>
      <c r="C234" s="285"/>
      <c r="D234" s="296" t="s">
        <v>142</v>
      </c>
      <c r="E234" s="285"/>
      <c r="F234" s="297" t="s">
        <v>1938</v>
      </c>
      <c r="G234" s="285"/>
      <c r="H234" s="285"/>
      <c r="I234" s="285"/>
      <c r="J234" s="285"/>
      <c r="K234" s="285"/>
      <c r="L234" s="31"/>
      <c r="M234" s="150"/>
      <c r="O234" s="285"/>
      <c r="P234" s="285"/>
      <c r="Q234" s="285"/>
      <c r="R234" s="285"/>
      <c r="S234" s="285"/>
      <c r="T234" s="52"/>
      <c r="U234" s="285"/>
      <c r="V234" s="285"/>
      <c r="W234" s="285"/>
      <c r="X234" s="285"/>
      <c r="Y234" s="285"/>
      <c r="Z234" s="285"/>
      <c r="AA234" s="285"/>
      <c r="AB234" s="285"/>
      <c r="AC234" s="285"/>
      <c r="AD234" s="285"/>
      <c r="AE234" s="285"/>
      <c r="AT234" s="294" t="s">
        <v>142</v>
      </c>
      <c r="AU234" s="294" t="s">
        <v>83</v>
      </c>
    </row>
    <row r="235" spans="1:65" s="281" customFormat="1" ht="24.2" customHeight="1">
      <c r="A235" s="285"/>
      <c r="B235" s="135"/>
      <c r="C235" s="165">
        <v>41</v>
      </c>
      <c r="D235" s="165" t="s">
        <v>158</v>
      </c>
      <c r="E235" s="166" t="s">
        <v>1939</v>
      </c>
      <c r="F235" s="167" t="s">
        <v>1940</v>
      </c>
      <c r="G235" s="168" t="s">
        <v>184</v>
      </c>
      <c r="H235" s="169">
        <f>H233</f>
        <v>4</v>
      </c>
      <c r="I235" s="170"/>
      <c r="J235" s="170">
        <f>ROUND(I235*H235,2)</f>
        <v>0</v>
      </c>
      <c r="K235" s="167" t="s">
        <v>407</v>
      </c>
      <c r="L235" s="171"/>
      <c r="M235" s="172" t="s">
        <v>3</v>
      </c>
      <c r="N235" s="306" t="s">
        <v>46</v>
      </c>
      <c r="O235" s="275">
        <v>0</v>
      </c>
      <c r="P235" s="275">
        <f>O235*H235</f>
        <v>0</v>
      </c>
      <c r="Q235" s="275">
        <v>0</v>
      </c>
      <c r="R235" s="275">
        <f>Q235*H235</f>
        <v>0</v>
      </c>
      <c r="S235" s="275">
        <v>0</v>
      </c>
      <c r="T235" s="145">
        <f>S235*H235</f>
        <v>0</v>
      </c>
      <c r="U235" s="285"/>
      <c r="V235" s="285"/>
      <c r="W235" s="285"/>
      <c r="X235" s="285"/>
      <c r="Y235" s="285"/>
      <c r="Z235" s="285"/>
      <c r="AA235" s="285"/>
      <c r="AB235" s="285"/>
      <c r="AC235" s="285"/>
      <c r="AD235" s="285"/>
      <c r="AE235" s="285"/>
      <c r="AR235" s="293" t="s">
        <v>318</v>
      </c>
      <c r="AT235" s="293" t="s">
        <v>158</v>
      </c>
      <c r="AU235" s="293" t="s">
        <v>83</v>
      </c>
      <c r="AY235" s="294" t="s">
        <v>132</v>
      </c>
      <c r="BE235" s="295">
        <f>IF(N235="základní",J235,0)</f>
        <v>0</v>
      </c>
      <c r="BF235" s="295">
        <f>IF(N235="snížená",J235,0)</f>
        <v>0</v>
      </c>
      <c r="BG235" s="295">
        <f>IF(N235="zákl. přenesená",J235,0)</f>
        <v>0</v>
      </c>
      <c r="BH235" s="295">
        <f>IF(N235="sníž. přenesená",J235,0)</f>
        <v>0</v>
      </c>
      <c r="BI235" s="295">
        <f>IF(N235="nulová",J235,0)</f>
        <v>0</v>
      </c>
      <c r="BJ235" s="294" t="s">
        <v>81</v>
      </c>
      <c r="BK235" s="295">
        <f>ROUND(I235*H235,2)</f>
        <v>0</v>
      </c>
      <c r="BL235" s="294" t="s">
        <v>226</v>
      </c>
      <c r="BM235" s="293" t="s">
        <v>1941</v>
      </c>
    </row>
    <row r="236" spans="1:65" s="281" customFormat="1" ht="24.2" customHeight="1">
      <c r="A236" s="285"/>
      <c r="B236" s="135"/>
      <c r="C236" s="136">
        <v>42</v>
      </c>
      <c r="D236" s="136" t="s">
        <v>135</v>
      </c>
      <c r="E236" s="137" t="s">
        <v>1942</v>
      </c>
      <c r="F236" s="138" t="s">
        <v>1943</v>
      </c>
      <c r="G236" s="139" t="s">
        <v>184</v>
      </c>
      <c r="H236" s="140">
        <f>H233</f>
        <v>4</v>
      </c>
      <c r="I236" s="141"/>
      <c r="J236" s="141">
        <f>ROUND(I236*H236,2)</f>
        <v>0</v>
      </c>
      <c r="K236" s="138" t="s">
        <v>139</v>
      </c>
      <c r="L236" s="31"/>
      <c r="M236" s="142" t="s">
        <v>3</v>
      </c>
      <c r="N236" s="274" t="s">
        <v>46</v>
      </c>
      <c r="O236" s="275">
        <v>0.113</v>
      </c>
      <c r="P236" s="275">
        <f>O236*H236</f>
        <v>0.452</v>
      </c>
      <c r="Q236" s="275">
        <v>0.00024</v>
      </c>
      <c r="R236" s="275">
        <f>Q236*H236</f>
        <v>0.00096</v>
      </c>
      <c r="S236" s="275">
        <v>0</v>
      </c>
      <c r="T236" s="145">
        <f>S236*H236</f>
        <v>0</v>
      </c>
      <c r="U236" s="285"/>
      <c r="V236" s="285"/>
      <c r="W236" s="285"/>
      <c r="X236" s="285"/>
      <c r="Y236" s="285"/>
      <c r="Z236" s="285"/>
      <c r="AA236" s="285"/>
      <c r="AB236" s="285"/>
      <c r="AC236" s="285"/>
      <c r="AD236" s="285"/>
      <c r="AE236" s="285"/>
      <c r="AR236" s="293" t="s">
        <v>226</v>
      </c>
      <c r="AT236" s="293" t="s">
        <v>135</v>
      </c>
      <c r="AU236" s="293" t="s">
        <v>83</v>
      </c>
      <c r="AY236" s="294" t="s">
        <v>132</v>
      </c>
      <c r="BE236" s="295">
        <f>IF(N236="základní",J236,0)</f>
        <v>0</v>
      </c>
      <c r="BF236" s="295">
        <f>IF(N236="snížená",J236,0)</f>
        <v>0</v>
      </c>
      <c r="BG236" s="295">
        <f>IF(N236="zákl. přenesená",J236,0)</f>
        <v>0</v>
      </c>
      <c r="BH236" s="295">
        <f>IF(N236="sníž. přenesená",J236,0)</f>
        <v>0</v>
      </c>
      <c r="BI236" s="295">
        <f>IF(N236="nulová",J236,0)</f>
        <v>0</v>
      </c>
      <c r="BJ236" s="294" t="s">
        <v>81</v>
      </c>
      <c r="BK236" s="295">
        <f>ROUND(I236*H236,2)</f>
        <v>0</v>
      </c>
      <c r="BL236" s="294" t="s">
        <v>226</v>
      </c>
      <c r="BM236" s="293" t="s">
        <v>1944</v>
      </c>
    </row>
    <row r="237" spans="1:47" s="281" customFormat="1" ht="107.25">
      <c r="A237" s="285"/>
      <c r="B237" s="31"/>
      <c r="C237" s="285"/>
      <c r="D237" s="296" t="s">
        <v>142</v>
      </c>
      <c r="E237" s="285"/>
      <c r="F237" s="297" t="s">
        <v>1945</v>
      </c>
      <c r="G237" s="285"/>
      <c r="H237" s="285"/>
      <c r="I237" s="285"/>
      <c r="J237" s="285"/>
      <c r="K237" s="285"/>
      <c r="L237" s="31"/>
      <c r="M237" s="150"/>
      <c r="O237" s="285"/>
      <c r="P237" s="285"/>
      <c r="Q237" s="285"/>
      <c r="R237" s="285"/>
      <c r="S237" s="285"/>
      <c r="T237" s="52"/>
      <c r="U237" s="285"/>
      <c r="V237" s="285"/>
      <c r="W237" s="285"/>
      <c r="X237" s="285"/>
      <c r="Y237" s="285"/>
      <c r="Z237" s="285"/>
      <c r="AA237" s="285"/>
      <c r="AB237" s="285"/>
      <c r="AC237" s="285"/>
      <c r="AD237" s="285"/>
      <c r="AE237" s="285"/>
      <c r="AT237" s="294" t="s">
        <v>142</v>
      </c>
      <c r="AU237" s="294" t="s">
        <v>83</v>
      </c>
    </row>
    <row r="238" spans="1:65" s="281" customFormat="1" ht="24.2" customHeight="1">
      <c r="A238" s="285"/>
      <c r="B238" s="135"/>
      <c r="C238" s="136">
        <v>43</v>
      </c>
      <c r="D238" s="136" t="s">
        <v>135</v>
      </c>
      <c r="E238" s="137" t="s">
        <v>1946</v>
      </c>
      <c r="F238" s="138" t="s">
        <v>1947</v>
      </c>
      <c r="G238" s="139" t="s">
        <v>184</v>
      </c>
      <c r="H238" s="140">
        <v>6</v>
      </c>
      <c r="I238" s="141"/>
      <c r="J238" s="141">
        <f>ROUND(I238*H238,2)</f>
        <v>0</v>
      </c>
      <c r="K238" s="138" t="s">
        <v>139</v>
      </c>
      <c r="L238" s="31"/>
      <c r="M238" s="142" t="s">
        <v>3</v>
      </c>
      <c r="N238" s="274" t="s">
        <v>46</v>
      </c>
      <c r="O238" s="275">
        <v>0.113</v>
      </c>
      <c r="P238" s="275">
        <f>O238*H238</f>
        <v>0.678</v>
      </c>
      <c r="Q238" s="275">
        <v>0.00028</v>
      </c>
      <c r="R238" s="275">
        <f>Q238*H238</f>
        <v>0.0016799999999999999</v>
      </c>
      <c r="S238" s="275">
        <v>0</v>
      </c>
      <c r="T238" s="145">
        <f>S238*H238</f>
        <v>0</v>
      </c>
      <c r="U238" s="285"/>
      <c r="V238" s="285"/>
      <c r="W238" s="285"/>
      <c r="X238" s="285"/>
      <c r="Y238" s="285"/>
      <c r="Z238" s="285"/>
      <c r="AA238" s="285"/>
      <c r="AB238" s="285"/>
      <c r="AC238" s="285"/>
      <c r="AD238" s="285"/>
      <c r="AE238" s="285"/>
      <c r="AR238" s="293" t="s">
        <v>226</v>
      </c>
      <c r="AT238" s="293" t="s">
        <v>135</v>
      </c>
      <c r="AU238" s="293" t="s">
        <v>83</v>
      </c>
      <c r="AY238" s="294" t="s">
        <v>132</v>
      </c>
      <c r="BE238" s="295">
        <f>IF(N238="základní",J238,0)</f>
        <v>0</v>
      </c>
      <c r="BF238" s="295">
        <f>IF(N238="snížená",J238,0)</f>
        <v>0</v>
      </c>
      <c r="BG238" s="295">
        <f>IF(N238="zákl. přenesená",J238,0)</f>
        <v>0</v>
      </c>
      <c r="BH238" s="295">
        <f>IF(N238="sníž. přenesená",J238,0)</f>
        <v>0</v>
      </c>
      <c r="BI238" s="295">
        <f>IF(N238="nulová",J238,0)</f>
        <v>0</v>
      </c>
      <c r="BJ238" s="294" t="s">
        <v>81</v>
      </c>
      <c r="BK238" s="295">
        <f>ROUND(I238*H238,2)</f>
        <v>0</v>
      </c>
      <c r="BL238" s="294" t="s">
        <v>226</v>
      </c>
      <c r="BM238" s="293" t="s">
        <v>1948</v>
      </c>
    </row>
    <row r="239" spans="1:47" s="281" customFormat="1" ht="107.25">
      <c r="A239" s="285"/>
      <c r="B239" s="31"/>
      <c r="C239" s="285"/>
      <c r="D239" s="296" t="s">
        <v>142</v>
      </c>
      <c r="E239" s="285"/>
      <c r="F239" s="297" t="s">
        <v>1945</v>
      </c>
      <c r="G239" s="285"/>
      <c r="H239" s="285"/>
      <c r="I239" s="285"/>
      <c r="J239" s="285"/>
      <c r="K239" s="285"/>
      <c r="L239" s="31"/>
      <c r="M239" s="150"/>
      <c r="O239" s="285"/>
      <c r="P239" s="285"/>
      <c r="Q239" s="285"/>
      <c r="R239" s="285"/>
      <c r="S239" s="285"/>
      <c r="T239" s="52"/>
      <c r="U239" s="285"/>
      <c r="V239" s="285"/>
      <c r="W239" s="285"/>
      <c r="X239" s="285"/>
      <c r="Y239" s="285"/>
      <c r="Z239" s="285"/>
      <c r="AA239" s="285"/>
      <c r="AB239" s="285"/>
      <c r="AC239" s="285"/>
      <c r="AD239" s="285"/>
      <c r="AE239" s="285"/>
      <c r="AT239" s="294" t="s">
        <v>142</v>
      </c>
      <c r="AU239" s="294" t="s">
        <v>83</v>
      </c>
    </row>
    <row r="240" spans="1:65" s="281" customFormat="1" ht="62.65" customHeight="1">
      <c r="A240" s="285"/>
      <c r="B240" s="135"/>
      <c r="C240" s="136">
        <v>44</v>
      </c>
      <c r="D240" s="136" t="s">
        <v>135</v>
      </c>
      <c r="E240" s="137" t="s">
        <v>1949</v>
      </c>
      <c r="F240" s="138" t="s">
        <v>1977</v>
      </c>
      <c r="G240" s="139" t="s">
        <v>483</v>
      </c>
      <c r="H240" s="140">
        <v>2</v>
      </c>
      <c r="I240" s="313"/>
      <c r="J240" s="141">
        <f>ROUND(I240*H240,2)</f>
        <v>0</v>
      </c>
      <c r="K240" s="138" t="s">
        <v>407</v>
      </c>
      <c r="L240" s="31"/>
      <c r="M240" s="142" t="s">
        <v>3</v>
      </c>
      <c r="N240" s="274" t="s">
        <v>46</v>
      </c>
      <c r="O240" s="275">
        <v>0</v>
      </c>
      <c r="P240" s="275">
        <f>O240*H240</f>
        <v>0</v>
      </c>
      <c r="Q240" s="275">
        <v>0</v>
      </c>
      <c r="R240" s="275">
        <f>Q240*H240</f>
        <v>0</v>
      </c>
      <c r="S240" s="275">
        <v>0</v>
      </c>
      <c r="T240" s="145">
        <f>S240*H240</f>
        <v>0</v>
      </c>
      <c r="U240" s="285"/>
      <c r="V240" s="339"/>
      <c r="W240" s="307"/>
      <c r="X240" s="285"/>
      <c r="Y240" s="285"/>
      <c r="Z240" s="285"/>
      <c r="AA240" s="285"/>
      <c r="AB240" s="285"/>
      <c r="AC240" s="285"/>
      <c r="AD240" s="285"/>
      <c r="AE240" s="285"/>
      <c r="AR240" s="293" t="s">
        <v>226</v>
      </c>
      <c r="AT240" s="293" t="s">
        <v>135</v>
      </c>
      <c r="AU240" s="293" t="s">
        <v>83</v>
      </c>
      <c r="AY240" s="294" t="s">
        <v>132</v>
      </c>
      <c r="BE240" s="295">
        <f>IF(N240="základní",J240,0)</f>
        <v>0</v>
      </c>
      <c r="BF240" s="295">
        <f>IF(N240="snížená",J240,0)</f>
        <v>0</v>
      </c>
      <c r="BG240" s="295">
        <f>IF(N240="zákl. přenesená",J240,0)</f>
        <v>0</v>
      </c>
      <c r="BH240" s="295">
        <f>IF(N240="sníž. přenesená",J240,0)</f>
        <v>0</v>
      </c>
      <c r="BI240" s="295">
        <f>IF(N240="nulová",J240,0)</f>
        <v>0</v>
      </c>
      <c r="BJ240" s="294" t="s">
        <v>81</v>
      </c>
      <c r="BK240" s="295">
        <f>ROUND(I240*H240,2)</f>
        <v>0</v>
      </c>
      <c r="BL240" s="294" t="s">
        <v>226</v>
      </c>
      <c r="BM240" s="293" t="s">
        <v>1950</v>
      </c>
    </row>
    <row r="241" spans="2:51" s="278" customFormat="1" ht="12">
      <c r="B241" s="152"/>
      <c r="D241" s="296" t="s">
        <v>144</v>
      </c>
      <c r="E241" s="298" t="s">
        <v>3</v>
      </c>
      <c r="F241" s="299" t="s">
        <v>1747</v>
      </c>
      <c r="H241" s="298" t="s">
        <v>3</v>
      </c>
      <c r="L241" s="152"/>
      <c r="M241" s="155"/>
      <c r="T241" s="157"/>
      <c r="AT241" s="298" t="s">
        <v>144</v>
      </c>
      <c r="AU241" s="298" t="s">
        <v>83</v>
      </c>
      <c r="AV241" s="278" t="s">
        <v>81</v>
      </c>
      <c r="AW241" s="278" t="s">
        <v>37</v>
      </c>
      <c r="AX241" s="278" t="s">
        <v>75</v>
      </c>
      <c r="AY241" s="298" t="s">
        <v>132</v>
      </c>
    </row>
    <row r="242" spans="2:51" s="279" customFormat="1" ht="12">
      <c r="B242" s="158"/>
      <c r="D242" s="296" t="s">
        <v>144</v>
      </c>
      <c r="E242" s="300" t="s">
        <v>3</v>
      </c>
      <c r="F242" s="301">
        <v>2</v>
      </c>
      <c r="H242" s="302">
        <v>2</v>
      </c>
      <c r="L242" s="158"/>
      <c r="M242" s="162"/>
      <c r="T242" s="164"/>
      <c r="AT242" s="300" t="s">
        <v>144</v>
      </c>
      <c r="AU242" s="300" t="s">
        <v>83</v>
      </c>
      <c r="AV242" s="279" t="s">
        <v>83</v>
      </c>
      <c r="AW242" s="279" t="s">
        <v>37</v>
      </c>
      <c r="AX242" s="279" t="s">
        <v>75</v>
      </c>
      <c r="AY242" s="300" t="s">
        <v>132</v>
      </c>
    </row>
    <row r="243" spans="1:65" s="281" customFormat="1" ht="49.15" customHeight="1">
      <c r="A243" s="285"/>
      <c r="B243" s="135"/>
      <c r="C243" s="136">
        <v>45</v>
      </c>
      <c r="D243" s="136" t="s">
        <v>135</v>
      </c>
      <c r="E243" s="137" t="s">
        <v>1951</v>
      </c>
      <c r="F243" s="138" t="s">
        <v>1978</v>
      </c>
      <c r="G243" s="139" t="s">
        <v>483</v>
      </c>
      <c r="H243" s="140">
        <v>2</v>
      </c>
      <c r="I243" s="313"/>
      <c r="J243" s="141">
        <f>ROUND(I243*H243,2)</f>
        <v>0</v>
      </c>
      <c r="K243" s="138" t="s">
        <v>407</v>
      </c>
      <c r="L243" s="31"/>
      <c r="M243" s="142" t="s">
        <v>3</v>
      </c>
      <c r="N243" s="274" t="s">
        <v>46</v>
      </c>
      <c r="O243" s="275">
        <v>0</v>
      </c>
      <c r="P243" s="275">
        <f>O243*H243</f>
        <v>0</v>
      </c>
      <c r="Q243" s="275">
        <v>0</v>
      </c>
      <c r="R243" s="275">
        <f>Q243*H243</f>
        <v>0</v>
      </c>
      <c r="S243" s="275">
        <v>0</v>
      </c>
      <c r="T243" s="145">
        <f>S243*H243</f>
        <v>0</v>
      </c>
      <c r="U243" s="285"/>
      <c r="V243" s="339"/>
      <c r="W243" s="307"/>
      <c r="X243" s="285"/>
      <c r="Y243" s="285"/>
      <c r="Z243" s="285"/>
      <c r="AA243" s="285"/>
      <c r="AB243" s="285"/>
      <c r="AC243" s="285"/>
      <c r="AD243" s="285"/>
      <c r="AE243" s="285"/>
      <c r="AR243" s="293" t="s">
        <v>226</v>
      </c>
      <c r="AT243" s="293" t="s">
        <v>135</v>
      </c>
      <c r="AU243" s="293" t="s">
        <v>83</v>
      </c>
      <c r="AY243" s="294" t="s">
        <v>132</v>
      </c>
      <c r="BE243" s="295">
        <f>IF(N243="základní",J243,0)</f>
        <v>0</v>
      </c>
      <c r="BF243" s="295">
        <f>IF(N243="snížená",J243,0)</f>
        <v>0</v>
      </c>
      <c r="BG243" s="295">
        <f>IF(N243="zákl. přenesená",J243,0)</f>
        <v>0</v>
      </c>
      <c r="BH243" s="295">
        <f>IF(N243="sníž. přenesená",J243,0)</f>
        <v>0</v>
      </c>
      <c r="BI243" s="295">
        <f>IF(N243="nulová",J243,0)</f>
        <v>0</v>
      </c>
      <c r="BJ243" s="294" t="s">
        <v>81</v>
      </c>
      <c r="BK243" s="295">
        <f>ROUND(I243*H243,2)</f>
        <v>0</v>
      </c>
      <c r="BL243" s="294" t="s">
        <v>226</v>
      </c>
      <c r="BM243" s="293" t="s">
        <v>1952</v>
      </c>
    </row>
    <row r="244" spans="2:51" s="278" customFormat="1" ht="12">
      <c r="B244" s="152"/>
      <c r="D244" s="296" t="s">
        <v>144</v>
      </c>
      <c r="E244" s="298" t="s">
        <v>3</v>
      </c>
      <c r="F244" s="299" t="str">
        <f>F227</f>
        <v>koupelna 13 a 14</v>
      </c>
      <c r="H244" s="298" t="s">
        <v>3</v>
      </c>
      <c r="L244" s="152"/>
      <c r="M244" s="155"/>
      <c r="T244" s="157"/>
      <c r="AT244" s="298" t="s">
        <v>144</v>
      </c>
      <c r="AU244" s="298" t="s">
        <v>83</v>
      </c>
      <c r="AV244" s="278" t="s">
        <v>81</v>
      </c>
      <c r="AW244" s="278" t="s">
        <v>37</v>
      </c>
      <c r="AX244" s="278" t="s">
        <v>75</v>
      </c>
      <c r="AY244" s="298" t="s">
        <v>132</v>
      </c>
    </row>
    <row r="245" spans="2:51" s="279" customFormat="1" ht="12">
      <c r="B245" s="158"/>
      <c r="D245" s="296" t="s">
        <v>144</v>
      </c>
      <c r="E245" s="300" t="s">
        <v>3</v>
      </c>
      <c r="F245" s="301">
        <v>2</v>
      </c>
      <c r="H245" s="302">
        <v>2</v>
      </c>
      <c r="L245" s="158"/>
      <c r="M245" s="162"/>
      <c r="T245" s="164"/>
      <c r="AT245" s="300" t="s">
        <v>144</v>
      </c>
      <c r="AU245" s="300" t="s">
        <v>83</v>
      </c>
      <c r="AV245" s="279" t="s">
        <v>83</v>
      </c>
      <c r="AW245" s="279" t="s">
        <v>37</v>
      </c>
      <c r="AX245" s="279" t="s">
        <v>75</v>
      </c>
      <c r="AY245" s="300" t="s">
        <v>132</v>
      </c>
    </row>
    <row r="246" spans="1:65" s="281" customFormat="1" ht="49.15" customHeight="1">
      <c r="A246" s="285"/>
      <c r="B246" s="135"/>
      <c r="C246" s="136">
        <v>46</v>
      </c>
      <c r="D246" s="136" t="s">
        <v>135</v>
      </c>
      <c r="E246" s="137" t="s">
        <v>1953</v>
      </c>
      <c r="F246" s="138" t="s">
        <v>1954</v>
      </c>
      <c r="G246" s="139" t="s">
        <v>483</v>
      </c>
      <c r="H246" s="140">
        <v>2</v>
      </c>
      <c r="I246" s="313"/>
      <c r="J246" s="141">
        <f>ROUND(I246*H246,2)</f>
        <v>0</v>
      </c>
      <c r="K246" s="138" t="s">
        <v>407</v>
      </c>
      <c r="L246" s="31"/>
      <c r="M246" s="142" t="s">
        <v>3</v>
      </c>
      <c r="N246" s="274" t="s">
        <v>46</v>
      </c>
      <c r="O246" s="275">
        <v>0</v>
      </c>
      <c r="P246" s="275">
        <f>O246*H246</f>
        <v>0</v>
      </c>
      <c r="Q246" s="275">
        <v>0</v>
      </c>
      <c r="R246" s="275">
        <f>Q246*H246</f>
        <v>0</v>
      </c>
      <c r="S246" s="275">
        <v>0</v>
      </c>
      <c r="T246" s="145">
        <f>S246*H246</f>
        <v>0</v>
      </c>
      <c r="U246" s="285"/>
      <c r="V246" s="339"/>
      <c r="W246" s="285"/>
      <c r="X246" s="285"/>
      <c r="Y246" s="285"/>
      <c r="Z246" s="285"/>
      <c r="AA246" s="285"/>
      <c r="AB246" s="285"/>
      <c r="AC246" s="285"/>
      <c r="AD246" s="285"/>
      <c r="AE246" s="285"/>
      <c r="AR246" s="293" t="s">
        <v>226</v>
      </c>
      <c r="AT246" s="293" t="s">
        <v>135</v>
      </c>
      <c r="AU246" s="293" t="s">
        <v>83</v>
      </c>
      <c r="AY246" s="294" t="s">
        <v>132</v>
      </c>
      <c r="BE246" s="295">
        <f>IF(N246="základní",J246,0)</f>
        <v>0</v>
      </c>
      <c r="BF246" s="295">
        <f>IF(N246="snížená",J246,0)</f>
        <v>0</v>
      </c>
      <c r="BG246" s="295">
        <f>IF(N246="zákl. přenesená",J246,0)</f>
        <v>0</v>
      </c>
      <c r="BH246" s="295">
        <f>IF(N246="sníž. přenesená",J246,0)</f>
        <v>0</v>
      </c>
      <c r="BI246" s="295">
        <f>IF(N246="nulová",J246,0)</f>
        <v>0</v>
      </c>
      <c r="BJ246" s="294" t="s">
        <v>81</v>
      </c>
      <c r="BK246" s="295">
        <f>ROUND(I246*H246,2)</f>
        <v>0</v>
      </c>
      <c r="BL246" s="294" t="s">
        <v>226</v>
      </c>
      <c r="BM246" s="293" t="s">
        <v>1955</v>
      </c>
    </row>
    <row r="247" spans="2:51" s="278" customFormat="1" ht="12">
      <c r="B247" s="152"/>
      <c r="D247" s="296" t="s">
        <v>144</v>
      </c>
      <c r="E247" s="298" t="s">
        <v>3</v>
      </c>
      <c r="F247" s="299" t="str">
        <f>F244</f>
        <v>koupelna 13 a 14</v>
      </c>
      <c r="H247" s="298" t="s">
        <v>3</v>
      </c>
      <c r="L247" s="152"/>
      <c r="M247" s="155"/>
      <c r="T247" s="157"/>
      <c r="AT247" s="298" t="s">
        <v>144</v>
      </c>
      <c r="AU247" s="298" t="s">
        <v>83</v>
      </c>
      <c r="AV247" s="278" t="s">
        <v>81</v>
      </c>
      <c r="AW247" s="278" t="s">
        <v>37</v>
      </c>
      <c r="AX247" s="278" t="s">
        <v>75</v>
      </c>
      <c r="AY247" s="298" t="s">
        <v>132</v>
      </c>
    </row>
    <row r="248" spans="2:51" s="279" customFormat="1" ht="12">
      <c r="B248" s="158"/>
      <c r="D248" s="296" t="s">
        <v>144</v>
      </c>
      <c r="E248" s="300" t="s">
        <v>3</v>
      </c>
      <c r="F248" s="301">
        <v>2</v>
      </c>
      <c r="H248" s="302">
        <v>2</v>
      </c>
      <c r="L248" s="158"/>
      <c r="M248" s="162"/>
      <c r="T248" s="164"/>
      <c r="AT248" s="300" t="s">
        <v>144</v>
      </c>
      <c r="AU248" s="300" t="s">
        <v>83</v>
      </c>
      <c r="AV248" s="279" t="s">
        <v>83</v>
      </c>
      <c r="AW248" s="279" t="s">
        <v>37</v>
      </c>
      <c r="AX248" s="279" t="s">
        <v>75</v>
      </c>
      <c r="AY248" s="300" t="s">
        <v>132</v>
      </c>
    </row>
    <row r="249" spans="1:65" s="281" customFormat="1" ht="24.2" customHeight="1">
      <c r="A249" s="285"/>
      <c r="B249" s="135"/>
      <c r="C249" s="136">
        <v>47</v>
      </c>
      <c r="D249" s="136" t="s">
        <v>135</v>
      </c>
      <c r="E249" s="137" t="s">
        <v>1956</v>
      </c>
      <c r="F249" s="138" t="s">
        <v>1957</v>
      </c>
      <c r="G249" s="139" t="s">
        <v>184</v>
      </c>
      <c r="H249" s="140">
        <f>H253+H255</f>
        <v>4</v>
      </c>
      <c r="I249" s="141"/>
      <c r="J249" s="141">
        <f>ROUND(I249*H249,2)</f>
        <v>0</v>
      </c>
      <c r="K249" s="138" t="s">
        <v>139</v>
      </c>
      <c r="L249" s="31"/>
      <c r="M249" s="142" t="s">
        <v>3</v>
      </c>
      <c r="N249" s="274" t="s">
        <v>46</v>
      </c>
      <c r="O249" s="275">
        <v>0.655</v>
      </c>
      <c r="P249" s="275">
        <f>O249*H249</f>
        <v>2.62</v>
      </c>
      <c r="Q249" s="275">
        <v>0.00013</v>
      </c>
      <c r="R249" s="275">
        <f>Q249*H249</f>
        <v>0.00052</v>
      </c>
      <c r="S249" s="275">
        <v>0</v>
      </c>
      <c r="T249" s="145">
        <f>S249*H249</f>
        <v>0</v>
      </c>
      <c r="U249" s="285"/>
      <c r="V249" s="285"/>
      <c r="W249" s="285"/>
      <c r="X249" s="285"/>
      <c r="Y249" s="285"/>
      <c r="Z249" s="285"/>
      <c r="AA249" s="285"/>
      <c r="AB249" s="285"/>
      <c r="AC249" s="285"/>
      <c r="AD249" s="285"/>
      <c r="AE249" s="285"/>
      <c r="AR249" s="293" t="s">
        <v>226</v>
      </c>
      <c r="AT249" s="293" t="s">
        <v>135</v>
      </c>
      <c r="AU249" s="293" t="s">
        <v>83</v>
      </c>
      <c r="AY249" s="294" t="s">
        <v>132</v>
      </c>
      <c r="BE249" s="295">
        <f>IF(N249="základní",J249,0)</f>
        <v>0</v>
      </c>
      <c r="BF249" s="295">
        <f>IF(N249="snížená",J249,0)</f>
        <v>0</v>
      </c>
      <c r="BG249" s="295">
        <f>IF(N249="zákl. přenesená",J249,0)</f>
        <v>0</v>
      </c>
      <c r="BH249" s="295">
        <f>IF(N249="sníž. přenesená",J249,0)</f>
        <v>0</v>
      </c>
      <c r="BI249" s="295">
        <f>IF(N249="nulová",J249,0)</f>
        <v>0</v>
      </c>
      <c r="BJ249" s="294" t="s">
        <v>81</v>
      </c>
      <c r="BK249" s="295">
        <f>ROUND(I249*H249,2)</f>
        <v>0</v>
      </c>
      <c r="BL249" s="294" t="s">
        <v>226</v>
      </c>
      <c r="BM249" s="293" t="s">
        <v>1958</v>
      </c>
    </row>
    <row r="250" spans="1:47" s="281" customFormat="1" ht="29.25">
      <c r="A250" s="285"/>
      <c r="B250" s="31"/>
      <c r="C250" s="285"/>
      <c r="D250" s="296" t="s">
        <v>142</v>
      </c>
      <c r="E250" s="285"/>
      <c r="F250" s="297" t="s">
        <v>1959</v>
      </c>
      <c r="G250" s="285"/>
      <c r="H250" s="285"/>
      <c r="I250" s="285"/>
      <c r="J250" s="285"/>
      <c r="K250" s="285"/>
      <c r="L250" s="31"/>
      <c r="M250" s="150"/>
      <c r="O250" s="285"/>
      <c r="P250" s="285"/>
      <c r="Q250" s="285"/>
      <c r="R250" s="285"/>
      <c r="S250" s="285"/>
      <c r="T250" s="52"/>
      <c r="U250" s="285"/>
      <c r="V250" s="285"/>
      <c r="W250" s="285"/>
      <c r="X250" s="285"/>
      <c r="Y250" s="285"/>
      <c r="Z250" s="285"/>
      <c r="AA250" s="285"/>
      <c r="AB250" s="285"/>
      <c r="AC250" s="285"/>
      <c r="AD250" s="285"/>
      <c r="AE250" s="285"/>
      <c r="AT250" s="294" t="s">
        <v>142</v>
      </c>
      <c r="AU250" s="294" t="s">
        <v>83</v>
      </c>
    </row>
    <row r="251" spans="1:47" s="281" customFormat="1" ht="29.25">
      <c r="A251" s="285"/>
      <c r="B251" s="31"/>
      <c r="C251" s="285"/>
      <c r="D251" s="296" t="s">
        <v>186</v>
      </c>
      <c r="E251" s="285"/>
      <c r="F251" s="297" t="s">
        <v>1960</v>
      </c>
      <c r="G251" s="285"/>
      <c r="H251" s="285"/>
      <c r="I251" s="285"/>
      <c r="J251" s="285"/>
      <c r="K251" s="285"/>
      <c r="L251" s="31"/>
      <c r="M251" s="150"/>
      <c r="O251" s="285"/>
      <c r="P251" s="285"/>
      <c r="Q251" s="285"/>
      <c r="R251" s="285"/>
      <c r="S251" s="285"/>
      <c r="T251" s="52"/>
      <c r="U251" s="285"/>
      <c r="V251" s="285"/>
      <c r="W251" s="285"/>
      <c r="X251" s="285"/>
      <c r="Y251" s="285"/>
      <c r="Z251" s="285"/>
      <c r="AA251" s="285"/>
      <c r="AB251" s="285"/>
      <c r="AC251" s="285"/>
      <c r="AD251" s="285"/>
      <c r="AE251" s="285"/>
      <c r="AT251" s="294" t="s">
        <v>186</v>
      </c>
      <c r="AU251" s="294" t="s">
        <v>83</v>
      </c>
    </row>
    <row r="252" spans="2:51" s="278" customFormat="1" ht="12">
      <c r="B252" s="152"/>
      <c r="D252" s="296" t="s">
        <v>144</v>
      </c>
      <c r="E252" s="298" t="s">
        <v>3</v>
      </c>
      <c r="F252" s="299" t="str">
        <f>F247</f>
        <v>koupelna 13 a 14</v>
      </c>
      <c r="H252" s="298" t="s">
        <v>3</v>
      </c>
      <c r="L252" s="152"/>
      <c r="M252" s="155"/>
      <c r="T252" s="157"/>
      <c r="AT252" s="298" t="s">
        <v>144</v>
      </c>
      <c r="AU252" s="298" t="s">
        <v>83</v>
      </c>
      <c r="AV252" s="278" t="s">
        <v>81</v>
      </c>
      <c r="AW252" s="278" t="s">
        <v>37</v>
      </c>
      <c r="AX252" s="278" t="s">
        <v>75</v>
      </c>
      <c r="AY252" s="298" t="s">
        <v>132</v>
      </c>
    </row>
    <row r="253" spans="2:51" s="279" customFormat="1" ht="12">
      <c r="B253" s="158"/>
      <c r="D253" s="296" t="s">
        <v>144</v>
      </c>
      <c r="E253" s="300" t="s">
        <v>3</v>
      </c>
      <c r="F253" s="301">
        <v>2</v>
      </c>
      <c r="H253" s="302">
        <v>2</v>
      </c>
      <c r="L253" s="158"/>
      <c r="M253" s="162"/>
      <c r="T253" s="164"/>
      <c r="AT253" s="300" t="s">
        <v>144</v>
      </c>
      <c r="AU253" s="300" t="s">
        <v>83</v>
      </c>
      <c r="AV253" s="279" t="s">
        <v>83</v>
      </c>
      <c r="AW253" s="279" t="s">
        <v>37</v>
      </c>
      <c r="AX253" s="279" t="s">
        <v>75</v>
      </c>
      <c r="AY253" s="300" t="s">
        <v>132</v>
      </c>
    </row>
    <row r="254" spans="2:51" s="278" customFormat="1" ht="12">
      <c r="B254" s="152"/>
      <c r="D254" s="296" t="s">
        <v>144</v>
      </c>
      <c r="E254" s="298" t="s">
        <v>3</v>
      </c>
      <c r="F254" s="299" t="s">
        <v>1747</v>
      </c>
      <c r="H254" s="298" t="s">
        <v>3</v>
      </c>
      <c r="L254" s="152"/>
      <c r="M254" s="155"/>
      <c r="T254" s="157"/>
      <c r="AT254" s="298" t="s">
        <v>144</v>
      </c>
      <c r="AU254" s="298" t="s">
        <v>83</v>
      </c>
      <c r="AV254" s="278" t="s">
        <v>81</v>
      </c>
      <c r="AW254" s="278" t="s">
        <v>37</v>
      </c>
      <c r="AX254" s="278" t="s">
        <v>75</v>
      </c>
      <c r="AY254" s="298" t="s">
        <v>132</v>
      </c>
    </row>
    <row r="255" spans="2:51" s="279" customFormat="1" ht="12">
      <c r="B255" s="158"/>
      <c r="D255" s="296" t="s">
        <v>144</v>
      </c>
      <c r="E255" s="300" t="s">
        <v>3</v>
      </c>
      <c r="F255" s="301">
        <v>2</v>
      </c>
      <c r="H255" s="302">
        <v>2</v>
      </c>
      <c r="L255" s="158"/>
      <c r="M255" s="162"/>
      <c r="T255" s="164"/>
      <c r="AT255" s="300" t="s">
        <v>144</v>
      </c>
      <c r="AU255" s="300" t="s">
        <v>83</v>
      </c>
      <c r="AV255" s="279" t="s">
        <v>83</v>
      </c>
      <c r="AW255" s="279" t="s">
        <v>37</v>
      </c>
      <c r="AX255" s="279" t="s">
        <v>75</v>
      </c>
      <c r="AY255" s="300" t="s">
        <v>132</v>
      </c>
    </row>
    <row r="256" spans="1:65" s="281" customFormat="1" ht="24.2" customHeight="1">
      <c r="A256" s="285"/>
      <c r="B256" s="135"/>
      <c r="C256" s="165">
        <v>48</v>
      </c>
      <c r="D256" s="165" t="s">
        <v>158</v>
      </c>
      <c r="E256" s="166" t="s">
        <v>1961</v>
      </c>
      <c r="F256" s="167" t="s">
        <v>1962</v>
      </c>
      <c r="G256" s="168" t="s">
        <v>184</v>
      </c>
      <c r="H256" s="169">
        <v>4</v>
      </c>
      <c r="I256" s="319"/>
      <c r="J256" s="170">
        <f>ROUND(I256*H256,2)</f>
        <v>0</v>
      </c>
      <c r="K256" s="167" t="s">
        <v>407</v>
      </c>
      <c r="L256" s="171"/>
      <c r="M256" s="172" t="s">
        <v>3</v>
      </c>
      <c r="N256" s="306" t="s">
        <v>46</v>
      </c>
      <c r="O256" s="275">
        <v>0</v>
      </c>
      <c r="P256" s="275">
        <f>O256*H256</f>
        <v>0</v>
      </c>
      <c r="Q256" s="275">
        <v>0</v>
      </c>
      <c r="R256" s="275">
        <f>Q256*H256</f>
        <v>0</v>
      </c>
      <c r="S256" s="275">
        <v>0</v>
      </c>
      <c r="T256" s="145">
        <f>S256*H256</f>
        <v>0</v>
      </c>
      <c r="U256" s="285"/>
      <c r="V256" s="339"/>
      <c r="W256" s="285"/>
      <c r="X256" s="285"/>
      <c r="Y256" s="285"/>
      <c r="Z256" s="285"/>
      <c r="AA256" s="285"/>
      <c r="AB256" s="285"/>
      <c r="AC256" s="285"/>
      <c r="AD256" s="285"/>
      <c r="AE256" s="285"/>
      <c r="AR256" s="293" t="s">
        <v>318</v>
      </c>
      <c r="AT256" s="293" t="s">
        <v>158</v>
      </c>
      <c r="AU256" s="293" t="s">
        <v>83</v>
      </c>
      <c r="AY256" s="294" t="s">
        <v>132</v>
      </c>
      <c r="BE256" s="295">
        <f>IF(N256="základní",J256,0)</f>
        <v>0</v>
      </c>
      <c r="BF256" s="295">
        <f>IF(N256="snížená",J256,0)</f>
        <v>0</v>
      </c>
      <c r="BG256" s="295">
        <f>IF(N256="zákl. přenesená",J256,0)</f>
        <v>0</v>
      </c>
      <c r="BH256" s="295">
        <f>IF(N256="sníž. přenesená",J256,0)</f>
        <v>0</v>
      </c>
      <c r="BI256" s="295">
        <f>IF(N256="nulová",J256,0)</f>
        <v>0</v>
      </c>
      <c r="BJ256" s="294" t="s">
        <v>81</v>
      </c>
      <c r="BK256" s="295">
        <f>ROUND(I256*H256,2)</f>
        <v>0</v>
      </c>
      <c r="BL256" s="294" t="s">
        <v>226</v>
      </c>
      <c r="BM256" s="293" t="s">
        <v>1963</v>
      </c>
    </row>
    <row r="257" spans="1:65" s="281" customFormat="1" ht="24.2" customHeight="1">
      <c r="A257" s="285"/>
      <c r="B257" s="135"/>
      <c r="C257" s="165">
        <v>49</v>
      </c>
      <c r="D257" s="165" t="s">
        <v>158</v>
      </c>
      <c r="E257" s="166" t="s">
        <v>1964</v>
      </c>
      <c r="F257" s="167" t="s">
        <v>1965</v>
      </c>
      <c r="G257" s="168" t="s">
        <v>184</v>
      </c>
      <c r="H257" s="169">
        <v>4</v>
      </c>
      <c r="I257" s="170"/>
      <c r="J257" s="170">
        <f>ROUND(I257*H257,2)</f>
        <v>0</v>
      </c>
      <c r="K257" s="167" t="s">
        <v>407</v>
      </c>
      <c r="L257" s="171"/>
      <c r="M257" s="172" t="s">
        <v>3</v>
      </c>
      <c r="N257" s="306" t="s">
        <v>46</v>
      </c>
      <c r="O257" s="275">
        <v>0</v>
      </c>
      <c r="P257" s="275">
        <f>O257*H257</f>
        <v>0</v>
      </c>
      <c r="Q257" s="275">
        <v>0</v>
      </c>
      <c r="R257" s="275">
        <f>Q257*H257</f>
        <v>0</v>
      </c>
      <c r="S257" s="275">
        <v>0</v>
      </c>
      <c r="T257" s="145">
        <f>S257*H257</f>
        <v>0</v>
      </c>
      <c r="U257" s="285"/>
      <c r="V257" s="285"/>
      <c r="W257" s="285"/>
      <c r="X257" s="285"/>
      <c r="Y257" s="285"/>
      <c r="Z257" s="285"/>
      <c r="AA257" s="285"/>
      <c r="AB257" s="285"/>
      <c r="AC257" s="285"/>
      <c r="AD257" s="285"/>
      <c r="AE257" s="285"/>
      <c r="AR257" s="293" t="s">
        <v>318</v>
      </c>
      <c r="AT257" s="293" t="s">
        <v>158</v>
      </c>
      <c r="AU257" s="293" t="s">
        <v>83</v>
      </c>
      <c r="AY257" s="294" t="s">
        <v>132</v>
      </c>
      <c r="BE257" s="295">
        <f>IF(N257="základní",J257,0)</f>
        <v>0</v>
      </c>
      <c r="BF257" s="295">
        <f>IF(N257="snížená",J257,0)</f>
        <v>0</v>
      </c>
      <c r="BG257" s="295">
        <f>IF(N257="zákl. přenesená",J257,0)</f>
        <v>0</v>
      </c>
      <c r="BH257" s="295">
        <f>IF(N257="sníž. přenesená",J257,0)</f>
        <v>0</v>
      </c>
      <c r="BI257" s="295">
        <f>IF(N257="nulová",J257,0)</f>
        <v>0</v>
      </c>
      <c r="BJ257" s="294" t="s">
        <v>81</v>
      </c>
      <c r="BK257" s="295">
        <f>ROUND(I257*H257,2)</f>
        <v>0</v>
      </c>
      <c r="BL257" s="294" t="s">
        <v>226</v>
      </c>
      <c r="BM257" s="293" t="s">
        <v>1966</v>
      </c>
    </row>
    <row r="258" spans="1:65" s="281" customFormat="1" ht="37.9" customHeight="1">
      <c r="A258" s="285"/>
      <c r="B258" s="135"/>
      <c r="C258" s="136">
        <v>50</v>
      </c>
      <c r="D258" s="136" t="s">
        <v>135</v>
      </c>
      <c r="E258" s="137" t="s">
        <v>1967</v>
      </c>
      <c r="F258" s="138" t="s">
        <v>1968</v>
      </c>
      <c r="G258" s="139" t="s">
        <v>184</v>
      </c>
      <c r="H258" s="140">
        <v>4</v>
      </c>
      <c r="I258" s="141"/>
      <c r="J258" s="141">
        <f>ROUND(I258*H258,2)</f>
        <v>0</v>
      </c>
      <c r="K258" s="138" t="s">
        <v>139</v>
      </c>
      <c r="L258" s="31"/>
      <c r="M258" s="142" t="s">
        <v>3</v>
      </c>
      <c r="N258" s="274" t="s">
        <v>46</v>
      </c>
      <c r="O258" s="275">
        <v>0.339</v>
      </c>
      <c r="P258" s="275">
        <f>O258*H258</f>
        <v>1.356</v>
      </c>
      <c r="Q258" s="275">
        <v>0.00075</v>
      </c>
      <c r="R258" s="275">
        <f>Q258*H258</f>
        <v>0.003</v>
      </c>
      <c r="S258" s="275">
        <v>0</v>
      </c>
      <c r="T258" s="145">
        <f>S258*H258</f>
        <v>0</v>
      </c>
      <c r="U258" s="285"/>
      <c r="V258" s="285"/>
      <c r="W258" s="285"/>
      <c r="X258" s="285"/>
      <c r="Y258" s="285"/>
      <c r="Z258" s="285"/>
      <c r="AA258" s="285"/>
      <c r="AB258" s="285"/>
      <c r="AC258" s="285"/>
      <c r="AD258" s="285"/>
      <c r="AE258" s="285"/>
      <c r="AR258" s="293" t="s">
        <v>226</v>
      </c>
      <c r="AT258" s="293" t="s">
        <v>135</v>
      </c>
      <c r="AU258" s="293" t="s">
        <v>83</v>
      </c>
      <c r="AY258" s="294" t="s">
        <v>132</v>
      </c>
      <c r="BE258" s="295">
        <f>IF(N258="základní",J258,0)</f>
        <v>0</v>
      </c>
      <c r="BF258" s="295">
        <f>IF(N258="snížená",J258,0)</f>
        <v>0</v>
      </c>
      <c r="BG258" s="295">
        <f>IF(N258="zákl. přenesená",J258,0)</f>
        <v>0</v>
      </c>
      <c r="BH258" s="295">
        <f>IF(N258="sníž. přenesená",J258,0)</f>
        <v>0</v>
      </c>
      <c r="BI258" s="295">
        <f>IF(N258="nulová",J258,0)</f>
        <v>0</v>
      </c>
      <c r="BJ258" s="294" t="s">
        <v>81</v>
      </c>
      <c r="BK258" s="295">
        <f>ROUND(I258*H258,2)</f>
        <v>0</v>
      </c>
      <c r="BL258" s="294" t="s">
        <v>226</v>
      </c>
      <c r="BM258" s="293" t="s">
        <v>1969</v>
      </c>
    </row>
    <row r="259" spans="1:47" s="281" customFormat="1" ht="107.25">
      <c r="A259" s="285"/>
      <c r="B259" s="31"/>
      <c r="C259" s="285"/>
      <c r="D259" s="296" t="s">
        <v>142</v>
      </c>
      <c r="E259" s="285"/>
      <c r="F259" s="297" t="s">
        <v>1945</v>
      </c>
      <c r="G259" s="285"/>
      <c r="H259" s="285"/>
      <c r="I259" s="285"/>
      <c r="J259" s="285"/>
      <c r="K259" s="285"/>
      <c r="L259" s="31"/>
      <c r="M259" s="150"/>
      <c r="O259" s="285"/>
      <c r="P259" s="285"/>
      <c r="Q259" s="285"/>
      <c r="R259" s="285"/>
      <c r="S259" s="285"/>
      <c r="T259" s="52"/>
      <c r="U259" s="285"/>
      <c r="V259" s="285"/>
      <c r="W259" s="285"/>
      <c r="X259" s="285"/>
      <c r="Y259" s="285"/>
      <c r="Z259" s="285"/>
      <c r="AA259" s="285"/>
      <c r="AB259" s="285"/>
      <c r="AC259" s="285"/>
      <c r="AD259" s="285"/>
      <c r="AE259" s="285"/>
      <c r="AT259" s="294" t="s">
        <v>142</v>
      </c>
      <c r="AU259" s="294" t="s">
        <v>83</v>
      </c>
    </row>
    <row r="260" spans="1:65" s="281" customFormat="1" ht="24.2" customHeight="1">
      <c r="A260" s="285"/>
      <c r="B260" s="135"/>
      <c r="C260" s="136">
        <v>51</v>
      </c>
      <c r="D260" s="136" t="s">
        <v>135</v>
      </c>
      <c r="E260" s="137" t="s">
        <v>1970</v>
      </c>
      <c r="F260" s="138" t="s">
        <v>1971</v>
      </c>
      <c r="G260" s="139" t="s">
        <v>184</v>
      </c>
      <c r="H260" s="140">
        <v>4</v>
      </c>
      <c r="I260" s="141"/>
      <c r="J260" s="141">
        <f>ROUND(I260*H260,2)</f>
        <v>0</v>
      </c>
      <c r="K260" s="138" t="s">
        <v>139</v>
      </c>
      <c r="L260" s="31"/>
      <c r="M260" s="142" t="s">
        <v>3</v>
      </c>
      <c r="N260" s="274" t="s">
        <v>46</v>
      </c>
      <c r="O260" s="275">
        <v>0.339</v>
      </c>
      <c r="P260" s="275">
        <f>O260*H260</f>
        <v>1.356</v>
      </c>
      <c r="Q260" s="275">
        <v>0.00128</v>
      </c>
      <c r="R260" s="275">
        <f>Q260*H260</f>
        <v>0.00512</v>
      </c>
      <c r="S260" s="275">
        <v>0</v>
      </c>
      <c r="T260" s="145">
        <f>S260*H260</f>
        <v>0</v>
      </c>
      <c r="U260" s="285"/>
      <c r="V260" s="285"/>
      <c r="W260" s="285"/>
      <c r="X260" s="285"/>
      <c r="Y260" s="285"/>
      <c r="Z260" s="285"/>
      <c r="AA260" s="285"/>
      <c r="AB260" s="285"/>
      <c r="AC260" s="285"/>
      <c r="AD260" s="285"/>
      <c r="AE260" s="285"/>
      <c r="AR260" s="293" t="s">
        <v>226</v>
      </c>
      <c r="AT260" s="293" t="s">
        <v>135</v>
      </c>
      <c r="AU260" s="293" t="s">
        <v>83</v>
      </c>
      <c r="AY260" s="294" t="s">
        <v>132</v>
      </c>
      <c r="BE260" s="295">
        <f>IF(N260="základní",J260,0)</f>
        <v>0</v>
      </c>
      <c r="BF260" s="295">
        <f>IF(N260="snížená",J260,0)</f>
        <v>0</v>
      </c>
      <c r="BG260" s="295">
        <f>IF(N260="zákl. přenesená",J260,0)</f>
        <v>0</v>
      </c>
      <c r="BH260" s="295">
        <f>IF(N260="sníž. přenesená",J260,0)</f>
        <v>0</v>
      </c>
      <c r="BI260" s="295">
        <f>IF(N260="nulová",J260,0)</f>
        <v>0</v>
      </c>
      <c r="BJ260" s="294" t="s">
        <v>81</v>
      </c>
      <c r="BK260" s="295">
        <f>ROUND(I260*H260,2)</f>
        <v>0</v>
      </c>
      <c r="BL260" s="294" t="s">
        <v>226</v>
      </c>
      <c r="BM260" s="293" t="s">
        <v>1972</v>
      </c>
    </row>
    <row r="261" spans="1:47" s="281" customFormat="1" ht="107.25">
      <c r="A261" s="285"/>
      <c r="B261" s="31"/>
      <c r="C261" s="285"/>
      <c r="D261" s="296" t="s">
        <v>142</v>
      </c>
      <c r="E261" s="285"/>
      <c r="F261" s="297" t="s">
        <v>1945</v>
      </c>
      <c r="G261" s="285"/>
      <c r="H261" s="285"/>
      <c r="I261" s="285"/>
      <c r="J261" s="285"/>
      <c r="K261" s="285"/>
      <c r="L261" s="31"/>
      <c r="M261" s="150"/>
      <c r="O261" s="285"/>
      <c r="P261" s="285"/>
      <c r="Q261" s="285"/>
      <c r="R261" s="285"/>
      <c r="S261" s="285"/>
      <c r="T261" s="52"/>
      <c r="U261" s="285"/>
      <c r="V261" s="285"/>
      <c r="W261" s="285"/>
      <c r="X261" s="285"/>
      <c r="Y261" s="285"/>
      <c r="Z261" s="285"/>
      <c r="AA261" s="285"/>
      <c r="AB261" s="285"/>
      <c r="AC261" s="285"/>
      <c r="AD261" s="285"/>
      <c r="AE261" s="285"/>
      <c r="AT261" s="294" t="s">
        <v>142</v>
      </c>
      <c r="AU261" s="294" t="s">
        <v>83</v>
      </c>
    </row>
    <row r="262" spans="1:65" s="2" customFormat="1" ht="37.9" customHeight="1">
      <c r="A262" s="30"/>
      <c r="B262" s="135"/>
      <c r="C262" s="136">
        <v>52</v>
      </c>
      <c r="D262" s="136" t="s">
        <v>135</v>
      </c>
      <c r="E262" s="137" t="s">
        <v>1189</v>
      </c>
      <c r="F262" s="138" t="s">
        <v>1190</v>
      </c>
      <c r="G262" s="139" t="s">
        <v>483</v>
      </c>
      <c r="H262" s="140">
        <v>6</v>
      </c>
      <c r="I262" s="141"/>
      <c r="J262" s="141">
        <f>ROUND(I262*H262,2)</f>
        <v>0</v>
      </c>
      <c r="K262" s="138" t="s">
        <v>139</v>
      </c>
      <c r="L262" s="31"/>
      <c r="M262" s="142" t="s">
        <v>3</v>
      </c>
      <c r="N262" s="143" t="s">
        <v>46</v>
      </c>
      <c r="O262" s="144">
        <v>0.85</v>
      </c>
      <c r="P262" s="144">
        <f>O262*H262</f>
        <v>5.1</v>
      </c>
      <c r="Q262" s="144">
        <v>0.00493</v>
      </c>
      <c r="R262" s="144">
        <f>Q262*H262</f>
        <v>0.029580000000000002</v>
      </c>
      <c r="S262" s="144">
        <v>0</v>
      </c>
      <c r="T262" s="145">
        <f>S262*H262</f>
        <v>0</v>
      </c>
      <c r="U262" s="30"/>
      <c r="V262" s="30"/>
      <c r="W262" s="30"/>
      <c r="X262" s="30"/>
      <c r="Y262" s="30"/>
      <c r="Z262" s="30"/>
      <c r="AA262" s="30"/>
      <c r="AB262" s="30"/>
      <c r="AC262" s="30"/>
      <c r="AD262" s="30"/>
      <c r="AE262" s="30"/>
      <c r="AR262" s="146" t="s">
        <v>226</v>
      </c>
      <c r="AT262" s="146" t="s">
        <v>135</v>
      </c>
      <c r="AU262" s="146" t="s">
        <v>83</v>
      </c>
      <c r="AY262" s="18" t="s">
        <v>132</v>
      </c>
      <c r="BE262" s="147">
        <f>IF(N262="základní",J262,0)</f>
        <v>0</v>
      </c>
      <c r="BF262" s="147">
        <f>IF(N262="snížená",J262,0)</f>
        <v>0</v>
      </c>
      <c r="BG262" s="147">
        <f>IF(N262="zákl. přenesená",J262,0)</f>
        <v>0</v>
      </c>
      <c r="BH262" s="147">
        <f>IF(N262="sníž. přenesená",J262,0)</f>
        <v>0</v>
      </c>
      <c r="BI262" s="147">
        <f>IF(N262="nulová",J262,0)</f>
        <v>0</v>
      </c>
      <c r="BJ262" s="18" t="s">
        <v>81</v>
      </c>
      <c r="BK262" s="147">
        <f>ROUND(I262*H262,2)</f>
        <v>0</v>
      </c>
      <c r="BL262" s="18" t="s">
        <v>226</v>
      </c>
      <c r="BM262" s="146" t="s">
        <v>1191</v>
      </c>
    </row>
    <row r="263" spans="1:47" s="2" customFormat="1" ht="39">
      <c r="A263" s="30"/>
      <c r="B263" s="31"/>
      <c r="C263" s="30"/>
      <c r="D263" s="148" t="s">
        <v>142</v>
      </c>
      <c r="E263" s="30"/>
      <c r="F263" s="149" t="s">
        <v>1192</v>
      </c>
      <c r="G263" s="30"/>
      <c r="H263" s="30"/>
      <c r="I263" s="30"/>
      <c r="J263" s="30"/>
      <c r="K263" s="30"/>
      <c r="L263" s="31"/>
      <c r="M263" s="150"/>
      <c r="N263" s="151"/>
      <c r="O263" s="51"/>
      <c r="P263" s="51"/>
      <c r="Q263" s="51"/>
      <c r="R263" s="51"/>
      <c r="S263" s="51"/>
      <c r="T263" s="52"/>
      <c r="U263" s="30"/>
      <c r="V263" s="30"/>
      <c r="W263" s="30"/>
      <c r="X263" s="30"/>
      <c r="Y263" s="30"/>
      <c r="Z263" s="30"/>
      <c r="AA263" s="30"/>
      <c r="AB263" s="30"/>
      <c r="AC263" s="30"/>
      <c r="AD263" s="30"/>
      <c r="AE263" s="30"/>
      <c r="AT263" s="18" t="s">
        <v>142</v>
      </c>
      <c r="AU263" s="18" t="s">
        <v>83</v>
      </c>
    </row>
    <row r="264" spans="2:51" s="13" customFormat="1" ht="12">
      <c r="B264" s="152"/>
      <c r="D264" s="148" t="s">
        <v>144</v>
      </c>
      <c r="E264" s="153" t="s">
        <v>3</v>
      </c>
      <c r="F264" s="154" t="s">
        <v>1130</v>
      </c>
      <c r="H264" s="153" t="s">
        <v>3</v>
      </c>
      <c r="L264" s="152"/>
      <c r="M264" s="155"/>
      <c r="N264" s="156"/>
      <c r="O264" s="156"/>
      <c r="P264" s="156"/>
      <c r="Q264" s="156"/>
      <c r="R264" s="156"/>
      <c r="S264" s="156"/>
      <c r="T264" s="157"/>
      <c r="AT264" s="153" t="s">
        <v>144</v>
      </c>
      <c r="AU264" s="153" t="s">
        <v>83</v>
      </c>
      <c r="AV264" s="13" t="s">
        <v>81</v>
      </c>
      <c r="AW264" s="13" t="s">
        <v>37</v>
      </c>
      <c r="AX264" s="13" t="s">
        <v>75</v>
      </c>
      <c r="AY264" s="153" t="s">
        <v>132</v>
      </c>
    </row>
    <row r="265" spans="2:51" s="14" customFormat="1" ht="12">
      <c r="B265" s="158"/>
      <c r="D265" s="148" t="s">
        <v>144</v>
      </c>
      <c r="E265" s="159" t="s">
        <v>3</v>
      </c>
      <c r="F265" s="160" t="s">
        <v>81</v>
      </c>
      <c r="H265" s="161">
        <v>1</v>
      </c>
      <c r="L265" s="158"/>
      <c r="M265" s="162"/>
      <c r="N265" s="163"/>
      <c r="O265" s="163"/>
      <c r="P265" s="163"/>
      <c r="Q265" s="163"/>
      <c r="R265" s="163"/>
      <c r="S265" s="163"/>
      <c r="T265" s="164"/>
      <c r="AT265" s="159" t="s">
        <v>144</v>
      </c>
      <c r="AU265" s="159" t="s">
        <v>83</v>
      </c>
      <c r="AV265" s="14" t="s">
        <v>83</v>
      </c>
      <c r="AW265" s="14" t="s">
        <v>37</v>
      </c>
      <c r="AX265" s="14" t="s">
        <v>81</v>
      </c>
      <c r="AY265" s="159" t="s">
        <v>132</v>
      </c>
    </row>
    <row r="266" spans="2:51" s="13" customFormat="1" ht="12">
      <c r="B266" s="152"/>
      <c r="D266" s="148" t="s">
        <v>144</v>
      </c>
      <c r="E266" s="153" t="s">
        <v>3</v>
      </c>
      <c r="F266" s="154" t="s">
        <v>1897</v>
      </c>
      <c r="H266" s="153" t="s">
        <v>3</v>
      </c>
      <c r="L266" s="152"/>
      <c r="M266" s="155"/>
      <c r="N266" s="156"/>
      <c r="O266" s="156"/>
      <c r="P266" s="156"/>
      <c r="Q266" s="156"/>
      <c r="R266" s="156"/>
      <c r="S266" s="156"/>
      <c r="T266" s="157"/>
      <c r="AT266" s="153" t="s">
        <v>144</v>
      </c>
      <c r="AU266" s="153" t="s">
        <v>83</v>
      </c>
      <c r="AV266" s="13" t="s">
        <v>81</v>
      </c>
      <c r="AW266" s="13" t="s">
        <v>37</v>
      </c>
      <c r="AX266" s="13" t="s">
        <v>75</v>
      </c>
      <c r="AY266" s="153" t="s">
        <v>132</v>
      </c>
    </row>
    <row r="267" spans="2:51" s="14" customFormat="1" ht="12">
      <c r="B267" s="158"/>
      <c r="D267" s="148" t="s">
        <v>144</v>
      </c>
      <c r="E267" s="159" t="s">
        <v>3</v>
      </c>
      <c r="F267" s="160">
        <v>5</v>
      </c>
      <c r="H267" s="161">
        <v>5</v>
      </c>
      <c r="L267" s="158"/>
      <c r="M267" s="162"/>
      <c r="N267" s="163"/>
      <c r="O267" s="163"/>
      <c r="P267" s="163"/>
      <c r="Q267" s="163"/>
      <c r="R267" s="163"/>
      <c r="S267" s="163"/>
      <c r="T267" s="164"/>
      <c r="AT267" s="159" t="s">
        <v>144</v>
      </c>
      <c r="AU267" s="159" t="s">
        <v>83</v>
      </c>
      <c r="AV267" s="14" t="s">
        <v>83</v>
      </c>
      <c r="AW267" s="14" t="s">
        <v>37</v>
      </c>
      <c r="AX267" s="14" t="s">
        <v>81</v>
      </c>
      <c r="AY267" s="159" t="s">
        <v>132</v>
      </c>
    </row>
    <row r="268" spans="1:65" s="2" customFormat="1" ht="24.2" customHeight="1">
      <c r="A268" s="30"/>
      <c r="B268" s="135"/>
      <c r="C268" s="136">
        <v>53</v>
      </c>
      <c r="D268" s="136" t="s">
        <v>135</v>
      </c>
      <c r="E268" s="137" t="s">
        <v>1193</v>
      </c>
      <c r="F268" s="138" t="s">
        <v>1194</v>
      </c>
      <c r="G268" s="139" t="s">
        <v>483</v>
      </c>
      <c r="H268" s="140">
        <v>6</v>
      </c>
      <c r="I268" s="141"/>
      <c r="J268" s="141">
        <f>ROUND(I268*H268,2)</f>
        <v>0</v>
      </c>
      <c r="K268" s="138" t="s">
        <v>139</v>
      </c>
      <c r="L268" s="31"/>
      <c r="M268" s="142" t="s">
        <v>3</v>
      </c>
      <c r="N268" s="143" t="s">
        <v>46</v>
      </c>
      <c r="O268" s="144">
        <v>0.2</v>
      </c>
      <c r="P268" s="144">
        <f>O268*H268</f>
        <v>1.2000000000000002</v>
      </c>
      <c r="Q268" s="144">
        <v>0.0018</v>
      </c>
      <c r="R268" s="144">
        <f>Q268*H268</f>
        <v>0.0108</v>
      </c>
      <c r="S268" s="144">
        <v>0</v>
      </c>
      <c r="T268" s="145">
        <f>S268*H268</f>
        <v>0</v>
      </c>
      <c r="U268" s="30"/>
      <c r="V268" s="30"/>
      <c r="W268" s="30"/>
      <c r="X268" s="30"/>
      <c r="Y268" s="30"/>
      <c r="Z268" s="30"/>
      <c r="AA268" s="30"/>
      <c r="AB268" s="30"/>
      <c r="AC268" s="30"/>
      <c r="AD268" s="30"/>
      <c r="AE268" s="30"/>
      <c r="AR268" s="146" t="s">
        <v>226</v>
      </c>
      <c r="AT268" s="146" t="s">
        <v>135</v>
      </c>
      <c r="AU268" s="146" t="s">
        <v>83</v>
      </c>
      <c r="AY268" s="18" t="s">
        <v>132</v>
      </c>
      <c r="BE268" s="147">
        <f>IF(N268="základní",J268,0)</f>
        <v>0</v>
      </c>
      <c r="BF268" s="147">
        <f>IF(N268="snížená",J268,0)</f>
        <v>0</v>
      </c>
      <c r="BG268" s="147">
        <f>IF(N268="zákl. přenesená",J268,0)</f>
        <v>0</v>
      </c>
      <c r="BH268" s="147">
        <f>IF(N268="sníž. přenesená",J268,0)</f>
        <v>0</v>
      </c>
      <c r="BI268" s="147">
        <f>IF(N268="nulová",J268,0)</f>
        <v>0</v>
      </c>
      <c r="BJ268" s="18" t="s">
        <v>81</v>
      </c>
      <c r="BK268" s="147">
        <f>ROUND(I268*H268,2)</f>
        <v>0</v>
      </c>
      <c r="BL268" s="18" t="s">
        <v>226</v>
      </c>
      <c r="BM268" s="146" t="s">
        <v>1195</v>
      </c>
    </row>
    <row r="269" spans="1:47" s="2" customFormat="1" ht="29.25">
      <c r="A269" s="30"/>
      <c r="B269" s="31"/>
      <c r="C269" s="30"/>
      <c r="D269" s="148" t="s">
        <v>142</v>
      </c>
      <c r="E269" s="30"/>
      <c r="F269" s="149" t="s">
        <v>1196</v>
      </c>
      <c r="G269" s="30"/>
      <c r="H269" s="30"/>
      <c r="I269" s="30"/>
      <c r="J269" s="30"/>
      <c r="K269" s="30"/>
      <c r="L269" s="31"/>
      <c r="M269" s="150"/>
      <c r="N269" s="151"/>
      <c r="O269" s="51"/>
      <c r="P269" s="51"/>
      <c r="Q269" s="51"/>
      <c r="R269" s="51"/>
      <c r="S269" s="51"/>
      <c r="T269" s="52"/>
      <c r="U269" s="30"/>
      <c r="V269" s="30"/>
      <c r="W269" s="30"/>
      <c r="X269" s="30"/>
      <c r="Y269" s="30"/>
      <c r="Z269" s="30"/>
      <c r="AA269" s="30"/>
      <c r="AB269" s="30"/>
      <c r="AC269" s="30"/>
      <c r="AD269" s="30"/>
      <c r="AE269" s="30"/>
      <c r="AT269" s="18" t="s">
        <v>142</v>
      </c>
      <c r="AU269" s="18" t="s">
        <v>83</v>
      </c>
    </row>
    <row r="270" spans="1:65" s="2" customFormat="1" ht="101.25" customHeight="1">
      <c r="A270" s="30"/>
      <c r="B270" s="135"/>
      <c r="C270" s="136">
        <v>54</v>
      </c>
      <c r="D270" s="136" t="s">
        <v>135</v>
      </c>
      <c r="E270" s="137" t="s">
        <v>1197</v>
      </c>
      <c r="F270" s="138" t="s">
        <v>1198</v>
      </c>
      <c r="G270" s="139" t="s">
        <v>184</v>
      </c>
      <c r="H270" s="140">
        <v>1</v>
      </c>
      <c r="I270" s="141"/>
      <c r="J270" s="141">
        <f>ROUND(I270*H270,2)</f>
        <v>0</v>
      </c>
      <c r="K270" s="138" t="s">
        <v>407</v>
      </c>
      <c r="L270" s="31"/>
      <c r="M270" s="142" t="s">
        <v>3</v>
      </c>
      <c r="N270" s="143" t="s">
        <v>46</v>
      </c>
      <c r="O270" s="144">
        <v>0</v>
      </c>
      <c r="P270" s="144">
        <f>O270*H270</f>
        <v>0</v>
      </c>
      <c r="Q270" s="144">
        <v>0</v>
      </c>
      <c r="R270" s="144">
        <f>Q270*H270</f>
        <v>0</v>
      </c>
      <c r="S270" s="144">
        <v>0</v>
      </c>
      <c r="T270" s="145">
        <f>S270*H270</f>
        <v>0</v>
      </c>
      <c r="U270" s="30"/>
      <c r="V270" s="30"/>
      <c r="W270" s="30"/>
      <c r="X270" s="30"/>
      <c r="Y270" s="30"/>
      <c r="Z270" s="30"/>
      <c r="AA270" s="30"/>
      <c r="AB270" s="30"/>
      <c r="AC270" s="30"/>
      <c r="AD270" s="30"/>
      <c r="AE270" s="30"/>
      <c r="AR270" s="146" t="s">
        <v>226</v>
      </c>
      <c r="AT270" s="146" t="s">
        <v>135</v>
      </c>
      <c r="AU270" s="146" t="s">
        <v>83</v>
      </c>
      <c r="AY270" s="18" t="s">
        <v>132</v>
      </c>
      <c r="BE270" s="147">
        <f>IF(N270="základní",J270,0)</f>
        <v>0</v>
      </c>
      <c r="BF270" s="147">
        <f>IF(N270="snížená",J270,0)</f>
        <v>0</v>
      </c>
      <c r="BG270" s="147">
        <f>IF(N270="zákl. přenesená",J270,0)</f>
        <v>0</v>
      </c>
      <c r="BH270" s="147">
        <f>IF(N270="sníž. přenesená",J270,0)</f>
        <v>0</v>
      </c>
      <c r="BI270" s="147">
        <f>IF(N270="nulová",J270,0)</f>
        <v>0</v>
      </c>
      <c r="BJ270" s="18" t="s">
        <v>81</v>
      </c>
      <c r="BK270" s="147">
        <f>ROUND(I270*H270,2)</f>
        <v>0</v>
      </c>
      <c r="BL270" s="18" t="s">
        <v>226</v>
      </c>
      <c r="BM270" s="146" t="s">
        <v>1199</v>
      </c>
    </row>
    <row r="271" spans="1:47" s="2" customFormat="1" ht="29.25">
      <c r="A271" s="30"/>
      <c r="B271" s="31"/>
      <c r="C271" s="30"/>
      <c r="D271" s="148" t="s">
        <v>186</v>
      </c>
      <c r="E271" s="30"/>
      <c r="F271" s="149" t="s">
        <v>1200</v>
      </c>
      <c r="G271" s="30"/>
      <c r="H271" s="30"/>
      <c r="I271" s="30"/>
      <c r="J271" s="30"/>
      <c r="K271" s="30"/>
      <c r="L271" s="31"/>
      <c r="M271" s="150"/>
      <c r="N271" s="151"/>
      <c r="O271" s="51"/>
      <c r="P271" s="51"/>
      <c r="Q271" s="51"/>
      <c r="R271" s="51"/>
      <c r="S271" s="51"/>
      <c r="T271" s="52"/>
      <c r="U271" s="30"/>
      <c r="V271" s="30"/>
      <c r="W271" s="30"/>
      <c r="X271" s="30"/>
      <c r="Y271" s="30"/>
      <c r="Z271" s="30"/>
      <c r="AA271" s="30"/>
      <c r="AB271" s="30"/>
      <c r="AC271" s="30"/>
      <c r="AD271" s="30"/>
      <c r="AE271" s="30"/>
      <c r="AT271" s="18" t="s">
        <v>186</v>
      </c>
      <c r="AU271" s="18" t="s">
        <v>83</v>
      </c>
    </row>
    <row r="272" spans="2:51" s="13" customFormat="1" ht="12">
      <c r="B272" s="152"/>
      <c r="D272" s="148" t="s">
        <v>144</v>
      </c>
      <c r="E272" s="153" t="s">
        <v>3</v>
      </c>
      <c r="F272" s="154" t="s">
        <v>1130</v>
      </c>
      <c r="H272" s="153" t="s">
        <v>3</v>
      </c>
      <c r="L272" s="152"/>
      <c r="M272" s="155"/>
      <c r="N272" s="156"/>
      <c r="O272" s="156"/>
      <c r="P272" s="156"/>
      <c r="Q272" s="156"/>
      <c r="R272" s="156"/>
      <c r="S272" s="156"/>
      <c r="T272" s="157"/>
      <c r="AT272" s="153" t="s">
        <v>144</v>
      </c>
      <c r="AU272" s="153" t="s">
        <v>83</v>
      </c>
      <c r="AV272" s="13" t="s">
        <v>81</v>
      </c>
      <c r="AW272" s="13" t="s">
        <v>37</v>
      </c>
      <c r="AX272" s="13" t="s">
        <v>75</v>
      </c>
      <c r="AY272" s="153" t="s">
        <v>132</v>
      </c>
    </row>
    <row r="273" spans="2:51" s="14" customFormat="1" ht="12">
      <c r="B273" s="158"/>
      <c r="D273" s="148" t="s">
        <v>144</v>
      </c>
      <c r="E273" s="159" t="s">
        <v>3</v>
      </c>
      <c r="F273" s="160" t="s">
        <v>81</v>
      </c>
      <c r="H273" s="161">
        <v>1</v>
      </c>
      <c r="L273" s="158"/>
      <c r="M273" s="162"/>
      <c r="N273" s="163"/>
      <c r="O273" s="163"/>
      <c r="P273" s="163"/>
      <c r="Q273" s="163"/>
      <c r="R273" s="163"/>
      <c r="S273" s="163"/>
      <c r="T273" s="164"/>
      <c r="AT273" s="159" t="s">
        <v>144</v>
      </c>
      <c r="AU273" s="159" t="s">
        <v>83</v>
      </c>
      <c r="AV273" s="14" t="s">
        <v>83</v>
      </c>
      <c r="AW273" s="14" t="s">
        <v>37</v>
      </c>
      <c r="AX273" s="14" t="s">
        <v>81</v>
      </c>
      <c r="AY273" s="159" t="s">
        <v>132</v>
      </c>
    </row>
    <row r="274" spans="1:65" s="2" customFormat="1" ht="37.9" customHeight="1">
      <c r="A274" s="30"/>
      <c r="B274" s="135"/>
      <c r="C274" s="136">
        <v>55</v>
      </c>
      <c r="D274" s="136" t="s">
        <v>135</v>
      </c>
      <c r="E274" s="137" t="s">
        <v>1201</v>
      </c>
      <c r="F274" s="138" t="s">
        <v>1202</v>
      </c>
      <c r="G274" s="139" t="s">
        <v>432</v>
      </c>
      <c r="H274" s="140">
        <f>(J262+J268+J270+J260+J258+J257+J256+J249+J246+J243+J240+J238+J236+J235+J233+J232+J225+J224+J219+J218+J215+J212+J209+J206+J203+J200)/100</f>
        <v>0</v>
      </c>
      <c r="I274" s="141"/>
      <c r="J274" s="141">
        <f>ROUND(I274*H274,2)</f>
        <v>0</v>
      </c>
      <c r="K274" s="138" t="s">
        <v>139</v>
      </c>
      <c r="L274" s="31"/>
      <c r="M274" s="142" t="s">
        <v>3</v>
      </c>
      <c r="N274" s="143" t="s">
        <v>46</v>
      </c>
      <c r="O274" s="144">
        <v>0</v>
      </c>
      <c r="P274" s="144">
        <f>O274*H274</f>
        <v>0</v>
      </c>
      <c r="Q274" s="144">
        <v>0</v>
      </c>
      <c r="R274" s="144">
        <f>Q274*H274</f>
        <v>0</v>
      </c>
      <c r="S274" s="144">
        <v>0</v>
      </c>
      <c r="T274" s="145">
        <f>S274*H274</f>
        <v>0</v>
      </c>
      <c r="U274" s="30"/>
      <c r="V274" s="30"/>
      <c r="W274" s="30"/>
      <c r="X274" s="30"/>
      <c r="Y274" s="30"/>
      <c r="Z274" s="30"/>
      <c r="AA274" s="30"/>
      <c r="AB274" s="30"/>
      <c r="AC274" s="30"/>
      <c r="AD274" s="30"/>
      <c r="AE274" s="30"/>
      <c r="AR274" s="146" t="s">
        <v>226</v>
      </c>
      <c r="AT274" s="146" t="s">
        <v>135</v>
      </c>
      <c r="AU274" s="146" t="s">
        <v>83</v>
      </c>
      <c r="AY274" s="18" t="s">
        <v>132</v>
      </c>
      <c r="BE274" s="147">
        <f>IF(N274="základní",J274,0)</f>
        <v>0</v>
      </c>
      <c r="BF274" s="147">
        <f>IF(N274="snížená",J274,0)</f>
        <v>0</v>
      </c>
      <c r="BG274" s="147">
        <f>IF(N274="zákl. přenesená",J274,0)</f>
        <v>0</v>
      </c>
      <c r="BH274" s="147">
        <f>IF(N274="sníž. přenesená",J274,0)</f>
        <v>0</v>
      </c>
      <c r="BI274" s="147">
        <f>IF(N274="nulová",J274,0)</f>
        <v>0</v>
      </c>
      <c r="BJ274" s="18" t="s">
        <v>81</v>
      </c>
      <c r="BK274" s="147">
        <f>ROUND(I274*H274,2)</f>
        <v>0</v>
      </c>
      <c r="BL274" s="18" t="s">
        <v>226</v>
      </c>
      <c r="BM274" s="146" t="s">
        <v>1203</v>
      </c>
    </row>
    <row r="275" spans="1:47" s="2" customFormat="1" ht="136.5">
      <c r="A275" s="30"/>
      <c r="B275" s="31"/>
      <c r="C275" s="30"/>
      <c r="D275" s="148" t="s">
        <v>142</v>
      </c>
      <c r="E275" s="30"/>
      <c r="F275" s="149" t="s">
        <v>817</v>
      </c>
      <c r="G275" s="30"/>
      <c r="H275" s="30"/>
      <c r="I275" s="30"/>
      <c r="J275" s="30"/>
      <c r="K275" s="30"/>
      <c r="L275" s="31"/>
      <c r="M275" s="150"/>
      <c r="N275" s="151"/>
      <c r="O275" s="51"/>
      <c r="P275" s="51"/>
      <c r="Q275" s="51"/>
      <c r="R275" s="51"/>
      <c r="S275" s="51"/>
      <c r="T275" s="52"/>
      <c r="U275" s="30"/>
      <c r="V275" s="30"/>
      <c r="W275" s="30"/>
      <c r="X275" s="30"/>
      <c r="Y275" s="30"/>
      <c r="Z275" s="30"/>
      <c r="AA275" s="30"/>
      <c r="AB275" s="30"/>
      <c r="AC275" s="30"/>
      <c r="AD275" s="30"/>
      <c r="AE275" s="30"/>
      <c r="AT275" s="18" t="s">
        <v>142</v>
      </c>
      <c r="AU275" s="18" t="s">
        <v>83</v>
      </c>
    </row>
    <row r="276" spans="1:65" s="2" customFormat="1" ht="49.15" customHeight="1">
      <c r="A276" s="30"/>
      <c r="B276" s="135"/>
      <c r="C276" s="136">
        <v>56</v>
      </c>
      <c r="D276" s="136" t="s">
        <v>135</v>
      </c>
      <c r="E276" s="137" t="s">
        <v>1204</v>
      </c>
      <c r="F276" s="138" t="s">
        <v>1205</v>
      </c>
      <c r="G276" s="139" t="s">
        <v>432</v>
      </c>
      <c r="H276" s="140">
        <f>H274</f>
        <v>0</v>
      </c>
      <c r="I276" s="141"/>
      <c r="J276" s="141">
        <f>ROUND(I276*H276,2)</f>
        <v>0</v>
      </c>
      <c r="K276" s="138" t="s">
        <v>139</v>
      </c>
      <c r="L276" s="31"/>
      <c r="M276" s="142" t="s">
        <v>3</v>
      </c>
      <c r="N276" s="143" t="s">
        <v>46</v>
      </c>
      <c r="O276" s="144">
        <v>0</v>
      </c>
      <c r="P276" s="144">
        <f>O276*H276</f>
        <v>0</v>
      </c>
      <c r="Q276" s="144">
        <v>0</v>
      </c>
      <c r="R276" s="144">
        <f>Q276*H276</f>
        <v>0</v>
      </c>
      <c r="S276" s="144">
        <v>0</v>
      </c>
      <c r="T276" s="145">
        <f>S276*H276</f>
        <v>0</v>
      </c>
      <c r="U276" s="30"/>
      <c r="V276" s="30"/>
      <c r="W276" s="30"/>
      <c r="X276" s="30"/>
      <c r="Y276" s="30"/>
      <c r="Z276" s="30"/>
      <c r="AA276" s="30"/>
      <c r="AB276" s="30"/>
      <c r="AC276" s="30"/>
      <c r="AD276" s="30"/>
      <c r="AE276" s="30"/>
      <c r="AR276" s="146" t="s">
        <v>226</v>
      </c>
      <c r="AT276" s="146" t="s">
        <v>135</v>
      </c>
      <c r="AU276" s="146" t="s">
        <v>83</v>
      </c>
      <c r="AY276" s="18" t="s">
        <v>132</v>
      </c>
      <c r="BE276" s="147">
        <f>IF(N276="základní",J276,0)</f>
        <v>0</v>
      </c>
      <c r="BF276" s="147">
        <f>IF(N276="snížená",J276,0)</f>
        <v>0</v>
      </c>
      <c r="BG276" s="147">
        <f>IF(N276="zákl. přenesená",J276,0)</f>
        <v>0</v>
      </c>
      <c r="BH276" s="147">
        <f>IF(N276="sníž. přenesená",J276,0)</f>
        <v>0</v>
      </c>
      <c r="BI276" s="147">
        <f>IF(N276="nulová",J276,0)</f>
        <v>0</v>
      </c>
      <c r="BJ276" s="18" t="s">
        <v>81</v>
      </c>
      <c r="BK276" s="147">
        <f>ROUND(I276*H276,2)</f>
        <v>0</v>
      </c>
      <c r="BL276" s="18" t="s">
        <v>226</v>
      </c>
      <c r="BM276" s="146" t="s">
        <v>1206</v>
      </c>
    </row>
    <row r="277" spans="1:47" s="2" customFormat="1" ht="136.5">
      <c r="A277" s="30"/>
      <c r="B277" s="31"/>
      <c r="C277" s="30"/>
      <c r="D277" s="148" t="s">
        <v>142</v>
      </c>
      <c r="E277" s="30"/>
      <c r="F277" s="149" t="s">
        <v>817</v>
      </c>
      <c r="G277" s="30"/>
      <c r="H277" s="30"/>
      <c r="I277" s="30"/>
      <c r="J277" s="30"/>
      <c r="K277" s="30"/>
      <c r="L277" s="31"/>
      <c r="M277" s="150"/>
      <c r="N277" s="151"/>
      <c r="O277" s="51"/>
      <c r="P277" s="51"/>
      <c r="Q277" s="51"/>
      <c r="R277" s="51"/>
      <c r="S277" s="51"/>
      <c r="T277" s="52"/>
      <c r="U277" s="30"/>
      <c r="V277" s="30"/>
      <c r="W277" s="30"/>
      <c r="X277" s="30"/>
      <c r="Y277" s="30"/>
      <c r="Z277" s="30"/>
      <c r="AA277" s="30"/>
      <c r="AB277" s="30"/>
      <c r="AC277" s="30"/>
      <c r="AD277" s="30"/>
      <c r="AE277" s="30"/>
      <c r="AT277" s="18" t="s">
        <v>142</v>
      </c>
      <c r="AU277" s="18" t="s">
        <v>83</v>
      </c>
    </row>
    <row r="278" spans="2:63" s="286" customFormat="1" ht="22.9" customHeight="1">
      <c r="B278" s="123"/>
      <c r="D278" s="331" t="s">
        <v>74</v>
      </c>
      <c r="E278" s="332" t="s">
        <v>1979</v>
      </c>
      <c r="F278" s="332" t="s">
        <v>1980</v>
      </c>
      <c r="G278" s="333"/>
      <c r="H278" s="333"/>
      <c r="I278" s="333"/>
      <c r="J278" s="334">
        <f>BK278</f>
        <v>0</v>
      </c>
      <c r="L278" s="123"/>
      <c r="M278" s="127"/>
      <c r="P278" s="290">
        <f>SUM(P279:P289)</f>
        <v>6.2</v>
      </c>
      <c r="R278" s="290">
        <f>SUM(R279:R289)</f>
        <v>0.019700000000000002</v>
      </c>
      <c r="T278" s="130">
        <f>SUM(T279:T289)</f>
        <v>0</v>
      </c>
      <c r="AR278" s="287" t="s">
        <v>83</v>
      </c>
      <c r="AT278" s="291" t="s">
        <v>74</v>
      </c>
      <c r="AU278" s="291" t="s">
        <v>81</v>
      </c>
      <c r="AY278" s="287" t="s">
        <v>132</v>
      </c>
      <c r="BK278" s="292">
        <f>SUM(BK279:BK289)</f>
        <v>0</v>
      </c>
    </row>
    <row r="279" spans="1:65" s="281" customFormat="1" ht="37.9" customHeight="1">
      <c r="A279" s="285"/>
      <c r="B279" s="135"/>
      <c r="C279" s="136">
        <v>57</v>
      </c>
      <c r="D279" s="136" t="s">
        <v>135</v>
      </c>
      <c r="E279" s="137" t="s">
        <v>1981</v>
      </c>
      <c r="F279" s="138" t="s">
        <v>1982</v>
      </c>
      <c r="G279" s="139" t="s">
        <v>483</v>
      </c>
      <c r="H279" s="140">
        <v>2</v>
      </c>
      <c r="I279" s="141"/>
      <c r="J279" s="141">
        <f>ROUND(I279*H279,2)</f>
        <v>0</v>
      </c>
      <c r="K279" s="138" t="s">
        <v>139</v>
      </c>
      <c r="L279" s="31"/>
      <c r="M279" s="142" t="s">
        <v>3</v>
      </c>
      <c r="N279" s="274" t="s">
        <v>46</v>
      </c>
      <c r="O279" s="275">
        <v>2.5</v>
      </c>
      <c r="P279" s="275">
        <f>O279*H279</f>
        <v>5</v>
      </c>
      <c r="Q279" s="275">
        <v>0.0092</v>
      </c>
      <c r="R279" s="275">
        <f>Q279*H279</f>
        <v>0.0184</v>
      </c>
      <c r="S279" s="275">
        <v>0</v>
      </c>
      <c r="T279" s="145">
        <f>S279*H279</f>
        <v>0</v>
      </c>
      <c r="U279" s="285"/>
      <c r="V279" s="285"/>
      <c r="W279" s="285"/>
      <c r="X279" s="285"/>
      <c r="Y279" s="285"/>
      <c r="Z279" s="285"/>
      <c r="AA279" s="285"/>
      <c r="AB279" s="285"/>
      <c r="AC279" s="285"/>
      <c r="AD279" s="285"/>
      <c r="AE279" s="285"/>
      <c r="AR279" s="293" t="s">
        <v>226</v>
      </c>
      <c r="AT279" s="293" t="s">
        <v>135</v>
      </c>
      <c r="AU279" s="293" t="s">
        <v>83</v>
      </c>
      <c r="AY279" s="294" t="s">
        <v>132</v>
      </c>
      <c r="BE279" s="295">
        <f>IF(N279="základní",J279,0)</f>
        <v>0</v>
      </c>
      <c r="BF279" s="295">
        <f>IF(N279="snížená",J279,0)</f>
        <v>0</v>
      </c>
      <c r="BG279" s="295">
        <f>IF(N279="zákl. přenesená",J279,0)</f>
        <v>0</v>
      </c>
      <c r="BH279" s="295">
        <f>IF(N279="sníž. přenesená",J279,0)</f>
        <v>0</v>
      </c>
      <c r="BI279" s="295">
        <f>IF(N279="nulová",J279,0)</f>
        <v>0</v>
      </c>
      <c r="BJ279" s="294" t="s">
        <v>81</v>
      </c>
      <c r="BK279" s="295">
        <f>ROUND(I279*H279,2)</f>
        <v>0</v>
      </c>
      <c r="BL279" s="294" t="s">
        <v>226</v>
      </c>
      <c r="BM279" s="293" t="s">
        <v>1983</v>
      </c>
    </row>
    <row r="280" spans="1:47" s="281" customFormat="1" ht="78">
      <c r="A280" s="285"/>
      <c r="B280" s="31"/>
      <c r="C280" s="285"/>
      <c r="D280" s="296" t="s">
        <v>142</v>
      </c>
      <c r="E280" s="285"/>
      <c r="F280" s="297" t="s">
        <v>1984</v>
      </c>
      <c r="G280" s="285"/>
      <c r="H280" s="285"/>
      <c r="I280" s="285"/>
      <c r="J280" s="285"/>
      <c r="K280" s="285"/>
      <c r="L280" s="31"/>
      <c r="M280" s="150"/>
      <c r="O280" s="285"/>
      <c r="P280" s="285"/>
      <c r="Q280" s="285"/>
      <c r="R280" s="285"/>
      <c r="S280" s="285"/>
      <c r="T280" s="52"/>
      <c r="U280" s="285"/>
      <c r="V280" s="285"/>
      <c r="W280" s="285"/>
      <c r="X280" s="285"/>
      <c r="Y280" s="285"/>
      <c r="Z280" s="285"/>
      <c r="AA280" s="285"/>
      <c r="AB280" s="285"/>
      <c r="AC280" s="285"/>
      <c r="AD280" s="285"/>
      <c r="AE280" s="285"/>
      <c r="AT280" s="294" t="s">
        <v>142</v>
      </c>
      <c r="AU280" s="294" t="s">
        <v>83</v>
      </c>
    </row>
    <row r="281" spans="1:47" s="281" customFormat="1" ht="39">
      <c r="A281" s="285"/>
      <c r="B281" s="31"/>
      <c r="C281" s="285"/>
      <c r="D281" s="296" t="s">
        <v>186</v>
      </c>
      <c r="E281" s="285"/>
      <c r="F281" s="297" t="s">
        <v>1985</v>
      </c>
      <c r="G281" s="285"/>
      <c r="H281" s="285"/>
      <c r="I281" s="285"/>
      <c r="J281" s="285"/>
      <c r="K281" s="285"/>
      <c r="L281" s="31"/>
      <c r="M281" s="150"/>
      <c r="O281" s="285"/>
      <c r="P281" s="285"/>
      <c r="Q281" s="285"/>
      <c r="R281" s="285"/>
      <c r="S281" s="285"/>
      <c r="T281" s="52"/>
      <c r="U281" s="285"/>
      <c r="V281" s="285"/>
      <c r="W281" s="285"/>
      <c r="X281" s="285"/>
      <c r="Y281" s="285"/>
      <c r="Z281" s="285"/>
      <c r="AA281" s="285"/>
      <c r="AB281" s="285"/>
      <c r="AC281" s="285"/>
      <c r="AD281" s="285"/>
      <c r="AE281" s="285"/>
      <c r="AT281" s="294" t="s">
        <v>186</v>
      </c>
      <c r="AU281" s="294" t="s">
        <v>83</v>
      </c>
    </row>
    <row r="282" spans="2:51" s="278" customFormat="1" ht="12">
      <c r="B282" s="152"/>
      <c r="D282" s="296" t="s">
        <v>144</v>
      </c>
      <c r="E282" s="298" t="s">
        <v>3</v>
      </c>
      <c r="F282" s="299" t="str">
        <f>F222</f>
        <v>koupelna 13 a 14</v>
      </c>
      <c r="H282" s="298" t="s">
        <v>3</v>
      </c>
      <c r="L282" s="152"/>
      <c r="M282" s="155"/>
      <c r="T282" s="157"/>
      <c r="AT282" s="298" t="s">
        <v>144</v>
      </c>
      <c r="AU282" s="298" t="s">
        <v>83</v>
      </c>
      <c r="AV282" s="278" t="s">
        <v>81</v>
      </c>
      <c r="AW282" s="278" t="s">
        <v>37</v>
      </c>
      <c r="AX282" s="278" t="s">
        <v>75</v>
      </c>
      <c r="AY282" s="298" t="s">
        <v>132</v>
      </c>
    </row>
    <row r="283" spans="2:51" s="279" customFormat="1" ht="12">
      <c r="B283" s="158"/>
      <c r="D283" s="296" t="s">
        <v>144</v>
      </c>
      <c r="E283" s="300" t="s">
        <v>3</v>
      </c>
      <c r="F283" s="301">
        <v>2</v>
      </c>
      <c r="H283" s="302">
        <v>2</v>
      </c>
      <c r="L283" s="158"/>
      <c r="M283" s="162"/>
      <c r="T283" s="164"/>
      <c r="AT283" s="300" t="s">
        <v>144</v>
      </c>
      <c r="AU283" s="300" t="s">
        <v>83</v>
      </c>
      <c r="AV283" s="279" t="s">
        <v>83</v>
      </c>
      <c r="AW283" s="279" t="s">
        <v>37</v>
      </c>
      <c r="AX283" s="279" t="s">
        <v>75</v>
      </c>
      <c r="AY283" s="300" t="s">
        <v>132</v>
      </c>
    </row>
    <row r="284" spans="1:65" s="281" customFormat="1" ht="24.2" customHeight="1">
      <c r="A284" s="285"/>
      <c r="B284" s="135"/>
      <c r="C284" s="136">
        <v>58</v>
      </c>
      <c r="D284" s="136" t="s">
        <v>135</v>
      </c>
      <c r="E284" s="137" t="s">
        <v>1986</v>
      </c>
      <c r="F284" s="138" t="s">
        <v>1987</v>
      </c>
      <c r="G284" s="139" t="s">
        <v>483</v>
      </c>
      <c r="H284" s="140">
        <f>H279</f>
        <v>2</v>
      </c>
      <c r="I284" s="141"/>
      <c r="J284" s="141">
        <f>ROUND(I284*H284,2)</f>
        <v>0</v>
      </c>
      <c r="K284" s="138" t="s">
        <v>139</v>
      </c>
      <c r="L284" s="31"/>
      <c r="M284" s="142" t="s">
        <v>3</v>
      </c>
      <c r="N284" s="274" t="s">
        <v>46</v>
      </c>
      <c r="O284" s="275">
        <v>0.1</v>
      </c>
      <c r="P284" s="275">
        <f>O284*H284</f>
        <v>0.2</v>
      </c>
      <c r="Q284" s="275">
        <v>0.00015</v>
      </c>
      <c r="R284" s="275">
        <f>Q284*H284</f>
        <v>0.0003</v>
      </c>
      <c r="S284" s="275">
        <v>0</v>
      </c>
      <c r="T284" s="145">
        <f>S284*H284</f>
        <v>0</v>
      </c>
      <c r="U284" s="285"/>
      <c r="V284" s="285"/>
      <c r="W284" s="285"/>
      <c r="X284" s="285"/>
      <c r="Y284" s="285"/>
      <c r="Z284" s="285"/>
      <c r="AA284" s="285"/>
      <c r="AB284" s="285"/>
      <c r="AC284" s="285"/>
      <c r="AD284" s="285"/>
      <c r="AE284" s="285"/>
      <c r="AR284" s="293" t="s">
        <v>226</v>
      </c>
      <c r="AT284" s="293" t="s">
        <v>135</v>
      </c>
      <c r="AU284" s="293" t="s">
        <v>83</v>
      </c>
      <c r="AY284" s="294" t="s">
        <v>132</v>
      </c>
      <c r="BE284" s="295">
        <f>IF(N284="základní",J284,0)</f>
        <v>0</v>
      </c>
      <c r="BF284" s="295">
        <f>IF(N284="snížená",J284,0)</f>
        <v>0</v>
      </c>
      <c r="BG284" s="295">
        <f>IF(N284="zákl. přenesená",J284,0)</f>
        <v>0</v>
      </c>
      <c r="BH284" s="295">
        <f>IF(N284="sníž. přenesená",J284,0)</f>
        <v>0</v>
      </c>
      <c r="BI284" s="295">
        <f>IF(N284="nulová",J284,0)</f>
        <v>0</v>
      </c>
      <c r="BJ284" s="294" t="s">
        <v>81</v>
      </c>
      <c r="BK284" s="295">
        <f>ROUND(I284*H284,2)</f>
        <v>0</v>
      </c>
      <c r="BL284" s="294" t="s">
        <v>226</v>
      </c>
      <c r="BM284" s="293" t="s">
        <v>1988</v>
      </c>
    </row>
    <row r="285" spans="1:65" s="281" customFormat="1" ht="24.2" customHeight="1">
      <c r="A285" s="285"/>
      <c r="B285" s="135"/>
      <c r="C285" s="136">
        <v>59</v>
      </c>
      <c r="D285" s="136" t="s">
        <v>135</v>
      </c>
      <c r="E285" s="137" t="s">
        <v>1989</v>
      </c>
      <c r="F285" s="138" t="s">
        <v>1990</v>
      </c>
      <c r="G285" s="139" t="s">
        <v>483</v>
      </c>
      <c r="H285" s="140">
        <f>H279</f>
        <v>2</v>
      </c>
      <c r="I285" s="141"/>
      <c r="J285" s="141">
        <f>ROUND(I285*H285,2)</f>
        <v>0</v>
      </c>
      <c r="K285" s="138" t="s">
        <v>139</v>
      </c>
      <c r="L285" s="31"/>
      <c r="M285" s="142" t="s">
        <v>3</v>
      </c>
      <c r="N285" s="274" t="s">
        <v>46</v>
      </c>
      <c r="O285" s="275">
        <v>0.5</v>
      </c>
      <c r="P285" s="275">
        <f>O285*H285</f>
        <v>1</v>
      </c>
      <c r="Q285" s="275">
        <v>0.0005</v>
      </c>
      <c r="R285" s="275">
        <f>Q285*H285</f>
        <v>0.001</v>
      </c>
      <c r="S285" s="275">
        <v>0</v>
      </c>
      <c r="T285" s="145">
        <f>S285*H285</f>
        <v>0</v>
      </c>
      <c r="U285" s="285"/>
      <c r="V285" s="285"/>
      <c r="W285" s="285"/>
      <c r="X285" s="285"/>
      <c r="Y285" s="285"/>
      <c r="Z285" s="285"/>
      <c r="AA285" s="285"/>
      <c r="AB285" s="285"/>
      <c r="AC285" s="285"/>
      <c r="AD285" s="285"/>
      <c r="AE285" s="285"/>
      <c r="AR285" s="293" t="s">
        <v>226</v>
      </c>
      <c r="AT285" s="293" t="s">
        <v>135</v>
      </c>
      <c r="AU285" s="293" t="s">
        <v>83</v>
      </c>
      <c r="AY285" s="294" t="s">
        <v>132</v>
      </c>
      <c r="BE285" s="295">
        <f>IF(N285="základní",J285,0)</f>
        <v>0</v>
      </c>
      <c r="BF285" s="295">
        <f>IF(N285="snížená",J285,0)</f>
        <v>0</v>
      </c>
      <c r="BG285" s="295">
        <f>IF(N285="zákl. přenesená",J285,0)</f>
        <v>0</v>
      </c>
      <c r="BH285" s="295">
        <f>IF(N285="sníž. přenesená",J285,0)</f>
        <v>0</v>
      </c>
      <c r="BI285" s="295">
        <f>IF(N285="nulová",J285,0)</f>
        <v>0</v>
      </c>
      <c r="BJ285" s="294" t="s">
        <v>81</v>
      </c>
      <c r="BK285" s="295">
        <f>ROUND(I285*H285,2)</f>
        <v>0</v>
      </c>
      <c r="BL285" s="294" t="s">
        <v>226</v>
      </c>
      <c r="BM285" s="293" t="s">
        <v>1991</v>
      </c>
    </row>
    <row r="286" spans="1:65" s="281" customFormat="1" ht="37.9" customHeight="1">
      <c r="A286" s="285"/>
      <c r="B286" s="135"/>
      <c r="C286" s="136">
        <v>60</v>
      </c>
      <c r="D286" s="136" t="s">
        <v>135</v>
      </c>
      <c r="E286" s="137" t="s">
        <v>1992</v>
      </c>
      <c r="F286" s="138" t="s">
        <v>1993</v>
      </c>
      <c r="G286" s="139" t="s">
        <v>432</v>
      </c>
      <c r="H286" s="140">
        <f>(J279+J284+J285)/100</f>
        <v>0</v>
      </c>
      <c r="I286" s="141"/>
      <c r="J286" s="141">
        <f>ROUND(I286*H286,2)</f>
        <v>0</v>
      </c>
      <c r="K286" s="138" t="s">
        <v>139</v>
      </c>
      <c r="L286" s="31"/>
      <c r="M286" s="142" t="s">
        <v>3</v>
      </c>
      <c r="N286" s="274" t="s">
        <v>46</v>
      </c>
      <c r="O286" s="275">
        <v>0</v>
      </c>
      <c r="P286" s="275">
        <f>O286*H286</f>
        <v>0</v>
      </c>
      <c r="Q286" s="275">
        <v>0</v>
      </c>
      <c r="R286" s="275">
        <f>Q286*H286</f>
        <v>0</v>
      </c>
      <c r="S286" s="275">
        <v>0</v>
      </c>
      <c r="T286" s="145">
        <f>S286*H286</f>
        <v>0</v>
      </c>
      <c r="U286" s="285"/>
      <c r="V286" s="285"/>
      <c r="W286" s="285"/>
      <c r="X286" s="285"/>
      <c r="Y286" s="285"/>
      <c r="Z286" s="285"/>
      <c r="AA286" s="285"/>
      <c r="AB286" s="285"/>
      <c r="AC286" s="285"/>
      <c r="AD286" s="285"/>
      <c r="AE286" s="285"/>
      <c r="AR286" s="293" t="s">
        <v>226</v>
      </c>
      <c r="AT286" s="293" t="s">
        <v>135</v>
      </c>
      <c r="AU286" s="293" t="s">
        <v>83</v>
      </c>
      <c r="AY286" s="294" t="s">
        <v>132</v>
      </c>
      <c r="BE286" s="295">
        <f>IF(N286="základní",J286,0)</f>
        <v>0</v>
      </c>
      <c r="BF286" s="295">
        <f>IF(N286="snížená",J286,0)</f>
        <v>0</v>
      </c>
      <c r="BG286" s="295">
        <f>IF(N286="zákl. přenesená",J286,0)</f>
        <v>0</v>
      </c>
      <c r="BH286" s="295">
        <f>IF(N286="sníž. přenesená",J286,0)</f>
        <v>0</v>
      </c>
      <c r="BI286" s="295">
        <f>IF(N286="nulová",J286,0)</f>
        <v>0</v>
      </c>
      <c r="BJ286" s="294" t="s">
        <v>81</v>
      </c>
      <c r="BK286" s="295">
        <f>ROUND(I286*H286,2)</f>
        <v>0</v>
      </c>
      <c r="BL286" s="294" t="s">
        <v>226</v>
      </c>
      <c r="BM286" s="293" t="s">
        <v>1994</v>
      </c>
    </row>
    <row r="287" spans="1:47" s="281" customFormat="1" ht="136.5">
      <c r="A287" s="285"/>
      <c r="B287" s="31"/>
      <c r="C287" s="285"/>
      <c r="D287" s="296" t="s">
        <v>142</v>
      </c>
      <c r="E287" s="285"/>
      <c r="F287" s="297" t="s">
        <v>957</v>
      </c>
      <c r="G287" s="285"/>
      <c r="H287" s="285"/>
      <c r="I287" s="285"/>
      <c r="J287" s="285"/>
      <c r="K287" s="285"/>
      <c r="L287" s="31"/>
      <c r="M287" s="150"/>
      <c r="O287" s="285"/>
      <c r="P287" s="285"/>
      <c r="Q287" s="285"/>
      <c r="R287" s="285"/>
      <c r="S287" s="285"/>
      <c r="T287" s="52"/>
      <c r="U287" s="285"/>
      <c r="V287" s="285"/>
      <c r="W287" s="285"/>
      <c r="X287" s="285"/>
      <c r="Y287" s="285"/>
      <c r="Z287" s="285"/>
      <c r="AA287" s="285"/>
      <c r="AB287" s="285"/>
      <c r="AC287" s="285"/>
      <c r="AD287" s="285"/>
      <c r="AE287" s="285"/>
      <c r="AT287" s="294" t="s">
        <v>142</v>
      </c>
      <c r="AU287" s="294" t="s">
        <v>83</v>
      </c>
    </row>
    <row r="288" spans="1:65" s="281" customFormat="1" ht="49.15" customHeight="1">
      <c r="A288" s="285"/>
      <c r="B288" s="135"/>
      <c r="C288" s="136">
        <v>61</v>
      </c>
      <c r="D288" s="136" t="s">
        <v>135</v>
      </c>
      <c r="E288" s="137" t="s">
        <v>1995</v>
      </c>
      <c r="F288" s="138" t="s">
        <v>1996</v>
      </c>
      <c r="G288" s="139" t="s">
        <v>432</v>
      </c>
      <c r="H288" s="140">
        <f>H286</f>
        <v>0</v>
      </c>
      <c r="I288" s="141"/>
      <c r="J288" s="141">
        <f>ROUND(I288*H288,2)</f>
        <v>0</v>
      </c>
      <c r="K288" s="138" t="s">
        <v>139</v>
      </c>
      <c r="L288" s="31"/>
      <c r="M288" s="142" t="s">
        <v>3</v>
      </c>
      <c r="N288" s="274" t="s">
        <v>46</v>
      </c>
      <c r="O288" s="275">
        <v>0</v>
      </c>
      <c r="P288" s="275">
        <f>O288*H288</f>
        <v>0</v>
      </c>
      <c r="Q288" s="275">
        <v>0</v>
      </c>
      <c r="R288" s="275">
        <f>Q288*H288</f>
        <v>0</v>
      </c>
      <c r="S288" s="275">
        <v>0</v>
      </c>
      <c r="T288" s="145">
        <f>S288*H288</f>
        <v>0</v>
      </c>
      <c r="U288" s="285"/>
      <c r="V288" s="285"/>
      <c r="W288" s="285"/>
      <c r="X288" s="285"/>
      <c r="Y288" s="285"/>
      <c r="Z288" s="285"/>
      <c r="AA288" s="285"/>
      <c r="AB288" s="285"/>
      <c r="AC288" s="285"/>
      <c r="AD288" s="285"/>
      <c r="AE288" s="285"/>
      <c r="AR288" s="293" t="s">
        <v>226</v>
      </c>
      <c r="AT288" s="293" t="s">
        <v>135</v>
      </c>
      <c r="AU288" s="293" t="s">
        <v>83</v>
      </c>
      <c r="AY288" s="294" t="s">
        <v>132</v>
      </c>
      <c r="BE288" s="295">
        <f>IF(N288="základní",J288,0)</f>
        <v>0</v>
      </c>
      <c r="BF288" s="295">
        <f>IF(N288="snížená",J288,0)</f>
        <v>0</v>
      </c>
      <c r="BG288" s="295">
        <f>IF(N288="zákl. přenesená",J288,0)</f>
        <v>0</v>
      </c>
      <c r="BH288" s="295">
        <f>IF(N288="sníž. přenesená",J288,0)</f>
        <v>0</v>
      </c>
      <c r="BI288" s="295">
        <f>IF(N288="nulová",J288,0)</f>
        <v>0</v>
      </c>
      <c r="BJ288" s="294" t="s">
        <v>81</v>
      </c>
      <c r="BK288" s="295">
        <f>ROUND(I288*H288,2)</f>
        <v>0</v>
      </c>
      <c r="BL288" s="294" t="s">
        <v>226</v>
      </c>
      <c r="BM288" s="293" t="s">
        <v>1997</v>
      </c>
    </row>
    <row r="289" spans="1:47" s="281" customFormat="1" ht="136.5">
      <c r="A289" s="285"/>
      <c r="B289" s="31"/>
      <c r="C289" s="285"/>
      <c r="D289" s="296" t="s">
        <v>142</v>
      </c>
      <c r="E289" s="285"/>
      <c r="F289" s="297" t="s">
        <v>957</v>
      </c>
      <c r="G289" s="285"/>
      <c r="H289" s="285"/>
      <c r="I289" s="285"/>
      <c r="J289" s="285"/>
      <c r="K289" s="285"/>
      <c r="L289" s="31"/>
      <c r="M289" s="150"/>
      <c r="O289" s="285"/>
      <c r="P289" s="285"/>
      <c r="Q289" s="285"/>
      <c r="R289" s="285"/>
      <c r="S289" s="285"/>
      <c r="T289" s="52"/>
      <c r="U289" s="285"/>
      <c r="V289" s="285"/>
      <c r="W289" s="285"/>
      <c r="X289" s="285"/>
      <c r="Y289" s="285"/>
      <c r="Z289" s="285"/>
      <c r="AA289" s="285"/>
      <c r="AB289" s="285"/>
      <c r="AC289" s="285"/>
      <c r="AD289" s="285"/>
      <c r="AE289" s="285"/>
      <c r="AT289" s="294" t="s">
        <v>142</v>
      </c>
      <c r="AU289" s="294" t="s">
        <v>83</v>
      </c>
    </row>
    <row r="290" spans="2:63" s="12" customFormat="1" ht="25.9" customHeight="1">
      <c r="B290" s="123"/>
      <c r="D290" s="327" t="s">
        <v>74</v>
      </c>
      <c r="E290" s="335" t="s">
        <v>1207</v>
      </c>
      <c r="F290" s="335" t="s">
        <v>1208</v>
      </c>
      <c r="G290" s="329"/>
      <c r="H290" s="329"/>
      <c r="I290" s="329"/>
      <c r="J290" s="336">
        <f>BK290</f>
        <v>0</v>
      </c>
      <c r="L290" s="123"/>
      <c r="M290" s="127"/>
      <c r="N290" s="128"/>
      <c r="O290" s="128"/>
      <c r="P290" s="129">
        <f>SUM(P291:P294)</f>
        <v>64</v>
      </c>
      <c r="Q290" s="128"/>
      <c r="R290" s="129">
        <f>SUM(R291:R294)</f>
        <v>0</v>
      </c>
      <c r="S290" s="128"/>
      <c r="T290" s="130">
        <f>SUM(T291:T294)</f>
        <v>0</v>
      </c>
      <c r="AR290" s="124" t="s">
        <v>140</v>
      </c>
      <c r="AT290" s="131" t="s">
        <v>74</v>
      </c>
      <c r="AU290" s="131" t="s">
        <v>75</v>
      </c>
      <c r="AY290" s="124" t="s">
        <v>132</v>
      </c>
      <c r="BK290" s="132">
        <f>SUM(BK291:BK294)</f>
        <v>0</v>
      </c>
    </row>
    <row r="291" spans="1:65" s="2" customFormat="1" ht="24.2" customHeight="1">
      <c r="A291" s="30"/>
      <c r="B291" s="135"/>
      <c r="C291" s="136">
        <v>62</v>
      </c>
      <c r="D291" s="136" t="s">
        <v>135</v>
      </c>
      <c r="E291" s="137" t="s">
        <v>1209</v>
      </c>
      <c r="F291" s="138" t="s">
        <v>1210</v>
      </c>
      <c r="G291" s="139" t="s">
        <v>1211</v>
      </c>
      <c r="H291" s="140">
        <v>40</v>
      </c>
      <c r="I291" s="141"/>
      <c r="J291" s="141">
        <f>ROUND(I291*H291,2)</f>
        <v>0</v>
      </c>
      <c r="K291" s="138" t="s">
        <v>139</v>
      </c>
      <c r="L291" s="31"/>
      <c r="M291" s="142" t="s">
        <v>3</v>
      </c>
      <c r="N291" s="143" t="s">
        <v>46</v>
      </c>
      <c r="O291" s="144">
        <v>1</v>
      </c>
      <c r="P291" s="144">
        <f>O291*H291</f>
        <v>40</v>
      </c>
      <c r="Q291" s="144">
        <v>0</v>
      </c>
      <c r="R291" s="144">
        <f>Q291*H291</f>
        <v>0</v>
      </c>
      <c r="S291" s="144">
        <v>0</v>
      </c>
      <c r="T291" s="145">
        <f>S291*H291</f>
        <v>0</v>
      </c>
      <c r="U291" s="30"/>
      <c r="V291" s="30"/>
      <c r="W291" s="30"/>
      <c r="X291" s="30"/>
      <c r="Y291" s="30"/>
      <c r="Z291" s="30"/>
      <c r="AA291" s="30"/>
      <c r="AB291" s="30"/>
      <c r="AC291" s="30"/>
      <c r="AD291" s="30"/>
      <c r="AE291" s="30"/>
      <c r="AR291" s="146" t="s">
        <v>1212</v>
      </c>
      <c r="AT291" s="146" t="s">
        <v>135</v>
      </c>
      <c r="AU291" s="146" t="s">
        <v>81</v>
      </c>
      <c r="AY291" s="18" t="s">
        <v>132</v>
      </c>
      <c r="BE291" s="147">
        <f>IF(N291="základní",J291,0)</f>
        <v>0</v>
      </c>
      <c r="BF291" s="147">
        <f>IF(N291="snížená",J291,0)</f>
        <v>0</v>
      </c>
      <c r="BG291" s="147">
        <f>IF(N291="zákl. přenesená",J291,0)</f>
        <v>0</v>
      </c>
      <c r="BH291" s="147">
        <f>IF(N291="sníž. přenesená",J291,0)</f>
        <v>0</v>
      </c>
      <c r="BI291" s="147">
        <f>IF(N291="nulová",J291,0)</f>
        <v>0</v>
      </c>
      <c r="BJ291" s="18" t="s">
        <v>81</v>
      </c>
      <c r="BK291" s="147">
        <f>ROUND(I291*H291,2)</f>
        <v>0</v>
      </c>
      <c r="BL291" s="18" t="s">
        <v>1212</v>
      </c>
      <c r="BM291" s="146" t="s">
        <v>1213</v>
      </c>
    </row>
    <row r="292" spans="1:47" s="2" customFormat="1" ht="19.5">
      <c r="A292" s="30"/>
      <c r="B292" s="31"/>
      <c r="C292" s="30"/>
      <c r="D292" s="148" t="s">
        <v>186</v>
      </c>
      <c r="E292" s="30"/>
      <c r="F292" s="149" t="s">
        <v>1214</v>
      </c>
      <c r="G292" s="30"/>
      <c r="H292" s="30"/>
      <c r="I292" s="30"/>
      <c r="J292" s="30"/>
      <c r="K292" s="30"/>
      <c r="L292" s="31"/>
      <c r="M292" s="150"/>
      <c r="N292" s="151"/>
      <c r="O292" s="51"/>
      <c r="P292" s="51"/>
      <c r="Q292" s="51"/>
      <c r="R292" s="51"/>
      <c r="S292" s="51"/>
      <c r="T292" s="52"/>
      <c r="U292" s="30"/>
      <c r="V292" s="30"/>
      <c r="W292" s="30"/>
      <c r="X292" s="30"/>
      <c r="Y292" s="30"/>
      <c r="Z292" s="30"/>
      <c r="AA292" s="30"/>
      <c r="AB292" s="30"/>
      <c r="AC292" s="30"/>
      <c r="AD292" s="30"/>
      <c r="AE292" s="30"/>
      <c r="AT292" s="18" t="s">
        <v>186</v>
      </c>
      <c r="AU292" s="18" t="s">
        <v>81</v>
      </c>
    </row>
    <row r="293" spans="1:65" s="2" customFormat="1" ht="24.2" customHeight="1">
      <c r="A293" s="30"/>
      <c r="B293" s="135"/>
      <c r="C293" s="136">
        <v>63</v>
      </c>
      <c r="D293" s="136" t="s">
        <v>135</v>
      </c>
      <c r="E293" s="137" t="s">
        <v>1209</v>
      </c>
      <c r="F293" s="138" t="s">
        <v>1210</v>
      </c>
      <c r="G293" s="139" t="s">
        <v>1211</v>
      </c>
      <c r="H293" s="140">
        <v>24</v>
      </c>
      <c r="I293" s="141"/>
      <c r="J293" s="141">
        <f>ROUND(I293*H293,2)</f>
        <v>0</v>
      </c>
      <c r="K293" s="138" t="s">
        <v>139</v>
      </c>
      <c r="L293" s="31"/>
      <c r="M293" s="142" t="s">
        <v>3</v>
      </c>
      <c r="N293" s="143" t="s">
        <v>46</v>
      </c>
      <c r="O293" s="144">
        <v>1</v>
      </c>
      <c r="P293" s="144">
        <f>O293*H293</f>
        <v>24</v>
      </c>
      <c r="Q293" s="144">
        <v>0</v>
      </c>
      <c r="R293" s="144">
        <f>Q293*H293</f>
        <v>0</v>
      </c>
      <c r="S293" s="144">
        <v>0</v>
      </c>
      <c r="T293" s="145">
        <f>S293*H293</f>
        <v>0</v>
      </c>
      <c r="U293" s="30"/>
      <c r="V293" s="30"/>
      <c r="W293" s="30"/>
      <c r="X293" s="30"/>
      <c r="Y293" s="30"/>
      <c r="Z293" s="30"/>
      <c r="AA293" s="30"/>
      <c r="AB293" s="30"/>
      <c r="AC293" s="30"/>
      <c r="AD293" s="30"/>
      <c r="AE293" s="30"/>
      <c r="AR293" s="146" t="s">
        <v>1212</v>
      </c>
      <c r="AT293" s="146" t="s">
        <v>135</v>
      </c>
      <c r="AU293" s="146" t="s">
        <v>81</v>
      </c>
      <c r="AY293" s="18" t="s">
        <v>132</v>
      </c>
      <c r="BE293" s="147">
        <f>IF(N293="základní",J293,0)</f>
        <v>0</v>
      </c>
      <c r="BF293" s="147">
        <f>IF(N293="snížená",J293,0)</f>
        <v>0</v>
      </c>
      <c r="BG293" s="147">
        <f>IF(N293="zákl. přenesená",J293,0)</f>
        <v>0</v>
      </c>
      <c r="BH293" s="147">
        <f>IF(N293="sníž. přenesená",J293,0)</f>
        <v>0</v>
      </c>
      <c r="BI293" s="147">
        <f>IF(N293="nulová",J293,0)</f>
        <v>0</v>
      </c>
      <c r="BJ293" s="18" t="s">
        <v>81</v>
      </c>
      <c r="BK293" s="147">
        <f>ROUND(I293*H293,2)</f>
        <v>0</v>
      </c>
      <c r="BL293" s="18" t="s">
        <v>1212</v>
      </c>
      <c r="BM293" s="146" t="s">
        <v>1215</v>
      </c>
    </row>
    <row r="294" spans="1:47" s="2" customFormat="1" ht="19.5">
      <c r="A294" s="30"/>
      <c r="B294" s="31"/>
      <c r="C294" s="30"/>
      <c r="D294" s="148" t="s">
        <v>186</v>
      </c>
      <c r="E294" s="30"/>
      <c r="F294" s="149" t="s">
        <v>1214</v>
      </c>
      <c r="G294" s="30"/>
      <c r="H294" s="30"/>
      <c r="I294" s="30"/>
      <c r="J294" s="30"/>
      <c r="K294" s="30"/>
      <c r="L294" s="31"/>
      <c r="M294" s="185"/>
      <c r="N294" s="186"/>
      <c r="O294" s="187"/>
      <c r="P294" s="187"/>
      <c r="Q294" s="187"/>
      <c r="R294" s="187"/>
      <c r="S294" s="187"/>
      <c r="T294" s="188"/>
      <c r="U294" s="30"/>
      <c r="V294" s="30"/>
      <c r="W294" s="30"/>
      <c r="X294" s="30"/>
      <c r="Y294" s="30"/>
      <c r="Z294" s="30"/>
      <c r="AA294" s="30"/>
      <c r="AB294" s="30"/>
      <c r="AC294" s="30"/>
      <c r="AD294" s="30"/>
      <c r="AE294" s="30"/>
      <c r="AT294" s="18" t="s">
        <v>186</v>
      </c>
      <c r="AU294" s="18" t="s">
        <v>81</v>
      </c>
    </row>
    <row r="295" spans="1:31" s="2" customFormat="1" ht="6.95" customHeight="1">
      <c r="A295" s="30"/>
      <c r="B295" s="40"/>
      <c r="C295" s="41"/>
      <c r="D295" s="41"/>
      <c r="E295" s="41"/>
      <c r="F295" s="41"/>
      <c r="G295" s="41"/>
      <c r="H295" s="41"/>
      <c r="I295" s="41"/>
      <c r="J295" s="41"/>
      <c r="K295" s="41"/>
      <c r="L295" s="31"/>
      <c r="M295" s="30"/>
      <c r="O295" s="30"/>
      <c r="P295" s="30"/>
      <c r="Q295" s="30"/>
      <c r="R295" s="30"/>
      <c r="S295" s="30"/>
      <c r="T295" s="30"/>
      <c r="U295" s="30"/>
      <c r="V295" s="30"/>
      <c r="W295" s="30"/>
      <c r="X295" s="30"/>
      <c r="Y295" s="30"/>
      <c r="Z295" s="30"/>
      <c r="AA295" s="30"/>
      <c r="AB295" s="30"/>
      <c r="AC295" s="30"/>
      <c r="AD295" s="30"/>
      <c r="AE295" s="30"/>
    </row>
  </sheetData>
  <autoFilter ref="C91:K294"/>
  <mergeCells count="9">
    <mergeCell ref="E50:H50"/>
    <mergeCell ref="E82:H82"/>
    <mergeCell ref="E84:H8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5" r:id="rId2"/>
  <headerFooter>
    <oddFooter>&amp;CStrana &amp;P z &amp;N</oddFooter>
  </headerFooter>
  <rowBreaks count="4" manualBreakCount="4">
    <brk id="160" min="2" max="16383" man="1"/>
    <brk id="192" min="2" max="16383" man="1"/>
    <brk id="231" min="2" max="16383" man="1"/>
    <brk id="261"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187"/>
  <sheetViews>
    <sheetView showGridLines="0" view="pageBreakPreview" zoomScaleSheetLayoutView="100" workbookViewId="0" topLeftCell="A41">
      <selection activeCell="I93" sqref="I93:I18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74" t="s">
        <v>6</v>
      </c>
      <c r="M2" s="375"/>
      <c r="N2" s="375"/>
      <c r="O2" s="375"/>
      <c r="P2" s="375"/>
      <c r="Q2" s="375"/>
      <c r="R2" s="375"/>
      <c r="S2" s="375"/>
      <c r="T2" s="375"/>
      <c r="U2" s="375"/>
      <c r="V2" s="375"/>
      <c r="AT2" s="18" t="s">
        <v>87</v>
      </c>
    </row>
    <row r="3" spans="2:46" s="1" customFormat="1" ht="6.95" customHeight="1">
      <c r="B3" s="19"/>
      <c r="C3" s="20"/>
      <c r="D3" s="20"/>
      <c r="E3" s="20"/>
      <c r="F3" s="20"/>
      <c r="G3" s="20"/>
      <c r="H3" s="20"/>
      <c r="I3" s="20"/>
      <c r="J3" s="20"/>
      <c r="K3" s="20"/>
      <c r="L3" s="21"/>
      <c r="AT3" s="18" t="s">
        <v>83</v>
      </c>
    </row>
    <row r="4" spans="2:46" s="1" customFormat="1" ht="24.95" customHeight="1">
      <c r="B4" s="21"/>
      <c r="D4" s="22" t="s">
        <v>92</v>
      </c>
      <c r="L4" s="21"/>
      <c r="M4" s="87" t="s">
        <v>11</v>
      </c>
      <c r="AT4" s="18" t="s">
        <v>4</v>
      </c>
    </row>
    <row r="5" spans="2:12" s="1" customFormat="1" ht="6.95" customHeight="1">
      <c r="B5" s="21"/>
      <c r="L5" s="21"/>
    </row>
    <row r="6" spans="2:12" s="1" customFormat="1" ht="12" customHeight="1">
      <c r="B6" s="21"/>
      <c r="D6" s="27" t="s">
        <v>15</v>
      </c>
      <c r="L6" s="21"/>
    </row>
    <row r="7" spans="2:12" s="1" customFormat="1"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1881</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ROUND(J90,2)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ROUND((SUM(BE90:BE186)),2)</f>
        <v>0</v>
      </c>
      <c r="G33" s="30"/>
      <c r="H33" s="30"/>
      <c r="I33" s="95">
        <v>0.21</v>
      </c>
      <c r="J33" s="94">
        <f>ROUND(((SUM(BE90:BE186))*I33),2)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ROUND((SUM(BF90:BF186)),2)</f>
        <v>0</v>
      </c>
      <c r="G34" s="30"/>
      <c r="H34" s="30"/>
      <c r="I34" s="95">
        <v>0.15</v>
      </c>
      <c r="J34" s="94">
        <f>ROUND(((SUM(BF90:BF186))*I34),2)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48</v>
      </c>
      <c r="F35" s="94">
        <f>ROUND((SUM(BG90:BG186)),2)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ROUND((SUM(BH90:BH186)),2)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ROUND((SUM(BI90:BI186)),2)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04 - Vytápění</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J90</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99</v>
      </c>
      <c r="E60" s="107"/>
      <c r="F60" s="107"/>
      <c r="G60" s="107"/>
      <c r="H60" s="107"/>
      <c r="I60" s="107"/>
      <c r="J60" s="108">
        <f>J91</f>
        <v>0</v>
      </c>
      <c r="L60" s="105"/>
    </row>
    <row r="61" spans="2:12" s="10" customFormat="1" ht="19.9" customHeight="1">
      <c r="B61" s="109"/>
      <c r="D61" s="110" t="s">
        <v>100</v>
      </c>
      <c r="E61" s="111"/>
      <c r="F61" s="111"/>
      <c r="G61" s="111"/>
      <c r="H61" s="111"/>
      <c r="I61" s="111"/>
      <c r="J61" s="112">
        <f>J92</f>
        <v>0</v>
      </c>
      <c r="L61" s="109"/>
    </row>
    <row r="62" spans="2:12" s="10" customFormat="1" ht="19.9" customHeight="1">
      <c r="B62" s="109"/>
      <c r="D62" s="110" t="s">
        <v>102</v>
      </c>
      <c r="E62" s="111"/>
      <c r="F62" s="111"/>
      <c r="G62" s="111"/>
      <c r="H62" s="111"/>
      <c r="I62" s="111"/>
      <c r="J62" s="112">
        <f>J96</f>
        <v>0</v>
      </c>
      <c r="L62" s="109"/>
    </row>
    <row r="63" spans="2:12" s="10" customFormat="1" ht="19.9" customHeight="1">
      <c r="B63" s="109"/>
      <c r="D63" s="110" t="s">
        <v>103</v>
      </c>
      <c r="E63" s="111"/>
      <c r="F63" s="111"/>
      <c r="G63" s="111"/>
      <c r="H63" s="111"/>
      <c r="I63" s="111"/>
      <c r="J63" s="112">
        <f>J105</f>
        <v>0</v>
      </c>
      <c r="L63" s="109"/>
    </row>
    <row r="64" spans="2:12" s="10" customFormat="1" ht="19.9" customHeight="1">
      <c r="B64" s="109"/>
      <c r="D64" s="110" t="s">
        <v>104</v>
      </c>
      <c r="E64" s="111"/>
      <c r="F64" s="111"/>
      <c r="G64" s="111"/>
      <c r="H64" s="111"/>
      <c r="I64" s="111"/>
      <c r="J64" s="112">
        <f>J112</f>
        <v>0</v>
      </c>
      <c r="L64" s="109"/>
    </row>
    <row r="65" spans="2:12" s="10" customFormat="1" ht="19.9" customHeight="1">
      <c r="B65" s="109"/>
      <c r="D65" s="110" t="s">
        <v>105</v>
      </c>
      <c r="E65" s="111"/>
      <c r="F65" s="111"/>
      <c r="G65" s="111"/>
      <c r="H65" s="111"/>
      <c r="I65" s="111"/>
      <c r="J65" s="112">
        <f>J125</f>
        <v>0</v>
      </c>
      <c r="L65" s="109"/>
    </row>
    <row r="66" spans="2:12" s="9" customFormat="1" ht="24.95" customHeight="1">
      <c r="B66" s="105"/>
      <c r="D66" s="106" t="s">
        <v>106</v>
      </c>
      <c r="E66" s="107"/>
      <c r="F66" s="107"/>
      <c r="G66" s="107"/>
      <c r="H66" s="107"/>
      <c r="I66" s="107"/>
      <c r="J66" s="108">
        <f>J128</f>
        <v>0</v>
      </c>
      <c r="L66" s="105"/>
    </row>
    <row r="67" spans="2:12" s="10" customFormat="1" ht="19.9" customHeight="1">
      <c r="B67" s="109"/>
      <c r="D67" s="110" t="s">
        <v>1216</v>
      </c>
      <c r="E67" s="111"/>
      <c r="F67" s="111"/>
      <c r="G67" s="111"/>
      <c r="H67" s="111"/>
      <c r="I67" s="111"/>
      <c r="J67" s="112">
        <f>J129</f>
        <v>0</v>
      </c>
      <c r="L67" s="109"/>
    </row>
    <row r="68" spans="2:12" s="10" customFormat="1" ht="19.9" customHeight="1">
      <c r="B68" s="109"/>
      <c r="D68" s="110" t="s">
        <v>1217</v>
      </c>
      <c r="E68" s="111"/>
      <c r="F68" s="111"/>
      <c r="G68" s="111"/>
      <c r="H68" s="111"/>
      <c r="I68" s="111"/>
      <c r="J68" s="112">
        <f>J145</f>
        <v>0</v>
      </c>
      <c r="L68" s="109"/>
    </row>
    <row r="69" spans="2:12" s="10" customFormat="1" ht="19.9" customHeight="1">
      <c r="B69" s="109"/>
      <c r="D69" s="110" t="s">
        <v>1218</v>
      </c>
      <c r="E69" s="111"/>
      <c r="F69" s="111"/>
      <c r="G69" s="111"/>
      <c r="H69" s="111"/>
      <c r="I69" s="111"/>
      <c r="J69" s="112">
        <f>J165</f>
        <v>0</v>
      </c>
      <c r="L69" s="109"/>
    </row>
    <row r="70" spans="2:12" s="10" customFormat="1" ht="19.9" customHeight="1">
      <c r="B70" s="109"/>
      <c r="D70" s="110" t="s">
        <v>115</v>
      </c>
      <c r="E70" s="111"/>
      <c r="F70" s="111"/>
      <c r="G70" s="111"/>
      <c r="H70" s="111"/>
      <c r="I70" s="111"/>
      <c r="J70" s="112">
        <f>J178</f>
        <v>0</v>
      </c>
      <c r="L70" s="109"/>
    </row>
    <row r="71" spans="1:31" s="2" customFormat="1" ht="21.75" customHeight="1">
      <c r="A71" s="30"/>
      <c r="B71" s="31"/>
      <c r="C71" s="30"/>
      <c r="D71" s="30"/>
      <c r="E71" s="30"/>
      <c r="F71" s="30"/>
      <c r="G71" s="30"/>
      <c r="H71" s="30"/>
      <c r="I71" s="30"/>
      <c r="J71" s="30"/>
      <c r="K71" s="30"/>
      <c r="L71" s="88"/>
      <c r="S71" s="30"/>
      <c r="T71" s="30"/>
      <c r="U71" s="30"/>
      <c r="V71" s="30"/>
      <c r="W71" s="30"/>
      <c r="X71" s="30"/>
      <c r="Y71" s="30"/>
      <c r="Z71" s="30"/>
      <c r="AA71" s="30"/>
      <c r="AB71" s="30"/>
      <c r="AC71" s="30"/>
      <c r="AD71" s="30"/>
      <c r="AE71" s="30"/>
    </row>
    <row r="72" spans="1:31" s="2" customFormat="1" ht="6.95" customHeight="1">
      <c r="A72" s="30"/>
      <c r="B72" s="40"/>
      <c r="C72" s="41"/>
      <c r="D72" s="41"/>
      <c r="E72" s="41"/>
      <c r="F72" s="41"/>
      <c r="G72" s="41"/>
      <c r="H72" s="41"/>
      <c r="I72" s="41"/>
      <c r="J72" s="41"/>
      <c r="K72" s="41"/>
      <c r="L72" s="88"/>
      <c r="S72" s="30"/>
      <c r="T72" s="30"/>
      <c r="U72" s="30"/>
      <c r="V72" s="30"/>
      <c r="W72" s="30"/>
      <c r="X72" s="30"/>
      <c r="Y72" s="30"/>
      <c r="Z72" s="30"/>
      <c r="AA72" s="30"/>
      <c r="AB72" s="30"/>
      <c r="AC72" s="30"/>
      <c r="AD72" s="30"/>
      <c r="AE72" s="30"/>
    </row>
    <row r="76" spans="1:31" s="2" customFormat="1" ht="6.95" customHeight="1">
      <c r="A76" s="30"/>
      <c r="B76" s="42"/>
      <c r="C76" s="43"/>
      <c r="D76" s="43"/>
      <c r="E76" s="43"/>
      <c r="F76" s="43"/>
      <c r="G76" s="43"/>
      <c r="H76" s="43"/>
      <c r="I76" s="43"/>
      <c r="J76" s="43"/>
      <c r="K76" s="43"/>
      <c r="L76" s="88"/>
      <c r="S76" s="30"/>
      <c r="T76" s="30"/>
      <c r="U76" s="30"/>
      <c r="V76" s="30"/>
      <c r="W76" s="30"/>
      <c r="X76" s="30"/>
      <c r="Y76" s="30"/>
      <c r="Z76" s="30"/>
      <c r="AA76" s="30"/>
      <c r="AB76" s="30"/>
      <c r="AC76" s="30"/>
      <c r="AD76" s="30"/>
      <c r="AE76" s="30"/>
    </row>
    <row r="77" spans="1:31" s="2" customFormat="1" ht="24.95" customHeight="1">
      <c r="A77" s="30"/>
      <c r="B77" s="31"/>
      <c r="C77" s="22" t="s">
        <v>117</v>
      </c>
      <c r="D77" s="30"/>
      <c r="E77" s="30"/>
      <c r="F77" s="30"/>
      <c r="G77" s="30"/>
      <c r="H77" s="30"/>
      <c r="I77" s="30"/>
      <c r="J77" s="30"/>
      <c r="K77" s="30"/>
      <c r="L77" s="88"/>
      <c r="S77" s="30"/>
      <c r="T77" s="30"/>
      <c r="U77" s="30"/>
      <c r="V77" s="30"/>
      <c r="W77" s="30"/>
      <c r="X77" s="30"/>
      <c r="Y77" s="30"/>
      <c r="Z77" s="30"/>
      <c r="AA77" s="30"/>
      <c r="AB77" s="30"/>
      <c r="AC77" s="30"/>
      <c r="AD77" s="30"/>
      <c r="AE77" s="30"/>
    </row>
    <row r="78" spans="1:31" s="2" customFormat="1" ht="6.95" customHeight="1">
      <c r="A78" s="30"/>
      <c r="B78" s="31"/>
      <c r="C78" s="30"/>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12" customHeight="1">
      <c r="A79" s="30"/>
      <c r="B79" s="31"/>
      <c r="C79" s="27" t="s">
        <v>15</v>
      </c>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23.25" customHeight="1">
      <c r="A80" s="30"/>
      <c r="B80" s="31"/>
      <c r="C80" s="30"/>
      <c r="D80" s="30"/>
      <c r="E80" s="408" t="str">
        <f>E7</f>
        <v>Zázemí zdravotnického personálu Oddělení gynekogolie a porodnice Nymburk s.r.o.</v>
      </c>
      <c r="F80" s="409"/>
      <c r="G80" s="409"/>
      <c r="H80" s="409"/>
      <c r="I80" s="30"/>
      <c r="J80" s="30"/>
      <c r="K80" s="30"/>
      <c r="L80" s="88"/>
      <c r="S80" s="30"/>
      <c r="T80" s="30"/>
      <c r="U80" s="30"/>
      <c r="V80" s="30"/>
      <c r="W80" s="30"/>
      <c r="X80" s="30"/>
      <c r="Y80" s="30"/>
      <c r="Z80" s="30"/>
      <c r="AA80" s="30"/>
      <c r="AB80" s="30"/>
      <c r="AC80" s="30"/>
      <c r="AD80" s="30"/>
      <c r="AE80" s="30"/>
    </row>
    <row r="81" spans="1:31" s="2" customFormat="1" ht="12" customHeight="1">
      <c r="A81" s="30"/>
      <c r="B81" s="31"/>
      <c r="C81" s="27" t="s">
        <v>93</v>
      </c>
      <c r="D81" s="30"/>
      <c r="E81" s="30"/>
      <c r="F81" s="30"/>
      <c r="G81" s="30"/>
      <c r="H81" s="30"/>
      <c r="I81" s="30"/>
      <c r="J81" s="30"/>
      <c r="K81" s="30"/>
      <c r="L81" s="88"/>
      <c r="S81" s="30"/>
      <c r="T81" s="30"/>
      <c r="U81" s="30"/>
      <c r="V81" s="30"/>
      <c r="W81" s="30"/>
      <c r="X81" s="30"/>
      <c r="Y81" s="30"/>
      <c r="Z81" s="30"/>
      <c r="AA81" s="30"/>
      <c r="AB81" s="30"/>
      <c r="AC81" s="30"/>
      <c r="AD81" s="30"/>
      <c r="AE81" s="30"/>
    </row>
    <row r="82" spans="1:31" s="2" customFormat="1" ht="16.5" customHeight="1">
      <c r="A82" s="30"/>
      <c r="B82" s="31"/>
      <c r="C82" s="30"/>
      <c r="D82" s="30"/>
      <c r="E82" s="398" t="str">
        <f>E9</f>
        <v>04 - Vytápění</v>
      </c>
      <c r="F82" s="407"/>
      <c r="G82" s="407"/>
      <c r="H82" s="407"/>
      <c r="I82" s="30"/>
      <c r="J82" s="30"/>
      <c r="K82" s="30"/>
      <c r="L82" s="88"/>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88"/>
      <c r="S83" s="30"/>
      <c r="T83" s="30"/>
      <c r="U83" s="30"/>
      <c r="V83" s="30"/>
      <c r="W83" s="30"/>
      <c r="X83" s="30"/>
      <c r="Y83" s="30"/>
      <c r="Z83" s="30"/>
      <c r="AA83" s="30"/>
      <c r="AB83" s="30"/>
      <c r="AC83" s="30"/>
      <c r="AD83" s="30"/>
      <c r="AE83" s="30"/>
    </row>
    <row r="84" spans="1:31" s="2" customFormat="1" ht="12" customHeight="1">
      <c r="A84" s="30"/>
      <c r="B84" s="31"/>
      <c r="C84" s="27" t="s">
        <v>21</v>
      </c>
      <c r="D84" s="30"/>
      <c r="E84" s="30"/>
      <c r="F84" s="25" t="str">
        <f>F12</f>
        <v>Nymburk</v>
      </c>
      <c r="G84" s="30"/>
      <c r="H84" s="30"/>
      <c r="I84" s="27" t="s">
        <v>23</v>
      </c>
      <c r="J84" s="48" t="str">
        <f>IF(J12="","",J12)</f>
        <v>10. 8. 2020</v>
      </c>
      <c r="K84" s="30"/>
      <c r="L84" s="88"/>
      <c r="S84" s="30"/>
      <c r="T84" s="30"/>
      <c r="U84" s="30"/>
      <c r="V84" s="30"/>
      <c r="W84" s="30"/>
      <c r="X84" s="30"/>
      <c r="Y84" s="30"/>
      <c r="Z84" s="30"/>
      <c r="AA84" s="30"/>
      <c r="AB84" s="30"/>
      <c r="AC84" s="30"/>
      <c r="AD84" s="30"/>
      <c r="AE84" s="30"/>
    </row>
    <row r="85" spans="1:31" s="2" customFormat="1" ht="6.95" customHeight="1">
      <c r="A85" s="30"/>
      <c r="B85" s="31"/>
      <c r="C85" s="30"/>
      <c r="D85" s="30"/>
      <c r="E85" s="30"/>
      <c r="F85" s="30"/>
      <c r="G85" s="30"/>
      <c r="H85" s="30"/>
      <c r="I85" s="30"/>
      <c r="J85" s="30"/>
      <c r="K85" s="30"/>
      <c r="L85" s="88"/>
      <c r="S85" s="30"/>
      <c r="T85" s="30"/>
      <c r="U85" s="30"/>
      <c r="V85" s="30"/>
      <c r="W85" s="30"/>
      <c r="X85" s="30"/>
      <c r="Y85" s="30"/>
      <c r="Z85" s="30"/>
      <c r="AA85" s="30"/>
      <c r="AB85" s="30"/>
      <c r="AC85" s="30"/>
      <c r="AD85" s="30"/>
      <c r="AE85" s="30"/>
    </row>
    <row r="86" spans="1:31" s="2" customFormat="1" ht="25.7" customHeight="1">
      <c r="A86" s="30"/>
      <c r="B86" s="31"/>
      <c r="C86" s="27" t="s">
        <v>25</v>
      </c>
      <c r="D86" s="30"/>
      <c r="E86" s="30"/>
      <c r="F86" s="25" t="str">
        <f>E15</f>
        <v>Nemocnice Nymburk s.r.o.</v>
      </c>
      <c r="G86" s="30"/>
      <c r="H86" s="30"/>
      <c r="I86" s="27" t="s">
        <v>33</v>
      </c>
      <c r="J86" s="28" t="str">
        <f>E21</f>
        <v>Ing. arch. Pavel Petrák</v>
      </c>
      <c r="K86" s="30"/>
      <c r="L86" s="88"/>
      <c r="S86" s="30"/>
      <c r="T86" s="30"/>
      <c r="U86" s="30"/>
      <c r="V86" s="30"/>
      <c r="W86" s="30"/>
      <c r="X86" s="30"/>
      <c r="Y86" s="30"/>
      <c r="Z86" s="30"/>
      <c r="AA86" s="30"/>
      <c r="AB86" s="30"/>
      <c r="AC86" s="30"/>
      <c r="AD86" s="30"/>
      <c r="AE86" s="30"/>
    </row>
    <row r="87" spans="1:31" s="2" customFormat="1" ht="15.2" customHeight="1">
      <c r="A87" s="30"/>
      <c r="B87" s="31"/>
      <c r="C87" s="27" t="s">
        <v>31</v>
      </c>
      <c r="D87" s="30"/>
      <c r="E87" s="30"/>
      <c r="F87" s="25" t="str">
        <f>IF(E18="","",E18)</f>
        <v xml:space="preserve"> </v>
      </c>
      <c r="G87" s="30"/>
      <c r="H87" s="30"/>
      <c r="I87" s="27" t="s">
        <v>38</v>
      </c>
      <c r="J87" s="28" t="str">
        <f>E24</f>
        <v xml:space="preserve"> </v>
      </c>
      <c r="K87" s="30"/>
      <c r="L87" s="88"/>
      <c r="S87" s="30"/>
      <c r="T87" s="30"/>
      <c r="U87" s="30"/>
      <c r="V87" s="30"/>
      <c r="W87" s="30"/>
      <c r="X87" s="30"/>
      <c r="Y87" s="30"/>
      <c r="Z87" s="30"/>
      <c r="AA87" s="30"/>
      <c r="AB87" s="30"/>
      <c r="AC87" s="30"/>
      <c r="AD87" s="30"/>
      <c r="AE87" s="30"/>
    </row>
    <row r="88" spans="1:31" s="2" customFormat="1" ht="10.35" customHeight="1">
      <c r="A88" s="30"/>
      <c r="B88" s="31"/>
      <c r="C88" s="30"/>
      <c r="D88" s="30"/>
      <c r="E88" s="30"/>
      <c r="F88" s="30"/>
      <c r="G88" s="30"/>
      <c r="H88" s="30"/>
      <c r="I88" s="30"/>
      <c r="J88" s="30"/>
      <c r="K88" s="30"/>
      <c r="L88" s="88"/>
      <c r="S88" s="30"/>
      <c r="T88" s="30"/>
      <c r="U88" s="30"/>
      <c r="V88" s="30"/>
      <c r="W88" s="30"/>
      <c r="X88" s="30"/>
      <c r="Y88" s="30"/>
      <c r="Z88" s="30"/>
      <c r="AA88" s="30"/>
      <c r="AB88" s="30"/>
      <c r="AC88" s="30"/>
      <c r="AD88" s="30"/>
      <c r="AE88" s="30"/>
    </row>
    <row r="89" spans="1:31" s="11" customFormat="1" ht="29.25" customHeight="1">
      <c r="A89" s="113"/>
      <c r="B89" s="114"/>
      <c r="C89" s="115" t="s">
        <v>118</v>
      </c>
      <c r="D89" s="116" t="s">
        <v>60</v>
      </c>
      <c r="E89" s="116" t="s">
        <v>56</v>
      </c>
      <c r="F89" s="116" t="s">
        <v>57</v>
      </c>
      <c r="G89" s="116" t="s">
        <v>119</v>
      </c>
      <c r="H89" s="116" t="s">
        <v>120</v>
      </c>
      <c r="I89" s="116" t="s">
        <v>121</v>
      </c>
      <c r="J89" s="116" t="s">
        <v>97</v>
      </c>
      <c r="K89" s="117" t="s">
        <v>122</v>
      </c>
      <c r="L89" s="118"/>
      <c r="M89" s="55" t="s">
        <v>3</v>
      </c>
      <c r="N89" s="56" t="s">
        <v>45</v>
      </c>
      <c r="O89" s="56" t="s">
        <v>123</v>
      </c>
      <c r="P89" s="56" t="s">
        <v>124</v>
      </c>
      <c r="Q89" s="56" t="s">
        <v>125</v>
      </c>
      <c r="R89" s="56" t="s">
        <v>126</v>
      </c>
      <c r="S89" s="56" t="s">
        <v>127</v>
      </c>
      <c r="T89" s="57" t="s">
        <v>128</v>
      </c>
      <c r="U89" s="113"/>
      <c r="V89" s="113"/>
      <c r="W89" s="113"/>
      <c r="X89" s="113"/>
      <c r="Y89" s="113"/>
      <c r="Z89" s="113"/>
      <c r="AA89" s="113"/>
      <c r="AB89" s="113"/>
      <c r="AC89" s="113"/>
      <c r="AD89" s="113"/>
      <c r="AE89" s="113"/>
    </row>
    <row r="90" spans="1:63" s="2" customFormat="1" ht="22.9" customHeight="1">
      <c r="A90" s="30"/>
      <c r="B90" s="31"/>
      <c r="C90" s="62" t="s">
        <v>129</v>
      </c>
      <c r="D90" s="30"/>
      <c r="E90" s="30"/>
      <c r="F90" s="30"/>
      <c r="G90" s="30"/>
      <c r="H90" s="30"/>
      <c r="I90" s="30"/>
      <c r="J90" s="119">
        <f>BK90</f>
        <v>0</v>
      </c>
      <c r="K90" s="30"/>
      <c r="L90" s="31"/>
      <c r="M90" s="58"/>
      <c r="N90" s="49"/>
      <c r="O90" s="59"/>
      <c r="P90" s="120">
        <f>P91+P128</f>
        <v>45.171968</v>
      </c>
      <c r="Q90" s="59"/>
      <c r="R90" s="120">
        <f>R91+R128</f>
        <v>0.35636999999999996</v>
      </c>
      <c r="S90" s="59"/>
      <c r="T90" s="121">
        <f>T91+T128</f>
        <v>0.5720000000000001</v>
      </c>
      <c r="U90" s="30"/>
      <c r="V90" s="30"/>
      <c r="W90" s="30"/>
      <c r="X90" s="30"/>
      <c r="Y90" s="30"/>
      <c r="Z90" s="30"/>
      <c r="AA90" s="30"/>
      <c r="AB90" s="30"/>
      <c r="AC90" s="30"/>
      <c r="AD90" s="30"/>
      <c r="AE90" s="30"/>
      <c r="AT90" s="18" t="s">
        <v>74</v>
      </c>
      <c r="AU90" s="18" t="s">
        <v>98</v>
      </c>
      <c r="BK90" s="122">
        <f>BK91+BK128</f>
        <v>0</v>
      </c>
    </row>
    <row r="91" spans="2:63" s="12" customFormat="1" ht="25.9" customHeight="1">
      <c r="B91" s="123"/>
      <c r="D91" s="124" t="s">
        <v>74</v>
      </c>
      <c r="E91" s="125" t="s">
        <v>130</v>
      </c>
      <c r="F91" s="125" t="s">
        <v>131</v>
      </c>
      <c r="J91" s="126">
        <f>BK91</f>
        <v>0</v>
      </c>
      <c r="L91" s="123"/>
      <c r="M91" s="127"/>
      <c r="N91" s="128"/>
      <c r="O91" s="128"/>
      <c r="P91" s="129">
        <f>P92+P96+P105+P112+P125</f>
        <v>21.048968000000002</v>
      </c>
      <c r="Q91" s="128"/>
      <c r="R91" s="129">
        <f>R92+R96+R105+R112+R125</f>
        <v>0.19793</v>
      </c>
      <c r="S91" s="128"/>
      <c r="T91" s="130">
        <f>T92+T96+T105+T112+T125</f>
        <v>0.5720000000000001</v>
      </c>
      <c r="AR91" s="124" t="s">
        <v>81</v>
      </c>
      <c r="AT91" s="131" t="s">
        <v>74</v>
      </c>
      <c r="AU91" s="131" t="s">
        <v>75</v>
      </c>
      <c r="AY91" s="124" t="s">
        <v>132</v>
      </c>
      <c r="BK91" s="132">
        <f>BK92+BK96+BK105+BK112+BK125</f>
        <v>0</v>
      </c>
    </row>
    <row r="92" spans="2:63" s="12" customFormat="1" ht="22.9" customHeight="1">
      <c r="B92" s="123"/>
      <c r="D92" s="124" t="s">
        <v>74</v>
      </c>
      <c r="E92" s="133" t="s">
        <v>133</v>
      </c>
      <c r="F92" s="133" t="s">
        <v>134</v>
      </c>
      <c r="J92" s="134">
        <f>BK92</f>
        <v>0</v>
      </c>
      <c r="L92" s="123"/>
      <c r="M92" s="127"/>
      <c r="N92" s="128"/>
      <c r="O92" s="128"/>
      <c r="P92" s="129">
        <f>SUM(P93:P95)</f>
        <v>0.316</v>
      </c>
      <c r="Q92" s="128"/>
      <c r="R92" s="129">
        <f>SUM(R93:R95)</f>
        <v>0.01893</v>
      </c>
      <c r="S92" s="128"/>
      <c r="T92" s="130">
        <f>SUM(T93:T95)</f>
        <v>0</v>
      </c>
      <c r="AR92" s="124" t="s">
        <v>81</v>
      </c>
      <c r="AT92" s="131" t="s">
        <v>74</v>
      </c>
      <c r="AU92" s="131" t="s">
        <v>81</v>
      </c>
      <c r="AY92" s="124" t="s">
        <v>132</v>
      </c>
      <c r="BK92" s="132">
        <f>SUM(BK93:BK95)</f>
        <v>0</v>
      </c>
    </row>
    <row r="93" spans="1:65" s="2" customFormat="1" ht="37.9" customHeight="1">
      <c r="A93" s="30"/>
      <c r="B93" s="135"/>
      <c r="C93" s="136" t="s">
        <v>81</v>
      </c>
      <c r="D93" s="136" t="s">
        <v>135</v>
      </c>
      <c r="E93" s="137" t="s">
        <v>1103</v>
      </c>
      <c r="F93" s="138" t="s">
        <v>1104</v>
      </c>
      <c r="G93" s="139" t="s">
        <v>184</v>
      </c>
      <c r="H93" s="140">
        <v>1</v>
      </c>
      <c r="I93" s="141"/>
      <c r="J93" s="141">
        <f>ROUND(I93*H93,2)</f>
        <v>0</v>
      </c>
      <c r="K93" s="138" t="s">
        <v>139</v>
      </c>
      <c r="L93" s="31"/>
      <c r="M93" s="142" t="s">
        <v>3</v>
      </c>
      <c r="N93" s="143" t="s">
        <v>46</v>
      </c>
      <c r="O93" s="144">
        <v>0.316</v>
      </c>
      <c r="P93" s="144">
        <f>O93*H93</f>
        <v>0.316</v>
      </c>
      <c r="Q93" s="144">
        <v>0.01893</v>
      </c>
      <c r="R93" s="144">
        <f>Q93*H93</f>
        <v>0.01893</v>
      </c>
      <c r="S93" s="144">
        <v>0</v>
      </c>
      <c r="T93" s="145">
        <f>S93*H93</f>
        <v>0</v>
      </c>
      <c r="U93" s="30"/>
      <c r="V93" s="30"/>
      <c r="W93" s="30"/>
      <c r="X93" s="30"/>
      <c r="Y93" s="30"/>
      <c r="Z93" s="30"/>
      <c r="AA93" s="30"/>
      <c r="AB93" s="30"/>
      <c r="AC93" s="30"/>
      <c r="AD93" s="30"/>
      <c r="AE93" s="30"/>
      <c r="AR93" s="146" t="s">
        <v>140</v>
      </c>
      <c r="AT93" s="146" t="s">
        <v>135</v>
      </c>
      <c r="AU93" s="146" t="s">
        <v>83</v>
      </c>
      <c r="AY93" s="18" t="s">
        <v>132</v>
      </c>
      <c r="BE93" s="147">
        <f>IF(N93="základní",J93,0)</f>
        <v>0</v>
      </c>
      <c r="BF93" s="147">
        <f>IF(N93="snížená",J93,0)</f>
        <v>0</v>
      </c>
      <c r="BG93" s="147">
        <f>IF(N93="zákl. přenesená",J93,0)</f>
        <v>0</v>
      </c>
      <c r="BH93" s="147">
        <f>IF(N93="sníž. přenesená",J93,0)</f>
        <v>0</v>
      </c>
      <c r="BI93" s="147">
        <f>IF(N93="nulová",J93,0)</f>
        <v>0</v>
      </c>
      <c r="BJ93" s="18" t="s">
        <v>81</v>
      </c>
      <c r="BK93" s="147">
        <f>ROUND(I93*H93,2)</f>
        <v>0</v>
      </c>
      <c r="BL93" s="18" t="s">
        <v>140</v>
      </c>
      <c r="BM93" s="146" t="s">
        <v>1219</v>
      </c>
    </row>
    <row r="94" spans="2:51" s="13" customFormat="1" ht="12">
      <c r="B94" s="152"/>
      <c r="D94" s="148" t="s">
        <v>144</v>
      </c>
      <c r="E94" s="153" t="s">
        <v>3</v>
      </c>
      <c r="F94" s="154" t="s">
        <v>179</v>
      </c>
      <c r="H94" s="153" t="s">
        <v>3</v>
      </c>
      <c r="L94" s="152"/>
      <c r="M94" s="155"/>
      <c r="N94" s="156"/>
      <c r="O94" s="156"/>
      <c r="P94" s="156"/>
      <c r="Q94" s="156"/>
      <c r="R94" s="156"/>
      <c r="S94" s="156"/>
      <c r="T94" s="157"/>
      <c r="AT94" s="153" t="s">
        <v>144</v>
      </c>
      <c r="AU94" s="153" t="s">
        <v>83</v>
      </c>
      <c r="AV94" s="13" t="s">
        <v>81</v>
      </c>
      <c r="AW94" s="13" t="s">
        <v>37</v>
      </c>
      <c r="AX94" s="13" t="s">
        <v>75</v>
      </c>
      <c r="AY94" s="153" t="s">
        <v>132</v>
      </c>
    </row>
    <row r="95" spans="2:51" s="14" customFormat="1" ht="12">
      <c r="B95" s="158"/>
      <c r="D95" s="148" t="s">
        <v>144</v>
      </c>
      <c r="E95" s="159" t="s">
        <v>3</v>
      </c>
      <c r="F95" s="160" t="s">
        <v>81</v>
      </c>
      <c r="H95" s="161">
        <v>1</v>
      </c>
      <c r="L95" s="158"/>
      <c r="M95" s="162"/>
      <c r="N95" s="163"/>
      <c r="O95" s="163"/>
      <c r="P95" s="163"/>
      <c r="Q95" s="163"/>
      <c r="R95" s="163"/>
      <c r="S95" s="163"/>
      <c r="T95" s="164"/>
      <c r="AT95" s="159" t="s">
        <v>144</v>
      </c>
      <c r="AU95" s="159" t="s">
        <v>83</v>
      </c>
      <c r="AV95" s="14" t="s">
        <v>83</v>
      </c>
      <c r="AW95" s="14" t="s">
        <v>37</v>
      </c>
      <c r="AX95" s="14" t="s">
        <v>81</v>
      </c>
      <c r="AY95" s="159" t="s">
        <v>132</v>
      </c>
    </row>
    <row r="96" spans="2:63" s="12" customFormat="1" ht="22.9" customHeight="1">
      <c r="B96" s="123"/>
      <c r="D96" s="124" t="s">
        <v>74</v>
      </c>
      <c r="E96" s="133" t="s">
        <v>169</v>
      </c>
      <c r="F96" s="133" t="s">
        <v>200</v>
      </c>
      <c r="J96" s="134">
        <f>BK96</f>
        <v>0</v>
      </c>
      <c r="L96" s="123"/>
      <c r="M96" s="127"/>
      <c r="N96" s="128"/>
      <c r="O96" s="128"/>
      <c r="P96" s="129">
        <f>SUM(P97:P104)</f>
        <v>5.0724</v>
      </c>
      <c r="Q96" s="128"/>
      <c r="R96" s="129">
        <f>SUM(R97:R104)</f>
        <v>0.179</v>
      </c>
      <c r="S96" s="128"/>
      <c r="T96" s="130">
        <f>SUM(T97:T104)</f>
        <v>0</v>
      </c>
      <c r="AR96" s="124" t="s">
        <v>81</v>
      </c>
      <c r="AT96" s="131" t="s">
        <v>74</v>
      </c>
      <c r="AU96" s="131" t="s">
        <v>81</v>
      </c>
      <c r="AY96" s="124" t="s">
        <v>132</v>
      </c>
      <c r="BK96" s="132">
        <f>SUM(BK97:BK104)</f>
        <v>0</v>
      </c>
    </row>
    <row r="97" spans="1:65" s="2" customFormat="1" ht="14.45" customHeight="1">
      <c r="A97" s="30"/>
      <c r="B97" s="135"/>
      <c r="C97" s="136" t="s">
        <v>83</v>
      </c>
      <c r="D97" s="136" t="s">
        <v>135</v>
      </c>
      <c r="E97" s="137" t="s">
        <v>1111</v>
      </c>
      <c r="F97" s="138" t="s">
        <v>1112</v>
      </c>
      <c r="G97" s="139" t="s">
        <v>177</v>
      </c>
      <c r="H97" s="140">
        <v>2.1</v>
      </c>
      <c r="I97" s="141"/>
      <c r="J97" s="141">
        <f>ROUND(I97*H97,2)</f>
        <v>0</v>
      </c>
      <c r="K97" s="138" t="s">
        <v>139</v>
      </c>
      <c r="L97" s="31"/>
      <c r="M97" s="142" t="s">
        <v>3</v>
      </c>
      <c r="N97" s="143" t="s">
        <v>46</v>
      </c>
      <c r="O97" s="144">
        <v>0.624</v>
      </c>
      <c r="P97" s="144">
        <f>O97*H97</f>
        <v>1.3104</v>
      </c>
      <c r="Q97" s="144">
        <v>0.04</v>
      </c>
      <c r="R97" s="144">
        <f>Q97*H97</f>
        <v>0.084</v>
      </c>
      <c r="S97" s="144">
        <v>0</v>
      </c>
      <c r="T97" s="145">
        <f>S97*H97</f>
        <v>0</v>
      </c>
      <c r="U97" s="30"/>
      <c r="V97" s="30"/>
      <c r="W97" s="30"/>
      <c r="X97" s="30"/>
      <c r="Y97" s="30"/>
      <c r="Z97" s="30"/>
      <c r="AA97" s="30"/>
      <c r="AB97" s="30"/>
      <c r="AC97" s="30"/>
      <c r="AD97" s="30"/>
      <c r="AE97" s="30"/>
      <c r="AR97" s="146" t="s">
        <v>140</v>
      </c>
      <c r="AT97" s="146" t="s">
        <v>135</v>
      </c>
      <c r="AU97" s="146" t="s">
        <v>83</v>
      </c>
      <c r="AY97" s="18" t="s">
        <v>132</v>
      </c>
      <c r="BE97" s="147">
        <f>IF(N97="základní",J97,0)</f>
        <v>0</v>
      </c>
      <c r="BF97" s="147">
        <f>IF(N97="snížená",J97,0)</f>
        <v>0</v>
      </c>
      <c r="BG97" s="147">
        <f>IF(N97="zákl. přenesená",J97,0)</f>
        <v>0</v>
      </c>
      <c r="BH97" s="147">
        <f>IF(N97="sníž. přenesená",J97,0)</f>
        <v>0</v>
      </c>
      <c r="BI97" s="147">
        <f>IF(N97="nulová",J97,0)</f>
        <v>0</v>
      </c>
      <c r="BJ97" s="18" t="s">
        <v>81</v>
      </c>
      <c r="BK97" s="147">
        <f>ROUND(I97*H97,2)</f>
        <v>0</v>
      </c>
      <c r="BL97" s="18" t="s">
        <v>140</v>
      </c>
      <c r="BM97" s="146" t="s">
        <v>1113</v>
      </c>
    </row>
    <row r="98" spans="1:47" s="2" customFormat="1" ht="39">
      <c r="A98" s="30"/>
      <c r="B98" s="31"/>
      <c r="C98" s="30"/>
      <c r="D98" s="148" t="s">
        <v>142</v>
      </c>
      <c r="E98" s="30"/>
      <c r="F98" s="149" t="s">
        <v>1114</v>
      </c>
      <c r="G98" s="30"/>
      <c r="H98" s="30"/>
      <c r="I98" s="30"/>
      <c r="J98" s="30"/>
      <c r="K98" s="30"/>
      <c r="L98" s="31"/>
      <c r="M98" s="150"/>
      <c r="N98" s="151"/>
      <c r="O98" s="51"/>
      <c r="P98" s="51"/>
      <c r="Q98" s="51"/>
      <c r="R98" s="51"/>
      <c r="S98" s="51"/>
      <c r="T98" s="52"/>
      <c r="U98" s="30"/>
      <c r="V98" s="30"/>
      <c r="W98" s="30"/>
      <c r="X98" s="30"/>
      <c r="Y98" s="30"/>
      <c r="Z98" s="30"/>
      <c r="AA98" s="30"/>
      <c r="AB98" s="30"/>
      <c r="AC98" s="30"/>
      <c r="AD98" s="30"/>
      <c r="AE98" s="30"/>
      <c r="AT98" s="18" t="s">
        <v>142</v>
      </c>
      <c r="AU98" s="18" t="s">
        <v>83</v>
      </c>
    </row>
    <row r="99" spans="2:51" s="13" customFormat="1" ht="12">
      <c r="B99" s="152"/>
      <c r="D99" s="148" t="s">
        <v>144</v>
      </c>
      <c r="E99" s="153" t="s">
        <v>3</v>
      </c>
      <c r="F99" s="154" t="s">
        <v>1220</v>
      </c>
      <c r="H99" s="153" t="s">
        <v>3</v>
      </c>
      <c r="L99" s="152"/>
      <c r="M99" s="155"/>
      <c r="N99" s="156"/>
      <c r="O99" s="156"/>
      <c r="P99" s="156"/>
      <c r="Q99" s="156"/>
      <c r="R99" s="156"/>
      <c r="S99" s="156"/>
      <c r="T99" s="157"/>
      <c r="AT99" s="153" t="s">
        <v>144</v>
      </c>
      <c r="AU99" s="153" t="s">
        <v>83</v>
      </c>
      <c r="AV99" s="13" t="s">
        <v>81</v>
      </c>
      <c r="AW99" s="13" t="s">
        <v>37</v>
      </c>
      <c r="AX99" s="13" t="s">
        <v>75</v>
      </c>
      <c r="AY99" s="153" t="s">
        <v>132</v>
      </c>
    </row>
    <row r="100" spans="2:51" s="14" customFormat="1" ht="12">
      <c r="B100" s="158"/>
      <c r="D100" s="148" t="s">
        <v>144</v>
      </c>
      <c r="E100" s="159" t="s">
        <v>3</v>
      </c>
      <c r="F100" s="160" t="s">
        <v>1221</v>
      </c>
      <c r="H100" s="161">
        <v>2.1</v>
      </c>
      <c r="L100" s="158"/>
      <c r="M100" s="162"/>
      <c r="N100" s="163"/>
      <c r="O100" s="163"/>
      <c r="P100" s="163"/>
      <c r="Q100" s="163"/>
      <c r="R100" s="163"/>
      <c r="S100" s="163"/>
      <c r="T100" s="164"/>
      <c r="AT100" s="159" t="s">
        <v>144</v>
      </c>
      <c r="AU100" s="159" t="s">
        <v>83</v>
      </c>
      <c r="AV100" s="14" t="s">
        <v>83</v>
      </c>
      <c r="AW100" s="14" t="s">
        <v>37</v>
      </c>
      <c r="AX100" s="14" t="s">
        <v>81</v>
      </c>
      <c r="AY100" s="159" t="s">
        <v>132</v>
      </c>
    </row>
    <row r="101" spans="1:65" s="2" customFormat="1" ht="24.2" customHeight="1">
      <c r="A101" s="30"/>
      <c r="B101" s="135"/>
      <c r="C101" s="136" t="s">
        <v>133</v>
      </c>
      <c r="D101" s="136" t="s">
        <v>135</v>
      </c>
      <c r="E101" s="137" t="s">
        <v>1116</v>
      </c>
      <c r="F101" s="138" t="s">
        <v>1117</v>
      </c>
      <c r="G101" s="139" t="s">
        <v>177</v>
      </c>
      <c r="H101" s="140">
        <v>2</v>
      </c>
      <c r="I101" s="141"/>
      <c r="J101" s="141">
        <f>ROUND(I101*H101,2)</f>
        <v>0</v>
      </c>
      <c r="K101" s="138" t="s">
        <v>139</v>
      </c>
      <c r="L101" s="31"/>
      <c r="M101" s="142" t="s">
        <v>3</v>
      </c>
      <c r="N101" s="143" t="s">
        <v>46</v>
      </c>
      <c r="O101" s="144">
        <v>1.496</v>
      </c>
      <c r="P101" s="144">
        <f>O101*H101</f>
        <v>2.992</v>
      </c>
      <c r="Q101" s="144">
        <v>0.0382</v>
      </c>
      <c r="R101" s="144">
        <f>Q101*H101</f>
        <v>0.0764</v>
      </c>
      <c r="S101" s="144">
        <v>0</v>
      </c>
      <c r="T101" s="145">
        <f>S101*H101</f>
        <v>0</v>
      </c>
      <c r="U101" s="30"/>
      <c r="V101" s="30"/>
      <c r="W101" s="30"/>
      <c r="X101" s="30"/>
      <c r="Y101" s="30"/>
      <c r="Z101" s="30"/>
      <c r="AA101" s="30"/>
      <c r="AB101" s="30"/>
      <c r="AC101" s="30"/>
      <c r="AD101" s="30"/>
      <c r="AE101" s="30"/>
      <c r="AR101" s="146" t="s">
        <v>140</v>
      </c>
      <c r="AT101" s="146" t="s">
        <v>135</v>
      </c>
      <c r="AU101" s="146" t="s">
        <v>83</v>
      </c>
      <c r="AY101" s="18" t="s">
        <v>132</v>
      </c>
      <c r="BE101" s="147">
        <f>IF(N101="základní",J101,0)</f>
        <v>0</v>
      </c>
      <c r="BF101" s="147">
        <f>IF(N101="snížená",J101,0)</f>
        <v>0</v>
      </c>
      <c r="BG101" s="147">
        <f>IF(N101="zákl. přenesená",J101,0)</f>
        <v>0</v>
      </c>
      <c r="BH101" s="147">
        <f>IF(N101="sníž. přenesená",J101,0)</f>
        <v>0</v>
      </c>
      <c r="BI101" s="147">
        <f>IF(N101="nulová",J101,0)</f>
        <v>0</v>
      </c>
      <c r="BJ101" s="18" t="s">
        <v>81</v>
      </c>
      <c r="BK101" s="147">
        <f>ROUND(I101*H101,2)</f>
        <v>0</v>
      </c>
      <c r="BL101" s="18" t="s">
        <v>140</v>
      </c>
      <c r="BM101" s="146" t="s">
        <v>1118</v>
      </c>
    </row>
    <row r="102" spans="1:65" s="2" customFormat="1" ht="24.2" customHeight="1">
      <c r="A102" s="30"/>
      <c r="B102" s="135"/>
      <c r="C102" s="136" t="s">
        <v>140</v>
      </c>
      <c r="D102" s="136" t="s">
        <v>135</v>
      </c>
      <c r="E102" s="137" t="s">
        <v>1222</v>
      </c>
      <c r="F102" s="138" t="s">
        <v>1223</v>
      </c>
      <c r="G102" s="139" t="s">
        <v>184</v>
      </c>
      <c r="H102" s="140">
        <v>2</v>
      </c>
      <c r="I102" s="141"/>
      <c r="J102" s="141">
        <f>ROUND(I102*H102,2)</f>
        <v>0</v>
      </c>
      <c r="K102" s="138" t="s">
        <v>139</v>
      </c>
      <c r="L102" s="31"/>
      <c r="M102" s="142" t="s">
        <v>3</v>
      </c>
      <c r="N102" s="143" t="s">
        <v>46</v>
      </c>
      <c r="O102" s="144">
        <v>0.385</v>
      </c>
      <c r="P102" s="144">
        <f>O102*H102</f>
        <v>0.77</v>
      </c>
      <c r="Q102" s="144">
        <v>0.0093</v>
      </c>
      <c r="R102" s="144">
        <f>Q102*H102</f>
        <v>0.0186</v>
      </c>
      <c r="S102" s="144">
        <v>0</v>
      </c>
      <c r="T102" s="145">
        <f>S102*H102</f>
        <v>0</v>
      </c>
      <c r="U102" s="30"/>
      <c r="V102" s="30"/>
      <c r="W102" s="30"/>
      <c r="X102" s="30"/>
      <c r="Y102" s="30"/>
      <c r="Z102" s="30"/>
      <c r="AA102" s="30"/>
      <c r="AB102" s="30"/>
      <c r="AC102" s="30"/>
      <c r="AD102" s="30"/>
      <c r="AE102" s="30"/>
      <c r="AR102" s="146" t="s">
        <v>140</v>
      </c>
      <c r="AT102" s="146" t="s">
        <v>135</v>
      </c>
      <c r="AU102" s="146" t="s">
        <v>83</v>
      </c>
      <c r="AY102" s="18" t="s">
        <v>132</v>
      </c>
      <c r="BE102" s="147">
        <f>IF(N102="základní",J102,0)</f>
        <v>0</v>
      </c>
      <c r="BF102" s="147">
        <f>IF(N102="snížená",J102,0)</f>
        <v>0</v>
      </c>
      <c r="BG102" s="147">
        <f>IF(N102="zákl. přenesená",J102,0)</f>
        <v>0</v>
      </c>
      <c r="BH102" s="147">
        <f>IF(N102="sníž. přenesená",J102,0)</f>
        <v>0</v>
      </c>
      <c r="BI102" s="147">
        <f>IF(N102="nulová",J102,0)</f>
        <v>0</v>
      </c>
      <c r="BJ102" s="18" t="s">
        <v>81</v>
      </c>
      <c r="BK102" s="147">
        <f>ROUND(I102*H102,2)</f>
        <v>0</v>
      </c>
      <c r="BL102" s="18" t="s">
        <v>140</v>
      </c>
      <c r="BM102" s="146" t="s">
        <v>1224</v>
      </c>
    </row>
    <row r="103" spans="2:51" s="13" customFormat="1" ht="12">
      <c r="B103" s="152"/>
      <c r="D103" s="148" t="s">
        <v>144</v>
      </c>
      <c r="E103" s="153" t="s">
        <v>3</v>
      </c>
      <c r="F103" s="154" t="s">
        <v>179</v>
      </c>
      <c r="H103" s="153" t="s">
        <v>3</v>
      </c>
      <c r="L103" s="152"/>
      <c r="M103" s="155"/>
      <c r="N103" s="156"/>
      <c r="O103" s="156"/>
      <c r="P103" s="156"/>
      <c r="Q103" s="156"/>
      <c r="R103" s="156"/>
      <c r="S103" s="156"/>
      <c r="T103" s="157"/>
      <c r="AT103" s="153" t="s">
        <v>144</v>
      </c>
      <c r="AU103" s="153" t="s">
        <v>83</v>
      </c>
      <c r="AV103" s="13" t="s">
        <v>81</v>
      </c>
      <c r="AW103" s="13" t="s">
        <v>37</v>
      </c>
      <c r="AX103" s="13" t="s">
        <v>75</v>
      </c>
      <c r="AY103" s="153" t="s">
        <v>132</v>
      </c>
    </row>
    <row r="104" spans="2:51" s="14" customFormat="1" ht="12">
      <c r="B104" s="158"/>
      <c r="D104" s="148" t="s">
        <v>144</v>
      </c>
      <c r="E104" s="159" t="s">
        <v>3</v>
      </c>
      <c r="F104" s="160" t="s">
        <v>1225</v>
      </c>
      <c r="H104" s="161">
        <v>2</v>
      </c>
      <c r="L104" s="158"/>
      <c r="M104" s="162"/>
      <c r="N104" s="163"/>
      <c r="O104" s="163"/>
      <c r="P104" s="163"/>
      <c r="Q104" s="163"/>
      <c r="R104" s="163"/>
      <c r="S104" s="163"/>
      <c r="T104" s="164"/>
      <c r="AT104" s="159" t="s">
        <v>144</v>
      </c>
      <c r="AU104" s="159" t="s">
        <v>83</v>
      </c>
      <c r="AV104" s="14" t="s">
        <v>83</v>
      </c>
      <c r="AW104" s="14" t="s">
        <v>37</v>
      </c>
      <c r="AX104" s="14" t="s">
        <v>81</v>
      </c>
      <c r="AY104" s="159" t="s">
        <v>132</v>
      </c>
    </row>
    <row r="105" spans="2:63" s="12" customFormat="1" ht="22.9" customHeight="1">
      <c r="B105" s="123"/>
      <c r="D105" s="124" t="s">
        <v>74</v>
      </c>
      <c r="E105" s="133" t="s">
        <v>189</v>
      </c>
      <c r="F105" s="133" t="s">
        <v>255</v>
      </c>
      <c r="J105" s="134">
        <f>BK105</f>
        <v>0</v>
      </c>
      <c r="L105" s="123"/>
      <c r="M105" s="127"/>
      <c r="N105" s="128"/>
      <c r="O105" s="128"/>
      <c r="P105" s="129">
        <f>SUM(P106:P111)</f>
        <v>9.966000000000001</v>
      </c>
      <c r="Q105" s="128"/>
      <c r="R105" s="129">
        <f>SUM(R106:R111)</f>
        <v>0</v>
      </c>
      <c r="S105" s="128"/>
      <c r="T105" s="130">
        <f>SUM(T106:T111)</f>
        <v>0.5720000000000001</v>
      </c>
      <c r="AR105" s="124" t="s">
        <v>81</v>
      </c>
      <c r="AT105" s="131" t="s">
        <v>74</v>
      </c>
      <c r="AU105" s="131" t="s">
        <v>81</v>
      </c>
      <c r="AY105" s="124" t="s">
        <v>132</v>
      </c>
      <c r="BK105" s="132">
        <f>SUM(BK106:BK111)</f>
        <v>0</v>
      </c>
    </row>
    <row r="106" spans="1:65" s="2" customFormat="1" ht="49.15" customHeight="1">
      <c r="A106" s="30"/>
      <c r="B106" s="135"/>
      <c r="C106" s="136" t="s">
        <v>164</v>
      </c>
      <c r="D106" s="136" t="s">
        <v>135</v>
      </c>
      <c r="E106" s="137" t="s">
        <v>1123</v>
      </c>
      <c r="F106" s="138" t="s">
        <v>1124</v>
      </c>
      <c r="G106" s="139" t="s">
        <v>184</v>
      </c>
      <c r="H106" s="140">
        <v>1</v>
      </c>
      <c r="I106" s="141"/>
      <c r="J106" s="141">
        <f>ROUND(I106*H106,2)</f>
        <v>0</v>
      </c>
      <c r="K106" s="138" t="s">
        <v>139</v>
      </c>
      <c r="L106" s="31"/>
      <c r="M106" s="142" t="s">
        <v>3</v>
      </c>
      <c r="N106" s="143" t="s">
        <v>46</v>
      </c>
      <c r="O106" s="144">
        <v>0.614</v>
      </c>
      <c r="P106" s="144">
        <f>O106*H106</f>
        <v>0.614</v>
      </c>
      <c r="Q106" s="144">
        <v>0</v>
      </c>
      <c r="R106" s="144">
        <f>Q106*H106</f>
        <v>0</v>
      </c>
      <c r="S106" s="144">
        <v>0.012</v>
      </c>
      <c r="T106" s="145">
        <f>S106*H106</f>
        <v>0.012</v>
      </c>
      <c r="U106" s="30"/>
      <c r="V106" s="30"/>
      <c r="W106" s="30"/>
      <c r="X106" s="30"/>
      <c r="Y106" s="30"/>
      <c r="Z106" s="30"/>
      <c r="AA106" s="30"/>
      <c r="AB106" s="30"/>
      <c r="AC106" s="30"/>
      <c r="AD106" s="30"/>
      <c r="AE106" s="30"/>
      <c r="AR106" s="146" t="s">
        <v>140</v>
      </c>
      <c r="AT106" s="146" t="s">
        <v>135</v>
      </c>
      <c r="AU106" s="146" t="s">
        <v>83</v>
      </c>
      <c r="AY106" s="18" t="s">
        <v>132</v>
      </c>
      <c r="BE106" s="147">
        <f>IF(N106="základní",J106,0)</f>
        <v>0</v>
      </c>
      <c r="BF106" s="147">
        <f>IF(N106="snížená",J106,0)</f>
        <v>0</v>
      </c>
      <c r="BG106" s="147">
        <f>IF(N106="zákl. přenesená",J106,0)</f>
        <v>0</v>
      </c>
      <c r="BH106" s="147">
        <f>IF(N106="sníž. přenesená",J106,0)</f>
        <v>0</v>
      </c>
      <c r="BI106" s="147">
        <f>IF(N106="nulová",J106,0)</f>
        <v>0</v>
      </c>
      <c r="BJ106" s="18" t="s">
        <v>81</v>
      </c>
      <c r="BK106" s="147">
        <f>ROUND(I106*H106,2)</f>
        <v>0</v>
      </c>
      <c r="BL106" s="18" t="s">
        <v>140</v>
      </c>
      <c r="BM106" s="146" t="s">
        <v>1226</v>
      </c>
    </row>
    <row r="107" spans="2:51" s="13" customFormat="1" ht="12">
      <c r="B107" s="152"/>
      <c r="D107" s="148" t="s">
        <v>144</v>
      </c>
      <c r="E107" s="153" t="s">
        <v>3</v>
      </c>
      <c r="F107" s="154" t="s">
        <v>1220</v>
      </c>
      <c r="H107" s="153" t="s">
        <v>3</v>
      </c>
      <c r="L107" s="152"/>
      <c r="M107" s="155"/>
      <c r="N107" s="156"/>
      <c r="O107" s="156"/>
      <c r="P107" s="156"/>
      <c r="Q107" s="156"/>
      <c r="R107" s="156"/>
      <c r="S107" s="156"/>
      <c r="T107" s="157"/>
      <c r="AT107" s="153" t="s">
        <v>144</v>
      </c>
      <c r="AU107" s="153" t="s">
        <v>83</v>
      </c>
      <c r="AV107" s="13" t="s">
        <v>81</v>
      </c>
      <c r="AW107" s="13" t="s">
        <v>37</v>
      </c>
      <c r="AX107" s="13" t="s">
        <v>75</v>
      </c>
      <c r="AY107" s="153" t="s">
        <v>132</v>
      </c>
    </row>
    <row r="108" spans="2:51" s="14" customFormat="1" ht="12">
      <c r="B108" s="158"/>
      <c r="D108" s="148" t="s">
        <v>144</v>
      </c>
      <c r="E108" s="159" t="s">
        <v>3</v>
      </c>
      <c r="F108" s="160" t="s">
        <v>81</v>
      </c>
      <c r="H108" s="161">
        <v>1</v>
      </c>
      <c r="L108" s="158"/>
      <c r="M108" s="162"/>
      <c r="N108" s="163"/>
      <c r="O108" s="163"/>
      <c r="P108" s="163"/>
      <c r="Q108" s="163"/>
      <c r="R108" s="163"/>
      <c r="S108" s="163"/>
      <c r="T108" s="164"/>
      <c r="AT108" s="159" t="s">
        <v>144</v>
      </c>
      <c r="AU108" s="159" t="s">
        <v>83</v>
      </c>
      <c r="AV108" s="14" t="s">
        <v>83</v>
      </c>
      <c r="AW108" s="14" t="s">
        <v>37</v>
      </c>
      <c r="AX108" s="14" t="s">
        <v>81</v>
      </c>
      <c r="AY108" s="159" t="s">
        <v>132</v>
      </c>
    </row>
    <row r="109" spans="1:65" s="2" customFormat="1" ht="37.9" customHeight="1">
      <c r="A109" s="30"/>
      <c r="B109" s="135"/>
      <c r="C109" s="136" t="s">
        <v>169</v>
      </c>
      <c r="D109" s="136" t="s">
        <v>135</v>
      </c>
      <c r="E109" s="137" t="s">
        <v>1227</v>
      </c>
      <c r="F109" s="138" t="s">
        <v>1228</v>
      </c>
      <c r="G109" s="139" t="s">
        <v>234</v>
      </c>
      <c r="H109" s="140">
        <v>14</v>
      </c>
      <c r="I109" s="141"/>
      <c r="J109" s="141">
        <f>ROUND(I109*H109,2)</f>
        <v>0</v>
      </c>
      <c r="K109" s="138" t="s">
        <v>139</v>
      </c>
      <c r="L109" s="31"/>
      <c r="M109" s="142" t="s">
        <v>3</v>
      </c>
      <c r="N109" s="143" t="s">
        <v>46</v>
      </c>
      <c r="O109" s="144">
        <v>0.668</v>
      </c>
      <c r="P109" s="144">
        <f>O109*H109</f>
        <v>9.352</v>
      </c>
      <c r="Q109" s="144">
        <v>0</v>
      </c>
      <c r="R109" s="144">
        <f>Q109*H109</f>
        <v>0</v>
      </c>
      <c r="S109" s="144">
        <v>0.04</v>
      </c>
      <c r="T109" s="145">
        <f>S109*H109</f>
        <v>0.56</v>
      </c>
      <c r="U109" s="30"/>
      <c r="V109" s="30"/>
      <c r="W109" s="30"/>
      <c r="X109" s="30"/>
      <c r="Y109" s="30"/>
      <c r="Z109" s="30"/>
      <c r="AA109" s="30"/>
      <c r="AB109" s="30"/>
      <c r="AC109" s="30"/>
      <c r="AD109" s="30"/>
      <c r="AE109" s="30"/>
      <c r="AR109" s="146" t="s">
        <v>140</v>
      </c>
      <c r="AT109" s="146" t="s">
        <v>135</v>
      </c>
      <c r="AU109" s="146" t="s">
        <v>83</v>
      </c>
      <c r="AY109" s="18" t="s">
        <v>132</v>
      </c>
      <c r="BE109" s="147">
        <f>IF(N109="základní",J109,0)</f>
        <v>0</v>
      </c>
      <c r="BF109" s="147">
        <f>IF(N109="snížená",J109,0)</f>
        <v>0</v>
      </c>
      <c r="BG109" s="147">
        <f>IF(N109="zákl. přenesená",J109,0)</f>
        <v>0</v>
      </c>
      <c r="BH109" s="147">
        <f>IF(N109="sníž. přenesená",J109,0)</f>
        <v>0</v>
      </c>
      <c r="BI109" s="147">
        <f>IF(N109="nulová",J109,0)</f>
        <v>0</v>
      </c>
      <c r="BJ109" s="18" t="s">
        <v>81</v>
      </c>
      <c r="BK109" s="147">
        <f>ROUND(I109*H109,2)</f>
        <v>0</v>
      </c>
      <c r="BL109" s="18" t="s">
        <v>140</v>
      </c>
      <c r="BM109" s="146" t="s">
        <v>1129</v>
      </c>
    </row>
    <row r="110" spans="2:51" s="13" customFormat="1" ht="12">
      <c r="B110" s="152"/>
      <c r="D110" s="148" t="s">
        <v>144</v>
      </c>
      <c r="E110" s="153" t="s">
        <v>3</v>
      </c>
      <c r="F110" s="154" t="s">
        <v>1220</v>
      </c>
      <c r="H110" s="153" t="s">
        <v>3</v>
      </c>
      <c r="L110" s="152"/>
      <c r="M110" s="155"/>
      <c r="N110" s="156"/>
      <c r="O110" s="156"/>
      <c r="P110" s="156"/>
      <c r="Q110" s="156"/>
      <c r="R110" s="156"/>
      <c r="S110" s="156"/>
      <c r="T110" s="157"/>
      <c r="AT110" s="153" t="s">
        <v>144</v>
      </c>
      <c r="AU110" s="153" t="s">
        <v>83</v>
      </c>
      <c r="AV110" s="13" t="s">
        <v>81</v>
      </c>
      <c r="AW110" s="13" t="s">
        <v>37</v>
      </c>
      <c r="AX110" s="13" t="s">
        <v>75</v>
      </c>
      <c r="AY110" s="153" t="s">
        <v>132</v>
      </c>
    </row>
    <row r="111" spans="2:51" s="14" customFormat="1" ht="12">
      <c r="B111" s="158"/>
      <c r="D111" s="148" t="s">
        <v>144</v>
      </c>
      <c r="E111" s="159" t="s">
        <v>3</v>
      </c>
      <c r="F111" s="160" t="s">
        <v>217</v>
      </c>
      <c r="H111" s="161">
        <v>14</v>
      </c>
      <c r="L111" s="158"/>
      <c r="M111" s="162"/>
      <c r="N111" s="163"/>
      <c r="O111" s="163"/>
      <c r="P111" s="163"/>
      <c r="Q111" s="163"/>
      <c r="R111" s="163"/>
      <c r="S111" s="163"/>
      <c r="T111" s="164"/>
      <c r="AT111" s="159" t="s">
        <v>144</v>
      </c>
      <c r="AU111" s="159" t="s">
        <v>83</v>
      </c>
      <c r="AV111" s="14" t="s">
        <v>83</v>
      </c>
      <c r="AW111" s="14" t="s">
        <v>37</v>
      </c>
      <c r="AX111" s="14" t="s">
        <v>81</v>
      </c>
      <c r="AY111" s="159" t="s">
        <v>132</v>
      </c>
    </row>
    <row r="112" spans="2:63" s="12" customFormat="1" ht="22.9" customHeight="1">
      <c r="B112" s="123"/>
      <c r="D112" s="124" t="s">
        <v>74</v>
      </c>
      <c r="E112" s="133" t="s">
        <v>353</v>
      </c>
      <c r="F112" s="133" t="s">
        <v>354</v>
      </c>
      <c r="J112" s="134">
        <f>BK112</f>
        <v>0</v>
      </c>
      <c r="L112" s="123"/>
      <c r="M112" s="127"/>
      <c r="N112" s="128"/>
      <c r="O112" s="128"/>
      <c r="P112" s="129">
        <f>SUM(P113:P124)</f>
        <v>4.718427999999999</v>
      </c>
      <c r="Q112" s="128"/>
      <c r="R112" s="129">
        <f>SUM(R113:R124)</f>
        <v>0</v>
      </c>
      <c r="S112" s="128"/>
      <c r="T112" s="130">
        <f>SUM(T113:T124)</f>
        <v>0</v>
      </c>
      <c r="AR112" s="124" t="s">
        <v>81</v>
      </c>
      <c r="AT112" s="131" t="s">
        <v>74</v>
      </c>
      <c r="AU112" s="131" t="s">
        <v>81</v>
      </c>
      <c r="AY112" s="124" t="s">
        <v>132</v>
      </c>
      <c r="BK112" s="132">
        <f>SUM(BK113:BK124)</f>
        <v>0</v>
      </c>
    </row>
    <row r="113" spans="1:65" s="2" customFormat="1" ht="37.9" customHeight="1">
      <c r="A113" s="30"/>
      <c r="B113" s="135"/>
      <c r="C113" s="136" t="s">
        <v>174</v>
      </c>
      <c r="D113" s="136" t="s">
        <v>135</v>
      </c>
      <c r="E113" s="137" t="s">
        <v>356</v>
      </c>
      <c r="F113" s="138" t="s">
        <v>357</v>
      </c>
      <c r="G113" s="139" t="s">
        <v>154</v>
      </c>
      <c r="H113" s="140">
        <v>0.572</v>
      </c>
      <c r="I113" s="141"/>
      <c r="J113" s="141">
        <f>ROUND(I113*H113,2)</f>
        <v>0</v>
      </c>
      <c r="K113" s="138" t="s">
        <v>139</v>
      </c>
      <c r="L113" s="31"/>
      <c r="M113" s="142" t="s">
        <v>3</v>
      </c>
      <c r="N113" s="143" t="s">
        <v>46</v>
      </c>
      <c r="O113" s="144">
        <v>6.68</v>
      </c>
      <c r="P113" s="144">
        <f>O113*H113</f>
        <v>3.8209599999999995</v>
      </c>
      <c r="Q113" s="144">
        <v>0</v>
      </c>
      <c r="R113" s="144">
        <f>Q113*H113</f>
        <v>0</v>
      </c>
      <c r="S113" s="144">
        <v>0</v>
      </c>
      <c r="T113" s="145">
        <f>S113*H113</f>
        <v>0</v>
      </c>
      <c r="U113" s="30"/>
      <c r="V113" s="30"/>
      <c r="W113" s="30"/>
      <c r="X113" s="30"/>
      <c r="Y113" s="30"/>
      <c r="Z113" s="30"/>
      <c r="AA113" s="30"/>
      <c r="AB113" s="30"/>
      <c r="AC113" s="30"/>
      <c r="AD113" s="30"/>
      <c r="AE113" s="30"/>
      <c r="AR113" s="146" t="s">
        <v>140</v>
      </c>
      <c r="AT113" s="146" t="s">
        <v>135</v>
      </c>
      <c r="AU113" s="146" t="s">
        <v>83</v>
      </c>
      <c r="AY113" s="18" t="s">
        <v>132</v>
      </c>
      <c r="BE113" s="147">
        <f>IF(N113="základní",J113,0)</f>
        <v>0</v>
      </c>
      <c r="BF113" s="147">
        <f>IF(N113="snížená",J113,0)</f>
        <v>0</v>
      </c>
      <c r="BG113" s="147">
        <f>IF(N113="zákl. přenesená",J113,0)</f>
        <v>0</v>
      </c>
      <c r="BH113" s="147">
        <f>IF(N113="sníž. přenesená",J113,0)</f>
        <v>0</v>
      </c>
      <c r="BI113" s="147">
        <f>IF(N113="nulová",J113,0)</f>
        <v>0</v>
      </c>
      <c r="BJ113" s="18" t="s">
        <v>81</v>
      </c>
      <c r="BK113" s="147">
        <f>ROUND(I113*H113,2)</f>
        <v>0</v>
      </c>
      <c r="BL113" s="18" t="s">
        <v>140</v>
      </c>
      <c r="BM113" s="146" t="s">
        <v>1135</v>
      </c>
    </row>
    <row r="114" spans="1:47" s="2" customFormat="1" ht="156">
      <c r="A114" s="30"/>
      <c r="B114" s="31"/>
      <c r="C114" s="30"/>
      <c r="D114" s="148" t="s">
        <v>142</v>
      </c>
      <c r="E114" s="30"/>
      <c r="F114" s="149" t="s">
        <v>359</v>
      </c>
      <c r="G114" s="30"/>
      <c r="H114" s="30"/>
      <c r="I114" s="30"/>
      <c r="J114" s="30"/>
      <c r="K114" s="30"/>
      <c r="L114" s="31"/>
      <c r="M114" s="150"/>
      <c r="N114" s="151"/>
      <c r="O114" s="51"/>
      <c r="P114" s="51"/>
      <c r="Q114" s="51"/>
      <c r="R114" s="51"/>
      <c r="S114" s="51"/>
      <c r="T114" s="52"/>
      <c r="U114" s="30"/>
      <c r="V114" s="30"/>
      <c r="W114" s="30"/>
      <c r="X114" s="30"/>
      <c r="Y114" s="30"/>
      <c r="Z114" s="30"/>
      <c r="AA114" s="30"/>
      <c r="AB114" s="30"/>
      <c r="AC114" s="30"/>
      <c r="AD114" s="30"/>
      <c r="AE114" s="30"/>
      <c r="AT114" s="18" t="s">
        <v>142</v>
      </c>
      <c r="AU114" s="18" t="s">
        <v>83</v>
      </c>
    </row>
    <row r="115" spans="1:65" s="2" customFormat="1" ht="62.65" customHeight="1">
      <c r="A115" s="30"/>
      <c r="B115" s="135"/>
      <c r="C115" s="136" t="s">
        <v>161</v>
      </c>
      <c r="D115" s="136" t="s">
        <v>135</v>
      </c>
      <c r="E115" s="137" t="s">
        <v>361</v>
      </c>
      <c r="F115" s="138" t="s">
        <v>362</v>
      </c>
      <c r="G115" s="139" t="s">
        <v>154</v>
      </c>
      <c r="H115" s="140">
        <v>2.86</v>
      </c>
      <c r="I115" s="141"/>
      <c r="J115" s="141">
        <f>ROUND(I115*H115,2)</f>
        <v>0</v>
      </c>
      <c r="K115" s="138" t="s">
        <v>139</v>
      </c>
      <c r="L115" s="31"/>
      <c r="M115" s="142" t="s">
        <v>3</v>
      </c>
      <c r="N115" s="143" t="s">
        <v>46</v>
      </c>
      <c r="O115" s="144">
        <v>0.26</v>
      </c>
      <c r="P115" s="144">
        <f>O115*H115</f>
        <v>0.7436</v>
      </c>
      <c r="Q115" s="144">
        <v>0</v>
      </c>
      <c r="R115" s="144">
        <f>Q115*H115</f>
        <v>0</v>
      </c>
      <c r="S115" s="144">
        <v>0</v>
      </c>
      <c r="T115" s="145">
        <f>S115*H115</f>
        <v>0</v>
      </c>
      <c r="U115" s="30"/>
      <c r="V115" s="30"/>
      <c r="W115" s="30"/>
      <c r="X115" s="30"/>
      <c r="Y115" s="30"/>
      <c r="Z115" s="30"/>
      <c r="AA115" s="30"/>
      <c r="AB115" s="30"/>
      <c r="AC115" s="30"/>
      <c r="AD115" s="30"/>
      <c r="AE115" s="30"/>
      <c r="AR115" s="146" t="s">
        <v>140</v>
      </c>
      <c r="AT115" s="146" t="s">
        <v>135</v>
      </c>
      <c r="AU115" s="146" t="s">
        <v>83</v>
      </c>
      <c r="AY115" s="18" t="s">
        <v>132</v>
      </c>
      <c r="BE115" s="147">
        <f>IF(N115="základní",J115,0)</f>
        <v>0</v>
      </c>
      <c r="BF115" s="147">
        <f>IF(N115="snížená",J115,0)</f>
        <v>0</v>
      </c>
      <c r="BG115" s="147">
        <f>IF(N115="zákl. přenesená",J115,0)</f>
        <v>0</v>
      </c>
      <c r="BH115" s="147">
        <f>IF(N115="sníž. přenesená",J115,0)</f>
        <v>0</v>
      </c>
      <c r="BI115" s="147">
        <f>IF(N115="nulová",J115,0)</f>
        <v>0</v>
      </c>
      <c r="BJ115" s="18" t="s">
        <v>81</v>
      </c>
      <c r="BK115" s="147">
        <f>ROUND(I115*H115,2)</f>
        <v>0</v>
      </c>
      <c r="BL115" s="18" t="s">
        <v>140</v>
      </c>
      <c r="BM115" s="146" t="s">
        <v>1136</v>
      </c>
    </row>
    <row r="116" spans="1:47" s="2" customFormat="1" ht="156">
      <c r="A116" s="30"/>
      <c r="B116" s="31"/>
      <c r="C116" s="30"/>
      <c r="D116" s="148" t="s">
        <v>142</v>
      </c>
      <c r="E116" s="30"/>
      <c r="F116" s="149" t="s">
        <v>359</v>
      </c>
      <c r="G116" s="30"/>
      <c r="H116" s="30"/>
      <c r="I116" s="30"/>
      <c r="J116" s="30"/>
      <c r="K116" s="30"/>
      <c r="L116" s="31"/>
      <c r="M116" s="150"/>
      <c r="N116" s="151"/>
      <c r="O116" s="51"/>
      <c r="P116" s="51"/>
      <c r="Q116" s="51"/>
      <c r="R116" s="51"/>
      <c r="S116" s="51"/>
      <c r="T116" s="52"/>
      <c r="U116" s="30"/>
      <c r="V116" s="30"/>
      <c r="W116" s="30"/>
      <c r="X116" s="30"/>
      <c r="Y116" s="30"/>
      <c r="Z116" s="30"/>
      <c r="AA116" s="30"/>
      <c r="AB116" s="30"/>
      <c r="AC116" s="30"/>
      <c r="AD116" s="30"/>
      <c r="AE116" s="30"/>
      <c r="AT116" s="18" t="s">
        <v>142</v>
      </c>
      <c r="AU116" s="18" t="s">
        <v>83</v>
      </c>
    </row>
    <row r="117" spans="2:51" s="14" customFormat="1" ht="12">
      <c r="B117" s="158"/>
      <c r="D117" s="148" t="s">
        <v>144</v>
      </c>
      <c r="F117" s="160" t="s">
        <v>1229</v>
      </c>
      <c r="H117" s="161">
        <v>2.86</v>
      </c>
      <c r="L117" s="158"/>
      <c r="M117" s="162"/>
      <c r="N117" s="163"/>
      <c r="O117" s="163"/>
      <c r="P117" s="163"/>
      <c r="Q117" s="163"/>
      <c r="R117" s="163"/>
      <c r="S117" s="163"/>
      <c r="T117" s="164"/>
      <c r="AT117" s="159" t="s">
        <v>144</v>
      </c>
      <c r="AU117" s="159" t="s">
        <v>83</v>
      </c>
      <c r="AV117" s="14" t="s">
        <v>83</v>
      </c>
      <c r="AW117" s="14" t="s">
        <v>4</v>
      </c>
      <c r="AX117" s="14" t="s">
        <v>81</v>
      </c>
      <c r="AY117" s="159" t="s">
        <v>132</v>
      </c>
    </row>
    <row r="118" spans="1:65" s="2" customFormat="1" ht="24.2" customHeight="1">
      <c r="A118" s="30"/>
      <c r="B118" s="135"/>
      <c r="C118" s="136" t="s">
        <v>189</v>
      </c>
      <c r="D118" s="136" t="s">
        <v>135</v>
      </c>
      <c r="E118" s="137" t="s">
        <v>366</v>
      </c>
      <c r="F118" s="138" t="s">
        <v>367</v>
      </c>
      <c r="G118" s="139" t="s">
        <v>154</v>
      </c>
      <c r="H118" s="140">
        <v>0.572</v>
      </c>
      <c r="I118" s="141"/>
      <c r="J118" s="141">
        <f>ROUND(I118*H118,2)</f>
        <v>0</v>
      </c>
      <c r="K118" s="138" t="s">
        <v>139</v>
      </c>
      <c r="L118" s="31"/>
      <c r="M118" s="142" t="s">
        <v>3</v>
      </c>
      <c r="N118" s="143" t="s">
        <v>46</v>
      </c>
      <c r="O118" s="144">
        <v>0.125</v>
      </c>
      <c r="P118" s="144">
        <f>O118*H118</f>
        <v>0.0715</v>
      </c>
      <c r="Q118" s="144">
        <v>0</v>
      </c>
      <c r="R118" s="144">
        <f>Q118*H118</f>
        <v>0</v>
      </c>
      <c r="S118" s="144">
        <v>0</v>
      </c>
      <c r="T118" s="145">
        <f>S118*H118</f>
        <v>0</v>
      </c>
      <c r="U118" s="30"/>
      <c r="V118" s="30"/>
      <c r="W118" s="30"/>
      <c r="X118" s="30"/>
      <c r="Y118" s="30"/>
      <c r="Z118" s="30"/>
      <c r="AA118" s="30"/>
      <c r="AB118" s="30"/>
      <c r="AC118" s="30"/>
      <c r="AD118" s="30"/>
      <c r="AE118" s="30"/>
      <c r="AR118" s="146" t="s">
        <v>140</v>
      </c>
      <c r="AT118" s="146" t="s">
        <v>135</v>
      </c>
      <c r="AU118" s="146" t="s">
        <v>83</v>
      </c>
      <c r="AY118" s="18" t="s">
        <v>132</v>
      </c>
      <c r="BE118" s="147">
        <f>IF(N118="základní",J118,0)</f>
        <v>0</v>
      </c>
      <c r="BF118" s="147">
        <f>IF(N118="snížená",J118,0)</f>
        <v>0</v>
      </c>
      <c r="BG118" s="147">
        <f>IF(N118="zákl. přenesená",J118,0)</f>
        <v>0</v>
      </c>
      <c r="BH118" s="147">
        <f>IF(N118="sníž. přenesená",J118,0)</f>
        <v>0</v>
      </c>
      <c r="BI118" s="147">
        <f>IF(N118="nulová",J118,0)</f>
        <v>0</v>
      </c>
      <c r="BJ118" s="18" t="s">
        <v>81</v>
      </c>
      <c r="BK118" s="147">
        <f>ROUND(I118*H118,2)</f>
        <v>0</v>
      </c>
      <c r="BL118" s="18" t="s">
        <v>140</v>
      </c>
      <c r="BM118" s="146" t="s">
        <v>1137</v>
      </c>
    </row>
    <row r="119" spans="1:47" s="2" customFormat="1" ht="107.25">
      <c r="A119" s="30"/>
      <c r="B119" s="31"/>
      <c r="C119" s="30"/>
      <c r="D119" s="148" t="s">
        <v>142</v>
      </c>
      <c r="E119" s="30"/>
      <c r="F119" s="149" t="s">
        <v>369</v>
      </c>
      <c r="G119" s="30"/>
      <c r="H119" s="30"/>
      <c r="I119" s="30"/>
      <c r="J119" s="30"/>
      <c r="K119" s="30"/>
      <c r="L119" s="31"/>
      <c r="M119" s="150"/>
      <c r="N119" s="151"/>
      <c r="O119" s="51"/>
      <c r="P119" s="51"/>
      <c r="Q119" s="51"/>
      <c r="R119" s="51"/>
      <c r="S119" s="51"/>
      <c r="T119" s="52"/>
      <c r="U119" s="30"/>
      <c r="V119" s="30"/>
      <c r="W119" s="30"/>
      <c r="X119" s="30"/>
      <c r="Y119" s="30"/>
      <c r="Z119" s="30"/>
      <c r="AA119" s="30"/>
      <c r="AB119" s="30"/>
      <c r="AC119" s="30"/>
      <c r="AD119" s="30"/>
      <c r="AE119" s="30"/>
      <c r="AT119" s="18" t="s">
        <v>142</v>
      </c>
      <c r="AU119" s="18" t="s">
        <v>83</v>
      </c>
    </row>
    <row r="120" spans="1:65" s="2" customFormat="1" ht="37.9" customHeight="1">
      <c r="A120" s="30"/>
      <c r="B120" s="135"/>
      <c r="C120" s="136" t="s">
        <v>195</v>
      </c>
      <c r="D120" s="136" t="s">
        <v>135</v>
      </c>
      <c r="E120" s="137" t="s">
        <v>371</v>
      </c>
      <c r="F120" s="138" t="s">
        <v>372</v>
      </c>
      <c r="G120" s="139" t="s">
        <v>154</v>
      </c>
      <c r="H120" s="140">
        <v>13.728</v>
      </c>
      <c r="I120" s="141"/>
      <c r="J120" s="141">
        <f>ROUND(I120*H120,2)</f>
        <v>0</v>
      </c>
      <c r="K120" s="138" t="s">
        <v>139</v>
      </c>
      <c r="L120" s="31"/>
      <c r="M120" s="142" t="s">
        <v>3</v>
      </c>
      <c r="N120" s="143" t="s">
        <v>46</v>
      </c>
      <c r="O120" s="144">
        <v>0.006</v>
      </c>
      <c r="P120" s="144">
        <f>O120*H120</f>
        <v>0.082368</v>
      </c>
      <c r="Q120" s="144">
        <v>0</v>
      </c>
      <c r="R120" s="144">
        <f>Q120*H120</f>
        <v>0</v>
      </c>
      <c r="S120" s="144">
        <v>0</v>
      </c>
      <c r="T120" s="145">
        <f>S120*H120</f>
        <v>0</v>
      </c>
      <c r="U120" s="30"/>
      <c r="V120" s="30"/>
      <c r="W120" s="30"/>
      <c r="X120" s="30"/>
      <c r="Y120" s="30"/>
      <c r="Z120" s="30"/>
      <c r="AA120" s="30"/>
      <c r="AB120" s="30"/>
      <c r="AC120" s="30"/>
      <c r="AD120" s="30"/>
      <c r="AE120" s="30"/>
      <c r="AR120" s="146" t="s">
        <v>140</v>
      </c>
      <c r="AT120" s="146" t="s">
        <v>135</v>
      </c>
      <c r="AU120" s="146" t="s">
        <v>83</v>
      </c>
      <c r="AY120" s="18" t="s">
        <v>132</v>
      </c>
      <c r="BE120" s="147">
        <f>IF(N120="základní",J120,0)</f>
        <v>0</v>
      </c>
      <c r="BF120" s="147">
        <f>IF(N120="snížená",J120,0)</f>
        <v>0</v>
      </c>
      <c r="BG120" s="147">
        <f>IF(N120="zákl. přenesená",J120,0)</f>
        <v>0</v>
      </c>
      <c r="BH120" s="147">
        <f>IF(N120="sníž. přenesená",J120,0)</f>
        <v>0</v>
      </c>
      <c r="BI120" s="147">
        <f>IF(N120="nulová",J120,0)</f>
        <v>0</v>
      </c>
      <c r="BJ120" s="18" t="s">
        <v>81</v>
      </c>
      <c r="BK120" s="147">
        <f>ROUND(I120*H120,2)</f>
        <v>0</v>
      </c>
      <c r="BL120" s="18" t="s">
        <v>140</v>
      </c>
      <c r="BM120" s="146" t="s">
        <v>1138</v>
      </c>
    </row>
    <row r="121" spans="1:47" s="2" customFormat="1" ht="107.25">
      <c r="A121" s="30"/>
      <c r="B121" s="31"/>
      <c r="C121" s="30"/>
      <c r="D121" s="148" t="s">
        <v>142</v>
      </c>
      <c r="E121" s="30"/>
      <c r="F121" s="149" t="s">
        <v>369</v>
      </c>
      <c r="G121" s="30"/>
      <c r="H121" s="30"/>
      <c r="I121" s="30"/>
      <c r="J121" s="30"/>
      <c r="K121" s="30"/>
      <c r="L121" s="31"/>
      <c r="M121" s="150"/>
      <c r="N121" s="151"/>
      <c r="O121" s="51"/>
      <c r="P121" s="51"/>
      <c r="Q121" s="51"/>
      <c r="R121" s="51"/>
      <c r="S121" s="51"/>
      <c r="T121" s="52"/>
      <c r="U121" s="30"/>
      <c r="V121" s="30"/>
      <c r="W121" s="30"/>
      <c r="X121" s="30"/>
      <c r="Y121" s="30"/>
      <c r="Z121" s="30"/>
      <c r="AA121" s="30"/>
      <c r="AB121" s="30"/>
      <c r="AC121" s="30"/>
      <c r="AD121" s="30"/>
      <c r="AE121" s="30"/>
      <c r="AT121" s="18" t="s">
        <v>142</v>
      </c>
      <c r="AU121" s="18" t="s">
        <v>83</v>
      </c>
    </row>
    <row r="122" spans="2:51" s="14" customFormat="1" ht="12">
      <c r="B122" s="158"/>
      <c r="D122" s="148" t="s">
        <v>144</v>
      </c>
      <c r="F122" s="160" t="s">
        <v>1230</v>
      </c>
      <c r="H122" s="161">
        <v>13.728</v>
      </c>
      <c r="L122" s="158"/>
      <c r="M122" s="162"/>
      <c r="N122" s="163"/>
      <c r="O122" s="163"/>
      <c r="P122" s="163"/>
      <c r="Q122" s="163"/>
      <c r="R122" s="163"/>
      <c r="S122" s="163"/>
      <c r="T122" s="164"/>
      <c r="AT122" s="159" t="s">
        <v>144</v>
      </c>
      <c r="AU122" s="159" t="s">
        <v>83</v>
      </c>
      <c r="AV122" s="14" t="s">
        <v>83</v>
      </c>
      <c r="AW122" s="14" t="s">
        <v>4</v>
      </c>
      <c r="AX122" s="14" t="s">
        <v>81</v>
      </c>
      <c r="AY122" s="159" t="s">
        <v>132</v>
      </c>
    </row>
    <row r="123" spans="1:65" s="2" customFormat="1" ht="37.9" customHeight="1">
      <c r="A123" s="30"/>
      <c r="B123" s="135"/>
      <c r="C123" s="136" t="s">
        <v>201</v>
      </c>
      <c r="D123" s="136" t="s">
        <v>135</v>
      </c>
      <c r="E123" s="137" t="s">
        <v>376</v>
      </c>
      <c r="F123" s="138" t="s">
        <v>377</v>
      </c>
      <c r="G123" s="139" t="s">
        <v>154</v>
      </c>
      <c r="H123" s="140">
        <v>0.572</v>
      </c>
      <c r="I123" s="141"/>
      <c r="J123" s="141">
        <f>ROUND(I123*H123,2)</f>
        <v>0</v>
      </c>
      <c r="K123" s="138" t="s">
        <v>139</v>
      </c>
      <c r="L123" s="31"/>
      <c r="M123" s="142" t="s">
        <v>3</v>
      </c>
      <c r="N123" s="143" t="s">
        <v>46</v>
      </c>
      <c r="O123" s="144">
        <v>0</v>
      </c>
      <c r="P123" s="144">
        <f>O123*H123</f>
        <v>0</v>
      </c>
      <c r="Q123" s="144">
        <v>0</v>
      </c>
      <c r="R123" s="144">
        <f>Q123*H123</f>
        <v>0</v>
      </c>
      <c r="S123" s="144">
        <v>0</v>
      </c>
      <c r="T123" s="145">
        <f>S123*H123</f>
        <v>0</v>
      </c>
      <c r="U123" s="30"/>
      <c r="V123" s="30"/>
      <c r="W123" s="30"/>
      <c r="X123" s="30"/>
      <c r="Y123" s="30"/>
      <c r="Z123" s="30"/>
      <c r="AA123" s="30"/>
      <c r="AB123" s="30"/>
      <c r="AC123" s="30"/>
      <c r="AD123" s="30"/>
      <c r="AE123" s="30"/>
      <c r="AR123" s="146" t="s">
        <v>140</v>
      </c>
      <c r="AT123" s="146" t="s">
        <v>135</v>
      </c>
      <c r="AU123" s="146" t="s">
        <v>83</v>
      </c>
      <c r="AY123" s="18" t="s">
        <v>132</v>
      </c>
      <c r="BE123" s="147">
        <f>IF(N123="základní",J123,0)</f>
        <v>0</v>
      </c>
      <c r="BF123" s="147">
        <f>IF(N123="snížená",J123,0)</f>
        <v>0</v>
      </c>
      <c r="BG123" s="147">
        <f>IF(N123="zákl. přenesená",J123,0)</f>
        <v>0</v>
      </c>
      <c r="BH123" s="147">
        <f>IF(N123="sníž. přenesená",J123,0)</f>
        <v>0</v>
      </c>
      <c r="BI123" s="147">
        <f>IF(N123="nulová",J123,0)</f>
        <v>0</v>
      </c>
      <c r="BJ123" s="18" t="s">
        <v>81</v>
      </c>
      <c r="BK123" s="147">
        <f>ROUND(I123*H123,2)</f>
        <v>0</v>
      </c>
      <c r="BL123" s="18" t="s">
        <v>140</v>
      </c>
      <c r="BM123" s="146" t="s">
        <v>1139</v>
      </c>
    </row>
    <row r="124" spans="1:47" s="2" customFormat="1" ht="107.25">
      <c r="A124" s="30"/>
      <c r="B124" s="31"/>
      <c r="C124" s="30"/>
      <c r="D124" s="148" t="s">
        <v>142</v>
      </c>
      <c r="E124" s="30"/>
      <c r="F124" s="149" t="s">
        <v>379</v>
      </c>
      <c r="G124" s="30"/>
      <c r="H124" s="30"/>
      <c r="I124" s="30"/>
      <c r="J124" s="30"/>
      <c r="K124" s="30"/>
      <c r="L124" s="31"/>
      <c r="M124" s="150"/>
      <c r="N124" s="151"/>
      <c r="O124" s="51"/>
      <c r="P124" s="51"/>
      <c r="Q124" s="51"/>
      <c r="R124" s="51"/>
      <c r="S124" s="51"/>
      <c r="T124" s="52"/>
      <c r="U124" s="30"/>
      <c r="V124" s="30"/>
      <c r="W124" s="30"/>
      <c r="X124" s="30"/>
      <c r="Y124" s="30"/>
      <c r="Z124" s="30"/>
      <c r="AA124" s="30"/>
      <c r="AB124" s="30"/>
      <c r="AC124" s="30"/>
      <c r="AD124" s="30"/>
      <c r="AE124" s="30"/>
      <c r="AT124" s="18" t="s">
        <v>142</v>
      </c>
      <c r="AU124" s="18" t="s">
        <v>83</v>
      </c>
    </row>
    <row r="125" spans="2:63" s="12" customFormat="1" ht="22.9" customHeight="1">
      <c r="B125" s="123"/>
      <c r="D125" s="124" t="s">
        <v>74</v>
      </c>
      <c r="E125" s="133" t="s">
        <v>386</v>
      </c>
      <c r="F125" s="133" t="s">
        <v>387</v>
      </c>
      <c r="J125" s="134">
        <f>BK125</f>
        <v>0</v>
      </c>
      <c r="L125" s="123"/>
      <c r="M125" s="127"/>
      <c r="N125" s="128"/>
      <c r="O125" s="128"/>
      <c r="P125" s="129">
        <f>SUM(P126:P127)</f>
        <v>0.97614</v>
      </c>
      <c r="Q125" s="128"/>
      <c r="R125" s="129">
        <f>SUM(R126:R127)</f>
        <v>0</v>
      </c>
      <c r="S125" s="128"/>
      <c r="T125" s="130">
        <f>SUM(T126:T127)</f>
        <v>0</v>
      </c>
      <c r="AR125" s="124" t="s">
        <v>81</v>
      </c>
      <c r="AT125" s="131" t="s">
        <v>74</v>
      </c>
      <c r="AU125" s="131" t="s">
        <v>81</v>
      </c>
      <c r="AY125" s="124" t="s">
        <v>132</v>
      </c>
      <c r="BK125" s="132">
        <f>SUM(BK126:BK127)</f>
        <v>0</v>
      </c>
    </row>
    <row r="126" spans="1:65" s="2" customFormat="1" ht="49.15" customHeight="1">
      <c r="A126" s="30"/>
      <c r="B126" s="135"/>
      <c r="C126" s="136" t="s">
        <v>208</v>
      </c>
      <c r="D126" s="136" t="s">
        <v>135</v>
      </c>
      <c r="E126" s="137" t="s">
        <v>389</v>
      </c>
      <c r="F126" s="138" t="s">
        <v>390</v>
      </c>
      <c r="G126" s="139" t="s">
        <v>154</v>
      </c>
      <c r="H126" s="140">
        <v>0.198</v>
      </c>
      <c r="I126" s="141"/>
      <c r="J126" s="141">
        <f>ROUND(I126*H126,2)</f>
        <v>0</v>
      </c>
      <c r="K126" s="138" t="s">
        <v>139</v>
      </c>
      <c r="L126" s="31"/>
      <c r="M126" s="142" t="s">
        <v>3</v>
      </c>
      <c r="N126" s="143" t="s">
        <v>46</v>
      </c>
      <c r="O126" s="144">
        <v>4.93</v>
      </c>
      <c r="P126" s="144">
        <f>O126*H126</f>
        <v>0.97614</v>
      </c>
      <c r="Q126" s="144">
        <v>0</v>
      </c>
      <c r="R126" s="144">
        <f>Q126*H126</f>
        <v>0</v>
      </c>
      <c r="S126" s="144">
        <v>0</v>
      </c>
      <c r="T126" s="145">
        <f>S126*H126</f>
        <v>0</v>
      </c>
      <c r="U126" s="30"/>
      <c r="V126" s="30"/>
      <c r="W126" s="30"/>
      <c r="X126" s="30"/>
      <c r="Y126" s="30"/>
      <c r="Z126" s="30"/>
      <c r="AA126" s="30"/>
      <c r="AB126" s="30"/>
      <c r="AC126" s="30"/>
      <c r="AD126" s="30"/>
      <c r="AE126" s="30"/>
      <c r="AR126" s="146" t="s">
        <v>140</v>
      </c>
      <c r="AT126" s="146" t="s">
        <v>135</v>
      </c>
      <c r="AU126" s="146" t="s">
        <v>83</v>
      </c>
      <c r="AY126" s="18" t="s">
        <v>132</v>
      </c>
      <c r="BE126" s="147">
        <f>IF(N126="základní",J126,0)</f>
        <v>0</v>
      </c>
      <c r="BF126" s="147">
        <f>IF(N126="snížená",J126,0)</f>
        <v>0</v>
      </c>
      <c r="BG126" s="147">
        <f>IF(N126="zákl. přenesená",J126,0)</f>
        <v>0</v>
      </c>
      <c r="BH126" s="147">
        <f>IF(N126="sníž. přenesená",J126,0)</f>
        <v>0</v>
      </c>
      <c r="BI126" s="147">
        <f>IF(N126="nulová",J126,0)</f>
        <v>0</v>
      </c>
      <c r="BJ126" s="18" t="s">
        <v>81</v>
      </c>
      <c r="BK126" s="147">
        <f>ROUND(I126*H126,2)</f>
        <v>0</v>
      </c>
      <c r="BL126" s="18" t="s">
        <v>140</v>
      </c>
      <c r="BM126" s="146" t="s">
        <v>1140</v>
      </c>
    </row>
    <row r="127" spans="1:47" s="2" customFormat="1" ht="87.75">
      <c r="A127" s="30"/>
      <c r="B127" s="31"/>
      <c r="C127" s="30"/>
      <c r="D127" s="148" t="s">
        <v>142</v>
      </c>
      <c r="E127" s="30"/>
      <c r="F127" s="149" t="s">
        <v>392</v>
      </c>
      <c r="G127" s="30"/>
      <c r="H127" s="30"/>
      <c r="I127" s="30"/>
      <c r="J127" s="30"/>
      <c r="K127" s="30"/>
      <c r="L127" s="31"/>
      <c r="M127" s="150"/>
      <c r="N127" s="151"/>
      <c r="O127" s="51"/>
      <c r="P127" s="51"/>
      <c r="Q127" s="51"/>
      <c r="R127" s="51"/>
      <c r="S127" s="51"/>
      <c r="T127" s="52"/>
      <c r="U127" s="30"/>
      <c r="V127" s="30"/>
      <c r="W127" s="30"/>
      <c r="X127" s="30"/>
      <c r="Y127" s="30"/>
      <c r="Z127" s="30"/>
      <c r="AA127" s="30"/>
      <c r="AB127" s="30"/>
      <c r="AC127" s="30"/>
      <c r="AD127" s="30"/>
      <c r="AE127" s="30"/>
      <c r="AT127" s="18" t="s">
        <v>142</v>
      </c>
      <c r="AU127" s="18" t="s">
        <v>83</v>
      </c>
    </row>
    <row r="128" spans="2:63" s="12" customFormat="1" ht="25.9" customHeight="1">
      <c r="B128" s="123"/>
      <c r="D128" s="124" t="s">
        <v>74</v>
      </c>
      <c r="E128" s="125" t="s">
        <v>393</v>
      </c>
      <c r="F128" s="125" t="s">
        <v>394</v>
      </c>
      <c r="J128" s="126">
        <f>BK128</f>
        <v>0</v>
      </c>
      <c r="L128" s="123"/>
      <c r="M128" s="127"/>
      <c r="N128" s="128"/>
      <c r="O128" s="128"/>
      <c r="P128" s="129">
        <f>P129+P145+P165+P178</f>
        <v>24.122999999999998</v>
      </c>
      <c r="Q128" s="128"/>
      <c r="R128" s="129">
        <f>R129+R145+R165+R178</f>
        <v>0.15844</v>
      </c>
      <c r="S128" s="128"/>
      <c r="T128" s="130">
        <f>T129+T145+T165+T178</f>
        <v>0</v>
      </c>
      <c r="AR128" s="124" t="s">
        <v>83</v>
      </c>
      <c r="AT128" s="131" t="s">
        <v>74</v>
      </c>
      <c r="AU128" s="131" t="s">
        <v>75</v>
      </c>
      <c r="AY128" s="124" t="s">
        <v>132</v>
      </c>
      <c r="BK128" s="132">
        <f>BK129+BK145+BK165+BK178</f>
        <v>0</v>
      </c>
    </row>
    <row r="129" spans="2:63" s="12" customFormat="1" ht="22.9" customHeight="1">
      <c r="B129" s="123"/>
      <c r="D129" s="124" t="s">
        <v>74</v>
      </c>
      <c r="E129" s="133" t="s">
        <v>1231</v>
      </c>
      <c r="F129" s="133" t="s">
        <v>1232</v>
      </c>
      <c r="J129" s="134">
        <f>BK129</f>
        <v>0</v>
      </c>
      <c r="L129" s="123"/>
      <c r="M129" s="127"/>
      <c r="N129" s="128"/>
      <c r="O129" s="128"/>
      <c r="P129" s="129">
        <f>SUM(P130:P144)</f>
        <v>19.529999999999998</v>
      </c>
      <c r="Q129" s="128"/>
      <c r="R129" s="129">
        <f>SUM(R130:R144)</f>
        <v>0.02586</v>
      </c>
      <c r="S129" s="128"/>
      <c r="T129" s="130">
        <f>SUM(T130:T144)</f>
        <v>0</v>
      </c>
      <c r="AR129" s="124" t="s">
        <v>83</v>
      </c>
      <c r="AT129" s="131" t="s">
        <v>74</v>
      </c>
      <c r="AU129" s="131" t="s">
        <v>81</v>
      </c>
      <c r="AY129" s="124" t="s">
        <v>132</v>
      </c>
      <c r="BK129" s="132">
        <f>SUM(BK130:BK144)</f>
        <v>0</v>
      </c>
    </row>
    <row r="130" spans="1:65" s="2" customFormat="1" ht="24.2" customHeight="1">
      <c r="A130" s="30"/>
      <c r="B130" s="135"/>
      <c r="C130" s="136" t="s">
        <v>212</v>
      </c>
      <c r="D130" s="136" t="s">
        <v>135</v>
      </c>
      <c r="E130" s="137" t="s">
        <v>1233</v>
      </c>
      <c r="F130" s="138" t="s">
        <v>1234</v>
      </c>
      <c r="G130" s="139" t="s">
        <v>234</v>
      </c>
      <c r="H130" s="140">
        <v>6</v>
      </c>
      <c r="I130" s="141"/>
      <c r="J130" s="141">
        <f>ROUND(I130*H130,2)</f>
        <v>0</v>
      </c>
      <c r="K130" s="138" t="s">
        <v>139</v>
      </c>
      <c r="L130" s="31"/>
      <c r="M130" s="142" t="s">
        <v>3</v>
      </c>
      <c r="N130" s="143" t="s">
        <v>46</v>
      </c>
      <c r="O130" s="144">
        <v>0.411</v>
      </c>
      <c r="P130" s="144">
        <f>O130*H130</f>
        <v>2.4659999999999997</v>
      </c>
      <c r="Q130" s="144">
        <v>0.00047</v>
      </c>
      <c r="R130" s="144">
        <f>Q130*H130</f>
        <v>0.00282</v>
      </c>
      <c r="S130" s="144">
        <v>0</v>
      </c>
      <c r="T130" s="145">
        <f>S130*H130</f>
        <v>0</v>
      </c>
      <c r="U130" s="30"/>
      <c r="V130" s="30"/>
      <c r="W130" s="30"/>
      <c r="X130" s="30"/>
      <c r="Y130" s="30"/>
      <c r="Z130" s="30"/>
      <c r="AA130" s="30"/>
      <c r="AB130" s="30"/>
      <c r="AC130" s="30"/>
      <c r="AD130" s="30"/>
      <c r="AE130" s="30"/>
      <c r="AR130" s="146" t="s">
        <v>226</v>
      </c>
      <c r="AT130" s="146" t="s">
        <v>135</v>
      </c>
      <c r="AU130" s="146" t="s">
        <v>83</v>
      </c>
      <c r="AY130" s="18" t="s">
        <v>132</v>
      </c>
      <c r="BE130" s="147">
        <f>IF(N130="základní",J130,0)</f>
        <v>0</v>
      </c>
      <c r="BF130" s="147">
        <f>IF(N130="snížená",J130,0)</f>
        <v>0</v>
      </c>
      <c r="BG130" s="147">
        <f>IF(N130="zákl. přenesená",J130,0)</f>
        <v>0</v>
      </c>
      <c r="BH130" s="147">
        <f>IF(N130="sníž. přenesená",J130,0)</f>
        <v>0</v>
      </c>
      <c r="BI130" s="147">
        <f>IF(N130="nulová",J130,0)</f>
        <v>0</v>
      </c>
      <c r="BJ130" s="18" t="s">
        <v>81</v>
      </c>
      <c r="BK130" s="147">
        <f>ROUND(I130*H130,2)</f>
        <v>0</v>
      </c>
      <c r="BL130" s="18" t="s">
        <v>226</v>
      </c>
      <c r="BM130" s="146" t="s">
        <v>1235</v>
      </c>
    </row>
    <row r="131" spans="2:51" s="13" customFormat="1" ht="12">
      <c r="B131" s="152"/>
      <c r="D131" s="148" t="s">
        <v>144</v>
      </c>
      <c r="E131" s="153" t="s">
        <v>3</v>
      </c>
      <c r="F131" s="154" t="s">
        <v>1220</v>
      </c>
      <c r="H131" s="153" t="s">
        <v>3</v>
      </c>
      <c r="L131" s="152"/>
      <c r="M131" s="155"/>
      <c r="N131" s="156"/>
      <c r="O131" s="156"/>
      <c r="P131" s="156"/>
      <c r="Q131" s="156"/>
      <c r="R131" s="156"/>
      <c r="S131" s="156"/>
      <c r="T131" s="157"/>
      <c r="AT131" s="153" t="s">
        <v>144</v>
      </c>
      <c r="AU131" s="153" t="s">
        <v>83</v>
      </c>
      <c r="AV131" s="13" t="s">
        <v>81</v>
      </c>
      <c r="AW131" s="13" t="s">
        <v>37</v>
      </c>
      <c r="AX131" s="13" t="s">
        <v>75</v>
      </c>
      <c r="AY131" s="153" t="s">
        <v>132</v>
      </c>
    </row>
    <row r="132" spans="2:51" s="14" customFormat="1" ht="12">
      <c r="B132" s="158"/>
      <c r="D132" s="148" t="s">
        <v>144</v>
      </c>
      <c r="E132" s="159" t="s">
        <v>3</v>
      </c>
      <c r="F132" s="160" t="s">
        <v>169</v>
      </c>
      <c r="H132" s="161">
        <v>6</v>
      </c>
      <c r="L132" s="158"/>
      <c r="M132" s="162"/>
      <c r="N132" s="163"/>
      <c r="O132" s="163"/>
      <c r="P132" s="163"/>
      <c r="Q132" s="163"/>
      <c r="R132" s="163"/>
      <c r="S132" s="163"/>
      <c r="T132" s="164"/>
      <c r="AT132" s="159" t="s">
        <v>144</v>
      </c>
      <c r="AU132" s="159" t="s">
        <v>83</v>
      </c>
      <c r="AV132" s="14" t="s">
        <v>83</v>
      </c>
      <c r="AW132" s="14" t="s">
        <v>37</v>
      </c>
      <c r="AX132" s="14" t="s">
        <v>81</v>
      </c>
      <c r="AY132" s="159" t="s">
        <v>132</v>
      </c>
    </row>
    <row r="133" spans="1:65" s="2" customFormat="1" ht="24.2" customHeight="1">
      <c r="A133" s="30"/>
      <c r="B133" s="135"/>
      <c r="C133" s="136" t="s">
        <v>217</v>
      </c>
      <c r="D133" s="136" t="s">
        <v>135</v>
      </c>
      <c r="E133" s="137" t="s">
        <v>1236</v>
      </c>
      <c r="F133" s="138" t="s">
        <v>1237</v>
      </c>
      <c r="G133" s="139" t="s">
        <v>234</v>
      </c>
      <c r="H133" s="140">
        <v>28</v>
      </c>
      <c r="I133" s="141"/>
      <c r="J133" s="141">
        <f>ROUND(I133*H133,2)</f>
        <v>0</v>
      </c>
      <c r="K133" s="138" t="s">
        <v>139</v>
      </c>
      <c r="L133" s="31"/>
      <c r="M133" s="142" t="s">
        <v>3</v>
      </c>
      <c r="N133" s="143" t="s">
        <v>46</v>
      </c>
      <c r="O133" s="144">
        <v>0.42</v>
      </c>
      <c r="P133" s="144">
        <f>O133*H133</f>
        <v>11.76</v>
      </c>
      <c r="Q133" s="144">
        <v>0.00058</v>
      </c>
      <c r="R133" s="144">
        <f>Q133*H133</f>
        <v>0.01624</v>
      </c>
      <c r="S133" s="144">
        <v>0</v>
      </c>
      <c r="T133" s="145">
        <f>S133*H133</f>
        <v>0</v>
      </c>
      <c r="U133" s="30"/>
      <c r="V133" s="30"/>
      <c r="W133" s="30"/>
      <c r="X133" s="30"/>
      <c r="Y133" s="30"/>
      <c r="Z133" s="30"/>
      <c r="AA133" s="30"/>
      <c r="AB133" s="30"/>
      <c r="AC133" s="30"/>
      <c r="AD133" s="30"/>
      <c r="AE133" s="30"/>
      <c r="AR133" s="146" t="s">
        <v>226</v>
      </c>
      <c r="AT133" s="146" t="s">
        <v>135</v>
      </c>
      <c r="AU133" s="146" t="s">
        <v>83</v>
      </c>
      <c r="AY133" s="18" t="s">
        <v>132</v>
      </c>
      <c r="BE133" s="147">
        <f>IF(N133="základní",J133,0)</f>
        <v>0</v>
      </c>
      <c r="BF133" s="147">
        <f>IF(N133="snížená",J133,0)</f>
        <v>0</v>
      </c>
      <c r="BG133" s="147">
        <f>IF(N133="zákl. přenesená",J133,0)</f>
        <v>0</v>
      </c>
      <c r="BH133" s="147">
        <f>IF(N133="sníž. přenesená",J133,0)</f>
        <v>0</v>
      </c>
      <c r="BI133" s="147">
        <f>IF(N133="nulová",J133,0)</f>
        <v>0</v>
      </c>
      <c r="BJ133" s="18" t="s">
        <v>81</v>
      </c>
      <c r="BK133" s="147">
        <f>ROUND(I133*H133,2)</f>
        <v>0</v>
      </c>
      <c r="BL133" s="18" t="s">
        <v>226</v>
      </c>
      <c r="BM133" s="146" t="s">
        <v>1238</v>
      </c>
    </row>
    <row r="134" spans="2:51" s="13" customFormat="1" ht="12">
      <c r="B134" s="152"/>
      <c r="D134" s="148" t="s">
        <v>144</v>
      </c>
      <c r="E134" s="153" t="s">
        <v>3</v>
      </c>
      <c r="F134" s="154" t="s">
        <v>1220</v>
      </c>
      <c r="H134" s="153" t="s">
        <v>3</v>
      </c>
      <c r="L134" s="152"/>
      <c r="M134" s="155"/>
      <c r="N134" s="156"/>
      <c r="O134" s="156"/>
      <c r="P134" s="156"/>
      <c r="Q134" s="156"/>
      <c r="R134" s="156"/>
      <c r="S134" s="156"/>
      <c r="T134" s="157"/>
      <c r="AT134" s="153" t="s">
        <v>144</v>
      </c>
      <c r="AU134" s="153" t="s">
        <v>83</v>
      </c>
      <c r="AV134" s="13" t="s">
        <v>81</v>
      </c>
      <c r="AW134" s="13" t="s">
        <v>37</v>
      </c>
      <c r="AX134" s="13" t="s">
        <v>75</v>
      </c>
      <c r="AY134" s="153" t="s">
        <v>132</v>
      </c>
    </row>
    <row r="135" spans="2:51" s="14" customFormat="1" ht="12">
      <c r="B135" s="158"/>
      <c r="D135" s="148" t="s">
        <v>144</v>
      </c>
      <c r="E135" s="159" t="s">
        <v>3</v>
      </c>
      <c r="F135" s="160" t="s">
        <v>295</v>
      </c>
      <c r="H135" s="161">
        <v>28</v>
      </c>
      <c r="L135" s="158"/>
      <c r="M135" s="162"/>
      <c r="N135" s="163"/>
      <c r="O135" s="163"/>
      <c r="P135" s="163"/>
      <c r="Q135" s="163"/>
      <c r="R135" s="163"/>
      <c r="S135" s="163"/>
      <c r="T135" s="164"/>
      <c r="AT135" s="159" t="s">
        <v>144</v>
      </c>
      <c r="AU135" s="159" t="s">
        <v>83</v>
      </c>
      <c r="AV135" s="14" t="s">
        <v>83</v>
      </c>
      <c r="AW135" s="14" t="s">
        <v>37</v>
      </c>
      <c r="AX135" s="14" t="s">
        <v>81</v>
      </c>
      <c r="AY135" s="159" t="s">
        <v>132</v>
      </c>
    </row>
    <row r="136" spans="1:65" s="2" customFormat="1" ht="24.2" customHeight="1">
      <c r="A136" s="30"/>
      <c r="B136" s="135"/>
      <c r="C136" s="136" t="s">
        <v>9</v>
      </c>
      <c r="D136" s="136" t="s">
        <v>135</v>
      </c>
      <c r="E136" s="137" t="s">
        <v>1239</v>
      </c>
      <c r="F136" s="138" t="s">
        <v>1240</v>
      </c>
      <c r="G136" s="139" t="s">
        <v>234</v>
      </c>
      <c r="H136" s="140">
        <v>34</v>
      </c>
      <c r="I136" s="141"/>
      <c r="J136" s="141">
        <f>ROUND(I136*H136,2)</f>
        <v>0</v>
      </c>
      <c r="K136" s="138" t="s">
        <v>139</v>
      </c>
      <c r="L136" s="31"/>
      <c r="M136" s="142" t="s">
        <v>3</v>
      </c>
      <c r="N136" s="143" t="s">
        <v>46</v>
      </c>
      <c r="O136" s="144">
        <v>0.038</v>
      </c>
      <c r="P136" s="144">
        <f>O136*H136</f>
        <v>1.292</v>
      </c>
      <c r="Q136" s="144">
        <v>0</v>
      </c>
      <c r="R136" s="144">
        <f>Q136*H136</f>
        <v>0</v>
      </c>
      <c r="S136" s="144">
        <v>0</v>
      </c>
      <c r="T136" s="145">
        <f>S136*H136</f>
        <v>0</v>
      </c>
      <c r="U136" s="30"/>
      <c r="V136" s="30"/>
      <c r="W136" s="30"/>
      <c r="X136" s="30"/>
      <c r="Y136" s="30"/>
      <c r="Z136" s="30"/>
      <c r="AA136" s="30"/>
      <c r="AB136" s="30"/>
      <c r="AC136" s="30"/>
      <c r="AD136" s="30"/>
      <c r="AE136" s="30"/>
      <c r="AR136" s="146" t="s">
        <v>226</v>
      </c>
      <c r="AT136" s="146" t="s">
        <v>135</v>
      </c>
      <c r="AU136" s="146" t="s">
        <v>83</v>
      </c>
      <c r="AY136" s="18" t="s">
        <v>132</v>
      </c>
      <c r="BE136" s="147">
        <f>IF(N136="základní",J136,0)</f>
        <v>0</v>
      </c>
      <c r="BF136" s="147">
        <f>IF(N136="snížená",J136,0)</f>
        <v>0</v>
      </c>
      <c r="BG136" s="147">
        <f>IF(N136="zákl. přenesená",J136,0)</f>
        <v>0</v>
      </c>
      <c r="BH136" s="147">
        <f>IF(N136="sníž. přenesená",J136,0)</f>
        <v>0</v>
      </c>
      <c r="BI136" s="147">
        <f>IF(N136="nulová",J136,0)</f>
        <v>0</v>
      </c>
      <c r="BJ136" s="18" t="s">
        <v>81</v>
      </c>
      <c r="BK136" s="147">
        <f>ROUND(I136*H136,2)</f>
        <v>0</v>
      </c>
      <c r="BL136" s="18" t="s">
        <v>226</v>
      </c>
      <c r="BM136" s="146" t="s">
        <v>1241</v>
      </c>
    </row>
    <row r="137" spans="2:51" s="13" customFormat="1" ht="12">
      <c r="B137" s="152"/>
      <c r="D137" s="148" t="s">
        <v>144</v>
      </c>
      <c r="E137" s="153" t="s">
        <v>3</v>
      </c>
      <c r="F137" s="154" t="s">
        <v>179</v>
      </c>
      <c r="H137" s="153" t="s">
        <v>3</v>
      </c>
      <c r="L137" s="152"/>
      <c r="M137" s="155"/>
      <c r="N137" s="156"/>
      <c r="O137" s="156"/>
      <c r="P137" s="156"/>
      <c r="Q137" s="156"/>
      <c r="R137" s="156"/>
      <c r="S137" s="156"/>
      <c r="T137" s="157"/>
      <c r="AT137" s="153" t="s">
        <v>144</v>
      </c>
      <c r="AU137" s="153" t="s">
        <v>83</v>
      </c>
      <c r="AV137" s="13" t="s">
        <v>81</v>
      </c>
      <c r="AW137" s="13" t="s">
        <v>37</v>
      </c>
      <c r="AX137" s="13" t="s">
        <v>75</v>
      </c>
      <c r="AY137" s="153" t="s">
        <v>132</v>
      </c>
    </row>
    <row r="138" spans="2:51" s="14" customFormat="1" ht="12">
      <c r="B138" s="158"/>
      <c r="D138" s="148" t="s">
        <v>144</v>
      </c>
      <c r="E138" s="159" t="s">
        <v>3</v>
      </c>
      <c r="F138" s="160" t="s">
        <v>1242</v>
      </c>
      <c r="H138" s="161">
        <v>34</v>
      </c>
      <c r="L138" s="158"/>
      <c r="M138" s="162"/>
      <c r="N138" s="163"/>
      <c r="O138" s="163"/>
      <c r="P138" s="163"/>
      <c r="Q138" s="163"/>
      <c r="R138" s="163"/>
      <c r="S138" s="163"/>
      <c r="T138" s="164"/>
      <c r="AT138" s="159" t="s">
        <v>144</v>
      </c>
      <c r="AU138" s="159" t="s">
        <v>83</v>
      </c>
      <c r="AV138" s="14" t="s">
        <v>83</v>
      </c>
      <c r="AW138" s="14" t="s">
        <v>37</v>
      </c>
      <c r="AX138" s="14" t="s">
        <v>81</v>
      </c>
      <c r="AY138" s="159" t="s">
        <v>132</v>
      </c>
    </row>
    <row r="139" spans="1:65" s="2" customFormat="1" ht="49.15" customHeight="1">
      <c r="A139" s="30"/>
      <c r="B139" s="135"/>
      <c r="C139" s="136" t="s">
        <v>226</v>
      </c>
      <c r="D139" s="136" t="s">
        <v>135</v>
      </c>
      <c r="E139" s="137" t="s">
        <v>1243</v>
      </c>
      <c r="F139" s="138" t="s">
        <v>1244</v>
      </c>
      <c r="G139" s="139" t="s">
        <v>234</v>
      </c>
      <c r="H139" s="140">
        <v>34</v>
      </c>
      <c r="I139" s="141"/>
      <c r="J139" s="141">
        <f>ROUND(I139*H139,2)</f>
        <v>0</v>
      </c>
      <c r="K139" s="138" t="s">
        <v>139</v>
      </c>
      <c r="L139" s="31"/>
      <c r="M139" s="142" t="s">
        <v>3</v>
      </c>
      <c r="N139" s="143" t="s">
        <v>46</v>
      </c>
      <c r="O139" s="144">
        <v>0.118</v>
      </c>
      <c r="P139" s="144">
        <f>O139*H139</f>
        <v>4.012</v>
      </c>
      <c r="Q139" s="144">
        <v>0.0002</v>
      </c>
      <c r="R139" s="144">
        <f>Q139*H139</f>
        <v>0.0068000000000000005</v>
      </c>
      <c r="S139" s="144">
        <v>0</v>
      </c>
      <c r="T139" s="145">
        <f>S139*H139</f>
        <v>0</v>
      </c>
      <c r="U139" s="30"/>
      <c r="V139" s="30"/>
      <c r="W139" s="30"/>
      <c r="X139" s="30"/>
      <c r="Y139" s="30"/>
      <c r="Z139" s="30"/>
      <c r="AA139" s="30"/>
      <c r="AB139" s="30"/>
      <c r="AC139" s="30"/>
      <c r="AD139" s="30"/>
      <c r="AE139" s="30"/>
      <c r="AR139" s="146" t="s">
        <v>226</v>
      </c>
      <c r="AT139" s="146" t="s">
        <v>135</v>
      </c>
      <c r="AU139" s="146" t="s">
        <v>83</v>
      </c>
      <c r="AY139" s="18" t="s">
        <v>132</v>
      </c>
      <c r="BE139" s="147">
        <f>IF(N139="základní",J139,0)</f>
        <v>0</v>
      </c>
      <c r="BF139" s="147">
        <f>IF(N139="snížená",J139,0)</f>
        <v>0</v>
      </c>
      <c r="BG139" s="147">
        <f>IF(N139="zákl. přenesená",J139,0)</f>
        <v>0</v>
      </c>
      <c r="BH139" s="147">
        <f>IF(N139="sníž. přenesená",J139,0)</f>
        <v>0</v>
      </c>
      <c r="BI139" s="147">
        <f>IF(N139="nulová",J139,0)</f>
        <v>0</v>
      </c>
      <c r="BJ139" s="18" t="s">
        <v>81</v>
      </c>
      <c r="BK139" s="147">
        <f>ROUND(I139*H139,2)</f>
        <v>0</v>
      </c>
      <c r="BL139" s="18" t="s">
        <v>226</v>
      </c>
      <c r="BM139" s="146" t="s">
        <v>1245</v>
      </c>
    </row>
    <row r="140" spans="1:47" s="2" customFormat="1" ht="39">
      <c r="A140" s="30"/>
      <c r="B140" s="31"/>
      <c r="C140" s="30"/>
      <c r="D140" s="148" t="s">
        <v>142</v>
      </c>
      <c r="E140" s="30"/>
      <c r="F140" s="149" t="s">
        <v>1170</v>
      </c>
      <c r="G140" s="30"/>
      <c r="H140" s="30"/>
      <c r="I140" s="30"/>
      <c r="J140" s="30"/>
      <c r="K140" s="30"/>
      <c r="L140" s="31"/>
      <c r="M140" s="150"/>
      <c r="N140" s="151"/>
      <c r="O140" s="51"/>
      <c r="P140" s="51"/>
      <c r="Q140" s="51"/>
      <c r="R140" s="51"/>
      <c r="S140" s="51"/>
      <c r="T140" s="52"/>
      <c r="U140" s="30"/>
      <c r="V140" s="30"/>
      <c r="W140" s="30"/>
      <c r="X140" s="30"/>
      <c r="Y140" s="30"/>
      <c r="Z140" s="30"/>
      <c r="AA140" s="30"/>
      <c r="AB140" s="30"/>
      <c r="AC140" s="30"/>
      <c r="AD140" s="30"/>
      <c r="AE140" s="30"/>
      <c r="AT140" s="18" t="s">
        <v>142</v>
      </c>
      <c r="AU140" s="18" t="s">
        <v>83</v>
      </c>
    </row>
    <row r="141" spans="1:65" s="2" customFormat="1" ht="37.9" customHeight="1">
      <c r="A141" s="30"/>
      <c r="B141" s="135"/>
      <c r="C141" s="136" t="s">
        <v>231</v>
      </c>
      <c r="D141" s="136" t="s">
        <v>135</v>
      </c>
      <c r="E141" s="137" t="s">
        <v>1246</v>
      </c>
      <c r="F141" s="138" t="s">
        <v>1247</v>
      </c>
      <c r="G141" s="139" t="s">
        <v>432</v>
      </c>
      <c r="H141" s="140">
        <v>166.326</v>
      </c>
      <c r="I141" s="141"/>
      <c r="J141" s="141">
        <f>ROUND(I141*H141,2)</f>
        <v>0</v>
      </c>
      <c r="K141" s="138" t="s">
        <v>139</v>
      </c>
      <c r="L141" s="31"/>
      <c r="M141" s="142" t="s">
        <v>3</v>
      </c>
      <c r="N141" s="143" t="s">
        <v>46</v>
      </c>
      <c r="O141" s="144">
        <v>0</v>
      </c>
      <c r="P141" s="144">
        <f>O141*H141</f>
        <v>0</v>
      </c>
      <c r="Q141" s="144">
        <v>0</v>
      </c>
      <c r="R141" s="144">
        <f>Q141*H141</f>
        <v>0</v>
      </c>
      <c r="S141" s="144">
        <v>0</v>
      </c>
      <c r="T141" s="145">
        <f>S141*H141</f>
        <v>0</v>
      </c>
      <c r="U141" s="30"/>
      <c r="V141" s="30"/>
      <c r="W141" s="30"/>
      <c r="X141" s="30"/>
      <c r="Y141" s="30"/>
      <c r="Z141" s="30"/>
      <c r="AA141" s="30"/>
      <c r="AB141" s="30"/>
      <c r="AC141" s="30"/>
      <c r="AD141" s="30"/>
      <c r="AE141" s="30"/>
      <c r="AR141" s="146" t="s">
        <v>226</v>
      </c>
      <c r="AT141" s="146" t="s">
        <v>135</v>
      </c>
      <c r="AU141" s="146" t="s">
        <v>83</v>
      </c>
      <c r="AY141" s="18" t="s">
        <v>132</v>
      </c>
      <c r="BE141" s="147">
        <f>IF(N141="základní",J141,0)</f>
        <v>0</v>
      </c>
      <c r="BF141" s="147">
        <f>IF(N141="snížená",J141,0)</f>
        <v>0</v>
      </c>
      <c r="BG141" s="147">
        <f>IF(N141="zákl. přenesená",J141,0)</f>
        <v>0</v>
      </c>
      <c r="BH141" s="147">
        <f>IF(N141="sníž. přenesená",J141,0)</f>
        <v>0</v>
      </c>
      <c r="BI141" s="147">
        <f>IF(N141="nulová",J141,0)</f>
        <v>0</v>
      </c>
      <c r="BJ141" s="18" t="s">
        <v>81</v>
      </c>
      <c r="BK141" s="147">
        <f>ROUND(I141*H141,2)</f>
        <v>0</v>
      </c>
      <c r="BL141" s="18" t="s">
        <v>226</v>
      </c>
      <c r="BM141" s="146" t="s">
        <v>1248</v>
      </c>
    </row>
    <row r="142" spans="1:47" s="2" customFormat="1" ht="136.5">
      <c r="A142" s="30"/>
      <c r="B142" s="31"/>
      <c r="C142" s="30"/>
      <c r="D142" s="148" t="s">
        <v>142</v>
      </c>
      <c r="E142" s="30"/>
      <c r="F142" s="149" t="s">
        <v>434</v>
      </c>
      <c r="G142" s="30"/>
      <c r="H142" s="30"/>
      <c r="I142" s="30"/>
      <c r="J142" s="30"/>
      <c r="K142" s="30"/>
      <c r="L142" s="31"/>
      <c r="M142" s="150"/>
      <c r="N142" s="151"/>
      <c r="O142" s="51"/>
      <c r="P142" s="51"/>
      <c r="Q142" s="51"/>
      <c r="R142" s="51"/>
      <c r="S142" s="51"/>
      <c r="T142" s="52"/>
      <c r="U142" s="30"/>
      <c r="V142" s="30"/>
      <c r="W142" s="30"/>
      <c r="X142" s="30"/>
      <c r="Y142" s="30"/>
      <c r="Z142" s="30"/>
      <c r="AA142" s="30"/>
      <c r="AB142" s="30"/>
      <c r="AC142" s="30"/>
      <c r="AD142" s="30"/>
      <c r="AE142" s="30"/>
      <c r="AT142" s="18" t="s">
        <v>142</v>
      </c>
      <c r="AU142" s="18" t="s">
        <v>83</v>
      </c>
    </row>
    <row r="143" spans="1:65" s="2" customFormat="1" ht="37.9" customHeight="1">
      <c r="A143" s="30"/>
      <c r="B143" s="135"/>
      <c r="C143" s="136" t="s">
        <v>239</v>
      </c>
      <c r="D143" s="136" t="s">
        <v>135</v>
      </c>
      <c r="E143" s="137" t="s">
        <v>1249</v>
      </c>
      <c r="F143" s="138" t="s">
        <v>1250</v>
      </c>
      <c r="G143" s="139" t="s">
        <v>432</v>
      </c>
      <c r="H143" s="140">
        <v>166.326</v>
      </c>
      <c r="I143" s="141"/>
      <c r="J143" s="141">
        <f>ROUND(I143*H143,2)</f>
        <v>0</v>
      </c>
      <c r="K143" s="138" t="s">
        <v>139</v>
      </c>
      <c r="L143" s="31"/>
      <c r="M143" s="142" t="s">
        <v>3</v>
      </c>
      <c r="N143" s="143" t="s">
        <v>46</v>
      </c>
      <c r="O143" s="144">
        <v>0</v>
      </c>
      <c r="P143" s="144">
        <f>O143*H143</f>
        <v>0</v>
      </c>
      <c r="Q143" s="144">
        <v>0</v>
      </c>
      <c r="R143" s="144">
        <f>Q143*H143</f>
        <v>0</v>
      </c>
      <c r="S143" s="144">
        <v>0</v>
      </c>
      <c r="T143" s="145">
        <f>S143*H143</f>
        <v>0</v>
      </c>
      <c r="U143" s="30"/>
      <c r="V143" s="30"/>
      <c r="W143" s="30"/>
      <c r="X143" s="30"/>
      <c r="Y143" s="30"/>
      <c r="Z143" s="30"/>
      <c r="AA143" s="30"/>
      <c r="AB143" s="30"/>
      <c r="AC143" s="30"/>
      <c r="AD143" s="30"/>
      <c r="AE143" s="30"/>
      <c r="AR143" s="146" t="s">
        <v>226</v>
      </c>
      <c r="AT143" s="146" t="s">
        <v>135</v>
      </c>
      <c r="AU143" s="146" t="s">
        <v>83</v>
      </c>
      <c r="AY143" s="18" t="s">
        <v>132</v>
      </c>
      <c r="BE143" s="147">
        <f>IF(N143="základní",J143,0)</f>
        <v>0</v>
      </c>
      <c r="BF143" s="147">
        <f>IF(N143="snížená",J143,0)</f>
        <v>0</v>
      </c>
      <c r="BG143" s="147">
        <f>IF(N143="zákl. přenesená",J143,0)</f>
        <v>0</v>
      </c>
      <c r="BH143" s="147">
        <f>IF(N143="sníž. přenesená",J143,0)</f>
        <v>0</v>
      </c>
      <c r="BI143" s="147">
        <f>IF(N143="nulová",J143,0)</f>
        <v>0</v>
      </c>
      <c r="BJ143" s="18" t="s">
        <v>81</v>
      </c>
      <c r="BK143" s="147">
        <f>ROUND(I143*H143,2)</f>
        <v>0</v>
      </c>
      <c r="BL143" s="18" t="s">
        <v>226</v>
      </c>
      <c r="BM143" s="146" t="s">
        <v>1251</v>
      </c>
    </row>
    <row r="144" spans="1:47" s="2" customFormat="1" ht="136.5">
      <c r="A144" s="30"/>
      <c r="B144" s="31"/>
      <c r="C144" s="30"/>
      <c r="D144" s="148" t="s">
        <v>142</v>
      </c>
      <c r="E144" s="30"/>
      <c r="F144" s="149" t="s">
        <v>434</v>
      </c>
      <c r="G144" s="30"/>
      <c r="H144" s="30"/>
      <c r="I144" s="30"/>
      <c r="J144" s="30"/>
      <c r="K144" s="30"/>
      <c r="L144" s="31"/>
      <c r="M144" s="150"/>
      <c r="N144" s="151"/>
      <c r="O144" s="51"/>
      <c r="P144" s="51"/>
      <c r="Q144" s="51"/>
      <c r="R144" s="51"/>
      <c r="S144" s="51"/>
      <c r="T144" s="52"/>
      <c r="U144" s="30"/>
      <c r="V144" s="30"/>
      <c r="W144" s="30"/>
      <c r="X144" s="30"/>
      <c r="Y144" s="30"/>
      <c r="Z144" s="30"/>
      <c r="AA144" s="30"/>
      <c r="AB144" s="30"/>
      <c r="AC144" s="30"/>
      <c r="AD144" s="30"/>
      <c r="AE144" s="30"/>
      <c r="AT144" s="18" t="s">
        <v>142</v>
      </c>
      <c r="AU144" s="18" t="s">
        <v>83</v>
      </c>
    </row>
    <row r="145" spans="2:63" s="12" customFormat="1" ht="22.9" customHeight="1">
      <c r="B145" s="123"/>
      <c r="D145" s="124" t="s">
        <v>74</v>
      </c>
      <c r="E145" s="133" t="s">
        <v>1252</v>
      </c>
      <c r="F145" s="133" t="s">
        <v>1253</v>
      </c>
      <c r="J145" s="134">
        <f>BK145</f>
        <v>0</v>
      </c>
      <c r="L145" s="123"/>
      <c r="M145" s="127"/>
      <c r="N145" s="128"/>
      <c r="O145" s="128"/>
      <c r="P145" s="129">
        <f>SUM(P146:P164)</f>
        <v>1.935</v>
      </c>
      <c r="Q145" s="128"/>
      <c r="R145" s="129">
        <f>SUM(R146:R164)</f>
        <v>0.00488</v>
      </c>
      <c r="S145" s="128"/>
      <c r="T145" s="130">
        <f>SUM(T146:T164)</f>
        <v>0</v>
      </c>
      <c r="AR145" s="124" t="s">
        <v>83</v>
      </c>
      <c r="AT145" s="131" t="s">
        <v>74</v>
      </c>
      <c r="AU145" s="131" t="s">
        <v>81</v>
      </c>
      <c r="AY145" s="124" t="s">
        <v>132</v>
      </c>
      <c r="BK145" s="132">
        <f>SUM(BK146:BK164)</f>
        <v>0</v>
      </c>
    </row>
    <row r="146" spans="1:65" s="2" customFormat="1" ht="24.2" customHeight="1">
      <c r="A146" s="30"/>
      <c r="B146" s="135"/>
      <c r="C146" s="136" t="s">
        <v>246</v>
      </c>
      <c r="D146" s="136" t="s">
        <v>135</v>
      </c>
      <c r="E146" s="137" t="s">
        <v>1254</v>
      </c>
      <c r="F146" s="138" t="s">
        <v>1255</v>
      </c>
      <c r="G146" s="139" t="s">
        <v>184</v>
      </c>
      <c r="H146" s="140">
        <v>4</v>
      </c>
      <c r="I146" s="141"/>
      <c r="J146" s="141">
        <f>ROUND(I146*H146,2)</f>
        <v>0</v>
      </c>
      <c r="K146" s="138" t="s">
        <v>139</v>
      </c>
      <c r="L146" s="31"/>
      <c r="M146" s="142" t="s">
        <v>3</v>
      </c>
      <c r="N146" s="143" t="s">
        <v>46</v>
      </c>
      <c r="O146" s="144">
        <v>0.15</v>
      </c>
      <c r="P146" s="144">
        <f>O146*H146</f>
        <v>0.6</v>
      </c>
      <c r="Q146" s="144">
        <v>0.00026</v>
      </c>
      <c r="R146" s="144">
        <f>Q146*H146</f>
        <v>0.00104</v>
      </c>
      <c r="S146" s="144">
        <v>0</v>
      </c>
      <c r="T146" s="145">
        <f>S146*H146</f>
        <v>0</v>
      </c>
      <c r="U146" s="30"/>
      <c r="V146" s="30"/>
      <c r="W146" s="30"/>
      <c r="X146" s="30"/>
      <c r="Y146" s="30"/>
      <c r="Z146" s="30"/>
      <c r="AA146" s="30"/>
      <c r="AB146" s="30"/>
      <c r="AC146" s="30"/>
      <c r="AD146" s="30"/>
      <c r="AE146" s="30"/>
      <c r="AR146" s="146" t="s">
        <v>226</v>
      </c>
      <c r="AT146" s="146" t="s">
        <v>135</v>
      </c>
      <c r="AU146" s="146" t="s">
        <v>83</v>
      </c>
      <c r="AY146" s="18" t="s">
        <v>132</v>
      </c>
      <c r="BE146" s="147">
        <f>IF(N146="základní",J146,0)</f>
        <v>0</v>
      </c>
      <c r="BF146" s="147">
        <f>IF(N146="snížená",J146,0)</f>
        <v>0</v>
      </c>
      <c r="BG146" s="147">
        <f>IF(N146="zákl. přenesená",J146,0)</f>
        <v>0</v>
      </c>
      <c r="BH146" s="147">
        <f>IF(N146="sníž. přenesená",J146,0)</f>
        <v>0</v>
      </c>
      <c r="BI146" s="147">
        <f>IF(N146="nulová",J146,0)</f>
        <v>0</v>
      </c>
      <c r="BJ146" s="18" t="s">
        <v>81</v>
      </c>
      <c r="BK146" s="147">
        <f>ROUND(I146*H146,2)</f>
        <v>0</v>
      </c>
      <c r="BL146" s="18" t="s">
        <v>226</v>
      </c>
      <c r="BM146" s="146" t="s">
        <v>1256</v>
      </c>
    </row>
    <row r="147" spans="1:47" s="2" customFormat="1" ht="48.75">
      <c r="A147" s="30"/>
      <c r="B147" s="31"/>
      <c r="C147" s="30"/>
      <c r="D147" s="148" t="s">
        <v>142</v>
      </c>
      <c r="E147" s="30"/>
      <c r="F147" s="149" t="s">
        <v>1257</v>
      </c>
      <c r="G147" s="30"/>
      <c r="H147" s="30"/>
      <c r="I147" s="30"/>
      <c r="J147" s="30"/>
      <c r="K147" s="30"/>
      <c r="L147" s="31"/>
      <c r="M147" s="150"/>
      <c r="N147" s="151"/>
      <c r="O147" s="51"/>
      <c r="P147" s="51"/>
      <c r="Q147" s="51"/>
      <c r="R147" s="51"/>
      <c r="S147" s="51"/>
      <c r="T147" s="52"/>
      <c r="U147" s="30"/>
      <c r="V147" s="30"/>
      <c r="W147" s="30"/>
      <c r="X147" s="30"/>
      <c r="Y147" s="30"/>
      <c r="Z147" s="30"/>
      <c r="AA147" s="30"/>
      <c r="AB147" s="30"/>
      <c r="AC147" s="30"/>
      <c r="AD147" s="30"/>
      <c r="AE147" s="30"/>
      <c r="AT147" s="18" t="s">
        <v>142</v>
      </c>
      <c r="AU147" s="18" t="s">
        <v>83</v>
      </c>
    </row>
    <row r="148" spans="2:51" s="13" customFormat="1" ht="12">
      <c r="B148" s="152"/>
      <c r="D148" s="148" t="s">
        <v>144</v>
      </c>
      <c r="E148" s="153" t="s">
        <v>3</v>
      </c>
      <c r="F148" s="154" t="s">
        <v>1220</v>
      </c>
      <c r="H148" s="153" t="s">
        <v>3</v>
      </c>
      <c r="L148" s="152"/>
      <c r="M148" s="155"/>
      <c r="N148" s="156"/>
      <c r="O148" s="156"/>
      <c r="P148" s="156"/>
      <c r="Q148" s="156"/>
      <c r="R148" s="156"/>
      <c r="S148" s="156"/>
      <c r="T148" s="157"/>
      <c r="AT148" s="153" t="s">
        <v>144</v>
      </c>
      <c r="AU148" s="153" t="s">
        <v>83</v>
      </c>
      <c r="AV148" s="13" t="s">
        <v>81</v>
      </c>
      <c r="AW148" s="13" t="s">
        <v>37</v>
      </c>
      <c r="AX148" s="13" t="s">
        <v>75</v>
      </c>
      <c r="AY148" s="153" t="s">
        <v>132</v>
      </c>
    </row>
    <row r="149" spans="2:51" s="14" customFormat="1" ht="12">
      <c r="B149" s="158"/>
      <c r="D149" s="148" t="s">
        <v>144</v>
      </c>
      <c r="E149" s="159" t="s">
        <v>3</v>
      </c>
      <c r="F149" s="160" t="s">
        <v>140</v>
      </c>
      <c r="H149" s="161">
        <v>4</v>
      </c>
      <c r="L149" s="158"/>
      <c r="M149" s="162"/>
      <c r="N149" s="163"/>
      <c r="O149" s="163"/>
      <c r="P149" s="163"/>
      <c r="Q149" s="163"/>
      <c r="R149" s="163"/>
      <c r="S149" s="163"/>
      <c r="T149" s="164"/>
      <c r="AT149" s="159" t="s">
        <v>144</v>
      </c>
      <c r="AU149" s="159" t="s">
        <v>83</v>
      </c>
      <c r="AV149" s="14" t="s">
        <v>83</v>
      </c>
      <c r="AW149" s="14" t="s">
        <v>37</v>
      </c>
      <c r="AX149" s="14" t="s">
        <v>81</v>
      </c>
      <c r="AY149" s="159" t="s">
        <v>132</v>
      </c>
    </row>
    <row r="150" spans="1:65" s="2" customFormat="1" ht="37.9" customHeight="1">
      <c r="A150" s="30"/>
      <c r="B150" s="135"/>
      <c r="C150" s="136" t="s">
        <v>251</v>
      </c>
      <c r="D150" s="136" t="s">
        <v>135</v>
      </c>
      <c r="E150" s="137" t="s">
        <v>1258</v>
      </c>
      <c r="F150" s="138" t="s">
        <v>1259</v>
      </c>
      <c r="G150" s="139" t="s">
        <v>184</v>
      </c>
      <c r="H150" s="140">
        <v>4</v>
      </c>
      <c r="I150" s="141"/>
      <c r="J150" s="141">
        <f>ROUND(I150*H150,2)</f>
        <v>0</v>
      </c>
      <c r="K150" s="138" t="s">
        <v>139</v>
      </c>
      <c r="L150" s="31"/>
      <c r="M150" s="142" t="s">
        <v>3</v>
      </c>
      <c r="N150" s="143" t="s">
        <v>46</v>
      </c>
      <c r="O150" s="144">
        <v>0.035</v>
      </c>
      <c r="P150" s="144">
        <f>O150*H150</f>
        <v>0.14</v>
      </c>
      <c r="Q150" s="144">
        <v>0.00014</v>
      </c>
      <c r="R150" s="144">
        <f>Q150*H150</f>
        <v>0.00056</v>
      </c>
      <c r="S150" s="144">
        <v>0</v>
      </c>
      <c r="T150" s="145">
        <f>S150*H150</f>
        <v>0</v>
      </c>
      <c r="U150" s="30"/>
      <c r="V150" s="30"/>
      <c r="W150" s="30"/>
      <c r="X150" s="30"/>
      <c r="Y150" s="30"/>
      <c r="Z150" s="30"/>
      <c r="AA150" s="30"/>
      <c r="AB150" s="30"/>
      <c r="AC150" s="30"/>
      <c r="AD150" s="30"/>
      <c r="AE150" s="30"/>
      <c r="AR150" s="146" t="s">
        <v>226</v>
      </c>
      <c r="AT150" s="146" t="s">
        <v>135</v>
      </c>
      <c r="AU150" s="146" t="s">
        <v>83</v>
      </c>
      <c r="AY150" s="18" t="s">
        <v>132</v>
      </c>
      <c r="BE150" s="147">
        <f>IF(N150="základní",J150,0)</f>
        <v>0</v>
      </c>
      <c r="BF150" s="147">
        <f>IF(N150="snížená",J150,0)</f>
        <v>0</v>
      </c>
      <c r="BG150" s="147">
        <f>IF(N150="zákl. přenesená",J150,0)</f>
        <v>0</v>
      </c>
      <c r="BH150" s="147">
        <f>IF(N150="sníž. přenesená",J150,0)</f>
        <v>0</v>
      </c>
      <c r="BI150" s="147">
        <f>IF(N150="nulová",J150,0)</f>
        <v>0</v>
      </c>
      <c r="BJ150" s="18" t="s">
        <v>81</v>
      </c>
      <c r="BK150" s="147">
        <f>ROUND(I150*H150,2)</f>
        <v>0</v>
      </c>
      <c r="BL150" s="18" t="s">
        <v>226</v>
      </c>
      <c r="BM150" s="146" t="s">
        <v>1260</v>
      </c>
    </row>
    <row r="151" spans="1:47" s="2" customFormat="1" ht="48.75">
      <c r="A151" s="30"/>
      <c r="B151" s="31"/>
      <c r="C151" s="30"/>
      <c r="D151" s="148" t="s">
        <v>142</v>
      </c>
      <c r="E151" s="30"/>
      <c r="F151" s="149" t="s">
        <v>1257</v>
      </c>
      <c r="G151" s="30"/>
      <c r="H151" s="30"/>
      <c r="I151" s="30"/>
      <c r="J151" s="30"/>
      <c r="K151" s="30"/>
      <c r="L151" s="31"/>
      <c r="M151" s="150"/>
      <c r="N151" s="151"/>
      <c r="O151" s="51"/>
      <c r="P151" s="51"/>
      <c r="Q151" s="51"/>
      <c r="R151" s="51"/>
      <c r="S151" s="51"/>
      <c r="T151" s="52"/>
      <c r="U151" s="30"/>
      <c r="V151" s="30"/>
      <c r="W151" s="30"/>
      <c r="X151" s="30"/>
      <c r="Y151" s="30"/>
      <c r="Z151" s="30"/>
      <c r="AA151" s="30"/>
      <c r="AB151" s="30"/>
      <c r="AC151" s="30"/>
      <c r="AD151" s="30"/>
      <c r="AE151" s="30"/>
      <c r="AT151" s="18" t="s">
        <v>142</v>
      </c>
      <c r="AU151" s="18" t="s">
        <v>83</v>
      </c>
    </row>
    <row r="152" spans="1:65" s="2" customFormat="1" ht="24.2" customHeight="1">
      <c r="A152" s="30"/>
      <c r="B152" s="135"/>
      <c r="C152" s="136" t="s">
        <v>8</v>
      </c>
      <c r="D152" s="136" t="s">
        <v>135</v>
      </c>
      <c r="E152" s="137" t="s">
        <v>1261</v>
      </c>
      <c r="F152" s="138" t="s">
        <v>1262</v>
      </c>
      <c r="G152" s="139" t="s">
        <v>184</v>
      </c>
      <c r="H152" s="140">
        <v>1</v>
      </c>
      <c r="I152" s="141"/>
      <c r="J152" s="141">
        <f>ROUND(I152*H152,2)</f>
        <v>0</v>
      </c>
      <c r="K152" s="138" t="s">
        <v>139</v>
      </c>
      <c r="L152" s="31"/>
      <c r="M152" s="142" t="s">
        <v>3</v>
      </c>
      <c r="N152" s="143" t="s">
        <v>46</v>
      </c>
      <c r="O152" s="144">
        <v>0.165</v>
      </c>
      <c r="P152" s="144">
        <f>O152*H152</f>
        <v>0.165</v>
      </c>
      <c r="Q152" s="144">
        <v>0.0007</v>
      </c>
      <c r="R152" s="144">
        <f>Q152*H152</f>
        <v>0.0007</v>
      </c>
      <c r="S152" s="144">
        <v>0</v>
      </c>
      <c r="T152" s="145">
        <f>S152*H152</f>
        <v>0</v>
      </c>
      <c r="U152" s="30"/>
      <c r="V152" s="30"/>
      <c r="W152" s="30"/>
      <c r="X152" s="30"/>
      <c r="Y152" s="30"/>
      <c r="Z152" s="30"/>
      <c r="AA152" s="30"/>
      <c r="AB152" s="30"/>
      <c r="AC152" s="30"/>
      <c r="AD152" s="30"/>
      <c r="AE152" s="30"/>
      <c r="AR152" s="146" t="s">
        <v>226</v>
      </c>
      <c r="AT152" s="146" t="s">
        <v>135</v>
      </c>
      <c r="AU152" s="146" t="s">
        <v>83</v>
      </c>
      <c r="AY152" s="18" t="s">
        <v>132</v>
      </c>
      <c r="BE152" s="147">
        <f>IF(N152="základní",J152,0)</f>
        <v>0</v>
      </c>
      <c r="BF152" s="147">
        <f>IF(N152="snížená",J152,0)</f>
        <v>0</v>
      </c>
      <c r="BG152" s="147">
        <f>IF(N152="zákl. přenesená",J152,0)</f>
        <v>0</v>
      </c>
      <c r="BH152" s="147">
        <f>IF(N152="sníž. přenesená",J152,0)</f>
        <v>0</v>
      </c>
      <c r="BI152" s="147">
        <f>IF(N152="nulová",J152,0)</f>
        <v>0</v>
      </c>
      <c r="BJ152" s="18" t="s">
        <v>81</v>
      </c>
      <c r="BK152" s="147">
        <f>ROUND(I152*H152,2)</f>
        <v>0</v>
      </c>
      <c r="BL152" s="18" t="s">
        <v>226</v>
      </c>
      <c r="BM152" s="146" t="s">
        <v>1263</v>
      </c>
    </row>
    <row r="153" spans="2:51" s="13" customFormat="1" ht="12">
      <c r="B153" s="152"/>
      <c r="D153" s="148" t="s">
        <v>144</v>
      </c>
      <c r="E153" s="153" t="s">
        <v>3</v>
      </c>
      <c r="F153" s="154" t="s">
        <v>1220</v>
      </c>
      <c r="H153" s="153" t="s">
        <v>3</v>
      </c>
      <c r="L153" s="152"/>
      <c r="M153" s="155"/>
      <c r="N153" s="156"/>
      <c r="O153" s="156"/>
      <c r="P153" s="156"/>
      <c r="Q153" s="156"/>
      <c r="R153" s="156"/>
      <c r="S153" s="156"/>
      <c r="T153" s="157"/>
      <c r="AT153" s="153" t="s">
        <v>144</v>
      </c>
      <c r="AU153" s="153" t="s">
        <v>83</v>
      </c>
      <c r="AV153" s="13" t="s">
        <v>81</v>
      </c>
      <c r="AW153" s="13" t="s">
        <v>37</v>
      </c>
      <c r="AX153" s="13" t="s">
        <v>75</v>
      </c>
      <c r="AY153" s="153" t="s">
        <v>132</v>
      </c>
    </row>
    <row r="154" spans="2:51" s="14" customFormat="1" ht="12">
      <c r="B154" s="158"/>
      <c r="D154" s="148" t="s">
        <v>144</v>
      </c>
      <c r="E154" s="159" t="s">
        <v>3</v>
      </c>
      <c r="F154" s="160" t="s">
        <v>81</v>
      </c>
      <c r="H154" s="161">
        <v>1</v>
      </c>
      <c r="L154" s="158"/>
      <c r="M154" s="162"/>
      <c r="N154" s="163"/>
      <c r="O154" s="163"/>
      <c r="P154" s="163"/>
      <c r="Q154" s="163"/>
      <c r="R154" s="163"/>
      <c r="S154" s="163"/>
      <c r="T154" s="164"/>
      <c r="AT154" s="159" t="s">
        <v>144</v>
      </c>
      <c r="AU154" s="159" t="s">
        <v>83</v>
      </c>
      <c r="AV154" s="14" t="s">
        <v>83</v>
      </c>
      <c r="AW154" s="14" t="s">
        <v>37</v>
      </c>
      <c r="AX154" s="14" t="s">
        <v>81</v>
      </c>
      <c r="AY154" s="159" t="s">
        <v>132</v>
      </c>
    </row>
    <row r="155" spans="1:65" s="2" customFormat="1" ht="24.2" customHeight="1">
      <c r="A155" s="30"/>
      <c r="B155" s="135"/>
      <c r="C155" s="136" t="s">
        <v>263</v>
      </c>
      <c r="D155" s="136" t="s">
        <v>135</v>
      </c>
      <c r="E155" s="137" t="s">
        <v>1264</v>
      </c>
      <c r="F155" s="138" t="s">
        <v>1265</v>
      </c>
      <c r="G155" s="139" t="s">
        <v>184</v>
      </c>
      <c r="H155" s="140">
        <v>3</v>
      </c>
      <c r="I155" s="141"/>
      <c r="J155" s="141">
        <f>ROUND(I155*H155,2)</f>
        <v>0</v>
      </c>
      <c r="K155" s="138" t="s">
        <v>139</v>
      </c>
      <c r="L155" s="31"/>
      <c r="M155" s="142" t="s">
        <v>3</v>
      </c>
      <c r="N155" s="143" t="s">
        <v>46</v>
      </c>
      <c r="O155" s="144">
        <v>0.206</v>
      </c>
      <c r="P155" s="144">
        <f>O155*H155</f>
        <v>0.618</v>
      </c>
      <c r="Q155" s="144">
        <v>0.0007</v>
      </c>
      <c r="R155" s="144">
        <f>Q155*H155</f>
        <v>0.0021</v>
      </c>
      <c r="S155" s="144">
        <v>0</v>
      </c>
      <c r="T155" s="145">
        <f>S155*H155</f>
        <v>0</v>
      </c>
      <c r="U155" s="30"/>
      <c r="V155" s="30"/>
      <c r="W155" s="30"/>
      <c r="X155" s="30"/>
      <c r="Y155" s="30"/>
      <c r="Z155" s="30"/>
      <c r="AA155" s="30"/>
      <c r="AB155" s="30"/>
      <c r="AC155" s="30"/>
      <c r="AD155" s="30"/>
      <c r="AE155" s="30"/>
      <c r="AR155" s="146" t="s">
        <v>226</v>
      </c>
      <c r="AT155" s="146" t="s">
        <v>135</v>
      </c>
      <c r="AU155" s="146" t="s">
        <v>83</v>
      </c>
      <c r="AY155" s="18" t="s">
        <v>132</v>
      </c>
      <c r="BE155" s="147">
        <f>IF(N155="základní",J155,0)</f>
        <v>0</v>
      </c>
      <c r="BF155" s="147">
        <f>IF(N155="snížená",J155,0)</f>
        <v>0</v>
      </c>
      <c r="BG155" s="147">
        <f>IF(N155="zákl. přenesená",J155,0)</f>
        <v>0</v>
      </c>
      <c r="BH155" s="147">
        <f>IF(N155="sníž. přenesená",J155,0)</f>
        <v>0</v>
      </c>
      <c r="BI155" s="147">
        <f>IF(N155="nulová",J155,0)</f>
        <v>0</v>
      </c>
      <c r="BJ155" s="18" t="s">
        <v>81</v>
      </c>
      <c r="BK155" s="147">
        <f>ROUND(I155*H155,2)</f>
        <v>0</v>
      </c>
      <c r="BL155" s="18" t="s">
        <v>226</v>
      </c>
      <c r="BM155" s="146" t="s">
        <v>1266</v>
      </c>
    </row>
    <row r="156" spans="2:51" s="13" customFormat="1" ht="12">
      <c r="B156" s="152"/>
      <c r="D156" s="148" t="s">
        <v>144</v>
      </c>
      <c r="E156" s="153" t="s">
        <v>3</v>
      </c>
      <c r="F156" s="154" t="s">
        <v>1220</v>
      </c>
      <c r="H156" s="153" t="s">
        <v>3</v>
      </c>
      <c r="L156" s="152"/>
      <c r="M156" s="155"/>
      <c r="N156" s="156"/>
      <c r="O156" s="156"/>
      <c r="P156" s="156"/>
      <c r="Q156" s="156"/>
      <c r="R156" s="156"/>
      <c r="S156" s="156"/>
      <c r="T156" s="157"/>
      <c r="AT156" s="153" t="s">
        <v>144</v>
      </c>
      <c r="AU156" s="153" t="s">
        <v>83</v>
      </c>
      <c r="AV156" s="13" t="s">
        <v>81</v>
      </c>
      <c r="AW156" s="13" t="s">
        <v>37</v>
      </c>
      <c r="AX156" s="13" t="s">
        <v>75</v>
      </c>
      <c r="AY156" s="153" t="s">
        <v>132</v>
      </c>
    </row>
    <row r="157" spans="2:51" s="14" customFormat="1" ht="12">
      <c r="B157" s="158"/>
      <c r="D157" s="148" t="s">
        <v>144</v>
      </c>
      <c r="E157" s="159" t="s">
        <v>3</v>
      </c>
      <c r="F157" s="160" t="s">
        <v>133</v>
      </c>
      <c r="H157" s="161">
        <v>3</v>
      </c>
      <c r="L157" s="158"/>
      <c r="M157" s="162"/>
      <c r="N157" s="163"/>
      <c r="O157" s="163"/>
      <c r="P157" s="163"/>
      <c r="Q157" s="163"/>
      <c r="R157" s="163"/>
      <c r="S157" s="163"/>
      <c r="T157" s="164"/>
      <c r="AT157" s="159" t="s">
        <v>144</v>
      </c>
      <c r="AU157" s="159" t="s">
        <v>83</v>
      </c>
      <c r="AV157" s="14" t="s">
        <v>83</v>
      </c>
      <c r="AW157" s="14" t="s">
        <v>37</v>
      </c>
      <c r="AX157" s="14" t="s">
        <v>81</v>
      </c>
      <c r="AY157" s="159" t="s">
        <v>132</v>
      </c>
    </row>
    <row r="158" spans="1:65" s="2" customFormat="1" ht="14.45" customHeight="1">
      <c r="A158" s="30"/>
      <c r="B158" s="135"/>
      <c r="C158" s="136" t="s">
        <v>269</v>
      </c>
      <c r="D158" s="136" t="s">
        <v>135</v>
      </c>
      <c r="E158" s="137" t="s">
        <v>1267</v>
      </c>
      <c r="F158" s="138" t="s">
        <v>1268</v>
      </c>
      <c r="G158" s="139" t="s">
        <v>184</v>
      </c>
      <c r="H158" s="140">
        <v>2</v>
      </c>
      <c r="I158" s="141"/>
      <c r="J158" s="141">
        <f>ROUND(I158*H158,2)</f>
        <v>0</v>
      </c>
      <c r="K158" s="138" t="s">
        <v>139</v>
      </c>
      <c r="L158" s="31"/>
      <c r="M158" s="142" t="s">
        <v>3</v>
      </c>
      <c r="N158" s="143" t="s">
        <v>46</v>
      </c>
      <c r="O158" s="144">
        <v>0.206</v>
      </c>
      <c r="P158" s="144">
        <f>O158*H158</f>
        <v>0.412</v>
      </c>
      <c r="Q158" s="144">
        <v>0.00024</v>
      </c>
      <c r="R158" s="144">
        <f>Q158*H158</f>
        <v>0.00048</v>
      </c>
      <c r="S158" s="144">
        <v>0</v>
      </c>
      <c r="T158" s="145">
        <f>S158*H158</f>
        <v>0</v>
      </c>
      <c r="U158" s="30"/>
      <c r="V158" s="30"/>
      <c r="W158" s="30"/>
      <c r="X158" s="30"/>
      <c r="Y158" s="30"/>
      <c r="Z158" s="30"/>
      <c r="AA158" s="30"/>
      <c r="AB158" s="30"/>
      <c r="AC158" s="30"/>
      <c r="AD158" s="30"/>
      <c r="AE158" s="30"/>
      <c r="AR158" s="146" t="s">
        <v>226</v>
      </c>
      <c r="AT158" s="146" t="s">
        <v>135</v>
      </c>
      <c r="AU158" s="146" t="s">
        <v>83</v>
      </c>
      <c r="AY158" s="18" t="s">
        <v>132</v>
      </c>
      <c r="BE158" s="147">
        <f>IF(N158="základní",J158,0)</f>
        <v>0</v>
      </c>
      <c r="BF158" s="147">
        <f>IF(N158="snížená",J158,0)</f>
        <v>0</v>
      </c>
      <c r="BG158" s="147">
        <f>IF(N158="zákl. přenesená",J158,0)</f>
        <v>0</v>
      </c>
      <c r="BH158" s="147">
        <f>IF(N158="sníž. přenesená",J158,0)</f>
        <v>0</v>
      </c>
      <c r="BI158" s="147">
        <f>IF(N158="nulová",J158,0)</f>
        <v>0</v>
      </c>
      <c r="BJ158" s="18" t="s">
        <v>81</v>
      </c>
      <c r="BK158" s="147">
        <f>ROUND(I158*H158,2)</f>
        <v>0</v>
      </c>
      <c r="BL158" s="18" t="s">
        <v>226</v>
      </c>
      <c r="BM158" s="146" t="s">
        <v>1269</v>
      </c>
    </row>
    <row r="159" spans="2:51" s="13" customFormat="1" ht="12">
      <c r="B159" s="152"/>
      <c r="D159" s="148" t="s">
        <v>144</v>
      </c>
      <c r="E159" s="153" t="s">
        <v>3</v>
      </c>
      <c r="F159" s="154" t="s">
        <v>1220</v>
      </c>
      <c r="H159" s="153" t="s">
        <v>3</v>
      </c>
      <c r="L159" s="152"/>
      <c r="M159" s="155"/>
      <c r="N159" s="156"/>
      <c r="O159" s="156"/>
      <c r="P159" s="156"/>
      <c r="Q159" s="156"/>
      <c r="R159" s="156"/>
      <c r="S159" s="156"/>
      <c r="T159" s="157"/>
      <c r="AT159" s="153" t="s">
        <v>144</v>
      </c>
      <c r="AU159" s="153" t="s">
        <v>83</v>
      </c>
      <c r="AV159" s="13" t="s">
        <v>81</v>
      </c>
      <c r="AW159" s="13" t="s">
        <v>37</v>
      </c>
      <c r="AX159" s="13" t="s">
        <v>75</v>
      </c>
      <c r="AY159" s="153" t="s">
        <v>132</v>
      </c>
    </row>
    <row r="160" spans="2:51" s="14" customFormat="1" ht="12">
      <c r="B160" s="158"/>
      <c r="D160" s="148" t="s">
        <v>144</v>
      </c>
      <c r="E160" s="159" t="s">
        <v>3</v>
      </c>
      <c r="F160" s="160" t="s">
        <v>1270</v>
      </c>
      <c r="H160" s="161">
        <v>2</v>
      </c>
      <c r="L160" s="158"/>
      <c r="M160" s="162"/>
      <c r="N160" s="163"/>
      <c r="O160" s="163"/>
      <c r="P160" s="163"/>
      <c r="Q160" s="163"/>
      <c r="R160" s="163"/>
      <c r="S160" s="163"/>
      <c r="T160" s="164"/>
      <c r="AT160" s="159" t="s">
        <v>144</v>
      </c>
      <c r="AU160" s="159" t="s">
        <v>83</v>
      </c>
      <c r="AV160" s="14" t="s">
        <v>83</v>
      </c>
      <c r="AW160" s="14" t="s">
        <v>37</v>
      </c>
      <c r="AX160" s="14" t="s">
        <v>81</v>
      </c>
      <c r="AY160" s="159" t="s">
        <v>132</v>
      </c>
    </row>
    <row r="161" spans="1:65" s="2" customFormat="1" ht="37.9" customHeight="1">
      <c r="A161" s="30"/>
      <c r="B161" s="135"/>
      <c r="C161" s="136" t="s">
        <v>274</v>
      </c>
      <c r="D161" s="136" t="s">
        <v>135</v>
      </c>
      <c r="E161" s="137" t="s">
        <v>1271</v>
      </c>
      <c r="F161" s="138" t="s">
        <v>1272</v>
      </c>
      <c r="G161" s="139" t="s">
        <v>432</v>
      </c>
      <c r="H161" s="140">
        <v>54.86</v>
      </c>
      <c r="I161" s="141"/>
      <c r="J161" s="141">
        <f>ROUND(I161*H161,2)</f>
        <v>0</v>
      </c>
      <c r="K161" s="138" t="s">
        <v>139</v>
      </c>
      <c r="L161" s="31"/>
      <c r="M161" s="142" t="s">
        <v>3</v>
      </c>
      <c r="N161" s="143" t="s">
        <v>46</v>
      </c>
      <c r="O161" s="144">
        <v>0</v>
      </c>
      <c r="P161" s="144">
        <f>O161*H161</f>
        <v>0</v>
      </c>
      <c r="Q161" s="144">
        <v>0</v>
      </c>
      <c r="R161" s="144">
        <f>Q161*H161</f>
        <v>0</v>
      </c>
      <c r="S161" s="144">
        <v>0</v>
      </c>
      <c r="T161" s="145">
        <f>S161*H161</f>
        <v>0</v>
      </c>
      <c r="U161" s="30"/>
      <c r="V161" s="30"/>
      <c r="W161" s="30"/>
      <c r="X161" s="30"/>
      <c r="Y161" s="30"/>
      <c r="Z161" s="30"/>
      <c r="AA161" s="30"/>
      <c r="AB161" s="30"/>
      <c r="AC161" s="30"/>
      <c r="AD161" s="30"/>
      <c r="AE161" s="30"/>
      <c r="AR161" s="146" t="s">
        <v>226</v>
      </c>
      <c r="AT161" s="146" t="s">
        <v>135</v>
      </c>
      <c r="AU161" s="146" t="s">
        <v>83</v>
      </c>
      <c r="AY161" s="18" t="s">
        <v>132</v>
      </c>
      <c r="BE161" s="147">
        <f>IF(N161="základní",J161,0)</f>
        <v>0</v>
      </c>
      <c r="BF161" s="147">
        <f>IF(N161="snížená",J161,0)</f>
        <v>0</v>
      </c>
      <c r="BG161" s="147">
        <f>IF(N161="zákl. přenesená",J161,0)</f>
        <v>0</v>
      </c>
      <c r="BH161" s="147">
        <f>IF(N161="sníž. přenesená",J161,0)</f>
        <v>0</v>
      </c>
      <c r="BI161" s="147">
        <f>IF(N161="nulová",J161,0)</f>
        <v>0</v>
      </c>
      <c r="BJ161" s="18" t="s">
        <v>81</v>
      </c>
      <c r="BK161" s="147">
        <f>ROUND(I161*H161,2)</f>
        <v>0</v>
      </c>
      <c r="BL161" s="18" t="s">
        <v>226</v>
      </c>
      <c r="BM161" s="146" t="s">
        <v>1273</v>
      </c>
    </row>
    <row r="162" spans="1:47" s="2" customFormat="1" ht="136.5">
      <c r="A162" s="30"/>
      <c r="B162" s="31"/>
      <c r="C162" s="30"/>
      <c r="D162" s="148" t="s">
        <v>142</v>
      </c>
      <c r="E162" s="30"/>
      <c r="F162" s="149" t="s">
        <v>760</v>
      </c>
      <c r="G162" s="30"/>
      <c r="H162" s="30"/>
      <c r="I162" s="30"/>
      <c r="J162" s="30"/>
      <c r="K162" s="30"/>
      <c r="L162" s="31"/>
      <c r="M162" s="150"/>
      <c r="N162" s="151"/>
      <c r="O162" s="51"/>
      <c r="P162" s="51"/>
      <c r="Q162" s="51"/>
      <c r="R162" s="51"/>
      <c r="S162" s="51"/>
      <c r="T162" s="52"/>
      <c r="U162" s="30"/>
      <c r="V162" s="30"/>
      <c r="W162" s="30"/>
      <c r="X162" s="30"/>
      <c r="Y162" s="30"/>
      <c r="Z162" s="30"/>
      <c r="AA162" s="30"/>
      <c r="AB162" s="30"/>
      <c r="AC162" s="30"/>
      <c r="AD162" s="30"/>
      <c r="AE162" s="30"/>
      <c r="AT162" s="18" t="s">
        <v>142</v>
      </c>
      <c r="AU162" s="18" t="s">
        <v>83</v>
      </c>
    </row>
    <row r="163" spans="1:65" s="2" customFormat="1" ht="37.9" customHeight="1">
      <c r="A163" s="30"/>
      <c r="B163" s="135"/>
      <c r="C163" s="136" t="s">
        <v>279</v>
      </c>
      <c r="D163" s="136" t="s">
        <v>135</v>
      </c>
      <c r="E163" s="137" t="s">
        <v>1274</v>
      </c>
      <c r="F163" s="138" t="s">
        <v>1275</v>
      </c>
      <c r="G163" s="139" t="s">
        <v>432</v>
      </c>
      <c r="H163" s="140">
        <v>54.86</v>
      </c>
      <c r="I163" s="141"/>
      <c r="J163" s="141">
        <f>ROUND(I163*H163,2)</f>
        <v>0</v>
      </c>
      <c r="K163" s="138" t="s">
        <v>139</v>
      </c>
      <c r="L163" s="31"/>
      <c r="M163" s="142" t="s">
        <v>3</v>
      </c>
      <c r="N163" s="143" t="s">
        <v>46</v>
      </c>
      <c r="O163" s="144">
        <v>0</v>
      </c>
      <c r="P163" s="144">
        <f>O163*H163</f>
        <v>0</v>
      </c>
      <c r="Q163" s="144">
        <v>0</v>
      </c>
      <c r="R163" s="144">
        <f>Q163*H163</f>
        <v>0</v>
      </c>
      <c r="S163" s="144">
        <v>0</v>
      </c>
      <c r="T163" s="145">
        <f>S163*H163</f>
        <v>0</v>
      </c>
      <c r="U163" s="30"/>
      <c r="V163" s="30"/>
      <c r="W163" s="30"/>
      <c r="X163" s="30"/>
      <c r="Y163" s="30"/>
      <c r="Z163" s="30"/>
      <c r="AA163" s="30"/>
      <c r="AB163" s="30"/>
      <c r="AC163" s="30"/>
      <c r="AD163" s="30"/>
      <c r="AE163" s="30"/>
      <c r="AR163" s="146" t="s">
        <v>226</v>
      </c>
      <c r="AT163" s="146" t="s">
        <v>135</v>
      </c>
      <c r="AU163" s="146" t="s">
        <v>83</v>
      </c>
      <c r="AY163" s="18" t="s">
        <v>132</v>
      </c>
      <c r="BE163" s="147">
        <f>IF(N163="základní",J163,0)</f>
        <v>0</v>
      </c>
      <c r="BF163" s="147">
        <f>IF(N163="snížená",J163,0)</f>
        <v>0</v>
      </c>
      <c r="BG163" s="147">
        <f>IF(N163="zákl. přenesená",J163,0)</f>
        <v>0</v>
      </c>
      <c r="BH163" s="147">
        <f>IF(N163="sníž. přenesená",J163,0)</f>
        <v>0</v>
      </c>
      <c r="BI163" s="147">
        <f>IF(N163="nulová",J163,0)</f>
        <v>0</v>
      </c>
      <c r="BJ163" s="18" t="s">
        <v>81</v>
      </c>
      <c r="BK163" s="147">
        <f>ROUND(I163*H163,2)</f>
        <v>0</v>
      </c>
      <c r="BL163" s="18" t="s">
        <v>226</v>
      </c>
      <c r="BM163" s="146" t="s">
        <v>1276</v>
      </c>
    </row>
    <row r="164" spans="1:47" s="2" customFormat="1" ht="136.5">
      <c r="A164" s="30"/>
      <c r="B164" s="31"/>
      <c r="C164" s="30"/>
      <c r="D164" s="148" t="s">
        <v>142</v>
      </c>
      <c r="E164" s="30"/>
      <c r="F164" s="149" t="s">
        <v>760</v>
      </c>
      <c r="G164" s="30"/>
      <c r="H164" s="30"/>
      <c r="I164" s="30"/>
      <c r="J164" s="30"/>
      <c r="K164" s="30"/>
      <c r="L164" s="31"/>
      <c r="M164" s="150"/>
      <c r="N164" s="151"/>
      <c r="O164" s="51"/>
      <c r="P164" s="51"/>
      <c r="Q164" s="51"/>
      <c r="R164" s="51"/>
      <c r="S164" s="51"/>
      <c r="T164" s="52"/>
      <c r="U164" s="30"/>
      <c r="V164" s="30"/>
      <c r="W164" s="30"/>
      <c r="X164" s="30"/>
      <c r="Y164" s="30"/>
      <c r="Z164" s="30"/>
      <c r="AA164" s="30"/>
      <c r="AB164" s="30"/>
      <c r="AC164" s="30"/>
      <c r="AD164" s="30"/>
      <c r="AE164" s="30"/>
      <c r="AT164" s="18" t="s">
        <v>142</v>
      </c>
      <c r="AU164" s="18" t="s">
        <v>83</v>
      </c>
    </row>
    <row r="165" spans="2:63" s="12" customFormat="1" ht="22.9" customHeight="1">
      <c r="B165" s="123"/>
      <c r="D165" s="124" t="s">
        <v>74</v>
      </c>
      <c r="E165" s="133" t="s">
        <v>1277</v>
      </c>
      <c r="F165" s="133" t="s">
        <v>1278</v>
      </c>
      <c r="J165" s="134">
        <f>BK165</f>
        <v>0</v>
      </c>
      <c r="L165" s="123"/>
      <c r="M165" s="127"/>
      <c r="N165" s="128"/>
      <c r="O165" s="128"/>
      <c r="P165" s="129">
        <f>SUM(P166:P177)</f>
        <v>1.1520000000000001</v>
      </c>
      <c r="Q165" s="128"/>
      <c r="R165" s="129">
        <f>SUM(R166:R177)</f>
        <v>0.12616</v>
      </c>
      <c r="S165" s="128"/>
      <c r="T165" s="130">
        <f>SUM(T166:T177)</f>
        <v>0</v>
      </c>
      <c r="AR165" s="124" t="s">
        <v>83</v>
      </c>
      <c r="AT165" s="131" t="s">
        <v>74</v>
      </c>
      <c r="AU165" s="131" t="s">
        <v>81</v>
      </c>
      <c r="AY165" s="124" t="s">
        <v>132</v>
      </c>
      <c r="BK165" s="132">
        <f>SUM(BK166:BK177)</f>
        <v>0</v>
      </c>
    </row>
    <row r="166" spans="1:65" s="2" customFormat="1" ht="49.15" customHeight="1">
      <c r="A166" s="30"/>
      <c r="B166" s="135"/>
      <c r="C166" s="136" t="s">
        <v>283</v>
      </c>
      <c r="D166" s="136" t="s">
        <v>135</v>
      </c>
      <c r="E166" s="137" t="s">
        <v>1279</v>
      </c>
      <c r="F166" s="138" t="s">
        <v>1280</v>
      </c>
      <c r="G166" s="139" t="s">
        <v>184</v>
      </c>
      <c r="H166" s="140">
        <v>2</v>
      </c>
      <c r="I166" s="141"/>
      <c r="J166" s="141">
        <f>ROUND(I166*H166,2)</f>
        <v>0</v>
      </c>
      <c r="K166" s="138" t="s">
        <v>139</v>
      </c>
      <c r="L166" s="31"/>
      <c r="M166" s="142" t="s">
        <v>3</v>
      </c>
      <c r="N166" s="143" t="s">
        <v>46</v>
      </c>
      <c r="O166" s="144">
        <v>0.259</v>
      </c>
      <c r="P166" s="144">
        <f>O166*H166</f>
        <v>0.518</v>
      </c>
      <c r="Q166" s="144">
        <v>0.02176</v>
      </c>
      <c r="R166" s="144">
        <f>Q166*H166</f>
        <v>0.04352</v>
      </c>
      <c r="S166" s="144">
        <v>0</v>
      </c>
      <c r="T166" s="145">
        <f>S166*H166</f>
        <v>0</v>
      </c>
      <c r="U166" s="30"/>
      <c r="V166" s="30"/>
      <c r="W166" s="30"/>
      <c r="X166" s="30"/>
      <c r="Y166" s="30"/>
      <c r="Z166" s="30"/>
      <c r="AA166" s="30"/>
      <c r="AB166" s="30"/>
      <c r="AC166" s="30"/>
      <c r="AD166" s="30"/>
      <c r="AE166" s="30"/>
      <c r="AR166" s="146" t="s">
        <v>226</v>
      </c>
      <c r="AT166" s="146" t="s">
        <v>135</v>
      </c>
      <c r="AU166" s="146" t="s">
        <v>83</v>
      </c>
      <c r="AY166" s="18" t="s">
        <v>132</v>
      </c>
      <c r="BE166" s="147">
        <f>IF(N166="základní",J166,0)</f>
        <v>0</v>
      </c>
      <c r="BF166" s="147">
        <f>IF(N166="snížená",J166,0)</f>
        <v>0</v>
      </c>
      <c r="BG166" s="147">
        <f>IF(N166="zákl. přenesená",J166,0)</f>
        <v>0</v>
      </c>
      <c r="BH166" s="147">
        <f>IF(N166="sníž. přenesená",J166,0)</f>
        <v>0</v>
      </c>
      <c r="BI166" s="147">
        <f>IF(N166="nulová",J166,0)</f>
        <v>0</v>
      </c>
      <c r="BJ166" s="18" t="s">
        <v>81</v>
      </c>
      <c r="BK166" s="147">
        <f>ROUND(I166*H166,2)</f>
        <v>0</v>
      </c>
      <c r="BL166" s="18" t="s">
        <v>226</v>
      </c>
      <c r="BM166" s="146" t="s">
        <v>1281</v>
      </c>
    </row>
    <row r="167" spans="1:47" s="2" customFormat="1" ht="29.25">
      <c r="A167" s="30"/>
      <c r="B167" s="31"/>
      <c r="C167" s="30"/>
      <c r="D167" s="148" t="s">
        <v>142</v>
      </c>
      <c r="E167" s="30"/>
      <c r="F167" s="149" t="s">
        <v>1282</v>
      </c>
      <c r="G167" s="30"/>
      <c r="H167" s="30"/>
      <c r="I167" s="30"/>
      <c r="J167" s="30"/>
      <c r="K167" s="30"/>
      <c r="L167" s="31"/>
      <c r="M167" s="150"/>
      <c r="N167" s="151"/>
      <c r="O167" s="51"/>
      <c r="P167" s="51"/>
      <c r="Q167" s="51"/>
      <c r="R167" s="51"/>
      <c r="S167" s="51"/>
      <c r="T167" s="52"/>
      <c r="U167" s="30"/>
      <c r="V167" s="30"/>
      <c r="W167" s="30"/>
      <c r="X167" s="30"/>
      <c r="Y167" s="30"/>
      <c r="Z167" s="30"/>
      <c r="AA167" s="30"/>
      <c r="AB167" s="30"/>
      <c r="AC167" s="30"/>
      <c r="AD167" s="30"/>
      <c r="AE167" s="30"/>
      <c r="AT167" s="18" t="s">
        <v>142</v>
      </c>
      <c r="AU167" s="18" t="s">
        <v>83</v>
      </c>
    </row>
    <row r="168" spans="2:51" s="13" customFormat="1" ht="12">
      <c r="B168" s="152"/>
      <c r="D168" s="148" t="s">
        <v>144</v>
      </c>
      <c r="E168" s="153" t="s">
        <v>3</v>
      </c>
      <c r="F168" s="154" t="s">
        <v>1220</v>
      </c>
      <c r="H168" s="153" t="s">
        <v>3</v>
      </c>
      <c r="L168" s="152"/>
      <c r="M168" s="155"/>
      <c r="N168" s="156"/>
      <c r="O168" s="156"/>
      <c r="P168" s="156"/>
      <c r="Q168" s="156"/>
      <c r="R168" s="156"/>
      <c r="S168" s="156"/>
      <c r="T168" s="157"/>
      <c r="AT168" s="153" t="s">
        <v>144</v>
      </c>
      <c r="AU168" s="153" t="s">
        <v>83</v>
      </c>
      <c r="AV168" s="13" t="s">
        <v>81</v>
      </c>
      <c r="AW168" s="13" t="s">
        <v>37</v>
      </c>
      <c r="AX168" s="13" t="s">
        <v>75</v>
      </c>
      <c r="AY168" s="153" t="s">
        <v>132</v>
      </c>
    </row>
    <row r="169" spans="2:51" s="14" customFormat="1" ht="12">
      <c r="B169" s="158"/>
      <c r="D169" s="148" t="s">
        <v>144</v>
      </c>
      <c r="E169" s="159" t="s">
        <v>3</v>
      </c>
      <c r="F169" s="160" t="s">
        <v>83</v>
      </c>
      <c r="H169" s="161">
        <v>2</v>
      </c>
      <c r="L169" s="158"/>
      <c r="M169" s="162"/>
      <c r="N169" s="163"/>
      <c r="O169" s="163"/>
      <c r="P169" s="163"/>
      <c r="Q169" s="163"/>
      <c r="R169" s="163"/>
      <c r="S169" s="163"/>
      <c r="T169" s="164"/>
      <c r="AT169" s="159" t="s">
        <v>144</v>
      </c>
      <c r="AU169" s="159" t="s">
        <v>83</v>
      </c>
      <c r="AV169" s="14" t="s">
        <v>83</v>
      </c>
      <c r="AW169" s="14" t="s">
        <v>37</v>
      </c>
      <c r="AX169" s="14" t="s">
        <v>81</v>
      </c>
      <c r="AY169" s="159" t="s">
        <v>132</v>
      </c>
    </row>
    <row r="170" spans="1:65" s="2" customFormat="1" ht="49.15" customHeight="1">
      <c r="A170" s="30"/>
      <c r="B170" s="135"/>
      <c r="C170" s="136" t="s">
        <v>287</v>
      </c>
      <c r="D170" s="136" t="s">
        <v>135</v>
      </c>
      <c r="E170" s="137" t="s">
        <v>1283</v>
      </c>
      <c r="F170" s="138" t="s">
        <v>1284</v>
      </c>
      <c r="G170" s="139" t="s">
        <v>184</v>
      </c>
      <c r="H170" s="140">
        <v>2</v>
      </c>
      <c r="I170" s="141"/>
      <c r="J170" s="141">
        <f>ROUND(I170*H170,2)</f>
        <v>0</v>
      </c>
      <c r="K170" s="138" t="s">
        <v>139</v>
      </c>
      <c r="L170" s="31"/>
      <c r="M170" s="142" t="s">
        <v>3</v>
      </c>
      <c r="N170" s="143" t="s">
        <v>46</v>
      </c>
      <c r="O170" s="144">
        <v>0.317</v>
      </c>
      <c r="P170" s="144">
        <f>O170*H170</f>
        <v>0.634</v>
      </c>
      <c r="Q170" s="144">
        <v>0.04132</v>
      </c>
      <c r="R170" s="144">
        <f>Q170*H170</f>
        <v>0.08264</v>
      </c>
      <c r="S170" s="144">
        <v>0</v>
      </c>
      <c r="T170" s="145">
        <f>S170*H170</f>
        <v>0</v>
      </c>
      <c r="U170" s="30"/>
      <c r="V170" s="30"/>
      <c r="W170" s="30"/>
      <c r="X170" s="30"/>
      <c r="Y170" s="30"/>
      <c r="Z170" s="30"/>
      <c r="AA170" s="30"/>
      <c r="AB170" s="30"/>
      <c r="AC170" s="30"/>
      <c r="AD170" s="30"/>
      <c r="AE170" s="30"/>
      <c r="AR170" s="146" t="s">
        <v>226</v>
      </c>
      <c r="AT170" s="146" t="s">
        <v>135</v>
      </c>
      <c r="AU170" s="146" t="s">
        <v>83</v>
      </c>
      <c r="AY170" s="18" t="s">
        <v>132</v>
      </c>
      <c r="BE170" s="147">
        <f>IF(N170="základní",J170,0)</f>
        <v>0</v>
      </c>
      <c r="BF170" s="147">
        <f>IF(N170="snížená",J170,0)</f>
        <v>0</v>
      </c>
      <c r="BG170" s="147">
        <f>IF(N170="zákl. přenesená",J170,0)</f>
        <v>0</v>
      </c>
      <c r="BH170" s="147">
        <f>IF(N170="sníž. přenesená",J170,0)</f>
        <v>0</v>
      </c>
      <c r="BI170" s="147">
        <f>IF(N170="nulová",J170,0)</f>
        <v>0</v>
      </c>
      <c r="BJ170" s="18" t="s">
        <v>81</v>
      </c>
      <c r="BK170" s="147">
        <f>ROUND(I170*H170,2)</f>
        <v>0</v>
      </c>
      <c r="BL170" s="18" t="s">
        <v>226</v>
      </c>
      <c r="BM170" s="146" t="s">
        <v>1285</v>
      </c>
    </row>
    <row r="171" spans="1:47" s="2" customFormat="1" ht="29.25">
      <c r="A171" s="30"/>
      <c r="B171" s="31"/>
      <c r="C171" s="30"/>
      <c r="D171" s="148" t="s">
        <v>142</v>
      </c>
      <c r="E171" s="30"/>
      <c r="F171" s="149" t="s">
        <v>1282</v>
      </c>
      <c r="G171" s="30"/>
      <c r="H171" s="30"/>
      <c r="I171" s="30"/>
      <c r="J171" s="30"/>
      <c r="K171" s="30"/>
      <c r="L171" s="31"/>
      <c r="M171" s="150"/>
      <c r="N171" s="151"/>
      <c r="O171" s="51"/>
      <c r="P171" s="51"/>
      <c r="Q171" s="51"/>
      <c r="R171" s="51"/>
      <c r="S171" s="51"/>
      <c r="T171" s="52"/>
      <c r="U171" s="30"/>
      <c r="V171" s="30"/>
      <c r="W171" s="30"/>
      <c r="X171" s="30"/>
      <c r="Y171" s="30"/>
      <c r="Z171" s="30"/>
      <c r="AA171" s="30"/>
      <c r="AB171" s="30"/>
      <c r="AC171" s="30"/>
      <c r="AD171" s="30"/>
      <c r="AE171" s="30"/>
      <c r="AT171" s="18" t="s">
        <v>142</v>
      </c>
      <c r="AU171" s="18" t="s">
        <v>83</v>
      </c>
    </row>
    <row r="172" spans="2:51" s="13" customFormat="1" ht="12">
      <c r="B172" s="152"/>
      <c r="D172" s="148" t="s">
        <v>144</v>
      </c>
      <c r="E172" s="153" t="s">
        <v>3</v>
      </c>
      <c r="F172" s="154" t="s">
        <v>1220</v>
      </c>
      <c r="H172" s="153" t="s">
        <v>3</v>
      </c>
      <c r="L172" s="152"/>
      <c r="M172" s="155"/>
      <c r="N172" s="156"/>
      <c r="O172" s="156"/>
      <c r="P172" s="156"/>
      <c r="Q172" s="156"/>
      <c r="R172" s="156"/>
      <c r="S172" s="156"/>
      <c r="T172" s="157"/>
      <c r="AT172" s="153" t="s">
        <v>144</v>
      </c>
      <c r="AU172" s="153" t="s">
        <v>83</v>
      </c>
      <c r="AV172" s="13" t="s">
        <v>81</v>
      </c>
      <c r="AW172" s="13" t="s">
        <v>37</v>
      </c>
      <c r="AX172" s="13" t="s">
        <v>75</v>
      </c>
      <c r="AY172" s="153" t="s">
        <v>132</v>
      </c>
    </row>
    <row r="173" spans="2:51" s="14" customFormat="1" ht="12">
      <c r="B173" s="158"/>
      <c r="D173" s="148" t="s">
        <v>144</v>
      </c>
      <c r="E173" s="159" t="s">
        <v>3</v>
      </c>
      <c r="F173" s="160" t="s">
        <v>83</v>
      </c>
      <c r="H173" s="161">
        <v>2</v>
      </c>
      <c r="L173" s="158"/>
      <c r="M173" s="162"/>
      <c r="N173" s="163"/>
      <c r="O173" s="163"/>
      <c r="P173" s="163"/>
      <c r="Q173" s="163"/>
      <c r="R173" s="163"/>
      <c r="S173" s="163"/>
      <c r="T173" s="164"/>
      <c r="AT173" s="159" t="s">
        <v>144</v>
      </c>
      <c r="AU173" s="159" t="s">
        <v>83</v>
      </c>
      <c r="AV173" s="14" t="s">
        <v>83</v>
      </c>
      <c r="AW173" s="14" t="s">
        <v>37</v>
      </c>
      <c r="AX173" s="14" t="s">
        <v>81</v>
      </c>
      <c r="AY173" s="159" t="s">
        <v>132</v>
      </c>
    </row>
    <row r="174" spans="1:65" s="2" customFormat="1" ht="37.9" customHeight="1">
      <c r="A174" s="30"/>
      <c r="B174" s="135"/>
      <c r="C174" s="136" t="s">
        <v>295</v>
      </c>
      <c r="D174" s="136" t="s">
        <v>135</v>
      </c>
      <c r="E174" s="137" t="s">
        <v>1286</v>
      </c>
      <c r="F174" s="138" t="s">
        <v>1287</v>
      </c>
      <c r="G174" s="139" t="s">
        <v>432</v>
      </c>
      <c r="H174" s="140">
        <v>135.6</v>
      </c>
      <c r="I174" s="141"/>
      <c r="J174" s="141">
        <f>ROUND(I174*H174,2)</f>
        <v>0</v>
      </c>
      <c r="K174" s="138" t="s">
        <v>139</v>
      </c>
      <c r="L174" s="31"/>
      <c r="M174" s="142" t="s">
        <v>3</v>
      </c>
      <c r="N174" s="143" t="s">
        <v>46</v>
      </c>
      <c r="O174" s="144">
        <v>0</v>
      </c>
      <c r="P174" s="144">
        <f>O174*H174</f>
        <v>0</v>
      </c>
      <c r="Q174" s="144">
        <v>0</v>
      </c>
      <c r="R174" s="144">
        <f>Q174*H174</f>
        <v>0</v>
      </c>
      <c r="S174" s="144">
        <v>0</v>
      </c>
      <c r="T174" s="145">
        <f>S174*H174</f>
        <v>0</v>
      </c>
      <c r="U174" s="30"/>
      <c r="V174" s="30"/>
      <c r="W174" s="30"/>
      <c r="X174" s="30"/>
      <c r="Y174" s="30"/>
      <c r="Z174" s="30"/>
      <c r="AA174" s="30"/>
      <c r="AB174" s="30"/>
      <c r="AC174" s="30"/>
      <c r="AD174" s="30"/>
      <c r="AE174" s="30"/>
      <c r="AR174" s="146" t="s">
        <v>226</v>
      </c>
      <c r="AT174" s="146" t="s">
        <v>135</v>
      </c>
      <c r="AU174" s="146" t="s">
        <v>83</v>
      </c>
      <c r="AY174" s="18" t="s">
        <v>132</v>
      </c>
      <c r="BE174" s="147">
        <f>IF(N174="základní",J174,0)</f>
        <v>0</v>
      </c>
      <c r="BF174" s="147">
        <f>IF(N174="snížená",J174,0)</f>
        <v>0</v>
      </c>
      <c r="BG174" s="147">
        <f>IF(N174="zákl. přenesená",J174,0)</f>
        <v>0</v>
      </c>
      <c r="BH174" s="147">
        <f>IF(N174="sníž. přenesená",J174,0)</f>
        <v>0</v>
      </c>
      <c r="BI174" s="147">
        <f>IF(N174="nulová",J174,0)</f>
        <v>0</v>
      </c>
      <c r="BJ174" s="18" t="s">
        <v>81</v>
      </c>
      <c r="BK174" s="147">
        <f>ROUND(I174*H174,2)</f>
        <v>0</v>
      </c>
      <c r="BL174" s="18" t="s">
        <v>226</v>
      </c>
      <c r="BM174" s="146" t="s">
        <v>1288</v>
      </c>
    </row>
    <row r="175" spans="1:47" s="2" customFormat="1" ht="136.5">
      <c r="A175" s="30"/>
      <c r="B175" s="31"/>
      <c r="C175" s="30"/>
      <c r="D175" s="148" t="s">
        <v>142</v>
      </c>
      <c r="E175" s="30"/>
      <c r="F175" s="149" t="s">
        <v>817</v>
      </c>
      <c r="G175" s="30"/>
      <c r="H175" s="30"/>
      <c r="I175" s="30"/>
      <c r="J175" s="30"/>
      <c r="K175" s="30"/>
      <c r="L175" s="31"/>
      <c r="M175" s="150"/>
      <c r="N175" s="151"/>
      <c r="O175" s="51"/>
      <c r="P175" s="51"/>
      <c r="Q175" s="51"/>
      <c r="R175" s="51"/>
      <c r="S175" s="51"/>
      <c r="T175" s="52"/>
      <c r="U175" s="30"/>
      <c r="V175" s="30"/>
      <c r="W175" s="30"/>
      <c r="X175" s="30"/>
      <c r="Y175" s="30"/>
      <c r="Z175" s="30"/>
      <c r="AA175" s="30"/>
      <c r="AB175" s="30"/>
      <c r="AC175" s="30"/>
      <c r="AD175" s="30"/>
      <c r="AE175" s="30"/>
      <c r="AT175" s="18" t="s">
        <v>142</v>
      </c>
      <c r="AU175" s="18" t="s">
        <v>83</v>
      </c>
    </row>
    <row r="176" spans="1:65" s="2" customFormat="1" ht="49.15" customHeight="1">
      <c r="A176" s="30"/>
      <c r="B176" s="135"/>
      <c r="C176" s="136" t="s">
        <v>302</v>
      </c>
      <c r="D176" s="136" t="s">
        <v>135</v>
      </c>
      <c r="E176" s="137" t="s">
        <v>1289</v>
      </c>
      <c r="F176" s="138" t="s">
        <v>1290</v>
      </c>
      <c r="G176" s="139" t="s">
        <v>432</v>
      </c>
      <c r="H176" s="140">
        <v>135.6</v>
      </c>
      <c r="I176" s="141"/>
      <c r="J176" s="141">
        <f>ROUND(I176*H176,2)</f>
        <v>0</v>
      </c>
      <c r="K176" s="138" t="s">
        <v>139</v>
      </c>
      <c r="L176" s="31"/>
      <c r="M176" s="142" t="s">
        <v>3</v>
      </c>
      <c r="N176" s="143" t="s">
        <v>46</v>
      </c>
      <c r="O176" s="144">
        <v>0</v>
      </c>
      <c r="P176" s="144">
        <f>O176*H176</f>
        <v>0</v>
      </c>
      <c r="Q176" s="144">
        <v>0</v>
      </c>
      <c r="R176" s="144">
        <f>Q176*H176</f>
        <v>0</v>
      </c>
      <c r="S176" s="144">
        <v>0</v>
      </c>
      <c r="T176" s="145">
        <f>S176*H176</f>
        <v>0</v>
      </c>
      <c r="U176" s="30"/>
      <c r="V176" s="30"/>
      <c r="W176" s="30"/>
      <c r="X176" s="30"/>
      <c r="Y176" s="30"/>
      <c r="Z176" s="30"/>
      <c r="AA176" s="30"/>
      <c r="AB176" s="30"/>
      <c r="AC176" s="30"/>
      <c r="AD176" s="30"/>
      <c r="AE176" s="30"/>
      <c r="AR176" s="146" t="s">
        <v>226</v>
      </c>
      <c r="AT176" s="146" t="s">
        <v>135</v>
      </c>
      <c r="AU176" s="146" t="s">
        <v>83</v>
      </c>
      <c r="AY176" s="18" t="s">
        <v>132</v>
      </c>
      <c r="BE176" s="147">
        <f>IF(N176="základní",J176,0)</f>
        <v>0</v>
      </c>
      <c r="BF176" s="147">
        <f>IF(N176="snížená",J176,0)</f>
        <v>0</v>
      </c>
      <c r="BG176" s="147">
        <f>IF(N176="zákl. přenesená",J176,0)</f>
        <v>0</v>
      </c>
      <c r="BH176" s="147">
        <f>IF(N176="sníž. přenesená",J176,0)</f>
        <v>0</v>
      </c>
      <c r="BI176" s="147">
        <f>IF(N176="nulová",J176,0)</f>
        <v>0</v>
      </c>
      <c r="BJ176" s="18" t="s">
        <v>81</v>
      </c>
      <c r="BK176" s="147">
        <f>ROUND(I176*H176,2)</f>
        <v>0</v>
      </c>
      <c r="BL176" s="18" t="s">
        <v>226</v>
      </c>
      <c r="BM176" s="146" t="s">
        <v>1291</v>
      </c>
    </row>
    <row r="177" spans="1:47" s="2" customFormat="1" ht="136.5">
      <c r="A177" s="30"/>
      <c r="B177" s="31"/>
      <c r="C177" s="30"/>
      <c r="D177" s="148" t="s">
        <v>142</v>
      </c>
      <c r="E177" s="30"/>
      <c r="F177" s="149" t="s">
        <v>817</v>
      </c>
      <c r="G177" s="30"/>
      <c r="H177" s="30"/>
      <c r="I177" s="30"/>
      <c r="J177" s="30"/>
      <c r="K177" s="30"/>
      <c r="L177" s="31"/>
      <c r="M177" s="150"/>
      <c r="N177" s="151"/>
      <c r="O177" s="51"/>
      <c r="P177" s="51"/>
      <c r="Q177" s="51"/>
      <c r="R177" s="51"/>
      <c r="S177" s="51"/>
      <c r="T177" s="52"/>
      <c r="U177" s="30"/>
      <c r="V177" s="30"/>
      <c r="W177" s="30"/>
      <c r="X177" s="30"/>
      <c r="Y177" s="30"/>
      <c r="Z177" s="30"/>
      <c r="AA177" s="30"/>
      <c r="AB177" s="30"/>
      <c r="AC177" s="30"/>
      <c r="AD177" s="30"/>
      <c r="AE177" s="30"/>
      <c r="AT177" s="18" t="s">
        <v>142</v>
      </c>
      <c r="AU177" s="18" t="s">
        <v>83</v>
      </c>
    </row>
    <row r="178" spans="2:63" s="12" customFormat="1" ht="22.9" customHeight="1">
      <c r="B178" s="123"/>
      <c r="D178" s="124" t="s">
        <v>74</v>
      </c>
      <c r="E178" s="133" t="s">
        <v>1030</v>
      </c>
      <c r="F178" s="133" t="s">
        <v>1031</v>
      </c>
      <c r="J178" s="134">
        <f>BK178</f>
        <v>0</v>
      </c>
      <c r="L178" s="123"/>
      <c r="M178" s="127"/>
      <c r="N178" s="128"/>
      <c r="O178" s="128"/>
      <c r="P178" s="129">
        <f>SUM(P179:P186)</f>
        <v>1.5060000000000002</v>
      </c>
      <c r="Q178" s="128"/>
      <c r="R178" s="129">
        <f>SUM(R179:R186)</f>
        <v>0.0015400000000000001</v>
      </c>
      <c r="S178" s="128"/>
      <c r="T178" s="130">
        <f>SUM(T179:T186)</f>
        <v>0</v>
      </c>
      <c r="AR178" s="124" t="s">
        <v>83</v>
      </c>
      <c r="AT178" s="131" t="s">
        <v>74</v>
      </c>
      <c r="AU178" s="131" t="s">
        <v>81</v>
      </c>
      <c r="AY178" s="124" t="s">
        <v>132</v>
      </c>
      <c r="BK178" s="132">
        <f>SUM(BK179:BK186)</f>
        <v>0</v>
      </c>
    </row>
    <row r="179" spans="1:65" s="2" customFormat="1" ht="37.9" customHeight="1">
      <c r="A179" s="30"/>
      <c r="B179" s="135"/>
      <c r="C179" s="136" t="s">
        <v>307</v>
      </c>
      <c r="D179" s="136" t="s">
        <v>135</v>
      </c>
      <c r="E179" s="137" t="s">
        <v>1292</v>
      </c>
      <c r="F179" s="138" t="s">
        <v>1293</v>
      </c>
      <c r="G179" s="139" t="s">
        <v>234</v>
      </c>
      <c r="H179" s="140">
        <v>34</v>
      </c>
      <c r="I179" s="141"/>
      <c r="J179" s="141">
        <f>ROUND(I179*H179,2)</f>
        <v>0</v>
      </c>
      <c r="K179" s="138" t="s">
        <v>139</v>
      </c>
      <c r="L179" s="31"/>
      <c r="M179" s="142" t="s">
        <v>3</v>
      </c>
      <c r="N179" s="143" t="s">
        <v>46</v>
      </c>
      <c r="O179" s="144">
        <v>0.011</v>
      </c>
      <c r="P179" s="144">
        <f>O179*H179</f>
        <v>0.374</v>
      </c>
      <c r="Q179" s="144">
        <v>2E-05</v>
      </c>
      <c r="R179" s="144">
        <f>Q179*H179</f>
        <v>0.00068</v>
      </c>
      <c r="S179" s="144">
        <v>0</v>
      </c>
      <c r="T179" s="145">
        <f>S179*H179</f>
        <v>0</v>
      </c>
      <c r="U179" s="30"/>
      <c r="V179" s="30"/>
      <c r="W179" s="30"/>
      <c r="X179" s="30"/>
      <c r="Y179" s="30"/>
      <c r="Z179" s="30"/>
      <c r="AA179" s="30"/>
      <c r="AB179" s="30"/>
      <c r="AC179" s="30"/>
      <c r="AD179" s="30"/>
      <c r="AE179" s="30"/>
      <c r="AR179" s="146" t="s">
        <v>226</v>
      </c>
      <c r="AT179" s="146" t="s">
        <v>135</v>
      </c>
      <c r="AU179" s="146" t="s">
        <v>83</v>
      </c>
      <c r="AY179" s="18" t="s">
        <v>132</v>
      </c>
      <c r="BE179" s="147">
        <f>IF(N179="základní",J179,0)</f>
        <v>0</v>
      </c>
      <c r="BF179" s="147">
        <f>IF(N179="snížená",J179,0)</f>
        <v>0</v>
      </c>
      <c r="BG179" s="147">
        <f>IF(N179="zákl. přenesená",J179,0)</f>
        <v>0</v>
      </c>
      <c r="BH179" s="147">
        <f>IF(N179="sníž. přenesená",J179,0)</f>
        <v>0</v>
      </c>
      <c r="BI179" s="147">
        <f>IF(N179="nulová",J179,0)</f>
        <v>0</v>
      </c>
      <c r="BJ179" s="18" t="s">
        <v>81</v>
      </c>
      <c r="BK179" s="147">
        <f>ROUND(I179*H179,2)</f>
        <v>0</v>
      </c>
      <c r="BL179" s="18" t="s">
        <v>226</v>
      </c>
      <c r="BM179" s="146" t="s">
        <v>1294</v>
      </c>
    </row>
    <row r="180" spans="2:51" s="13" customFormat="1" ht="12">
      <c r="B180" s="152"/>
      <c r="D180" s="148" t="s">
        <v>144</v>
      </c>
      <c r="E180" s="153" t="s">
        <v>3</v>
      </c>
      <c r="F180" s="154" t="s">
        <v>179</v>
      </c>
      <c r="H180" s="153" t="s">
        <v>3</v>
      </c>
      <c r="L180" s="152"/>
      <c r="M180" s="155"/>
      <c r="N180" s="156"/>
      <c r="O180" s="156"/>
      <c r="P180" s="156"/>
      <c r="Q180" s="156"/>
      <c r="R180" s="156"/>
      <c r="S180" s="156"/>
      <c r="T180" s="157"/>
      <c r="AT180" s="153" t="s">
        <v>144</v>
      </c>
      <c r="AU180" s="153" t="s">
        <v>83</v>
      </c>
      <c r="AV180" s="13" t="s">
        <v>81</v>
      </c>
      <c r="AW180" s="13" t="s">
        <v>37</v>
      </c>
      <c r="AX180" s="13" t="s">
        <v>75</v>
      </c>
      <c r="AY180" s="153" t="s">
        <v>132</v>
      </c>
    </row>
    <row r="181" spans="2:51" s="14" customFormat="1" ht="12">
      <c r="B181" s="158"/>
      <c r="D181" s="148" t="s">
        <v>144</v>
      </c>
      <c r="E181" s="159" t="s">
        <v>3</v>
      </c>
      <c r="F181" s="160" t="s">
        <v>328</v>
      </c>
      <c r="H181" s="161">
        <v>34</v>
      </c>
      <c r="L181" s="158"/>
      <c r="M181" s="162"/>
      <c r="N181" s="163"/>
      <c r="O181" s="163"/>
      <c r="P181" s="163"/>
      <c r="Q181" s="163"/>
      <c r="R181" s="163"/>
      <c r="S181" s="163"/>
      <c r="T181" s="164"/>
      <c r="AT181" s="159" t="s">
        <v>144</v>
      </c>
      <c r="AU181" s="159" t="s">
        <v>83</v>
      </c>
      <c r="AV181" s="14" t="s">
        <v>83</v>
      </c>
      <c r="AW181" s="14" t="s">
        <v>37</v>
      </c>
      <c r="AX181" s="14" t="s">
        <v>81</v>
      </c>
      <c r="AY181" s="159" t="s">
        <v>132</v>
      </c>
    </row>
    <row r="182" spans="1:65" s="2" customFormat="1" ht="24.2" customHeight="1">
      <c r="A182" s="30"/>
      <c r="B182" s="135"/>
      <c r="C182" s="136" t="s">
        <v>313</v>
      </c>
      <c r="D182" s="136" t="s">
        <v>135</v>
      </c>
      <c r="E182" s="137" t="s">
        <v>1295</v>
      </c>
      <c r="F182" s="138" t="s">
        <v>1296</v>
      </c>
      <c r="G182" s="139" t="s">
        <v>234</v>
      </c>
      <c r="H182" s="140">
        <v>34</v>
      </c>
      <c r="I182" s="141"/>
      <c r="J182" s="141">
        <f>ROUND(I182*H182,2)</f>
        <v>0</v>
      </c>
      <c r="K182" s="138" t="s">
        <v>139</v>
      </c>
      <c r="L182" s="31"/>
      <c r="M182" s="142" t="s">
        <v>3</v>
      </c>
      <c r="N182" s="143" t="s">
        <v>46</v>
      </c>
      <c r="O182" s="144">
        <v>0.028</v>
      </c>
      <c r="P182" s="144">
        <f>O182*H182</f>
        <v>0.9520000000000001</v>
      </c>
      <c r="Q182" s="144">
        <v>2E-05</v>
      </c>
      <c r="R182" s="144">
        <f>Q182*H182</f>
        <v>0.00068</v>
      </c>
      <c r="S182" s="144">
        <v>0</v>
      </c>
      <c r="T182" s="145">
        <f>S182*H182</f>
        <v>0</v>
      </c>
      <c r="U182" s="30"/>
      <c r="V182" s="30"/>
      <c r="W182" s="30"/>
      <c r="X182" s="30"/>
      <c r="Y182" s="30"/>
      <c r="Z182" s="30"/>
      <c r="AA182" s="30"/>
      <c r="AB182" s="30"/>
      <c r="AC182" s="30"/>
      <c r="AD182" s="30"/>
      <c r="AE182" s="30"/>
      <c r="AR182" s="146" t="s">
        <v>226</v>
      </c>
      <c r="AT182" s="146" t="s">
        <v>135</v>
      </c>
      <c r="AU182" s="146" t="s">
        <v>83</v>
      </c>
      <c r="AY182" s="18" t="s">
        <v>132</v>
      </c>
      <c r="BE182" s="147">
        <f>IF(N182="základní",J182,0)</f>
        <v>0</v>
      </c>
      <c r="BF182" s="147">
        <f>IF(N182="snížená",J182,0)</f>
        <v>0</v>
      </c>
      <c r="BG182" s="147">
        <f>IF(N182="zákl. přenesená",J182,0)</f>
        <v>0</v>
      </c>
      <c r="BH182" s="147">
        <f>IF(N182="sníž. přenesená",J182,0)</f>
        <v>0</v>
      </c>
      <c r="BI182" s="147">
        <f>IF(N182="nulová",J182,0)</f>
        <v>0</v>
      </c>
      <c r="BJ182" s="18" t="s">
        <v>81</v>
      </c>
      <c r="BK182" s="147">
        <f>ROUND(I182*H182,2)</f>
        <v>0</v>
      </c>
      <c r="BL182" s="18" t="s">
        <v>226</v>
      </c>
      <c r="BM182" s="146" t="s">
        <v>1297</v>
      </c>
    </row>
    <row r="183" spans="1:65" s="2" customFormat="1" ht="24.2" customHeight="1">
      <c r="A183" s="30"/>
      <c r="B183" s="135"/>
      <c r="C183" s="136" t="s">
        <v>318</v>
      </c>
      <c r="D183" s="136" t="s">
        <v>135</v>
      </c>
      <c r="E183" s="137" t="s">
        <v>1298</v>
      </c>
      <c r="F183" s="138" t="s">
        <v>1299</v>
      </c>
      <c r="G183" s="139" t="s">
        <v>234</v>
      </c>
      <c r="H183" s="140">
        <v>2</v>
      </c>
      <c r="I183" s="141"/>
      <c r="J183" s="141">
        <f>ROUND(I183*H183,2)</f>
        <v>0</v>
      </c>
      <c r="K183" s="138" t="s">
        <v>139</v>
      </c>
      <c r="L183" s="31"/>
      <c r="M183" s="142" t="s">
        <v>3</v>
      </c>
      <c r="N183" s="143" t="s">
        <v>46</v>
      </c>
      <c r="O183" s="144">
        <v>0.03</v>
      </c>
      <c r="P183" s="144">
        <f>O183*H183</f>
        <v>0.06</v>
      </c>
      <c r="Q183" s="144">
        <v>6E-05</v>
      </c>
      <c r="R183" s="144">
        <f>Q183*H183</f>
        <v>0.00012</v>
      </c>
      <c r="S183" s="144">
        <v>0</v>
      </c>
      <c r="T183" s="145">
        <f>S183*H183</f>
        <v>0</v>
      </c>
      <c r="U183" s="30"/>
      <c r="V183" s="30"/>
      <c r="W183" s="30"/>
      <c r="X183" s="30"/>
      <c r="Y183" s="30"/>
      <c r="Z183" s="30"/>
      <c r="AA183" s="30"/>
      <c r="AB183" s="30"/>
      <c r="AC183" s="30"/>
      <c r="AD183" s="30"/>
      <c r="AE183" s="30"/>
      <c r="AR183" s="146" t="s">
        <v>226</v>
      </c>
      <c r="AT183" s="146" t="s">
        <v>135</v>
      </c>
      <c r="AU183" s="146" t="s">
        <v>83</v>
      </c>
      <c r="AY183" s="18" t="s">
        <v>132</v>
      </c>
      <c r="BE183" s="147">
        <f>IF(N183="základní",J183,0)</f>
        <v>0</v>
      </c>
      <c r="BF183" s="147">
        <f>IF(N183="snížená",J183,0)</f>
        <v>0</v>
      </c>
      <c r="BG183" s="147">
        <f>IF(N183="zákl. přenesená",J183,0)</f>
        <v>0</v>
      </c>
      <c r="BH183" s="147">
        <f>IF(N183="sníž. přenesená",J183,0)</f>
        <v>0</v>
      </c>
      <c r="BI183" s="147">
        <f>IF(N183="nulová",J183,0)</f>
        <v>0</v>
      </c>
      <c r="BJ183" s="18" t="s">
        <v>81</v>
      </c>
      <c r="BK183" s="147">
        <f>ROUND(I183*H183,2)</f>
        <v>0</v>
      </c>
      <c r="BL183" s="18" t="s">
        <v>226</v>
      </c>
      <c r="BM183" s="146" t="s">
        <v>1300</v>
      </c>
    </row>
    <row r="184" spans="2:51" s="13" customFormat="1" ht="12">
      <c r="B184" s="152"/>
      <c r="D184" s="148" t="s">
        <v>144</v>
      </c>
      <c r="E184" s="153" t="s">
        <v>3</v>
      </c>
      <c r="F184" s="154" t="s">
        <v>179</v>
      </c>
      <c r="H184" s="153" t="s">
        <v>3</v>
      </c>
      <c r="L184" s="152"/>
      <c r="M184" s="155"/>
      <c r="N184" s="156"/>
      <c r="O184" s="156"/>
      <c r="P184" s="156"/>
      <c r="Q184" s="156"/>
      <c r="R184" s="156"/>
      <c r="S184" s="156"/>
      <c r="T184" s="157"/>
      <c r="AT184" s="153" t="s">
        <v>144</v>
      </c>
      <c r="AU184" s="153" t="s">
        <v>83</v>
      </c>
      <c r="AV184" s="13" t="s">
        <v>81</v>
      </c>
      <c r="AW184" s="13" t="s">
        <v>37</v>
      </c>
      <c r="AX184" s="13" t="s">
        <v>75</v>
      </c>
      <c r="AY184" s="153" t="s">
        <v>132</v>
      </c>
    </row>
    <row r="185" spans="2:51" s="14" customFormat="1" ht="12">
      <c r="B185" s="158"/>
      <c r="D185" s="148" t="s">
        <v>144</v>
      </c>
      <c r="E185" s="159" t="s">
        <v>3</v>
      </c>
      <c r="F185" s="160" t="s">
        <v>1301</v>
      </c>
      <c r="H185" s="161">
        <v>2</v>
      </c>
      <c r="L185" s="158"/>
      <c r="M185" s="162"/>
      <c r="N185" s="163"/>
      <c r="O185" s="163"/>
      <c r="P185" s="163"/>
      <c r="Q185" s="163"/>
      <c r="R185" s="163"/>
      <c r="S185" s="163"/>
      <c r="T185" s="164"/>
      <c r="AT185" s="159" t="s">
        <v>144</v>
      </c>
      <c r="AU185" s="159" t="s">
        <v>83</v>
      </c>
      <c r="AV185" s="14" t="s">
        <v>83</v>
      </c>
      <c r="AW185" s="14" t="s">
        <v>37</v>
      </c>
      <c r="AX185" s="14" t="s">
        <v>81</v>
      </c>
      <c r="AY185" s="159" t="s">
        <v>132</v>
      </c>
    </row>
    <row r="186" spans="1:65" s="2" customFormat="1" ht="24.2" customHeight="1">
      <c r="A186" s="30"/>
      <c r="B186" s="135"/>
      <c r="C186" s="136" t="s">
        <v>323</v>
      </c>
      <c r="D186" s="136" t="s">
        <v>135</v>
      </c>
      <c r="E186" s="137" t="s">
        <v>1302</v>
      </c>
      <c r="F186" s="138" t="s">
        <v>1303</v>
      </c>
      <c r="G186" s="139" t="s">
        <v>234</v>
      </c>
      <c r="H186" s="140">
        <v>2</v>
      </c>
      <c r="I186" s="141"/>
      <c r="J186" s="141">
        <f>ROUND(I186*H186,2)</f>
        <v>0</v>
      </c>
      <c r="K186" s="138" t="s">
        <v>139</v>
      </c>
      <c r="L186" s="31"/>
      <c r="M186" s="181" t="s">
        <v>3</v>
      </c>
      <c r="N186" s="182" t="s">
        <v>46</v>
      </c>
      <c r="O186" s="183">
        <v>0.06</v>
      </c>
      <c r="P186" s="183">
        <f>O186*H186</f>
        <v>0.12</v>
      </c>
      <c r="Q186" s="183">
        <v>3E-05</v>
      </c>
      <c r="R186" s="183">
        <f>Q186*H186</f>
        <v>6E-05</v>
      </c>
      <c r="S186" s="183">
        <v>0</v>
      </c>
      <c r="T186" s="184">
        <f>S186*H186</f>
        <v>0</v>
      </c>
      <c r="U186" s="30"/>
      <c r="V186" s="30"/>
      <c r="W186" s="30"/>
      <c r="X186" s="30"/>
      <c r="Y186" s="30"/>
      <c r="Z186" s="30"/>
      <c r="AA186" s="30"/>
      <c r="AB186" s="30"/>
      <c r="AC186" s="30"/>
      <c r="AD186" s="30"/>
      <c r="AE186" s="30"/>
      <c r="AR186" s="146" t="s">
        <v>226</v>
      </c>
      <c r="AT186" s="146" t="s">
        <v>135</v>
      </c>
      <c r="AU186" s="146" t="s">
        <v>83</v>
      </c>
      <c r="AY186" s="18" t="s">
        <v>132</v>
      </c>
      <c r="BE186" s="147">
        <f>IF(N186="základní",J186,0)</f>
        <v>0</v>
      </c>
      <c r="BF186" s="147">
        <f>IF(N186="snížená",J186,0)</f>
        <v>0</v>
      </c>
      <c r="BG186" s="147">
        <f>IF(N186="zákl. přenesená",J186,0)</f>
        <v>0</v>
      </c>
      <c r="BH186" s="147">
        <f>IF(N186="sníž. přenesená",J186,0)</f>
        <v>0</v>
      </c>
      <c r="BI186" s="147">
        <f>IF(N186="nulová",J186,0)</f>
        <v>0</v>
      </c>
      <c r="BJ186" s="18" t="s">
        <v>81</v>
      </c>
      <c r="BK186" s="147">
        <f>ROUND(I186*H186,2)</f>
        <v>0</v>
      </c>
      <c r="BL186" s="18" t="s">
        <v>226</v>
      </c>
      <c r="BM186" s="146" t="s">
        <v>1304</v>
      </c>
    </row>
    <row r="187" spans="1:31" s="2" customFormat="1" ht="6.95" customHeight="1">
      <c r="A187" s="30"/>
      <c r="B187" s="40"/>
      <c r="C187" s="41"/>
      <c r="D187" s="41"/>
      <c r="E187" s="41"/>
      <c r="F187" s="41"/>
      <c r="G187" s="41"/>
      <c r="H187" s="41"/>
      <c r="I187" s="41"/>
      <c r="J187" s="41"/>
      <c r="K187" s="41"/>
      <c r="L187" s="31"/>
      <c r="M187" s="30"/>
      <c r="O187" s="30"/>
      <c r="P187" s="30"/>
      <c r="Q187" s="30"/>
      <c r="R187" s="30"/>
      <c r="S187" s="30"/>
      <c r="T187" s="30"/>
      <c r="U187" s="30"/>
      <c r="V187" s="30"/>
      <c r="W187" s="30"/>
      <c r="X187" s="30"/>
      <c r="Y187" s="30"/>
      <c r="Z187" s="30"/>
      <c r="AA187" s="30"/>
      <c r="AB187" s="30"/>
      <c r="AC187" s="30"/>
      <c r="AD187" s="30"/>
      <c r="AE187" s="30"/>
    </row>
  </sheetData>
  <autoFilter ref="C89:K186"/>
  <mergeCells count="9">
    <mergeCell ref="E50:H50"/>
    <mergeCell ref="E80:H80"/>
    <mergeCell ref="E82:H82"/>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3" manualBreakCount="3">
    <brk id="117" min="2" max="16383" man="1"/>
    <brk id="142" min="2" max="16383" man="1"/>
    <brk id="173"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264"/>
  <sheetViews>
    <sheetView showGridLines="0" view="pageBreakPreview" zoomScaleSheetLayoutView="100" workbookViewId="0" topLeftCell="A34">
      <selection activeCell="I91" sqref="I91:I26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74" t="s">
        <v>6</v>
      </c>
      <c r="M2" s="375"/>
      <c r="N2" s="375"/>
      <c r="O2" s="375"/>
      <c r="P2" s="375"/>
      <c r="Q2" s="375"/>
      <c r="R2" s="375"/>
      <c r="S2" s="375"/>
      <c r="T2" s="375"/>
      <c r="U2" s="375"/>
      <c r="V2" s="375"/>
      <c r="AT2" s="18" t="s">
        <v>89</v>
      </c>
    </row>
    <row r="3" spans="2:46" s="1" customFormat="1" ht="6.95" customHeight="1">
      <c r="B3" s="19"/>
      <c r="C3" s="20"/>
      <c r="D3" s="20"/>
      <c r="E3" s="20"/>
      <c r="F3" s="20"/>
      <c r="G3" s="20"/>
      <c r="H3" s="20"/>
      <c r="I3" s="20"/>
      <c r="J3" s="20"/>
      <c r="K3" s="20"/>
      <c r="L3" s="21"/>
      <c r="AT3" s="18" t="s">
        <v>83</v>
      </c>
    </row>
    <row r="4" spans="2:46" s="1" customFormat="1" ht="24.95" customHeight="1">
      <c r="B4" s="21"/>
      <c r="D4" s="22" t="s">
        <v>92</v>
      </c>
      <c r="L4" s="21"/>
      <c r="M4" s="87" t="s">
        <v>11</v>
      </c>
      <c r="AT4" s="18" t="s">
        <v>4</v>
      </c>
    </row>
    <row r="5" spans="2:12" s="1" customFormat="1" ht="6.95" customHeight="1">
      <c r="B5" s="21"/>
      <c r="L5" s="21"/>
    </row>
    <row r="6" spans="2:12" s="1" customFormat="1" ht="12" customHeight="1">
      <c r="B6" s="21"/>
      <c r="D6" s="27" t="s">
        <v>15</v>
      </c>
      <c r="L6" s="21"/>
    </row>
    <row r="7" spans="2:12" s="1" customFormat="1"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1882</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ROUND(J88,2)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ROUND((SUM(BE88:BE263)),2)</f>
        <v>0</v>
      </c>
      <c r="G33" s="30"/>
      <c r="H33" s="30"/>
      <c r="I33" s="95">
        <v>0.21</v>
      </c>
      <c r="J33" s="94">
        <f>ROUND(((SUM(BE88:BE263))*I33),2)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ROUND((SUM(BF88:BF263)),2)</f>
        <v>0</v>
      </c>
      <c r="G34" s="30"/>
      <c r="H34" s="30"/>
      <c r="I34" s="95">
        <v>0.15</v>
      </c>
      <c r="J34" s="94">
        <f>ROUND(((SUM(BF88:BF263))*I34),2)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48</v>
      </c>
      <c r="F35" s="94">
        <f>ROUND((SUM(BG88:BG263)),2)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ROUND((SUM(BH88:BH263)),2)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ROUND((SUM(BI88:BI263)),2)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05 - Elektroinstalace</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J88</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99</v>
      </c>
      <c r="E60" s="107"/>
      <c r="F60" s="107"/>
      <c r="G60" s="107"/>
      <c r="H60" s="107"/>
      <c r="I60" s="107"/>
      <c r="J60" s="108">
        <f>J89</f>
        <v>0</v>
      </c>
      <c r="L60" s="105"/>
    </row>
    <row r="61" spans="2:12" s="10" customFormat="1" ht="19.9" customHeight="1">
      <c r="B61" s="109"/>
      <c r="D61" s="110" t="s">
        <v>100</v>
      </c>
      <c r="E61" s="111"/>
      <c r="F61" s="111"/>
      <c r="G61" s="111"/>
      <c r="H61" s="111"/>
      <c r="I61" s="111"/>
      <c r="J61" s="112">
        <f>J90</f>
        <v>0</v>
      </c>
      <c r="L61" s="109"/>
    </row>
    <row r="62" spans="2:12" s="10" customFormat="1" ht="19.9" customHeight="1">
      <c r="B62" s="109"/>
      <c r="D62" s="110" t="s">
        <v>102</v>
      </c>
      <c r="E62" s="111"/>
      <c r="F62" s="111"/>
      <c r="G62" s="111"/>
      <c r="H62" s="111"/>
      <c r="I62" s="111"/>
      <c r="J62" s="112">
        <f>J94</f>
        <v>0</v>
      </c>
      <c r="L62" s="109"/>
    </row>
    <row r="63" spans="2:12" s="10" customFormat="1" ht="19.9" customHeight="1">
      <c r="B63" s="109"/>
      <c r="D63" s="110" t="s">
        <v>103</v>
      </c>
      <c r="E63" s="111"/>
      <c r="F63" s="111"/>
      <c r="G63" s="111"/>
      <c r="H63" s="111"/>
      <c r="I63" s="111"/>
      <c r="J63" s="112">
        <f>J103</f>
        <v>0</v>
      </c>
      <c r="L63" s="109"/>
    </row>
    <row r="64" spans="2:12" s="10" customFormat="1" ht="19.9" customHeight="1">
      <c r="B64" s="109"/>
      <c r="D64" s="110" t="s">
        <v>104</v>
      </c>
      <c r="E64" s="111"/>
      <c r="F64" s="111"/>
      <c r="G64" s="111"/>
      <c r="H64" s="111"/>
      <c r="I64" s="111"/>
      <c r="J64" s="112">
        <f>J110</f>
        <v>0</v>
      </c>
      <c r="L64" s="109"/>
    </row>
    <row r="65" spans="2:12" s="10" customFormat="1" ht="19.9" customHeight="1">
      <c r="B65" s="109"/>
      <c r="D65" s="110" t="s">
        <v>105</v>
      </c>
      <c r="E65" s="111"/>
      <c r="F65" s="111"/>
      <c r="G65" s="111"/>
      <c r="H65" s="111"/>
      <c r="I65" s="111"/>
      <c r="J65" s="112">
        <f>J123</f>
        <v>0</v>
      </c>
      <c r="L65" s="109"/>
    </row>
    <row r="66" spans="2:12" s="9" customFormat="1" ht="24.95" customHeight="1">
      <c r="B66" s="105"/>
      <c r="D66" s="106" t="s">
        <v>106</v>
      </c>
      <c r="E66" s="107"/>
      <c r="F66" s="107"/>
      <c r="G66" s="107"/>
      <c r="H66" s="107"/>
      <c r="I66" s="107"/>
      <c r="J66" s="108">
        <f>J126</f>
        <v>0</v>
      </c>
      <c r="L66" s="105"/>
    </row>
    <row r="67" spans="2:12" s="10" customFormat="1" ht="19.9" customHeight="1">
      <c r="B67" s="109"/>
      <c r="D67" s="110" t="s">
        <v>1305</v>
      </c>
      <c r="E67" s="111"/>
      <c r="F67" s="111"/>
      <c r="G67" s="111"/>
      <c r="H67" s="111"/>
      <c r="I67" s="111"/>
      <c r="J67" s="112">
        <f>J127</f>
        <v>0</v>
      </c>
      <c r="L67" s="109"/>
    </row>
    <row r="68" spans="2:12" s="10" customFormat="1" ht="19.9" customHeight="1">
      <c r="B68" s="109"/>
      <c r="D68" s="110" t="s">
        <v>1306</v>
      </c>
      <c r="E68" s="111"/>
      <c r="F68" s="111"/>
      <c r="G68" s="111"/>
      <c r="H68" s="111"/>
      <c r="I68" s="111"/>
      <c r="J68" s="112">
        <f>J235</f>
        <v>0</v>
      </c>
      <c r="L68" s="109"/>
    </row>
    <row r="69" spans="1:31" s="2" customFormat="1" ht="21.75" customHeight="1">
      <c r="A69" s="30"/>
      <c r="B69" s="31"/>
      <c r="C69" s="30"/>
      <c r="D69" s="30"/>
      <c r="E69" s="30"/>
      <c r="F69" s="30"/>
      <c r="G69" s="30"/>
      <c r="H69" s="30"/>
      <c r="I69" s="30"/>
      <c r="J69" s="30"/>
      <c r="K69" s="30"/>
      <c r="L69" s="88"/>
      <c r="S69" s="30"/>
      <c r="T69" s="30"/>
      <c r="U69" s="30"/>
      <c r="V69" s="30"/>
      <c r="W69" s="30"/>
      <c r="X69" s="30"/>
      <c r="Y69" s="30"/>
      <c r="Z69" s="30"/>
      <c r="AA69" s="30"/>
      <c r="AB69" s="30"/>
      <c r="AC69" s="30"/>
      <c r="AD69" s="30"/>
      <c r="AE69" s="30"/>
    </row>
    <row r="70" spans="1:31" s="2" customFormat="1" ht="6.95" customHeight="1">
      <c r="A70" s="30"/>
      <c r="B70" s="40"/>
      <c r="C70" s="41"/>
      <c r="D70" s="41"/>
      <c r="E70" s="41"/>
      <c r="F70" s="41"/>
      <c r="G70" s="41"/>
      <c r="H70" s="41"/>
      <c r="I70" s="41"/>
      <c r="J70" s="41"/>
      <c r="K70" s="41"/>
      <c r="L70" s="88"/>
      <c r="S70" s="30"/>
      <c r="T70" s="30"/>
      <c r="U70" s="30"/>
      <c r="V70" s="30"/>
      <c r="W70" s="30"/>
      <c r="X70" s="30"/>
      <c r="Y70" s="30"/>
      <c r="Z70" s="30"/>
      <c r="AA70" s="30"/>
      <c r="AB70" s="30"/>
      <c r="AC70" s="30"/>
      <c r="AD70" s="30"/>
      <c r="AE70" s="30"/>
    </row>
    <row r="74" spans="1:31" s="2" customFormat="1" ht="6.95" customHeight="1">
      <c r="A74" s="30"/>
      <c r="B74" s="42"/>
      <c r="C74" s="43"/>
      <c r="D74" s="43"/>
      <c r="E74" s="43"/>
      <c r="F74" s="43"/>
      <c r="G74" s="43"/>
      <c r="H74" s="43"/>
      <c r="I74" s="43"/>
      <c r="J74" s="43"/>
      <c r="K74" s="43"/>
      <c r="L74" s="88"/>
      <c r="S74" s="30"/>
      <c r="T74" s="30"/>
      <c r="U74" s="30"/>
      <c r="V74" s="30"/>
      <c r="W74" s="30"/>
      <c r="X74" s="30"/>
      <c r="Y74" s="30"/>
      <c r="Z74" s="30"/>
      <c r="AA74" s="30"/>
      <c r="AB74" s="30"/>
      <c r="AC74" s="30"/>
      <c r="AD74" s="30"/>
      <c r="AE74" s="30"/>
    </row>
    <row r="75" spans="1:31" s="2" customFormat="1" ht="24.95" customHeight="1">
      <c r="A75" s="30"/>
      <c r="B75" s="31"/>
      <c r="C75" s="22" t="s">
        <v>117</v>
      </c>
      <c r="D75" s="30"/>
      <c r="E75" s="30"/>
      <c r="F75" s="30"/>
      <c r="G75" s="30"/>
      <c r="H75" s="30"/>
      <c r="I75" s="30"/>
      <c r="J75" s="30"/>
      <c r="K75" s="30"/>
      <c r="L75" s="88"/>
      <c r="S75" s="30"/>
      <c r="T75" s="30"/>
      <c r="U75" s="30"/>
      <c r="V75" s="30"/>
      <c r="W75" s="30"/>
      <c r="X75" s="30"/>
      <c r="Y75" s="30"/>
      <c r="Z75" s="30"/>
      <c r="AA75" s="30"/>
      <c r="AB75" s="30"/>
      <c r="AC75" s="30"/>
      <c r="AD75" s="30"/>
      <c r="AE75" s="30"/>
    </row>
    <row r="76" spans="1:31" s="2" customFormat="1" ht="6.95" customHeight="1">
      <c r="A76" s="30"/>
      <c r="B76" s="31"/>
      <c r="C76" s="30"/>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12" customHeight="1">
      <c r="A77" s="30"/>
      <c r="B77" s="31"/>
      <c r="C77" s="27" t="s">
        <v>15</v>
      </c>
      <c r="D77" s="30"/>
      <c r="E77" s="30"/>
      <c r="F77" s="30"/>
      <c r="G77" s="30"/>
      <c r="H77" s="30"/>
      <c r="I77" s="30"/>
      <c r="J77" s="30"/>
      <c r="K77" s="30"/>
      <c r="L77" s="88"/>
      <c r="S77" s="30"/>
      <c r="T77" s="30"/>
      <c r="U77" s="30"/>
      <c r="V77" s="30"/>
      <c r="W77" s="30"/>
      <c r="X77" s="30"/>
      <c r="Y77" s="30"/>
      <c r="Z77" s="30"/>
      <c r="AA77" s="30"/>
      <c r="AB77" s="30"/>
      <c r="AC77" s="30"/>
      <c r="AD77" s="30"/>
      <c r="AE77" s="30"/>
    </row>
    <row r="78" spans="1:31" s="2" customFormat="1" ht="23.25" customHeight="1">
      <c r="A78" s="30"/>
      <c r="B78" s="31"/>
      <c r="C78" s="30"/>
      <c r="D78" s="30"/>
      <c r="E78" s="408" t="str">
        <f>E7</f>
        <v>Zázemí zdravotnického personálu Oddělení gynekogolie a porodnice Nymburk s.r.o.</v>
      </c>
      <c r="F78" s="409"/>
      <c r="G78" s="409"/>
      <c r="H78" s="409"/>
      <c r="I78" s="30"/>
      <c r="J78" s="30"/>
      <c r="K78" s="30"/>
      <c r="L78" s="88"/>
      <c r="S78" s="30"/>
      <c r="T78" s="30"/>
      <c r="U78" s="30"/>
      <c r="V78" s="30"/>
      <c r="W78" s="30"/>
      <c r="X78" s="30"/>
      <c r="Y78" s="30"/>
      <c r="Z78" s="30"/>
      <c r="AA78" s="30"/>
      <c r="AB78" s="30"/>
      <c r="AC78" s="30"/>
      <c r="AD78" s="30"/>
      <c r="AE78" s="30"/>
    </row>
    <row r="79" spans="1:31" s="2" customFormat="1" ht="12" customHeight="1">
      <c r="A79" s="30"/>
      <c r="B79" s="31"/>
      <c r="C79" s="27" t="s">
        <v>93</v>
      </c>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16.5" customHeight="1">
      <c r="A80" s="30"/>
      <c r="B80" s="31"/>
      <c r="C80" s="30"/>
      <c r="D80" s="30"/>
      <c r="E80" s="398" t="str">
        <f>E9</f>
        <v>05 - Elektroinstalace</v>
      </c>
      <c r="F80" s="407"/>
      <c r="G80" s="407"/>
      <c r="H80" s="407"/>
      <c r="I80" s="30"/>
      <c r="J80" s="30"/>
      <c r="K80" s="30"/>
      <c r="L80" s="88"/>
      <c r="S80" s="30"/>
      <c r="T80" s="30"/>
      <c r="U80" s="30"/>
      <c r="V80" s="30"/>
      <c r="W80" s="30"/>
      <c r="X80" s="30"/>
      <c r="Y80" s="30"/>
      <c r="Z80" s="30"/>
      <c r="AA80" s="30"/>
      <c r="AB80" s="30"/>
      <c r="AC80" s="30"/>
      <c r="AD80" s="30"/>
      <c r="AE80" s="30"/>
    </row>
    <row r="81" spans="1:31" s="2" customFormat="1" ht="6.95" customHeight="1">
      <c r="A81" s="30"/>
      <c r="B81" s="31"/>
      <c r="C81" s="30"/>
      <c r="D81" s="30"/>
      <c r="E81" s="30"/>
      <c r="F81" s="30"/>
      <c r="G81" s="30"/>
      <c r="H81" s="30"/>
      <c r="I81" s="30"/>
      <c r="J81" s="30"/>
      <c r="K81" s="30"/>
      <c r="L81" s="88"/>
      <c r="S81" s="30"/>
      <c r="T81" s="30"/>
      <c r="U81" s="30"/>
      <c r="V81" s="30"/>
      <c r="W81" s="30"/>
      <c r="X81" s="30"/>
      <c r="Y81" s="30"/>
      <c r="Z81" s="30"/>
      <c r="AA81" s="30"/>
      <c r="AB81" s="30"/>
      <c r="AC81" s="30"/>
      <c r="AD81" s="30"/>
      <c r="AE81" s="30"/>
    </row>
    <row r="82" spans="1:31" s="2" customFormat="1" ht="12" customHeight="1">
      <c r="A82" s="30"/>
      <c r="B82" s="31"/>
      <c r="C82" s="27" t="s">
        <v>21</v>
      </c>
      <c r="D82" s="30"/>
      <c r="E82" s="30"/>
      <c r="F82" s="25" t="str">
        <f>F12</f>
        <v>Nymburk</v>
      </c>
      <c r="G82" s="30"/>
      <c r="H82" s="30"/>
      <c r="I82" s="27" t="s">
        <v>23</v>
      </c>
      <c r="J82" s="48" t="str">
        <f>IF(J12="","",J12)</f>
        <v>10. 8. 2020</v>
      </c>
      <c r="K82" s="30"/>
      <c r="L82" s="88"/>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88"/>
      <c r="S83" s="30"/>
      <c r="T83" s="30"/>
      <c r="U83" s="30"/>
      <c r="V83" s="30"/>
      <c r="W83" s="30"/>
      <c r="X83" s="30"/>
      <c r="Y83" s="30"/>
      <c r="Z83" s="30"/>
      <c r="AA83" s="30"/>
      <c r="AB83" s="30"/>
      <c r="AC83" s="30"/>
      <c r="AD83" s="30"/>
      <c r="AE83" s="30"/>
    </row>
    <row r="84" spans="1:31" s="2" customFormat="1" ht="25.7" customHeight="1">
      <c r="A84" s="30"/>
      <c r="B84" s="31"/>
      <c r="C84" s="27" t="s">
        <v>25</v>
      </c>
      <c r="D84" s="30"/>
      <c r="E84" s="30"/>
      <c r="F84" s="25" t="str">
        <f>E15</f>
        <v>Nemocnice Nymburk s.r.o.</v>
      </c>
      <c r="G84" s="30"/>
      <c r="H84" s="30"/>
      <c r="I84" s="27" t="s">
        <v>33</v>
      </c>
      <c r="J84" s="28" t="str">
        <f>E21</f>
        <v>Ing. arch. Pavel Petrák</v>
      </c>
      <c r="K84" s="30"/>
      <c r="L84" s="88"/>
      <c r="S84" s="30"/>
      <c r="T84" s="30"/>
      <c r="U84" s="30"/>
      <c r="V84" s="30"/>
      <c r="W84" s="30"/>
      <c r="X84" s="30"/>
      <c r="Y84" s="30"/>
      <c r="Z84" s="30"/>
      <c r="AA84" s="30"/>
      <c r="AB84" s="30"/>
      <c r="AC84" s="30"/>
      <c r="AD84" s="30"/>
      <c r="AE84" s="30"/>
    </row>
    <row r="85" spans="1:31" s="2" customFormat="1" ht="15.2" customHeight="1">
      <c r="A85" s="30"/>
      <c r="B85" s="31"/>
      <c r="C85" s="27" t="s">
        <v>31</v>
      </c>
      <c r="D85" s="30"/>
      <c r="E85" s="30"/>
      <c r="F85" s="25" t="str">
        <f>IF(E18="","",E18)</f>
        <v xml:space="preserve"> </v>
      </c>
      <c r="G85" s="30"/>
      <c r="H85" s="30"/>
      <c r="I85" s="27" t="s">
        <v>38</v>
      </c>
      <c r="J85" s="28" t="str">
        <f>E24</f>
        <v xml:space="preserve"> </v>
      </c>
      <c r="K85" s="30"/>
      <c r="L85" s="88"/>
      <c r="S85" s="30"/>
      <c r="T85" s="30"/>
      <c r="U85" s="30"/>
      <c r="V85" s="30"/>
      <c r="W85" s="30"/>
      <c r="X85" s="30"/>
      <c r="Y85" s="30"/>
      <c r="Z85" s="30"/>
      <c r="AA85" s="30"/>
      <c r="AB85" s="30"/>
      <c r="AC85" s="30"/>
      <c r="AD85" s="30"/>
      <c r="AE85" s="30"/>
    </row>
    <row r="86" spans="1:31" s="2" customFormat="1" ht="10.35" customHeight="1">
      <c r="A86" s="30"/>
      <c r="B86" s="31"/>
      <c r="C86" s="30"/>
      <c r="D86" s="30"/>
      <c r="E86" s="30"/>
      <c r="F86" s="30"/>
      <c r="G86" s="30"/>
      <c r="H86" s="30"/>
      <c r="I86" s="30"/>
      <c r="J86" s="30"/>
      <c r="K86" s="30"/>
      <c r="L86" s="88"/>
      <c r="S86" s="30"/>
      <c r="T86" s="30"/>
      <c r="U86" s="30"/>
      <c r="V86" s="30"/>
      <c r="W86" s="30"/>
      <c r="X86" s="30"/>
      <c r="Y86" s="30"/>
      <c r="Z86" s="30"/>
      <c r="AA86" s="30"/>
      <c r="AB86" s="30"/>
      <c r="AC86" s="30"/>
      <c r="AD86" s="30"/>
      <c r="AE86" s="30"/>
    </row>
    <row r="87" spans="1:31" s="11" customFormat="1" ht="29.25" customHeight="1">
      <c r="A87" s="113"/>
      <c r="B87" s="114"/>
      <c r="C87" s="115" t="s">
        <v>118</v>
      </c>
      <c r="D87" s="116" t="s">
        <v>60</v>
      </c>
      <c r="E87" s="116" t="s">
        <v>56</v>
      </c>
      <c r="F87" s="116" t="s">
        <v>57</v>
      </c>
      <c r="G87" s="116" t="s">
        <v>119</v>
      </c>
      <c r="H87" s="116" t="s">
        <v>120</v>
      </c>
      <c r="I87" s="116" t="s">
        <v>121</v>
      </c>
      <c r="J87" s="116" t="s">
        <v>97</v>
      </c>
      <c r="K87" s="117" t="s">
        <v>122</v>
      </c>
      <c r="L87" s="118"/>
      <c r="M87" s="55" t="s">
        <v>3</v>
      </c>
      <c r="N87" s="56" t="s">
        <v>45</v>
      </c>
      <c r="O87" s="56" t="s">
        <v>123</v>
      </c>
      <c r="P87" s="56" t="s">
        <v>124</v>
      </c>
      <c r="Q87" s="56" t="s">
        <v>125</v>
      </c>
      <c r="R87" s="56" t="s">
        <v>126</v>
      </c>
      <c r="S87" s="56" t="s">
        <v>127</v>
      </c>
      <c r="T87" s="57" t="s">
        <v>128</v>
      </c>
      <c r="U87" s="113"/>
      <c r="V87" s="113"/>
      <c r="W87" s="113"/>
      <c r="X87" s="113"/>
      <c r="Y87" s="113"/>
      <c r="Z87" s="113"/>
      <c r="AA87" s="113"/>
      <c r="AB87" s="113"/>
      <c r="AC87" s="113"/>
      <c r="AD87" s="113"/>
      <c r="AE87" s="113"/>
    </row>
    <row r="88" spans="1:63" s="2" customFormat="1" ht="22.9" customHeight="1">
      <c r="A88" s="30"/>
      <c r="B88" s="31"/>
      <c r="C88" s="62" t="s">
        <v>129</v>
      </c>
      <c r="D88" s="30"/>
      <c r="E88" s="30"/>
      <c r="F88" s="30"/>
      <c r="G88" s="30"/>
      <c r="H88" s="30"/>
      <c r="I88" s="30"/>
      <c r="J88" s="119">
        <f>BK88</f>
        <v>0</v>
      </c>
      <c r="K88" s="30"/>
      <c r="L88" s="31"/>
      <c r="M88" s="58"/>
      <c r="N88" s="49"/>
      <c r="O88" s="59"/>
      <c r="P88" s="120">
        <f>P89+P126</f>
        <v>75.39344599999998</v>
      </c>
      <c r="Q88" s="59"/>
      <c r="R88" s="120">
        <f>R89+R126</f>
        <v>0.32625400000000004</v>
      </c>
      <c r="S88" s="59"/>
      <c r="T88" s="121">
        <f>T89+T126</f>
        <v>0.614</v>
      </c>
      <c r="U88" s="30"/>
      <c r="V88" s="30"/>
      <c r="W88" s="30"/>
      <c r="X88" s="30"/>
      <c r="Y88" s="30"/>
      <c r="Z88" s="30"/>
      <c r="AA88" s="30"/>
      <c r="AB88" s="30"/>
      <c r="AC88" s="30"/>
      <c r="AD88" s="30"/>
      <c r="AE88" s="30"/>
      <c r="AT88" s="18" t="s">
        <v>74</v>
      </c>
      <c r="AU88" s="18" t="s">
        <v>98</v>
      </c>
      <c r="BK88" s="122">
        <f>BK89+BK126</f>
        <v>0</v>
      </c>
    </row>
    <row r="89" spans="2:63" s="12" customFormat="1" ht="25.9" customHeight="1">
      <c r="B89" s="123"/>
      <c r="D89" s="124" t="s">
        <v>74</v>
      </c>
      <c r="E89" s="125" t="s">
        <v>130</v>
      </c>
      <c r="F89" s="125" t="s">
        <v>131</v>
      </c>
      <c r="J89" s="126">
        <f>BK89</f>
        <v>0</v>
      </c>
      <c r="L89" s="123"/>
      <c r="M89" s="127"/>
      <c r="N89" s="128"/>
      <c r="O89" s="128"/>
      <c r="P89" s="129">
        <f>P90+P94+P103+P110+P123</f>
        <v>26.463445999999998</v>
      </c>
      <c r="Q89" s="128"/>
      <c r="R89" s="129">
        <f>R90+R94+R103+R110+R123</f>
        <v>0.29161000000000004</v>
      </c>
      <c r="S89" s="128"/>
      <c r="T89" s="130">
        <f>T90+T94+T103+T110+T123</f>
        <v>0.614</v>
      </c>
      <c r="AR89" s="124" t="s">
        <v>81</v>
      </c>
      <c r="AT89" s="131" t="s">
        <v>74</v>
      </c>
      <c r="AU89" s="131" t="s">
        <v>75</v>
      </c>
      <c r="AY89" s="124" t="s">
        <v>132</v>
      </c>
      <c r="BK89" s="132">
        <f>BK90+BK94+BK103+BK110+BK123</f>
        <v>0</v>
      </c>
    </row>
    <row r="90" spans="2:63" s="12" customFormat="1" ht="22.9" customHeight="1">
      <c r="B90" s="123"/>
      <c r="D90" s="124" t="s">
        <v>74</v>
      </c>
      <c r="E90" s="133" t="s">
        <v>133</v>
      </c>
      <c r="F90" s="133" t="s">
        <v>134</v>
      </c>
      <c r="J90" s="134">
        <f>BK90</f>
        <v>0</v>
      </c>
      <c r="L90" s="123"/>
      <c r="M90" s="127"/>
      <c r="N90" s="128"/>
      <c r="O90" s="128"/>
      <c r="P90" s="129">
        <f>SUM(P91:P93)</f>
        <v>0.316</v>
      </c>
      <c r="Q90" s="128"/>
      <c r="R90" s="129">
        <f>SUM(R91:R93)</f>
        <v>0.01893</v>
      </c>
      <c r="S90" s="128"/>
      <c r="T90" s="130">
        <f>SUM(T91:T93)</f>
        <v>0</v>
      </c>
      <c r="AR90" s="124" t="s">
        <v>81</v>
      </c>
      <c r="AT90" s="131" t="s">
        <v>74</v>
      </c>
      <c r="AU90" s="131" t="s">
        <v>81</v>
      </c>
      <c r="AY90" s="124" t="s">
        <v>132</v>
      </c>
      <c r="BK90" s="132">
        <f>SUM(BK91:BK93)</f>
        <v>0</v>
      </c>
    </row>
    <row r="91" spans="1:65" s="2" customFormat="1" ht="37.9" customHeight="1">
      <c r="A91" s="30"/>
      <c r="B91" s="135"/>
      <c r="C91" s="136" t="s">
        <v>81</v>
      </c>
      <c r="D91" s="136" t="s">
        <v>135</v>
      </c>
      <c r="E91" s="137" t="s">
        <v>1103</v>
      </c>
      <c r="F91" s="138" t="s">
        <v>1104</v>
      </c>
      <c r="G91" s="139" t="s">
        <v>184</v>
      </c>
      <c r="H91" s="140">
        <v>1</v>
      </c>
      <c r="I91" s="141"/>
      <c r="J91" s="141">
        <f>ROUND(I91*H91,2)</f>
        <v>0</v>
      </c>
      <c r="K91" s="138" t="s">
        <v>139</v>
      </c>
      <c r="L91" s="31"/>
      <c r="M91" s="142" t="s">
        <v>3</v>
      </c>
      <c r="N91" s="143" t="s">
        <v>46</v>
      </c>
      <c r="O91" s="144">
        <v>0.316</v>
      </c>
      <c r="P91" s="144">
        <f>O91*H91</f>
        <v>0.316</v>
      </c>
      <c r="Q91" s="144">
        <v>0.01893</v>
      </c>
      <c r="R91" s="144">
        <f>Q91*H91</f>
        <v>0.01893</v>
      </c>
      <c r="S91" s="144">
        <v>0</v>
      </c>
      <c r="T91" s="145">
        <f>S91*H91</f>
        <v>0</v>
      </c>
      <c r="U91" s="30"/>
      <c r="V91" s="30"/>
      <c r="W91" s="30"/>
      <c r="X91" s="30"/>
      <c r="Y91" s="30"/>
      <c r="Z91" s="30"/>
      <c r="AA91" s="30"/>
      <c r="AB91" s="30"/>
      <c r="AC91" s="30"/>
      <c r="AD91" s="30"/>
      <c r="AE91" s="30"/>
      <c r="AR91" s="146" t="s">
        <v>140</v>
      </c>
      <c r="AT91" s="146" t="s">
        <v>135</v>
      </c>
      <c r="AU91" s="146" t="s">
        <v>83</v>
      </c>
      <c r="AY91" s="18" t="s">
        <v>132</v>
      </c>
      <c r="BE91" s="147">
        <f>IF(N91="základní",J91,0)</f>
        <v>0</v>
      </c>
      <c r="BF91" s="147">
        <f>IF(N91="snížená",J91,0)</f>
        <v>0</v>
      </c>
      <c r="BG91" s="147">
        <f>IF(N91="zákl. přenesená",J91,0)</f>
        <v>0</v>
      </c>
      <c r="BH91" s="147">
        <f>IF(N91="sníž. přenesená",J91,0)</f>
        <v>0</v>
      </c>
      <c r="BI91" s="147">
        <f>IF(N91="nulová",J91,0)</f>
        <v>0</v>
      </c>
      <c r="BJ91" s="18" t="s">
        <v>81</v>
      </c>
      <c r="BK91" s="147">
        <f>ROUND(I91*H91,2)</f>
        <v>0</v>
      </c>
      <c r="BL91" s="18" t="s">
        <v>140</v>
      </c>
      <c r="BM91" s="146" t="s">
        <v>1307</v>
      </c>
    </row>
    <row r="92" spans="2:51" s="13" customFormat="1" ht="12">
      <c r="B92" s="152"/>
      <c r="D92" s="148" t="s">
        <v>144</v>
      </c>
      <c r="E92" s="153" t="s">
        <v>3</v>
      </c>
      <c r="F92" s="154" t="s">
        <v>179</v>
      </c>
      <c r="H92" s="153" t="s">
        <v>3</v>
      </c>
      <c r="L92" s="152"/>
      <c r="M92" s="155"/>
      <c r="N92" s="156"/>
      <c r="O92" s="156"/>
      <c r="P92" s="156"/>
      <c r="Q92" s="156"/>
      <c r="R92" s="156"/>
      <c r="S92" s="156"/>
      <c r="T92" s="157"/>
      <c r="AT92" s="153" t="s">
        <v>144</v>
      </c>
      <c r="AU92" s="153" t="s">
        <v>83</v>
      </c>
      <c r="AV92" s="13" t="s">
        <v>81</v>
      </c>
      <c r="AW92" s="13" t="s">
        <v>37</v>
      </c>
      <c r="AX92" s="13" t="s">
        <v>75</v>
      </c>
      <c r="AY92" s="153" t="s">
        <v>132</v>
      </c>
    </row>
    <row r="93" spans="2:51" s="14" customFormat="1" ht="12">
      <c r="B93" s="158"/>
      <c r="D93" s="148" t="s">
        <v>144</v>
      </c>
      <c r="E93" s="159" t="s">
        <v>3</v>
      </c>
      <c r="F93" s="160" t="s">
        <v>81</v>
      </c>
      <c r="H93" s="161">
        <v>1</v>
      </c>
      <c r="L93" s="158"/>
      <c r="M93" s="162"/>
      <c r="N93" s="163"/>
      <c r="O93" s="163"/>
      <c r="P93" s="163"/>
      <c r="Q93" s="163"/>
      <c r="R93" s="163"/>
      <c r="S93" s="163"/>
      <c r="T93" s="164"/>
      <c r="AT93" s="159" t="s">
        <v>144</v>
      </c>
      <c r="AU93" s="159" t="s">
        <v>83</v>
      </c>
      <c r="AV93" s="14" t="s">
        <v>83</v>
      </c>
      <c r="AW93" s="14" t="s">
        <v>37</v>
      </c>
      <c r="AX93" s="14" t="s">
        <v>81</v>
      </c>
      <c r="AY93" s="159" t="s">
        <v>132</v>
      </c>
    </row>
    <row r="94" spans="2:63" s="12" customFormat="1" ht="22.9" customHeight="1">
      <c r="B94" s="123"/>
      <c r="D94" s="124" t="s">
        <v>74</v>
      </c>
      <c r="E94" s="133" t="s">
        <v>169</v>
      </c>
      <c r="F94" s="133" t="s">
        <v>200</v>
      </c>
      <c r="J94" s="134">
        <f>BK94</f>
        <v>0</v>
      </c>
      <c r="L94" s="123"/>
      <c r="M94" s="127"/>
      <c r="N94" s="128"/>
      <c r="O94" s="128"/>
      <c r="P94" s="129">
        <f>SUM(P95:P102)</f>
        <v>7.634</v>
      </c>
      <c r="Q94" s="128"/>
      <c r="R94" s="129">
        <f>SUM(R95:R102)</f>
        <v>0.27268000000000003</v>
      </c>
      <c r="S94" s="128"/>
      <c r="T94" s="130">
        <f>SUM(T95:T102)</f>
        <v>0</v>
      </c>
      <c r="AR94" s="124" t="s">
        <v>81</v>
      </c>
      <c r="AT94" s="131" t="s">
        <v>74</v>
      </c>
      <c r="AU94" s="131" t="s">
        <v>81</v>
      </c>
      <c r="AY94" s="124" t="s">
        <v>132</v>
      </c>
      <c r="BK94" s="132">
        <f>SUM(BK95:BK102)</f>
        <v>0</v>
      </c>
    </row>
    <row r="95" spans="1:65" s="2" customFormat="1" ht="14.45" customHeight="1">
      <c r="A95" s="30"/>
      <c r="B95" s="135"/>
      <c r="C95" s="136" t="s">
        <v>83</v>
      </c>
      <c r="D95" s="136" t="s">
        <v>135</v>
      </c>
      <c r="E95" s="137" t="s">
        <v>1111</v>
      </c>
      <c r="F95" s="138" t="s">
        <v>1112</v>
      </c>
      <c r="G95" s="139" t="s">
        <v>177</v>
      </c>
      <c r="H95" s="140">
        <v>3.4</v>
      </c>
      <c r="I95" s="141"/>
      <c r="J95" s="141">
        <f>ROUND(I95*H95,2)</f>
        <v>0</v>
      </c>
      <c r="K95" s="138" t="s">
        <v>139</v>
      </c>
      <c r="L95" s="31"/>
      <c r="M95" s="142" t="s">
        <v>3</v>
      </c>
      <c r="N95" s="143" t="s">
        <v>46</v>
      </c>
      <c r="O95" s="144">
        <v>0.624</v>
      </c>
      <c r="P95" s="144">
        <f>O95*H95</f>
        <v>2.1216</v>
      </c>
      <c r="Q95" s="144">
        <v>0.04</v>
      </c>
      <c r="R95" s="144">
        <f>Q95*H95</f>
        <v>0.136</v>
      </c>
      <c r="S95" s="144">
        <v>0</v>
      </c>
      <c r="T95" s="145">
        <f>S95*H95</f>
        <v>0</v>
      </c>
      <c r="U95" s="30"/>
      <c r="V95" s="30"/>
      <c r="W95" s="30"/>
      <c r="X95" s="30"/>
      <c r="Y95" s="30"/>
      <c r="Z95" s="30"/>
      <c r="AA95" s="30"/>
      <c r="AB95" s="30"/>
      <c r="AC95" s="30"/>
      <c r="AD95" s="30"/>
      <c r="AE95" s="30"/>
      <c r="AR95" s="146" t="s">
        <v>140</v>
      </c>
      <c r="AT95" s="146" t="s">
        <v>135</v>
      </c>
      <c r="AU95" s="146" t="s">
        <v>83</v>
      </c>
      <c r="AY95" s="18" t="s">
        <v>132</v>
      </c>
      <c r="BE95" s="147">
        <f>IF(N95="základní",J95,0)</f>
        <v>0</v>
      </c>
      <c r="BF95" s="147">
        <f>IF(N95="snížená",J95,0)</f>
        <v>0</v>
      </c>
      <c r="BG95" s="147">
        <f>IF(N95="zákl. přenesená",J95,0)</f>
        <v>0</v>
      </c>
      <c r="BH95" s="147">
        <f>IF(N95="sníž. přenesená",J95,0)</f>
        <v>0</v>
      </c>
      <c r="BI95" s="147">
        <f>IF(N95="nulová",J95,0)</f>
        <v>0</v>
      </c>
      <c r="BJ95" s="18" t="s">
        <v>81</v>
      </c>
      <c r="BK95" s="147">
        <f>ROUND(I95*H95,2)</f>
        <v>0</v>
      </c>
      <c r="BL95" s="18" t="s">
        <v>140</v>
      </c>
      <c r="BM95" s="146" t="s">
        <v>1308</v>
      </c>
    </row>
    <row r="96" spans="1:47" s="2" customFormat="1" ht="39">
      <c r="A96" s="30"/>
      <c r="B96" s="31"/>
      <c r="C96" s="30"/>
      <c r="D96" s="148" t="s">
        <v>142</v>
      </c>
      <c r="E96" s="30"/>
      <c r="F96" s="149" t="s">
        <v>1114</v>
      </c>
      <c r="G96" s="30"/>
      <c r="H96" s="30"/>
      <c r="I96" s="30"/>
      <c r="J96" s="30"/>
      <c r="K96" s="30"/>
      <c r="L96" s="31"/>
      <c r="M96" s="150"/>
      <c r="N96" s="151"/>
      <c r="O96" s="51"/>
      <c r="P96" s="51"/>
      <c r="Q96" s="51"/>
      <c r="R96" s="51"/>
      <c r="S96" s="51"/>
      <c r="T96" s="52"/>
      <c r="U96" s="30"/>
      <c r="V96" s="30"/>
      <c r="W96" s="30"/>
      <c r="X96" s="30"/>
      <c r="Y96" s="30"/>
      <c r="Z96" s="30"/>
      <c r="AA96" s="30"/>
      <c r="AB96" s="30"/>
      <c r="AC96" s="30"/>
      <c r="AD96" s="30"/>
      <c r="AE96" s="30"/>
      <c r="AT96" s="18" t="s">
        <v>142</v>
      </c>
      <c r="AU96" s="18" t="s">
        <v>83</v>
      </c>
    </row>
    <row r="97" spans="2:51" s="13" customFormat="1" ht="12">
      <c r="B97" s="152"/>
      <c r="D97" s="148" t="s">
        <v>144</v>
      </c>
      <c r="E97" s="153" t="s">
        <v>3</v>
      </c>
      <c r="F97" s="154" t="s">
        <v>1309</v>
      </c>
      <c r="H97" s="153" t="s">
        <v>3</v>
      </c>
      <c r="L97" s="152"/>
      <c r="M97" s="155"/>
      <c r="N97" s="156"/>
      <c r="O97" s="156"/>
      <c r="P97" s="156"/>
      <c r="Q97" s="156"/>
      <c r="R97" s="156"/>
      <c r="S97" s="156"/>
      <c r="T97" s="157"/>
      <c r="AT97" s="153" t="s">
        <v>144</v>
      </c>
      <c r="AU97" s="153" t="s">
        <v>83</v>
      </c>
      <c r="AV97" s="13" t="s">
        <v>81</v>
      </c>
      <c r="AW97" s="13" t="s">
        <v>37</v>
      </c>
      <c r="AX97" s="13" t="s">
        <v>75</v>
      </c>
      <c r="AY97" s="153" t="s">
        <v>132</v>
      </c>
    </row>
    <row r="98" spans="2:51" s="14" customFormat="1" ht="12">
      <c r="B98" s="158"/>
      <c r="D98" s="148" t="s">
        <v>144</v>
      </c>
      <c r="E98" s="159" t="s">
        <v>3</v>
      </c>
      <c r="F98" s="160" t="s">
        <v>1310</v>
      </c>
      <c r="H98" s="161">
        <v>3.4</v>
      </c>
      <c r="L98" s="158"/>
      <c r="M98" s="162"/>
      <c r="N98" s="163"/>
      <c r="O98" s="163"/>
      <c r="P98" s="163"/>
      <c r="Q98" s="163"/>
      <c r="R98" s="163"/>
      <c r="S98" s="163"/>
      <c r="T98" s="164"/>
      <c r="AT98" s="159" t="s">
        <v>144</v>
      </c>
      <c r="AU98" s="159" t="s">
        <v>83</v>
      </c>
      <c r="AV98" s="14" t="s">
        <v>83</v>
      </c>
      <c r="AW98" s="14" t="s">
        <v>37</v>
      </c>
      <c r="AX98" s="14" t="s">
        <v>81</v>
      </c>
      <c r="AY98" s="159" t="s">
        <v>132</v>
      </c>
    </row>
    <row r="99" spans="1:65" s="2" customFormat="1" ht="24.2" customHeight="1">
      <c r="A99" s="30"/>
      <c r="B99" s="135"/>
      <c r="C99" s="136" t="s">
        <v>133</v>
      </c>
      <c r="D99" s="136" t="s">
        <v>135</v>
      </c>
      <c r="E99" s="137" t="s">
        <v>1311</v>
      </c>
      <c r="F99" s="138" t="s">
        <v>1312</v>
      </c>
      <c r="G99" s="139" t="s">
        <v>184</v>
      </c>
      <c r="H99" s="140">
        <v>2</v>
      </c>
      <c r="I99" s="141"/>
      <c r="J99" s="141">
        <f>ROUND(I99*H99,2)</f>
        <v>0</v>
      </c>
      <c r="K99" s="138" t="s">
        <v>139</v>
      </c>
      <c r="L99" s="31"/>
      <c r="M99" s="142" t="s">
        <v>3</v>
      </c>
      <c r="N99" s="143" t="s">
        <v>46</v>
      </c>
      <c r="O99" s="144">
        <v>0.213</v>
      </c>
      <c r="P99" s="144">
        <f>O99*H99</f>
        <v>0.426</v>
      </c>
      <c r="Q99" s="144">
        <v>0.0034</v>
      </c>
      <c r="R99" s="144">
        <f>Q99*H99</f>
        <v>0.0068</v>
      </c>
      <c r="S99" s="144">
        <v>0</v>
      </c>
      <c r="T99" s="145">
        <f>S99*H99</f>
        <v>0</v>
      </c>
      <c r="U99" s="30"/>
      <c r="V99" s="30"/>
      <c r="W99" s="30"/>
      <c r="X99" s="30"/>
      <c r="Y99" s="30"/>
      <c r="Z99" s="30"/>
      <c r="AA99" s="30"/>
      <c r="AB99" s="30"/>
      <c r="AC99" s="30"/>
      <c r="AD99" s="30"/>
      <c r="AE99" s="30"/>
      <c r="AR99" s="146" t="s">
        <v>140</v>
      </c>
      <c r="AT99" s="146" t="s">
        <v>135</v>
      </c>
      <c r="AU99" s="146" t="s">
        <v>83</v>
      </c>
      <c r="AY99" s="18" t="s">
        <v>132</v>
      </c>
      <c r="BE99" s="147">
        <f>IF(N99="základní",J99,0)</f>
        <v>0</v>
      </c>
      <c r="BF99" s="147">
        <f>IF(N99="snížená",J99,0)</f>
        <v>0</v>
      </c>
      <c r="BG99" s="147">
        <f>IF(N99="zákl. přenesená",J99,0)</f>
        <v>0</v>
      </c>
      <c r="BH99" s="147">
        <f>IF(N99="sníž. přenesená",J99,0)</f>
        <v>0</v>
      </c>
      <c r="BI99" s="147">
        <f>IF(N99="nulová",J99,0)</f>
        <v>0</v>
      </c>
      <c r="BJ99" s="18" t="s">
        <v>81</v>
      </c>
      <c r="BK99" s="147">
        <f>ROUND(I99*H99,2)</f>
        <v>0</v>
      </c>
      <c r="BL99" s="18" t="s">
        <v>140</v>
      </c>
      <c r="BM99" s="146" t="s">
        <v>1313</v>
      </c>
    </row>
    <row r="100" spans="2:51" s="13" customFormat="1" ht="12">
      <c r="B100" s="152"/>
      <c r="D100" s="148" t="s">
        <v>144</v>
      </c>
      <c r="E100" s="153" t="s">
        <v>3</v>
      </c>
      <c r="F100" s="154" t="s">
        <v>179</v>
      </c>
      <c r="H100" s="153" t="s">
        <v>3</v>
      </c>
      <c r="L100" s="152"/>
      <c r="M100" s="155"/>
      <c r="N100" s="156"/>
      <c r="O100" s="156"/>
      <c r="P100" s="156"/>
      <c r="Q100" s="156"/>
      <c r="R100" s="156"/>
      <c r="S100" s="156"/>
      <c r="T100" s="157"/>
      <c r="AT100" s="153" t="s">
        <v>144</v>
      </c>
      <c r="AU100" s="153" t="s">
        <v>83</v>
      </c>
      <c r="AV100" s="13" t="s">
        <v>81</v>
      </c>
      <c r="AW100" s="13" t="s">
        <v>37</v>
      </c>
      <c r="AX100" s="13" t="s">
        <v>75</v>
      </c>
      <c r="AY100" s="153" t="s">
        <v>132</v>
      </c>
    </row>
    <row r="101" spans="2:51" s="14" customFormat="1" ht="12">
      <c r="B101" s="158"/>
      <c r="D101" s="148" t="s">
        <v>144</v>
      </c>
      <c r="E101" s="159" t="s">
        <v>3</v>
      </c>
      <c r="F101" s="160" t="s">
        <v>1225</v>
      </c>
      <c r="H101" s="161">
        <v>2</v>
      </c>
      <c r="L101" s="158"/>
      <c r="M101" s="162"/>
      <c r="N101" s="163"/>
      <c r="O101" s="163"/>
      <c r="P101" s="163"/>
      <c r="Q101" s="163"/>
      <c r="R101" s="163"/>
      <c r="S101" s="163"/>
      <c r="T101" s="164"/>
      <c r="AT101" s="159" t="s">
        <v>144</v>
      </c>
      <c r="AU101" s="159" t="s">
        <v>83</v>
      </c>
      <c r="AV101" s="14" t="s">
        <v>83</v>
      </c>
      <c r="AW101" s="14" t="s">
        <v>37</v>
      </c>
      <c r="AX101" s="14" t="s">
        <v>81</v>
      </c>
      <c r="AY101" s="159" t="s">
        <v>132</v>
      </c>
    </row>
    <row r="102" spans="1:65" s="2" customFormat="1" ht="24.2" customHeight="1">
      <c r="A102" s="30"/>
      <c r="B102" s="135"/>
      <c r="C102" s="136" t="s">
        <v>140</v>
      </c>
      <c r="D102" s="136" t="s">
        <v>135</v>
      </c>
      <c r="E102" s="137" t="s">
        <v>1116</v>
      </c>
      <c r="F102" s="138" t="s">
        <v>1117</v>
      </c>
      <c r="G102" s="139" t="s">
        <v>177</v>
      </c>
      <c r="H102" s="140">
        <v>3.4</v>
      </c>
      <c r="I102" s="141"/>
      <c r="J102" s="141">
        <f>ROUND(I102*H102,2)</f>
        <v>0</v>
      </c>
      <c r="K102" s="138" t="s">
        <v>139</v>
      </c>
      <c r="L102" s="31"/>
      <c r="M102" s="142" t="s">
        <v>3</v>
      </c>
      <c r="N102" s="143" t="s">
        <v>46</v>
      </c>
      <c r="O102" s="144">
        <v>1.496</v>
      </c>
      <c r="P102" s="144">
        <f>O102*H102</f>
        <v>5.0864</v>
      </c>
      <c r="Q102" s="144">
        <v>0.0382</v>
      </c>
      <c r="R102" s="144">
        <f>Q102*H102</f>
        <v>0.12988</v>
      </c>
      <c r="S102" s="144">
        <v>0</v>
      </c>
      <c r="T102" s="145">
        <f>S102*H102</f>
        <v>0</v>
      </c>
      <c r="U102" s="30"/>
      <c r="V102" s="30"/>
      <c r="W102" s="30"/>
      <c r="X102" s="30"/>
      <c r="Y102" s="30"/>
      <c r="Z102" s="30"/>
      <c r="AA102" s="30"/>
      <c r="AB102" s="30"/>
      <c r="AC102" s="30"/>
      <c r="AD102" s="30"/>
      <c r="AE102" s="30"/>
      <c r="AR102" s="146" t="s">
        <v>140</v>
      </c>
      <c r="AT102" s="146" t="s">
        <v>135</v>
      </c>
      <c r="AU102" s="146" t="s">
        <v>83</v>
      </c>
      <c r="AY102" s="18" t="s">
        <v>132</v>
      </c>
      <c r="BE102" s="147">
        <f>IF(N102="základní",J102,0)</f>
        <v>0</v>
      </c>
      <c r="BF102" s="147">
        <f>IF(N102="snížená",J102,0)</f>
        <v>0</v>
      </c>
      <c r="BG102" s="147">
        <f>IF(N102="zákl. přenesená",J102,0)</f>
        <v>0</v>
      </c>
      <c r="BH102" s="147">
        <f>IF(N102="sníž. přenesená",J102,0)</f>
        <v>0</v>
      </c>
      <c r="BI102" s="147">
        <f>IF(N102="nulová",J102,0)</f>
        <v>0</v>
      </c>
      <c r="BJ102" s="18" t="s">
        <v>81</v>
      </c>
      <c r="BK102" s="147">
        <f>ROUND(I102*H102,2)</f>
        <v>0</v>
      </c>
      <c r="BL102" s="18" t="s">
        <v>140</v>
      </c>
      <c r="BM102" s="146" t="s">
        <v>1314</v>
      </c>
    </row>
    <row r="103" spans="2:63" s="12" customFormat="1" ht="22.9" customHeight="1">
      <c r="B103" s="123"/>
      <c r="D103" s="124" t="s">
        <v>74</v>
      </c>
      <c r="E103" s="133" t="s">
        <v>189</v>
      </c>
      <c r="F103" s="133" t="s">
        <v>255</v>
      </c>
      <c r="J103" s="134">
        <f>BK103</f>
        <v>0</v>
      </c>
      <c r="L103" s="123"/>
      <c r="M103" s="127"/>
      <c r="N103" s="128"/>
      <c r="O103" s="128"/>
      <c r="P103" s="129">
        <f>SUM(P104:P109)</f>
        <v>12.009</v>
      </c>
      <c r="Q103" s="128"/>
      <c r="R103" s="129">
        <f>SUM(R104:R109)</f>
        <v>0</v>
      </c>
      <c r="S103" s="128"/>
      <c r="T103" s="130">
        <f>SUM(T104:T109)</f>
        <v>0.614</v>
      </c>
      <c r="AR103" s="124" t="s">
        <v>81</v>
      </c>
      <c r="AT103" s="131" t="s">
        <v>74</v>
      </c>
      <c r="AU103" s="131" t="s">
        <v>81</v>
      </c>
      <c r="AY103" s="124" t="s">
        <v>132</v>
      </c>
      <c r="BK103" s="132">
        <f>SUM(BK104:BK109)</f>
        <v>0</v>
      </c>
    </row>
    <row r="104" spans="1:65" s="2" customFormat="1" ht="49.15" customHeight="1">
      <c r="A104" s="30"/>
      <c r="B104" s="135"/>
      <c r="C104" s="136" t="s">
        <v>164</v>
      </c>
      <c r="D104" s="136" t="s">
        <v>135</v>
      </c>
      <c r="E104" s="137" t="s">
        <v>1315</v>
      </c>
      <c r="F104" s="138" t="s">
        <v>1316</v>
      </c>
      <c r="G104" s="139" t="s">
        <v>184</v>
      </c>
      <c r="H104" s="140">
        <v>1</v>
      </c>
      <c r="I104" s="141"/>
      <c r="J104" s="141">
        <f>ROUND(I104*H104,2)</f>
        <v>0</v>
      </c>
      <c r="K104" s="138" t="s">
        <v>139</v>
      </c>
      <c r="L104" s="31"/>
      <c r="M104" s="142" t="s">
        <v>3</v>
      </c>
      <c r="N104" s="143" t="s">
        <v>46</v>
      </c>
      <c r="O104" s="144">
        <v>0.381</v>
      </c>
      <c r="P104" s="144">
        <f>O104*H104</f>
        <v>0.381</v>
      </c>
      <c r="Q104" s="144">
        <v>0</v>
      </c>
      <c r="R104" s="144">
        <f>Q104*H104</f>
        <v>0</v>
      </c>
      <c r="S104" s="144">
        <v>0.002</v>
      </c>
      <c r="T104" s="145">
        <f>S104*H104</f>
        <v>0.002</v>
      </c>
      <c r="U104" s="30"/>
      <c r="V104" s="30"/>
      <c r="W104" s="30"/>
      <c r="X104" s="30"/>
      <c r="Y104" s="30"/>
      <c r="Z104" s="30"/>
      <c r="AA104" s="30"/>
      <c r="AB104" s="30"/>
      <c r="AC104" s="30"/>
      <c r="AD104" s="30"/>
      <c r="AE104" s="30"/>
      <c r="AR104" s="146" t="s">
        <v>140</v>
      </c>
      <c r="AT104" s="146" t="s">
        <v>135</v>
      </c>
      <c r="AU104" s="146" t="s">
        <v>83</v>
      </c>
      <c r="AY104" s="18" t="s">
        <v>132</v>
      </c>
      <c r="BE104" s="147">
        <f>IF(N104="základní",J104,0)</f>
        <v>0</v>
      </c>
      <c r="BF104" s="147">
        <f>IF(N104="snížená",J104,0)</f>
        <v>0</v>
      </c>
      <c r="BG104" s="147">
        <f>IF(N104="zákl. přenesená",J104,0)</f>
        <v>0</v>
      </c>
      <c r="BH104" s="147">
        <f>IF(N104="sníž. přenesená",J104,0)</f>
        <v>0</v>
      </c>
      <c r="BI104" s="147">
        <f>IF(N104="nulová",J104,0)</f>
        <v>0</v>
      </c>
      <c r="BJ104" s="18" t="s">
        <v>81</v>
      </c>
      <c r="BK104" s="147">
        <f>ROUND(I104*H104,2)</f>
        <v>0</v>
      </c>
      <c r="BL104" s="18" t="s">
        <v>140</v>
      </c>
      <c r="BM104" s="146" t="s">
        <v>1317</v>
      </c>
    </row>
    <row r="105" spans="2:51" s="13" customFormat="1" ht="12">
      <c r="B105" s="152"/>
      <c r="D105" s="148" t="s">
        <v>144</v>
      </c>
      <c r="E105" s="153" t="s">
        <v>3</v>
      </c>
      <c r="F105" s="154" t="s">
        <v>1309</v>
      </c>
      <c r="H105" s="153" t="s">
        <v>3</v>
      </c>
      <c r="L105" s="152"/>
      <c r="M105" s="155"/>
      <c r="N105" s="156"/>
      <c r="O105" s="156"/>
      <c r="P105" s="156"/>
      <c r="Q105" s="156"/>
      <c r="R105" s="156"/>
      <c r="S105" s="156"/>
      <c r="T105" s="157"/>
      <c r="AT105" s="153" t="s">
        <v>144</v>
      </c>
      <c r="AU105" s="153" t="s">
        <v>83</v>
      </c>
      <c r="AV105" s="13" t="s">
        <v>81</v>
      </c>
      <c r="AW105" s="13" t="s">
        <v>37</v>
      </c>
      <c r="AX105" s="13" t="s">
        <v>75</v>
      </c>
      <c r="AY105" s="153" t="s">
        <v>132</v>
      </c>
    </row>
    <row r="106" spans="2:51" s="14" customFormat="1" ht="12">
      <c r="B106" s="158"/>
      <c r="D106" s="148" t="s">
        <v>144</v>
      </c>
      <c r="E106" s="159" t="s">
        <v>3</v>
      </c>
      <c r="F106" s="160" t="s">
        <v>81</v>
      </c>
      <c r="H106" s="161">
        <v>1</v>
      </c>
      <c r="L106" s="158"/>
      <c r="M106" s="162"/>
      <c r="N106" s="163"/>
      <c r="O106" s="163"/>
      <c r="P106" s="163"/>
      <c r="Q106" s="163"/>
      <c r="R106" s="163"/>
      <c r="S106" s="163"/>
      <c r="T106" s="164"/>
      <c r="AT106" s="159" t="s">
        <v>144</v>
      </c>
      <c r="AU106" s="159" t="s">
        <v>83</v>
      </c>
      <c r="AV106" s="14" t="s">
        <v>83</v>
      </c>
      <c r="AW106" s="14" t="s">
        <v>37</v>
      </c>
      <c r="AX106" s="14" t="s">
        <v>81</v>
      </c>
      <c r="AY106" s="159" t="s">
        <v>132</v>
      </c>
    </row>
    <row r="107" spans="1:65" s="2" customFormat="1" ht="37.9" customHeight="1">
      <c r="A107" s="30"/>
      <c r="B107" s="135"/>
      <c r="C107" s="136" t="s">
        <v>169</v>
      </c>
      <c r="D107" s="136" t="s">
        <v>135</v>
      </c>
      <c r="E107" s="137" t="s">
        <v>329</v>
      </c>
      <c r="F107" s="138" t="s">
        <v>330</v>
      </c>
      <c r="G107" s="139" t="s">
        <v>234</v>
      </c>
      <c r="H107" s="140">
        <v>34</v>
      </c>
      <c r="I107" s="141"/>
      <c r="J107" s="141">
        <f>ROUND(I107*H107,2)</f>
        <v>0</v>
      </c>
      <c r="K107" s="138" t="s">
        <v>139</v>
      </c>
      <c r="L107" s="31"/>
      <c r="M107" s="142" t="s">
        <v>3</v>
      </c>
      <c r="N107" s="143" t="s">
        <v>46</v>
      </c>
      <c r="O107" s="144">
        <v>0.342</v>
      </c>
      <c r="P107" s="144">
        <f>O107*H107</f>
        <v>11.628</v>
      </c>
      <c r="Q107" s="144">
        <v>0</v>
      </c>
      <c r="R107" s="144">
        <f>Q107*H107</f>
        <v>0</v>
      </c>
      <c r="S107" s="144">
        <v>0.018</v>
      </c>
      <c r="T107" s="145">
        <f>S107*H107</f>
        <v>0.612</v>
      </c>
      <c r="U107" s="30"/>
      <c r="V107" s="30"/>
      <c r="W107" s="30"/>
      <c r="X107" s="30"/>
      <c r="Y107" s="30"/>
      <c r="Z107" s="30"/>
      <c r="AA107" s="30"/>
      <c r="AB107" s="30"/>
      <c r="AC107" s="30"/>
      <c r="AD107" s="30"/>
      <c r="AE107" s="30"/>
      <c r="AR107" s="146" t="s">
        <v>140</v>
      </c>
      <c r="AT107" s="146" t="s">
        <v>135</v>
      </c>
      <c r="AU107" s="146" t="s">
        <v>83</v>
      </c>
      <c r="AY107" s="18" t="s">
        <v>132</v>
      </c>
      <c r="BE107" s="147">
        <f>IF(N107="základní",J107,0)</f>
        <v>0</v>
      </c>
      <c r="BF107" s="147">
        <f>IF(N107="snížená",J107,0)</f>
        <v>0</v>
      </c>
      <c r="BG107" s="147">
        <f>IF(N107="zákl. přenesená",J107,0)</f>
        <v>0</v>
      </c>
      <c r="BH107" s="147">
        <f>IF(N107="sníž. přenesená",J107,0)</f>
        <v>0</v>
      </c>
      <c r="BI107" s="147">
        <f>IF(N107="nulová",J107,0)</f>
        <v>0</v>
      </c>
      <c r="BJ107" s="18" t="s">
        <v>81</v>
      </c>
      <c r="BK107" s="147">
        <f>ROUND(I107*H107,2)</f>
        <v>0</v>
      </c>
      <c r="BL107" s="18" t="s">
        <v>140</v>
      </c>
      <c r="BM107" s="146" t="s">
        <v>1318</v>
      </c>
    </row>
    <row r="108" spans="2:51" s="13" customFormat="1" ht="12">
      <c r="B108" s="152"/>
      <c r="D108" s="148" t="s">
        <v>144</v>
      </c>
      <c r="E108" s="153" t="s">
        <v>3</v>
      </c>
      <c r="F108" s="154" t="s">
        <v>1309</v>
      </c>
      <c r="H108" s="153" t="s">
        <v>3</v>
      </c>
      <c r="L108" s="152"/>
      <c r="M108" s="155"/>
      <c r="N108" s="156"/>
      <c r="O108" s="156"/>
      <c r="P108" s="156"/>
      <c r="Q108" s="156"/>
      <c r="R108" s="156"/>
      <c r="S108" s="156"/>
      <c r="T108" s="157"/>
      <c r="AT108" s="153" t="s">
        <v>144</v>
      </c>
      <c r="AU108" s="153" t="s">
        <v>83</v>
      </c>
      <c r="AV108" s="13" t="s">
        <v>81</v>
      </c>
      <c r="AW108" s="13" t="s">
        <v>37</v>
      </c>
      <c r="AX108" s="13" t="s">
        <v>75</v>
      </c>
      <c r="AY108" s="153" t="s">
        <v>132</v>
      </c>
    </row>
    <row r="109" spans="2:51" s="14" customFormat="1" ht="12">
      <c r="B109" s="158"/>
      <c r="D109" s="148" t="s">
        <v>144</v>
      </c>
      <c r="E109" s="159" t="s">
        <v>3</v>
      </c>
      <c r="F109" s="160" t="s">
        <v>328</v>
      </c>
      <c r="H109" s="161">
        <v>34</v>
      </c>
      <c r="L109" s="158"/>
      <c r="M109" s="162"/>
      <c r="N109" s="163"/>
      <c r="O109" s="163"/>
      <c r="P109" s="163"/>
      <c r="Q109" s="163"/>
      <c r="R109" s="163"/>
      <c r="S109" s="163"/>
      <c r="T109" s="164"/>
      <c r="AT109" s="159" t="s">
        <v>144</v>
      </c>
      <c r="AU109" s="159" t="s">
        <v>83</v>
      </c>
      <c r="AV109" s="14" t="s">
        <v>83</v>
      </c>
      <c r="AW109" s="14" t="s">
        <v>37</v>
      </c>
      <c r="AX109" s="14" t="s">
        <v>81</v>
      </c>
      <c r="AY109" s="159" t="s">
        <v>132</v>
      </c>
    </row>
    <row r="110" spans="2:63" s="12" customFormat="1" ht="22.9" customHeight="1">
      <c r="B110" s="123"/>
      <c r="D110" s="124" t="s">
        <v>74</v>
      </c>
      <c r="E110" s="133" t="s">
        <v>353</v>
      </c>
      <c r="F110" s="133" t="s">
        <v>354</v>
      </c>
      <c r="J110" s="134">
        <f>BK110</f>
        <v>0</v>
      </c>
      <c r="L110" s="123"/>
      <c r="M110" s="127"/>
      <c r="N110" s="128"/>
      <c r="O110" s="128"/>
      <c r="P110" s="129">
        <f>SUM(P111:P122)</f>
        <v>5.0648859999999996</v>
      </c>
      <c r="Q110" s="128"/>
      <c r="R110" s="129">
        <f>SUM(R111:R122)</f>
        <v>0</v>
      </c>
      <c r="S110" s="128"/>
      <c r="T110" s="130">
        <f>SUM(T111:T122)</f>
        <v>0</v>
      </c>
      <c r="AR110" s="124" t="s">
        <v>81</v>
      </c>
      <c r="AT110" s="131" t="s">
        <v>74</v>
      </c>
      <c r="AU110" s="131" t="s">
        <v>81</v>
      </c>
      <c r="AY110" s="124" t="s">
        <v>132</v>
      </c>
      <c r="BK110" s="132">
        <f>SUM(BK111:BK122)</f>
        <v>0</v>
      </c>
    </row>
    <row r="111" spans="1:65" s="2" customFormat="1" ht="37.9" customHeight="1">
      <c r="A111" s="30"/>
      <c r="B111" s="135"/>
      <c r="C111" s="136" t="s">
        <v>174</v>
      </c>
      <c r="D111" s="136" t="s">
        <v>135</v>
      </c>
      <c r="E111" s="137" t="s">
        <v>356</v>
      </c>
      <c r="F111" s="138" t="s">
        <v>357</v>
      </c>
      <c r="G111" s="139" t="s">
        <v>154</v>
      </c>
      <c r="H111" s="140">
        <v>0.614</v>
      </c>
      <c r="I111" s="141"/>
      <c r="J111" s="141">
        <f>ROUND(I111*H111,2)</f>
        <v>0</v>
      </c>
      <c r="K111" s="138" t="s">
        <v>139</v>
      </c>
      <c r="L111" s="31"/>
      <c r="M111" s="142" t="s">
        <v>3</v>
      </c>
      <c r="N111" s="143" t="s">
        <v>46</v>
      </c>
      <c r="O111" s="144">
        <v>6.68</v>
      </c>
      <c r="P111" s="144">
        <f>O111*H111</f>
        <v>4.10152</v>
      </c>
      <c r="Q111" s="144">
        <v>0</v>
      </c>
      <c r="R111" s="144">
        <f>Q111*H111</f>
        <v>0</v>
      </c>
      <c r="S111" s="144">
        <v>0</v>
      </c>
      <c r="T111" s="145">
        <f>S111*H111</f>
        <v>0</v>
      </c>
      <c r="U111" s="30"/>
      <c r="V111" s="30"/>
      <c r="W111" s="30"/>
      <c r="X111" s="30"/>
      <c r="Y111" s="30"/>
      <c r="Z111" s="30"/>
      <c r="AA111" s="30"/>
      <c r="AB111" s="30"/>
      <c r="AC111" s="30"/>
      <c r="AD111" s="30"/>
      <c r="AE111" s="30"/>
      <c r="AR111" s="146" t="s">
        <v>140</v>
      </c>
      <c r="AT111" s="146" t="s">
        <v>135</v>
      </c>
      <c r="AU111" s="146" t="s">
        <v>83</v>
      </c>
      <c r="AY111" s="18" t="s">
        <v>132</v>
      </c>
      <c r="BE111" s="147">
        <f>IF(N111="základní",J111,0)</f>
        <v>0</v>
      </c>
      <c r="BF111" s="147">
        <f>IF(N111="snížená",J111,0)</f>
        <v>0</v>
      </c>
      <c r="BG111" s="147">
        <f>IF(N111="zákl. přenesená",J111,0)</f>
        <v>0</v>
      </c>
      <c r="BH111" s="147">
        <f>IF(N111="sníž. přenesená",J111,0)</f>
        <v>0</v>
      </c>
      <c r="BI111" s="147">
        <f>IF(N111="nulová",J111,0)</f>
        <v>0</v>
      </c>
      <c r="BJ111" s="18" t="s">
        <v>81</v>
      </c>
      <c r="BK111" s="147">
        <f>ROUND(I111*H111,2)</f>
        <v>0</v>
      </c>
      <c r="BL111" s="18" t="s">
        <v>140</v>
      </c>
      <c r="BM111" s="146" t="s">
        <v>1319</v>
      </c>
    </row>
    <row r="112" spans="1:47" s="2" customFormat="1" ht="156">
      <c r="A112" s="30"/>
      <c r="B112" s="31"/>
      <c r="C112" s="30"/>
      <c r="D112" s="148" t="s">
        <v>142</v>
      </c>
      <c r="E112" s="30"/>
      <c r="F112" s="149" t="s">
        <v>359</v>
      </c>
      <c r="G112" s="30"/>
      <c r="H112" s="30"/>
      <c r="I112" s="30"/>
      <c r="J112" s="30"/>
      <c r="K112" s="30"/>
      <c r="L112" s="31"/>
      <c r="M112" s="150"/>
      <c r="N112" s="151"/>
      <c r="O112" s="51"/>
      <c r="P112" s="51"/>
      <c r="Q112" s="51"/>
      <c r="R112" s="51"/>
      <c r="S112" s="51"/>
      <c r="T112" s="52"/>
      <c r="U112" s="30"/>
      <c r="V112" s="30"/>
      <c r="W112" s="30"/>
      <c r="X112" s="30"/>
      <c r="Y112" s="30"/>
      <c r="Z112" s="30"/>
      <c r="AA112" s="30"/>
      <c r="AB112" s="30"/>
      <c r="AC112" s="30"/>
      <c r="AD112" s="30"/>
      <c r="AE112" s="30"/>
      <c r="AT112" s="18" t="s">
        <v>142</v>
      </c>
      <c r="AU112" s="18" t="s">
        <v>83</v>
      </c>
    </row>
    <row r="113" spans="1:65" s="2" customFormat="1" ht="62.65" customHeight="1">
      <c r="A113" s="30"/>
      <c r="B113" s="135"/>
      <c r="C113" s="136" t="s">
        <v>161</v>
      </c>
      <c r="D113" s="136" t="s">
        <v>135</v>
      </c>
      <c r="E113" s="137" t="s">
        <v>361</v>
      </c>
      <c r="F113" s="138" t="s">
        <v>362</v>
      </c>
      <c r="G113" s="139" t="s">
        <v>154</v>
      </c>
      <c r="H113" s="140">
        <v>3.07</v>
      </c>
      <c r="I113" s="141"/>
      <c r="J113" s="141">
        <f>ROUND(I113*H113,2)</f>
        <v>0</v>
      </c>
      <c r="K113" s="138" t="s">
        <v>139</v>
      </c>
      <c r="L113" s="31"/>
      <c r="M113" s="142" t="s">
        <v>3</v>
      </c>
      <c r="N113" s="143" t="s">
        <v>46</v>
      </c>
      <c r="O113" s="144">
        <v>0.26</v>
      </c>
      <c r="P113" s="144">
        <f>O113*H113</f>
        <v>0.7982</v>
      </c>
      <c r="Q113" s="144">
        <v>0</v>
      </c>
      <c r="R113" s="144">
        <f>Q113*H113</f>
        <v>0</v>
      </c>
      <c r="S113" s="144">
        <v>0</v>
      </c>
      <c r="T113" s="145">
        <f>S113*H113</f>
        <v>0</v>
      </c>
      <c r="U113" s="30"/>
      <c r="V113" s="30"/>
      <c r="W113" s="30"/>
      <c r="X113" s="30"/>
      <c r="Y113" s="30"/>
      <c r="Z113" s="30"/>
      <c r="AA113" s="30"/>
      <c r="AB113" s="30"/>
      <c r="AC113" s="30"/>
      <c r="AD113" s="30"/>
      <c r="AE113" s="30"/>
      <c r="AR113" s="146" t="s">
        <v>140</v>
      </c>
      <c r="AT113" s="146" t="s">
        <v>135</v>
      </c>
      <c r="AU113" s="146" t="s">
        <v>83</v>
      </c>
      <c r="AY113" s="18" t="s">
        <v>132</v>
      </c>
      <c r="BE113" s="147">
        <f>IF(N113="základní",J113,0)</f>
        <v>0</v>
      </c>
      <c r="BF113" s="147">
        <f>IF(N113="snížená",J113,0)</f>
        <v>0</v>
      </c>
      <c r="BG113" s="147">
        <f>IF(N113="zákl. přenesená",J113,0)</f>
        <v>0</v>
      </c>
      <c r="BH113" s="147">
        <f>IF(N113="sníž. přenesená",J113,0)</f>
        <v>0</v>
      </c>
      <c r="BI113" s="147">
        <f>IF(N113="nulová",J113,0)</f>
        <v>0</v>
      </c>
      <c r="BJ113" s="18" t="s">
        <v>81</v>
      </c>
      <c r="BK113" s="147">
        <f>ROUND(I113*H113,2)</f>
        <v>0</v>
      </c>
      <c r="BL113" s="18" t="s">
        <v>140</v>
      </c>
      <c r="BM113" s="146" t="s">
        <v>1320</v>
      </c>
    </row>
    <row r="114" spans="1:47" s="2" customFormat="1" ht="156">
      <c r="A114" s="30"/>
      <c r="B114" s="31"/>
      <c r="C114" s="30"/>
      <c r="D114" s="148" t="s">
        <v>142</v>
      </c>
      <c r="E114" s="30"/>
      <c r="F114" s="149" t="s">
        <v>359</v>
      </c>
      <c r="G114" s="30"/>
      <c r="H114" s="30"/>
      <c r="I114" s="30"/>
      <c r="J114" s="30"/>
      <c r="K114" s="30"/>
      <c r="L114" s="31"/>
      <c r="M114" s="150"/>
      <c r="N114" s="151"/>
      <c r="O114" s="51"/>
      <c r="P114" s="51"/>
      <c r="Q114" s="51"/>
      <c r="R114" s="51"/>
      <c r="S114" s="51"/>
      <c r="T114" s="52"/>
      <c r="U114" s="30"/>
      <c r="V114" s="30"/>
      <c r="W114" s="30"/>
      <c r="X114" s="30"/>
      <c r="Y114" s="30"/>
      <c r="Z114" s="30"/>
      <c r="AA114" s="30"/>
      <c r="AB114" s="30"/>
      <c r="AC114" s="30"/>
      <c r="AD114" s="30"/>
      <c r="AE114" s="30"/>
      <c r="AT114" s="18" t="s">
        <v>142</v>
      </c>
      <c r="AU114" s="18" t="s">
        <v>83</v>
      </c>
    </row>
    <row r="115" spans="2:51" s="14" customFormat="1" ht="12">
      <c r="B115" s="158"/>
      <c r="D115" s="148" t="s">
        <v>144</v>
      </c>
      <c r="F115" s="160" t="s">
        <v>1321</v>
      </c>
      <c r="H115" s="161">
        <v>3.07</v>
      </c>
      <c r="L115" s="158"/>
      <c r="M115" s="162"/>
      <c r="N115" s="163"/>
      <c r="O115" s="163"/>
      <c r="P115" s="163"/>
      <c r="Q115" s="163"/>
      <c r="R115" s="163"/>
      <c r="S115" s="163"/>
      <c r="T115" s="164"/>
      <c r="AT115" s="159" t="s">
        <v>144</v>
      </c>
      <c r="AU115" s="159" t="s">
        <v>83</v>
      </c>
      <c r="AV115" s="14" t="s">
        <v>83</v>
      </c>
      <c r="AW115" s="14" t="s">
        <v>4</v>
      </c>
      <c r="AX115" s="14" t="s">
        <v>81</v>
      </c>
      <c r="AY115" s="159" t="s">
        <v>132</v>
      </c>
    </row>
    <row r="116" spans="1:65" s="2" customFormat="1" ht="24.2" customHeight="1">
      <c r="A116" s="30"/>
      <c r="B116" s="135"/>
      <c r="C116" s="136" t="s">
        <v>189</v>
      </c>
      <c r="D116" s="136" t="s">
        <v>135</v>
      </c>
      <c r="E116" s="137" t="s">
        <v>366</v>
      </c>
      <c r="F116" s="138" t="s">
        <v>367</v>
      </c>
      <c r="G116" s="139" t="s">
        <v>154</v>
      </c>
      <c r="H116" s="140">
        <v>0.614</v>
      </c>
      <c r="I116" s="141"/>
      <c r="J116" s="141">
        <f>ROUND(I116*H116,2)</f>
        <v>0</v>
      </c>
      <c r="K116" s="138" t="s">
        <v>139</v>
      </c>
      <c r="L116" s="31"/>
      <c r="M116" s="142" t="s">
        <v>3</v>
      </c>
      <c r="N116" s="143" t="s">
        <v>46</v>
      </c>
      <c r="O116" s="144">
        <v>0.125</v>
      </c>
      <c r="P116" s="144">
        <f>O116*H116</f>
        <v>0.07675</v>
      </c>
      <c r="Q116" s="144">
        <v>0</v>
      </c>
      <c r="R116" s="144">
        <f>Q116*H116</f>
        <v>0</v>
      </c>
      <c r="S116" s="144">
        <v>0</v>
      </c>
      <c r="T116" s="145">
        <f>S116*H116</f>
        <v>0</v>
      </c>
      <c r="U116" s="30"/>
      <c r="V116" s="30"/>
      <c r="W116" s="30"/>
      <c r="X116" s="30"/>
      <c r="Y116" s="30"/>
      <c r="Z116" s="30"/>
      <c r="AA116" s="30"/>
      <c r="AB116" s="30"/>
      <c r="AC116" s="30"/>
      <c r="AD116" s="30"/>
      <c r="AE116" s="30"/>
      <c r="AR116" s="146" t="s">
        <v>140</v>
      </c>
      <c r="AT116" s="146" t="s">
        <v>135</v>
      </c>
      <c r="AU116" s="146" t="s">
        <v>83</v>
      </c>
      <c r="AY116" s="18" t="s">
        <v>132</v>
      </c>
      <c r="BE116" s="147">
        <f>IF(N116="základní",J116,0)</f>
        <v>0</v>
      </c>
      <c r="BF116" s="147">
        <f>IF(N116="snížená",J116,0)</f>
        <v>0</v>
      </c>
      <c r="BG116" s="147">
        <f>IF(N116="zákl. přenesená",J116,0)</f>
        <v>0</v>
      </c>
      <c r="BH116" s="147">
        <f>IF(N116="sníž. přenesená",J116,0)</f>
        <v>0</v>
      </c>
      <c r="BI116" s="147">
        <f>IF(N116="nulová",J116,0)</f>
        <v>0</v>
      </c>
      <c r="BJ116" s="18" t="s">
        <v>81</v>
      </c>
      <c r="BK116" s="147">
        <f>ROUND(I116*H116,2)</f>
        <v>0</v>
      </c>
      <c r="BL116" s="18" t="s">
        <v>140</v>
      </c>
      <c r="BM116" s="146" t="s">
        <v>1322</v>
      </c>
    </row>
    <row r="117" spans="1:47" s="2" customFormat="1" ht="107.25">
      <c r="A117" s="30"/>
      <c r="B117" s="31"/>
      <c r="C117" s="30"/>
      <c r="D117" s="148" t="s">
        <v>142</v>
      </c>
      <c r="E117" s="30"/>
      <c r="F117" s="149" t="s">
        <v>369</v>
      </c>
      <c r="G117" s="30"/>
      <c r="H117" s="30"/>
      <c r="I117" s="30"/>
      <c r="J117" s="30"/>
      <c r="K117" s="30"/>
      <c r="L117" s="31"/>
      <c r="M117" s="150"/>
      <c r="N117" s="151"/>
      <c r="O117" s="51"/>
      <c r="P117" s="51"/>
      <c r="Q117" s="51"/>
      <c r="R117" s="51"/>
      <c r="S117" s="51"/>
      <c r="T117" s="52"/>
      <c r="U117" s="30"/>
      <c r="V117" s="30"/>
      <c r="W117" s="30"/>
      <c r="X117" s="30"/>
      <c r="Y117" s="30"/>
      <c r="Z117" s="30"/>
      <c r="AA117" s="30"/>
      <c r="AB117" s="30"/>
      <c r="AC117" s="30"/>
      <c r="AD117" s="30"/>
      <c r="AE117" s="30"/>
      <c r="AT117" s="18" t="s">
        <v>142</v>
      </c>
      <c r="AU117" s="18" t="s">
        <v>83</v>
      </c>
    </row>
    <row r="118" spans="1:65" s="2" customFormat="1" ht="37.9" customHeight="1">
      <c r="A118" s="30"/>
      <c r="B118" s="135"/>
      <c r="C118" s="136" t="s">
        <v>195</v>
      </c>
      <c r="D118" s="136" t="s">
        <v>135</v>
      </c>
      <c r="E118" s="137" t="s">
        <v>371</v>
      </c>
      <c r="F118" s="138" t="s">
        <v>372</v>
      </c>
      <c r="G118" s="139" t="s">
        <v>154</v>
      </c>
      <c r="H118" s="140">
        <v>14.736</v>
      </c>
      <c r="I118" s="141"/>
      <c r="J118" s="141">
        <f>ROUND(I118*H118,2)</f>
        <v>0</v>
      </c>
      <c r="K118" s="138" t="s">
        <v>139</v>
      </c>
      <c r="L118" s="31"/>
      <c r="M118" s="142" t="s">
        <v>3</v>
      </c>
      <c r="N118" s="143" t="s">
        <v>46</v>
      </c>
      <c r="O118" s="144">
        <v>0.006</v>
      </c>
      <c r="P118" s="144">
        <f>O118*H118</f>
        <v>0.08841600000000001</v>
      </c>
      <c r="Q118" s="144">
        <v>0</v>
      </c>
      <c r="R118" s="144">
        <f>Q118*H118</f>
        <v>0</v>
      </c>
      <c r="S118" s="144">
        <v>0</v>
      </c>
      <c r="T118" s="145">
        <f>S118*H118</f>
        <v>0</v>
      </c>
      <c r="U118" s="30"/>
      <c r="V118" s="30"/>
      <c r="W118" s="30"/>
      <c r="X118" s="30"/>
      <c r="Y118" s="30"/>
      <c r="Z118" s="30"/>
      <c r="AA118" s="30"/>
      <c r="AB118" s="30"/>
      <c r="AC118" s="30"/>
      <c r="AD118" s="30"/>
      <c r="AE118" s="30"/>
      <c r="AR118" s="146" t="s">
        <v>140</v>
      </c>
      <c r="AT118" s="146" t="s">
        <v>135</v>
      </c>
      <c r="AU118" s="146" t="s">
        <v>83</v>
      </c>
      <c r="AY118" s="18" t="s">
        <v>132</v>
      </c>
      <c r="BE118" s="147">
        <f>IF(N118="základní",J118,0)</f>
        <v>0</v>
      </c>
      <c r="BF118" s="147">
        <f>IF(N118="snížená",J118,0)</f>
        <v>0</v>
      </c>
      <c r="BG118" s="147">
        <f>IF(N118="zákl. přenesená",J118,0)</f>
        <v>0</v>
      </c>
      <c r="BH118" s="147">
        <f>IF(N118="sníž. přenesená",J118,0)</f>
        <v>0</v>
      </c>
      <c r="BI118" s="147">
        <f>IF(N118="nulová",J118,0)</f>
        <v>0</v>
      </c>
      <c r="BJ118" s="18" t="s">
        <v>81</v>
      </c>
      <c r="BK118" s="147">
        <f>ROUND(I118*H118,2)</f>
        <v>0</v>
      </c>
      <c r="BL118" s="18" t="s">
        <v>140</v>
      </c>
      <c r="BM118" s="146" t="s">
        <v>1323</v>
      </c>
    </row>
    <row r="119" spans="1:47" s="2" customFormat="1" ht="107.25">
      <c r="A119" s="30"/>
      <c r="B119" s="31"/>
      <c r="C119" s="30"/>
      <c r="D119" s="148" t="s">
        <v>142</v>
      </c>
      <c r="E119" s="30"/>
      <c r="F119" s="149" t="s">
        <v>369</v>
      </c>
      <c r="G119" s="30"/>
      <c r="H119" s="30"/>
      <c r="I119" s="30"/>
      <c r="J119" s="30"/>
      <c r="K119" s="30"/>
      <c r="L119" s="31"/>
      <c r="M119" s="150"/>
      <c r="N119" s="151"/>
      <c r="O119" s="51"/>
      <c r="P119" s="51"/>
      <c r="Q119" s="51"/>
      <c r="R119" s="51"/>
      <c r="S119" s="51"/>
      <c r="T119" s="52"/>
      <c r="U119" s="30"/>
      <c r="V119" s="30"/>
      <c r="W119" s="30"/>
      <c r="X119" s="30"/>
      <c r="Y119" s="30"/>
      <c r="Z119" s="30"/>
      <c r="AA119" s="30"/>
      <c r="AB119" s="30"/>
      <c r="AC119" s="30"/>
      <c r="AD119" s="30"/>
      <c r="AE119" s="30"/>
      <c r="AT119" s="18" t="s">
        <v>142</v>
      </c>
      <c r="AU119" s="18" t="s">
        <v>83</v>
      </c>
    </row>
    <row r="120" spans="2:51" s="14" customFormat="1" ht="12">
      <c r="B120" s="158"/>
      <c r="D120" s="148" t="s">
        <v>144</v>
      </c>
      <c r="F120" s="160" t="s">
        <v>1324</v>
      </c>
      <c r="H120" s="161">
        <v>14.736</v>
      </c>
      <c r="L120" s="158"/>
      <c r="M120" s="162"/>
      <c r="N120" s="163"/>
      <c r="O120" s="163"/>
      <c r="P120" s="163"/>
      <c r="Q120" s="163"/>
      <c r="R120" s="163"/>
      <c r="S120" s="163"/>
      <c r="T120" s="164"/>
      <c r="AT120" s="159" t="s">
        <v>144</v>
      </c>
      <c r="AU120" s="159" t="s">
        <v>83</v>
      </c>
      <c r="AV120" s="14" t="s">
        <v>83</v>
      </c>
      <c r="AW120" s="14" t="s">
        <v>4</v>
      </c>
      <c r="AX120" s="14" t="s">
        <v>81</v>
      </c>
      <c r="AY120" s="159" t="s">
        <v>132</v>
      </c>
    </row>
    <row r="121" spans="1:65" s="2" customFormat="1" ht="37.9" customHeight="1">
      <c r="A121" s="30"/>
      <c r="B121" s="135"/>
      <c r="C121" s="136" t="s">
        <v>201</v>
      </c>
      <c r="D121" s="136" t="s">
        <v>135</v>
      </c>
      <c r="E121" s="137" t="s">
        <v>376</v>
      </c>
      <c r="F121" s="138" t="s">
        <v>377</v>
      </c>
      <c r="G121" s="139" t="s">
        <v>154</v>
      </c>
      <c r="H121" s="140">
        <v>0.614</v>
      </c>
      <c r="I121" s="141"/>
      <c r="J121" s="141">
        <f>ROUND(I121*H121,2)</f>
        <v>0</v>
      </c>
      <c r="K121" s="138" t="s">
        <v>139</v>
      </c>
      <c r="L121" s="31"/>
      <c r="M121" s="142" t="s">
        <v>3</v>
      </c>
      <c r="N121" s="143" t="s">
        <v>46</v>
      </c>
      <c r="O121" s="144">
        <v>0</v>
      </c>
      <c r="P121" s="144">
        <f>O121*H121</f>
        <v>0</v>
      </c>
      <c r="Q121" s="144">
        <v>0</v>
      </c>
      <c r="R121" s="144">
        <f>Q121*H121</f>
        <v>0</v>
      </c>
      <c r="S121" s="144">
        <v>0</v>
      </c>
      <c r="T121" s="145">
        <f>S121*H121</f>
        <v>0</v>
      </c>
      <c r="U121" s="30"/>
      <c r="V121" s="30"/>
      <c r="W121" s="30"/>
      <c r="X121" s="30"/>
      <c r="Y121" s="30"/>
      <c r="Z121" s="30"/>
      <c r="AA121" s="30"/>
      <c r="AB121" s="30"/>
      <c r="AC121" s="30"/>
      <c r="AD121" s="30"/>
      <c r="AE121" s="30"/>
      <c r="AR121" s="146" t="s">
        <v>140</v>
      </c>
      <c r="AT121" s="146" t="s">
        <v>135</v>
      </c>
      <c r="AU121" s="146" t="s">
        <v>83</v>
      </c>
      <c r="AY121" s="18" t="s">
        <v>132</v>
      </c>
      <c r="BE121" s="147">
        <f>IF(N121="základní",J121,0)</f>
        <v>0</v>
      </c>
      <c r="BF121" s="147">
        <f>IF(N121="snížená",J121,0)</f>
        <v>0</v>
      </c>
      <c r="BG121" s="147">
        <f>IF(N121="zákl. přenesená",J121,0)</f>
        <v>0</v>
      </c>
      <c r="BH121" s="147">
        <f>IF(N121="sníž. přenesená",J121,0)</f>
        <v>0</v>
      </c>
      <c r="BI121" s="147">
        <f>IF(N121="nulová",J121,0)</f>
        <v>0</v>
      </c>
      <c r="BJ121" s="18" t="s">
        <v>81</v>
      </c>
      <c r="BK121" s="147">
        <f>ROUND(I121*H121,2)</f>
        <v>0</v>
      </c>
      <c r="BL121" s="18" t="s">
        <v>140</v>
      </c>
      <c r="BM121" s="146" t="s">
        <v>1325</v>
      </c>
    </row>
    <row r="122" spans="1:47" s="2" customFormat="1" ht="107.25">
      <c r="A122" s="30"/>
      <c r="B122" s="31"/>
      <c r="C122" s="30"/>
      <c r="D122" s="148" t="s">
        <v>142</v>
      </c>
      <c r="E122" s="30"/>
      <c r="F122" s="149" t="s">
        <v>379</v>
      </c>
      <c r="G122" s="30"/>
      <c r="H122" s="30"/>
      <c r="I122" s="30"/>
      <c r="J122" s="30"/>
      <c r="K122" s="30"/>
      <c r="L122" s="31"/>
      <c r="M122" s="150"/>
      <c r="N122" s="151"/>
      <c r="O122" s="51"/>
      <c r="P122" s="51"/>
      <c r="Q122" s="51"/>
      <c r="R122" s="51"/>
      <c r="S122" s="51"/>
      <c r="T122" s="52"/>
      <c r="U122" s="30"/>
      <c r="V122" s="30"/>
      <c r="W122" s="30"/>
      <c r="X122" s="30"/>
      <c r="Y122" s="30"/>
      <c r="Z122" s="30"/>
      <c r="AA122" s="30"/>
      <c r="AB122" s="30"/>
      <c r="AC122" s="30"/>
      <c r="AD122" s="30"/>
      <c r="AE122" s="30"/>
      <c r="AT122" s="18" t="s">
        <v>142</v>
      </c>
      <c r="AU122" s="18" t="s">
        <v>83</v>
      </c>
    </row>
    <row r="123" spans="2:63" s="12" customFormat="1" ht="22.9" customHeight="1">
      <c r="B123" s="123"/>
      <c r="D123" s="124" t="s">
        <v>74</v>
      </c>
      <c r="E123" s="133" t="s">
        <v>386</v>
      </c>
      <c r="F123" s="133" t="s">
        <v>387</v>
      </c>
      <c r="J123" s="134">
        <f>BK123</f>
        <v>0</v>
      </c>
      <c r="L123" s="123"/>
      <c r="M123" s="127"/>
      <c r="N123" s="128"/>
      <c r="O123" s="128"/>
      <c r="P123" s="129">
        <f>SUM(P124:P125)</f>
        <v>1.4395599999999997</v>
      </c>
      <c r="Q123" s="128"/>
      <c r="R123" s="129">
        <f>SUM(R124:R125)</f>
        <v>0</v>
      </c>
      <c r="S123" s="128"/>
      <c r="T123" s="130">
        <f>SUM(T124:T125)</f>
        <v>0</v>
      </c>
      <c r="AR123" s="124" t="s">
        <v>81</v>
      </c>
      <c r="AT123" s="131" t="s">
        <v>74</v>
      </c>
      <c r="AU123" s="131" t="s">
        <v>81</v>
      </c>
      <c r="AY123" s="124" t="s">
        <v>132</v>
      </c>
      <c r="BK123" s="132">
        <f>SUM(BK124:BK125)</f>
        <v>0</v>
      </c>
    </row>
    <row r="124" spans="1:65" s="2" customFormat="1" ht="49.15" customHeight="1">
      <c r="A124" s="30"/>
      <c r="B124" s="135"/>
      <c r="C124" s="136" t="s">
        <v>208</v>
      </c>
      <c r="D124" s="136" t="s">
        <v>135</v>
      </c>
      <c r="E124" s="137" t="s">
        <v>389</v>
      </c>
      <c r="F124" s="138" t="s">
        <v>390</v>
      </c>
      <c r="G124" s="139" t="s">
        <v>154</v>
      </c>
      <c r="H124" s="140">
        <v>0.292</v>
      </c>
      <c r="I124" s="141"/>
      <c r="J124" s="141">
        <f>ROUND(I124*H124,2)</f>
        <v>0</v>
      </c>
      <c r="K124" s="138" t="s">
        <v>139</v>
      </c>
      <c r="L124" s="31"/>
      <c r="M124" s="142" t="s">
        <v>3</v>
      </c>
      <c r="N124" s="143" t="s">
        <v>46</v>
      </c>
      <c r="O124" s="144">
        <v>4.93</v>
      </c>
      <c r="P124" s="144">
        <f>O124*H124</f>
        <v>1.4395599999999997</v>
      </c>
      <c r="Q124" s="144">
        <v>0</v>
      </c>
      <c r="R124" s="144">
        <f>Q124*H124</f>
        <v>0</v>
      </c>
      <c r="S124" s="144">
        <v>0</v>
      </c>
      <c r="T124" s="145">
        <f>S124*H124</f>
        <v>0</v>
      </c>
      <c r="U124" s="30"/>
      <c r="V124" s="30"/>
      <c r="W124" s="30"/>
      <c r="X124" s="30"/>
      <c r="Y124" s="30"/>
      <c r="Z124" s="30"/>
      <c r="AA124" s="30"/>
      <c r="AB124" s="30"/>
      <c r="AC124" s="30"/>
      <c r="AD124" s="30"/>
      <c r="AE124" s="30"/>
      <c r="AR124" s="146" t="s">
        <v>140</v>
      </c>
      <c r="AT124" s="146" t="s">
        <v>135</v>
      </c>
      <c r="AU124" s="146" t="s">
        <v>83</v>
      </c>
      <c r="AY124" s="18" t="s">
        <v>132</v>
      </c>
      <c r="BE124" s="147">
        <f>IF(N124="základní",J124,0)</f>
        <v>0</v>
      </c>
      <c r="BF124" s="147">
        <f>IF(N124="snížená",J124,0)</f>
        <v>0</v>
      </c>
      <c r="BG124" s="147">
        <f>IF(N124="zákl. přenesená",J124,0)</f>
        <v>0</v>
      </c>
      <c r="BH124" s="147">
        <f>IF(N124="sníž. přenesená",J124,0)</f>
        <v>0</v>
      </c>
      <c r="BI124" s="147">
        <f>IF(N124="nulová",J124,0)</f>
        <v>0</v>
      </c>
      <c r="BJ124" s="18" t="s">
        <v>81</v>
      </c>
      <c r="BK124" s="147">
        <f>ROUND(I124*H124,2)</f>
        <v>0</v>
      </c>
      <c r="BL124" s="18" t="s">
        <v>140</v>
      </c>
      <c r="BM124" s="146" t="s">
        <v>1326</v>
      </c>
    </row>
    <row r="125" spans="1:47" s="2" customFormat="1" ht="87.75">
      <c r="A125" s="30"/>
      <c r="B125" s="31"/>
      <c r="C125" s="30"/>
      <c r="D125" s="148" t="s">
        <v>142</v>
      </c>
      <c r="E125" s="30"/>
      <c r="F125" s="149" t="s">
        <v>392</v>
      </c>
      <c r="G125" s="30"/>
      <c r="H125" s="30"/>
      <c r="I125" s="30"/>
      <c r="J125" s="30"/>
      <c r="K125" s="30"/>
      <c r="L125" s="31"/>
      <c r="M125" s="150"/>
      <c r="N125" s="151"/>
      <c r="O125" s="51"/>
      <c r="P125" s="51"/>
      <c r="Q125" s="51"/>
      <c r="R125" s="51"/>
      <c r="S125" s="51"/>
      <c r="T125" s="52"/>
      <c r="U125" s="30"/>
      <c r="V125" s="30"/>
      <c r="W125" s="30"/>
      <c r="X125" s="30"/>
      <c r="Y125" s="30"/>
      <c r="Z125" s="30"/>
      <c r="AA125" s="30"/>
      <c r="AB125" s="30"/>
      <c r="AC125" s="30"/>
      <c r="AD125" s="30"/>
      <c r="AE125" s="30"/>
      <c r="AT125" s="18" t="s">
        <v>142</v>
      </c>
      <c r="AU125" s="18" t="s">
        <v>83</v>
      </c>
    </row>
    <row r="126" spans="2:63" s="12" customFormat="1" ht="25.9" customHeight="1">
      <c r="B126" s="123"/>
      <c r="D126" s="124" t="s">
        <v>74</v>
      </c>
      <c r="E126" s="125" t="s">
        <v>393</v>
      </c>
      <c r="F126" s="125" t="s">
        <v>394</v>
      </c>
      <c r="J126" s="126">
        <f>BK126</f>
        <v>0</v>
      </c>
      <c r="L126" s="123"/>
      <c r="M126" s="127"/>
      <c r="N126" s="128"/>
      <c r="O126" s="128"/>
      <c r="P126" s="129">
        <f>P127+P235</f>
        <v>48.92999999999999</v>
      </c>
      <c r="Q126" s="128"/>
      <c r="R126" s="129">
        <f>R127+R235</f>
        <v>0.034644</v>
      </c>
      <c r="S126" s="128"/>
      <c r="T126" s="130">
        <f>T127+T235</f>
        <v>0</v>
      </c>
      <c r="AR126" s="124" t="s">
        <v>83</v>
      </c>
      <c r="AT126" s="131" t="s">
        <v>74</v>
      </c>
      <c r="AU126" s="131" t="s">
        <v>75</v>
      </c>
      <c r="AY126" s="124" t="s">
        <v>132</v>
      </c>
      <c r="BK126" s="132">
        <f>BK127+BK235</f>
        <v>0</v>
      </c>
    </row>
    <row r="127" spans="2:63" s="12" customFormat="1" ht="22.9" customHeight="1">
      <c r="B127" s="123"/>
      <c r="D127" s="124" t="s">
        <v>74</v>
      </c>
      <c r="E127" s="133" t="s">
        <v>1327</v>
      </c>
      <c r="F127" s="133" t="s">
        <v>1328</v>
      </c>
      <c r="J127" s="134">
        <f>BK127</f>
        <v>0</v>
      </c>
      <c r="L127" s="123"/>
      <c r="M127" s="127"/>
      <c r="N127" s="128"/>
      <c r="O127" s="128"/>
      <c r="P127" s="129">
        <f>SUM(P128:P234)</f>
        <v>42.483999999999995</v>
      </c>
      <c r="Q127" s="128"/>
      <c r="R127" s="129">
        <f>SUM(R128:R234)</f>
        <v>0.024082000000000003</v>
      </c>
      <c r="S127" s="128"/>
      <c r="T127" s="130">
        <f>SUM(T128:T234)</f>
        <v>0</v>
      </c>
      <c r="AR127" s="124" t="s">
        <v>83</v>
      </c>
      <c r="AT127" s="131" t="s">
        <v>74</v>
      </c>
      <c r="AU127" s="131" t="s">
        <v>81</v>
      </c>
      <c r="AY127" s="124" t="s">
        <v>132</v>
      </c>
      <c r="BK127" s="132">
        <f>SUM(BK128:BK234)</f>
        <v>0</v>
      </c>
    </row>
    <row r="128" spans="1:65" s="2" customFormat="1" ht="37.9" customHeight="1">
      <c r="A128" s="30"/>
      <c r="B128" s="135"/>
      <c r="C128" s="136" t="s">
        <v>212</v>
      </c>
      <c r="D128" s="136" t="s">
        <v>135</v>
      </c>
      <c r="E128" s="137" t="s">
        <v>1329</v>
      </c>
      <c r="F128" s="138" t="s">
        <v>1330</v>
      </c>
      <c r="G128" s="139" t="s">
        <v>234</v>
      </c>
      <c r="H128" s="140">
        <v>7</v>
      </c>
      <c r="I128" s="141"/>
      <c r="J128" s="141">
        <f>ROUND(I128*H128,2)</f>
        <v>0</v>
      </c>
      <c r="K128" s="138" t="s">
        <v>139</v>
      </c>
      <c r="L128" s="31"/>
      <c r="M128" s="142" t="s">
        <v>3</v>
      </c>
      <c r="N128" s="143" t="s">
        <v>46</v>
      </c>
      <c r="O128" s="144">
        <v>0.085</v>
      </c>
      <c r="P128" s="144">
        <f>O128*H128</f>
        <v>0.5950000000000001</v>
      </c>
      <c r="Q128" s="144">
        <v>0</v>
      </c>
      <c r="R128" s="144">
        <f>Q128*H128</f>
        <v>0</v>
      </c>
      <c r="S128" s="144">
        <v>0</v>
      </c>
      <c r="T128" s="145">
        <f>S128*H128</f>
        <v>0</v>
      </c>
      <c r="U128" s="30"/>
      <c r="V128" s="30"/>
      <c r="W128" s="30"/>
      <c r="X128" s="30"/>
      <c r="Y128" s="30"/>
      <c r="Z128" s="30"/>
      <c r="AA128" s="30"/>
      <c r="AB128" s="30"/>
      <c r="AC128" s="30"/>
      <c r="AD128" s="30"/>
      <c r="AE128" s="30"/>
      <c r="AR128" s="146" t="s">
        <v>226</v>
      </c>
      <c r="AT128" s="146" t="s">
        <v>135</v>
      </c>
      <c r="AU128" s="146" t="s">
        <v>83</v>
      </c>
      <c r="AY128" s="18" t="s">
        <v>132</v>
      </c>
      <c r="BE128" s="147">
        <f>IF(N128="základní",J128,0)</f>
        <v>0</v>
      </c>
      <c r="BF128" s="147">
        <f>IF(N128="snížená",J128,0)</f>
        <v>0</v>
      </c>
      <c r="BG128" s="147">
        <f>IF(N128="zákl. přenesená",J128,0)</f>
        <v>0</v>
      </c>
      <c r="BH128" s="147">
        <f>IF(N128="sníž. přenesená",J128,0)</f>
        <v>0</v>
      </c>
      <c r="BI128" s="147">
        <f>IF(N128="nulová",J128,0)</f>
        <v>0</v>
      </c>
      <c r="BJ128" s="18" t="s">
        <v>81</v>
      </c>
      <c r="BK128" s="147">
        <f>ROUND(I128*H128,2)</f>
        <v>0</v>
      </c>
      <c r="BL128" s="18" t="s">
        <v>226</v>
      </c>
      <c r="BM128" s="146" t="s">
        <v>1331</v>
      </c>
    </row>
    <row r="129" spans="2:51" s="13" customFormat="1" ht="12">
      <c r="B129" s="152"/>
      <c r="D129" s="148" t="s">
        <v>144</v>
      </c>
      <c r="E129" s="153" t="s">
        <v>3</v>
      </c>
      <c r="F129" s="154" t="s">
        <v>1309</v>
      </c>
      <c r="H129" s="153" t="s">
        <v>3</v>
      </c>
      <c r="L129" s="152"/>
      <c r="M129" s="155"/>
      <c r="N129" s="156"/>
      <c r="O129" s="156"/>
      <c r="P129" s="156"/>
      <c r="Q129" s="156"/>
      <c r="R129" s="156"/>
      <c r="S129" s="156"/>
      <c r="T129" s="157"/>
      <c r="AT129" s="153" t="s">
        <v>144</v>
      </c>
      <c r="AU129" s="153" t="s">
        <v>83</v>
      </c>
      <c r="AV129" s="13" t="s">
        <v>81</v>
      </c>
      <c r="AW129" s="13" t="s">
        <v>37</v>
      </c>
      <c r="AX129" s="13" t="s">
        <v>75</v>
      </c>
      <c r="AY129" s="153" t="s">
        <v>132</v>
      </c>
    </row>
    <row r="130" spans="2:51" s="14" customFormat="1" ht="12">
      <c r="B130" s="158"/>
      <c r="D130" s="148" t="s">
        <v>144</v>
      </c>
      <c r="E130" s="159" t="s">
        <v>3</v>
      </c>
      <c r="F130" s="160" t="s">
        <v>174</v>
      </c>
      <c r="H130" s="161">
        <v>7</v>
      </c>
      <c r="L130" s="158"/>
      <c r="M130" s="162"/>
      <c r="N130" s="163"/>
      <c r="O130" s="163"/>
      <c r="P130" s="163"/>
      <c r="Q130" s="163"/>
      <c r="R130" s="163"/>
      <c r="S130" s="163"/>
      <c r="T130" s="164"/>
      <c r="AT130" s="159" t="s">
        <v>144</v>
      </c>
      <c r="AU130" s="159" t="s">
        <v>83</v>
      </c>
      <c r="AV130" s="14" t="s">
        <v>83</v>
      </c>
      <c r="AW130" s="14" t="s">
        <v>37</v>
      </c>
      <c r="AX130" s="14" t="s">
        <v>81</v>
      </c>
      <c r="AY130" s="159" t="s">
        <v>132</v>
      </c>
    </row>
    <row r="131" spans="1:65" s="2" customFormat="1" ht="24.2" customHeight="1">
      <c r="A131" s="30"/>
      <c r="B131" s="135"/>
      <c r="C131" s="165" t="s">
        <v>217</v>
      </c>
      <c r="D131" s="165" t="s">
        <v>158</v>
      </c>
      <c r="E131" s="166" t="s">
        <v>1332</v>
      </c>
      <c r="F131" s="167" t="s">
        <v>1333</v>
      </c>
      <c r="G131" s="168" t="s">
        <v>234</v>
      </c>
      <c r="H131" s="169">
        <v>7.7</v>
      </c>
      <c r="I131" s="170"/>
      <c r="J131" s="170">
        <f>ROUND(I131*H131,2)</f>
        <v>0</v>
      </c>
      <c r="K131" s="167" t="s">
        <v>139</v>
      </c>
      <c r="L131" s="171"/>
      <c r="M131" s="172" t="s">
        <v>3</v>
      </c>
      <c r="N131" s="173" t="s">
        <v>46</v>
      </c>
      <c r="O131" s="144">
        <v>0</v>
      </c>
      <c r="P131" s="144">
        <f>O131*H131</f>
        <v>0</v>
      </c>
      <c r="Q131" s="144">
        <v>0.00019</v>
      </c>
      <c r="R131" s="144">
        <f>Q131*H131</f>
        <v>0.001463</v>
      </c>
      <c r="S131" s="144">
        <v>0</v>
      </c>
      <c r="T131" s="145">
        <f>S131*H131</f>
        <v>0</v>
      </c>
      <c r="U131" s="30"/>
      <c r="V131" s="30"/>
      <c r="W131" s="30"/>
      <c r="X131" s="30"/>
      <c r="Y131" s="30"/>
      <c r="Z131" s="30"/>
      <c r="AA131" s="30"/>
      <c r="AB131" s="30"/>
      <c r="AC131" s="30"/>
      <c r="AD131" s="30"/>
      <c r="AE131" s="30"/>
      <c r="AR131" s="146" t="s">
        <v>318</v>
      </c>
      <c r="AT131" s="146" t="s">
        <v>158</v>
      </c>
      <c r="AU131" s="146" t="s">
        <v>83</v>
      </c>
      <c r="AY131" s="18" t="s">
        <v>132</v>
      </c>
      <c r="BE131" s="147">
        <f>IF(N131="základní",J131,0)</f>
        <v>0</v>
      </c>
      <c r="BF131" s="147">
        <f>IF(N131="snížená",J131,0)</f>
        <v>0</v>
      </c>
      <c r="BG131" s="147">
        <f>IF(N131="zákl. přenesená",J131,0)</f>
        <v>0</v>
      </c>
      <c r="BH131" s="147">
        <f>IF(N131="sníž. přenesená",J131,0)</f>
        <v>0</v>
      </c>
      <c r="BI131" s="147">
        <f>IF(N131="nulová",J131,0)</f>
        <v>0</v>
      </c>
      <c r="BJ131" s="18" t="s">
        <v>81</v>
      </c>
      <c r="BK131" s="147">
        <f>ROUND(I131*H131,2)</f>
        <v>0</v>
      </c>
      <c r="BL131" s="18" t="s">
        <v>226</v>
      </c>
      <c r="BM131" s="146" t="s">
        <v>1334</v>
      </c>
    </row>
    <row r="132" spans="2:51" s="14" customFormat="1" ht="12">
      <c r="B132" s="158"/>
      <c r="D132" s="148" t="s">
        <v>144</v>
      </c>
      <c r="F132" s="160" t="s">
        <v>1335</v>
      </c>
      <c r="H132" s="161">
        <v>7.7</v>
      </c>
      <c r="L132" s="158"/>
      <c r="M132" s="162"/>
      <c r="N132" s="163"/>
      <c r="O132" s="163"/>
      <c r="P132" s="163"/>
      <c r="Q132" s="163"/>
      <c r="R132" s="163"/>
      <c r="S132" s="163"/>
      <c r="T132" s="164"/>
      <c r="AT132" s="159" t="s">
        <v>144</v>
      </c>
      <c r="AU132" s="159" t="s">
        <v>83</v>
      </c>
      <c r="AV132" s="14" t="s">
        <v>83</v>
      </c>
      <c r="AW132" s="14" t="s">
        <v>4</v>
      </c>
      <c r="AX132" s="14" t="s">
        <v>81</v>
      </c>
      <c r="AY132" s="159" t="s">
        <v>132</v>
      </c>
    </row>
    <row r="133" spans="1:65" s="2" customFormat="1" ht="37.9" customHeight="1">
      <c r="A133" s="30"/>
      <c r="B133" s="135"/>
      <c r="C133" s="136" t="s">
        <v>9</v>
      </c>
      <c r="D133" s="136" t="s">
        <v>135</v>
      </c>
      <c r="E133" s="137" t="s">
        <v>1336</v>
      </c>
      <c r="F133" s="138" t="s">
        <v>1337</v>
      </c>
      <c r="G133" s="139" t="s">
        <v>234</v>
      </c>
      <c r="H133" s="140">
        <v>17</v>
      </c>
      <c r="I133" s="141"/>
      <c r="J133" s="141">
        <f>ROUND(I133*H133,2)</f>
        <v>0</v>
      </c>
      <c r="K133" s="138" t="s">
        <v>139</v>
      </c>
      <c r="L133" s="31"/>
      <c r="M133" s="142" t="s">
        <v>3</v>
      </c>
      <c r="N133" s="143" t="s">
        <v>46</v>
      </c>
      <c r="O133" s="144">
        <v>0.094</v>
      </c>
      <c r="P133" s="144">
        <f>O133*H133</f>
        <v>1.598</v>
      </c>
      <c r="Q133" s="144">
        <v>0</v>
      </c>
      <c r="R133" s="144">
        <f>Q133*H133</f>
        <v>0</v>
      </c>
      <c r="S133" s="144">
        <v>0</v>
      </c>
      <c r="T133" s="145">
        <f>S133*H133</f>
        <v>0</v>
      </c>
      <c r="U133" s="30"/>
      <c r="V133" s="30"/>
      <c r="W133" s="30"/>
      <c r="X133" s="30"/>
      <c r="Y133" s="30"/>
      <c r="Z133" s="30"/>
      <c r="AA133" s="30"/>
      <c r="AB133" s="30"/>
      <c r="AC133" s="30"/>
      <c r="AD133" s="30"/>
      <c r="AE133" s="30"/>
      <c r="AR133" s="146" t="s">
        <v>226</v>
      </c>
      <c r="AT133" s="146" t="s">
        <v>135</v>
      </c>
      <c r="AU133" s="146" t="s">
        <v>83</v>
      </c>
      <c r="AY133" s="18" t="s">
        <v>132</v>
      </c>
      <c r="BE133" s="147">
        <f>IF(N133="základní",J133,0)</f>
        <v>0</v>
      </c>
      <c r="BF133" s="147">
        <f>IF(N133="snížená",J133,0)</f>
        <v>0</v>
      </c>
      <c r="BG133" s="147">
        <f>IF(N133="zákl. přenesená",J133,0)</f>
        <v>0</v>
      </c>
      <c r="BH133" s="147">
        <f>IF(N133="sníž. přenesená",J133,0)</f>
        <v>0</v>
      </c>
      <c r="BI133" s="147">
        <f>IF(N133="nulová",J133,0)</f>
        <v>0</v>
      </c>
      <c r="BJ133" s="18" t="s">
        <v>81</v>
      </c>
      <c r="BK133" s="147">
        <f>ROUND(I133*H133,2)</f>
        <v>0</v>
      </c>
      <c r="BL133" s="18" t="s">
        <v>226</v>
      </c>
      <c r="BM133" s="146" t="s">
        <v>1338</v>
      </c>
    </row>
    <row r="134" spans="2:51" s="13" customFormat="1" ht="12">
      <c r="B134" s="152"/>
      <c r="D134" s="148" t="s">
        <v>144</v>
      </c>
      <c r="E134" s="153" t="s">
        <v>3</v>
      </c>
      <c r="F134" s="154" t="s">
        <v>1309</v>
      </c>
      <c r="H134" s="153" t="s">
        <v>3</v>
      </c>
      <c r="L134" s="152"/>
      <c r="M134" s="155"/>
      <c r="N134" s="156"/>
      <c r="O134" s="156"/>
      <c r="P134" s="156"/>
      <c r="Q134" s="156"/>
      <c r="R134" s="156"/>
      <c r="S134" s="156"/>
      <c r="T134" s="157"/>
      <c r="AT134" s="153" t="s">
        <v>144</v>
      </c>
      <c r="AU134" s="153" t="s">
        <v>83</v>
      </c>
      <c r="AV134" s="13" t="s">
        <v>81</v>
      </c>
      <c r="AW134" s="13" t="s">
        <v>37</v>
      </c>
      <c r="AX134" s="13" t="s">
        <v>75</v>
      </c>
      <c r="AY134" s="153" t="s">
        <v>132</v>
      </c>
    </row>
    <row r="135" spans="2:51" s="14" customFormat="1" ht="12">
      <c r="B135" s="158"/>
      <c r="D135" s="148" t="s">
        <v>144</v>
      </c>
      <c r="E135" s="159" t="s">
        <v>3</v>
      </c>
      <c r="F135" s="160" t="s">
        <v>1339</v>
      </c>
      <c r="H135" s="161">
        <v>17</v>
      </c>
      <c r="L135" s="158"/>
      <c r="M135" s="162"/>
      <c r="N135" s="163"/>
      <c r="O135" s="163"/>
      <c r="P135" s="163"/>
      <c r="Q135" s="163"/>
      <c r="R135" s="163"/>
      <c r="S135" s="163"/>
      <c r="T135" s="164"/>
      <c r="AT135" s="159" t="s">
        <v>144</v>
      </c>
      <c r="AU135" s="159" t="s">
        <v>83</v>
      </c>
      <c r="AV135" s="14" t="s">
        <v>83</v>
      </c>
      <c r="AW135" s="14" t="s">
        <v>37</v>
      </c>
      <c r="AX135" s="14" t="s">
        <v>81</v>
      </c>
      <c r="AY135" s="159" t="s">
        <v>132</v>
      </c>
    </row>
    <row r="136" spans="1:65" s="2" customFormat="1" ht="14.45" customHeight="1">
      <c r="A136" s="30"/>
      <c r="B136" s="135"/>
      <c r="C136" s="165" t="s">
        <v>226</v>
      </c>
      <c r="D136" s="165" t="s">
        <v>158</v>
      </c>
      <c r="E136" s="166" t="s">
        <v>1340</v>
      </c>
      <c r="F136" s="167" t="s">
        <v>1341</v>
      </c>
      <c r="G136" s="168" t="s">
        <v>234</v>
      </c>
      <c r="H136" s="169">
        <v>18.7</v>
      </c>
      <c r="I136" s="170"/>
      <c r="J136" s="170">
        <f>ROUND(I136*H136,2)</f>
        <v>0</v>
      </c>
      <c r="K136" s="167" t="s">
        <v>139</v>
      </c>
      <c r="L136" s="171"/>
      <c r="M136" s="172" t="s">
        <v>3</v>
      </c>
      <c r="N136" s="173" t="s">
        <v>46</v>
      </c>
      <c r="O136" s="144">
        <v>0</v>
      </c>
      <c r="P136" s="144">
        <f>O136*H136</f>
        <v>0</v>
      </c>
      <c r="Q136" s="144">
        <v>7E-05</v>
      </c>
      <c r="R136" s="144">
        <f>Q136*H136</f>
        <v>0.0013089999999999998</v>
      </c>
      <c r="S136" s="144">
        <v>0</v>
      </c>
      <c r="T136" s="145">
        <f>S136*H136</f>
        <v>0</v>
      </c>
      <c r="U136" s="30"/>
      <c r="V136" s="30"/>
      <c r="W136" s="30"/>
      <c r="X136" s="30"/>
      <c r="Y136" s="30"/>
      <c r="Z136" s="30"/>
      <c r="AA136" s="30"/>
      <c r="AB136" s="30"/>
      <c r="AC136" s="30"/>
      <c r="AD136" s="30"/>
      <c r="AE136" s="30"/>
      <c r="AR136" s="146" t="s">
        <v>318</v>
      </c>
      <c r="AT136" s="146" t="s">
        <v>158</v>
      </c>
      <c r="AU136" s="146" t="s">
        <v>83</v>
      </c>
      <c r="AY136" s="18" t="s">
        <v>132</v>
      </c>
      <c r="BE136" s="147">
        <f>IF(N136="základní",J136,0)</f>
        <v>0</v>
      </c>
      <c r="BF136" s="147">
        <f>IF(N136="snížená",J136,0)</f>
        <v>0</v>
      </c>
      <c r="BG136" s="147">
        <f>IF(N136="zákl. přenesená",J136,0)</f>
        <v>0</v>
      </c>
      <c r="BH136" s="147">
        <f>IF(N136="sníž. přenesená",J136,0)</f>
        <v>0</v>
      </c>
      <c r="BI136" s="147">
        <f>IF(N136="nulová",J136,0)</f>
        <v>0</v>
      </c>
      <c r="BJ136" s="18" t="s">
        <v>81</v>
      </c>
      <c r="BK136" s="147">
        <f>ROUND(I136*H136,2)</f>
        <v>0</v>
      </c>
      <c r="BL136" s="18" t="s">
        <v>226</v>
      </c>
      <c r="BM136" s="146" t="s">
        <v>1342</v>
      </c>
    </row>
    <row r="137" spans="2:51" s="14" customFormat="1" ht="12">
      <c r="B137" s="158"/>
      <c r="D137" s="148" t="s">
        <v>144</v>
      </c>
      <c r="F137" s="160" t="s">
        <v>1343</v>
      </c>
      <c r="H137" s="161">
        <v>18.7</v>
      </c>
      <c r="L137" s="158"/>
      <c r="M137" s="162"/>
      <c r="N137" s="163"/>
      <c r="O137" s="163"/>
      <c r="P137" s="163"/>
      <c r="Q137" s="163"/>
      <c r="R137" s="163"/>
      <c r="S137" s="163"/>
      <c r="T137" s="164"/>
      <c r="AT137" s="159" t="s">
        <v>144</v>
      </c>
      <c r="AU137" s="159" t="s">
        <v>83</v>
      </c>
      <c r="AV137" s="14" t="s">
        <v>83</v>
      </c>
      <c r="AW137" s="14" t="s">
        <v>4</v>
      </c>
      <c r="AX137" s="14" t="s">
        <v>81</v>
      </c>
      <c r="AY137" s="159" t="s">
        <v>132</v>
      </c>
    </row>
    <row r="138" spans="1:65" s="2" customFormat="1" ht="49.15" customHeight="1">
      <c r="A138" s="30"/>
      <c r="B138" s="135"/>
      <c r="C138" s="136" t="s">
        <v>231</v>
      </c>
      <c r="D138" s="136" t="s">
        <v>135</v>
      </c>
      <c r="E138" s="137" t="s">
        <v>1344</v>
      </c>
      <c r="F138" s="138" t="s">
        <v>1345</v>
      </c>
      <c r="G138" s="139" t="s">
        <v>184</v>
      </c>
      <c r="H138" s="140">
        <v>2</v>
      </c>
      <c r="I138" s="141"/>
      <c r="J138" s="141">
        <f>ROUND(I138*H138,2)</f>
        <v>0</v>
      </c>
      <c r="K138" s="138" t="s">
        <v>139</v>
      </c>
      <c r="L138" s="31"/>
      <c r="M138" s="142" t="s">
        <v>3</v>
      </c>
      <c r="N138" s="143" t="s">
        <v>46</v>
      </c>
      <c r="O138" s="144">
        <v>0.2</v>
      </c>
      <c r="P138" s="144">
        <f>O138*H138</f>
        <v>0.4</v>
      </c>
      <c r="Q138" s="144">
        <v>0</v>
      </c>
      <c r="R138" s="144">
        <f>Q138*H138</f>
        <v>0</v>
      </c>
      <c r="S138" s="144">
        <v>0</v>
      </c>
      <c r="T138" s="145">
        <f>S138*H138</f>
        <v>0</v>
      </c>
      <c r="U138" s="30"/>
      <c r="V138" s="30"/>
      <c r="W138" s="30"/>
      <c r="X138" s="30"/>
      <c r="Y138" s="30"/>
      <c r="Z138" s="30"/>
      <c r="AA138" s="30"/>
      <c r="AB138" s="30"/>
      <c r="AC138" s="30"/>
      <c r="AD138" s="30"/>
      <c r="AE138" s="30"/>
      <c r="AR138" s="146" t="s">
        <v>226</v>
      </c>
      <c r="AT138" s="146" t="s">
        <v>135</v>
      </c>
      <c r="AU138" s="146" t="s">
        <v>83</v>
      </c>
      <c r="AY138" s="18" t="s">
        <v>132</v>
      </c>
      <c r="BE138" s="147">
        <f>IF(N138="základní",J138,0)</f>
        <v>0</v>
      </c>
      <c r="BF138" s="147">
        <f>IF(N138="snížená",J138,0)</f>
        <v>0</v>
      </c>
      <c r="BG138" s="147">
        <f>IF(N138="zákl. přenesená",J138,0)</f>
        <v>0</v>
      </c>
      <c r="BH138" s="147">
        <f>IF(N138="sníž. přenesená",J138,0)</f>
        <v>0</v>
      </c>
      <c r="BI138" s="147">
        <f>IF(N138="nulová",J138,0)</f>
        <v>0</v>
      </c>
      <c r="BJ138" s="18" t="s">
        <v>81</v>
      </c>
      <c r="BK138" s="147">
        <f>ROUND(I138*H138,2)</f>
        <v>0</v>
      </c>
      <c r="BL138" s="18" t="s">
        <v>226</v>
      </c>
      <c r="BM138" s="146" t="s">
        <v>1346</v>
      </c>
    </row>
    <row r="139" spans="2:51" s="13" customFormat="1" ht="12">
      <c r="B139" s="152"/>
      <c r="D139" s="148" t="s">
        <v>144</v>
      </c>
      <c r="E139" s="153" t="s">
        <v>3</v>
      </c>
      <c r="F139" s="154" t="s">
        <v>1309</v>
      </c>
      <c r="H139" s="153" t="s">
        <v>3</v>
      </c>
      <c r="L139" s="152"/>
      <c r="M139" s="155"/>
      <c r="N139" s="156"/>
      <c r="O139" s="156"/>
      <c r="P139" s="156"/>
      <c r="Q139" s="156"/>
      <c r="R139" s="156"/>
      <c r="S139" s="156"/>
      <c r="T139" s="157"/>
      <c r="AT139" s="153" t="s">
        <v>144</v>
      </c>
      <c r="AU139" s="153" t="s">
        <v>83</v>
      </c>
      <c r="AV139" s="13" t="s">
        <v>81</v>
      </c>
      <c r="AW139" s="13" t="s">
        <v>37</v>
      </c>
      <c r="AX139" s="13" t="s">
        <v>75</v>
      </c>
      <c r="AY139" s="153" t="s">
        <v>132</v>
      </c>
    </row>
    <row r="140" spans="2:51" s="14" customFormat="1" ht="12">
      <c r="B140" s="158"/>
      <c r="D140" s="148" t="s">
        <v>144</v>
      </c>
      <c r="E140" s="159" t="s">
        <v>3</v>
      </c>
      <c r="F140" s="160" t="s">
        <v>83</v>
      </c>
      <c r="H140" s="161">
        <v>2</v>
      </c>
      <c r="L140" s="158"/>
      <c r="M140" s="162"/>
      <c r="N140" s="163"/>
      <c r="O140" s="163"/>
      <c r="P140" s="163"/>
      <c r="Q140" s="163"/>
      <c r="R140" s="163"/>
      <c r="S140" s="163"/>
      <c r="T140" s="164"/>
      <c r="AT140" s="159" t="s">
        <v>144</v>
      </c>
      <c r="AU140" s="159" t="s">
        <v>83</v>
      </c>
      <c r="AV140" s="14" t="s">
        <v>83</v>
      </c>
      <c r="AW140" s="14" t="s">
        <v>37</v>
      </c>
      <c r="AX140" s="14" t="s">
        <v>81</v>
      </c>
      <c r="AY140" s="159" t="s">
        <v>132</v>
      </c>
    </row>
    <row r="141" spans="1:65" s="2" customFormat="1" ht="24.2" customHeight="1">
      <c r="A141" s="30"/>
      <c r="B141" s="135"/>
      <c r="C141" s="165" t="s">
        <v>239</v>
      </c>
      <c r="D141" s="165" t="s">
        <v>158</v>
      </c>
      <c r="E141" s="166" t="s">
        <v>1347</v>
      </c>
      <c r="F141" s="167" t="s">
        <v>1348</v>
      </c>
      <c r="G141" s="168" t="s">
        <v>184</v>
      </c>
      <c r="H141" s="169">
        <v>2</v>
      </c>
      <c r="I141" s="170"/>
      <c r="J141" s="170">
        <f>ROUND(I141*H141,2)</f>
        <v>0</v>
      </c>
      <c r="K141" s="167" t="s">
        <v>139</v>
      </c>
      <c r="L141" s="171"/>
      <c r="M141" s="172" t="s">
        <v>3</v>
      </c>
      <c r="N141" s="173" t="s">
        <v>46</v>
      </c>
      <c r="O141" s="144">
        <v>0</v>
      </c>
      <c r="P141" s="144">
        <f>O141*H141</f>
        <v>0</v>
      </c>
      <c r="Q141" s="144">
        <v>5E-05</v>
      </c>
      <c r="R141" s="144">
        <f>Q141*H141</f>
        <v>0.0001</v>
      </c>
      <c r="S141" s="144">
        <v>0</v>
      </c>
      <c r="T141" s="145">
        <f>S141*H141</f>
        <v>0</v>
      </c>
      <c r="U141" s="30"/>
      <c r="V141" s="30"/>
      <c r="W141" s="30"/>
      <c r="X141" s="30"/>
      <c r="Y141" s="30"/>
      <c r="Z141" s="30"/>
      <c r="AA141" s="30"/>
      <c r="AB141" s="30"/>
      <c r="AC141" s="30"/>
      <c r="AD141" s="30"/>
      <c r="AE141" s="30"/>
      <c r="AR141" s="146" t="s">
        <v>318</v>
      </c>
      <c r="AT141" s="146" t="s">
        <v>158</v>
      </c>
      <c r="AU141" s="146" t="s">
        <v>83</v>
      </c>
      <c r="AY141" s="18" t="s">
        <v>132</v>
      </c>
      <c r="BE141" s="147">
        <f>IF(N141="základní",J141,0)</f>
        <v>0</v>
      </c>
      <c r="BF141" s="147">
        <f>IF(N141="snížená",J141,0)</f>
        <v>0</v>
      </c>
      <c r="BG141" s="147">
        <f>IF(N141="zákl. přenesená",J141,0)</f>
        <v>0</v>
      </c>
      <c r="BH141" s="147">
        <f>IF(N141="sníž. přenesená",J141,0)</f>
        <v>0</v>
      </c>
      <c r="BI141" s="147">
        <f>IF(N141="nulová",J141,0)</f>
        <v>0</v>
      </c>
      <c r="BJ141" s="18" t="s">
        <v>81</v>
      </c>
      <c r="BK141" s="147">
        <f>ROUND(I141*H141,2)</f>
        <v>0</v>
      </c>
      <c r="BL141" s="18" t="s">
        <v>226</v>
      </c>
      <c r="BM141" s="146" t="s">
        <v>1349</v>
      </c>
    </row>
    <row r="142" spans="1:65" s="2" customFormat="1" ht="49.15" customHeight="1">
      <c r="A142" s="30"/>
      <c r="B142" s="135"/>
      <c r="C142" s="136" t="s">
        <v>246</v>
      </c>
      <c r="D142" s="136" t="s">
        <v>135</v>
      </c>
      <c r="E142" s="137" t="s">
        <v>1350</v>
      </c>
      <c r="F142" s="138" t="s">
        <v>1351</v>
      </c>
      <c r="G142" s="139" t="s">
        <v>184</v>
      </c>
      <c r="H142" s="140">
        <v>2</v>
      </c>
      <c r="I142" s="141"/>
      <c r="J142" s="141">
        <f>ROUND(I142*H142,2)</f>
        <v>0</v>
      </c>
      <c r="K142" s="138" t="s">
        <v>139</v>
      </c>
      <c r="L142" s="31"/>
      <c r="M142" s="142" t="s">
        <v>3</v>
      </c>
      <c r="N142" s="143" t="s">
        <v>46</v>
      </c>
      <c r="O142" s="144">
        <v>0.231</v>
      </c>
      <c r="P142" s="144">
        <f>O142*H142</f>
        <v>0.462</v>
      </c>
      <c r="Q142" s="144">
        <v>0</v>
      </c>
      <c r="R142" s="144">
        <f>Q142*H142</f>
        <v>0</v>
      </c>
      <c r="S142" s="144">
        <v>0</v>
      </c>
      <c r="T142" s="145">
        <f>S142*H142</f>
        <v>0</v>
      </c>
      <c r="U142" s="30"/>
      <c r="V142" s="30"/>
      <c r="W142" s="30"/>
      <c r="X142" s="30"/>
      <c r="Y142" s="30"/>
      <c r="Z142" s="30"/>
      <c r="AA142" s="30"/>
      <c r="AB142" s="30"/>
      <c r="AC142" s="30"/>
      <c r="AD142" s="30"/>
      <c r="AE142" s="30"/>
      <c r="AR142" s="146" t="s">
        <v>226</v>
      </c>
      <c r="AT142" s="146" t="s">
        <v>135</v>
      </c>
      <c r="AU142" s="146" t="s">
        <v>83</v>
      </c>
      <c r="AY142" s="18" t="s">
        <v>132</v>
      </c>
      <c r="BE142" s="147">
        <f>IF(N142="základní",J142,0)</f>
        <v>0</v>
      </c>
      <c r="BF142" s="147">
        <f>IF(N142="snížená",J142,0)</f>
        <v>0</v>
      </c>
      <c r="BG142" s="147">
        <f>IF(N142="zákl. přenesená",J142,0)</f>
        <v>0</v>
      </c>
      <c r="BH142" s="147">
        <f>IF(N142="sníž. přenesená",J142,0)</f>
        <v>0</v>
      </c>
      <c r="BI142" s="147">
        <f>IF(N142="nulová",J142,0)</f>
        <v>0</v>
      </c>
      <c r="BJ142" s="18" t="s">
        <v>81</v>
      </c>
      <c r="BK142" s="147">
        <f>ROUND(I142*H142,2)</f>
        <v>0</v>
      </c>
      <c r="BL142" s="18" t="s">
        <v>226</v>
      </c>
      <c r="BM142" s="146" t="s">
        <v>1352</v>
      </c>
    </row>
    <row r="143" spans="2:51" s="13" customFormat="1" ht="12">
      <c r="B143" s="152"/>
      <c r="D143" s="148" t="s">
        <v>144</v>
      </c>
      <c r="E143" s="153" t="s">
        <v>3</v>
      </c>
      <c r="F143" s="154" t="s">
        <v>1309</v>
      </c>
      <c r="H143" s="153" t="s">
        <v>3</v>
      </c>
      <c r="L143" s="152"/>
      <c r="M143" s="155"/>
      <c r="N143" s="156"/>
      <c r="O143" s="156"/>
      <c r="P143" s="156"/>
      <c r="Q143" s="156"/>
      <c r="R143" s="156"/>
      <c r="S143" s="156"/>
      <c r="T143" s="157"/>
      <c r="AT143" s="153" t="s">
        <v>144</v>
      </c>
      <c r="AU143" s="153" t="s">
        <v>83</v>
      </c>
      <c r="AV143" s="13" t="s">
        <v>81</v>
      </c>
      <c r="AW143" s="13" t="s">
        <v>37</v>
      </c>
      <c r="AX143" s="13" t="s">
        <v>75</v>
      </c>
      <c r="AY143" s="153" t="s">
        <v>132</v>
      </c>
    </row>
    <row r="144" spans="2:51" s="14" customFormat="1" ht="12">
      <c r="B144" s="158"/>
      <c r="D144" s="148" t="s">
        <v>144</v>
      </c>
      <c r="E144" s="159" t="s">
        <v>3</v>
      </c>
      <c r="F144" s="160" t="s">
        <v>83</v>
      </c>
      <c r="H144" s="161">
        <v>2</v>
      </c>
      <c r="L144" s="158"/>
      <c r="M144" s="162"/>
      <c r="N144" s="163"/>
      <c r="O144" s="163"/>
      <c r="P144" s="163"/>
      <c r="Q144" s="163"/>
      <c r="R144" s="163"/>
      <c r="S144" s="163"/>
      <c r="T144" s="164"/>
      <c r="AT144" s="159" t="s">
        <v>144</v>
      </c>
      <c r="AU144" s="159" t="s">
        <v>83</v>
      </c>
      <c r="AV144" s="14" t="s">
        <v>83</v>
      </c>
      <c r="AW144" s="14" t="s">
        <v>37</v>
      </c>
      <c r="AX144" s="14" t="s">
        <v>81</v>
      </c>
      <c r="AY144" s="159" t="s">
        <v>132</v>
      </c>
    </row>
    <row r="145" spans="1:65" s="2" customFormat="1" ht="14.45" customHeight="1">
      <c r="A145" s="30"/>
      <c r="B145" s="135"/>
      <c r="C145" s="165" t="s">
        <v>251</v>
      </c>
      <c r="D145" s="165" t="s">
        <v>158</v>
      </c>
      <c r="E145" s="166" t="s">
        <v>1353</v>
      </c>
      <c r="F145" s="167" t="s">
        <v>1354</v>
      </c>
      <c r="G145" s="168" t="s">
        <v>184</v>
      </c>
      <c r="H145" s="169">
        <v>2</v>
      </c>
      <c r="I145" s="170"/>
      <c r="J145" s="170">
        <f>ROUND(I145*H145,2)</f>
        <v>0</v>
      </c>
      <c r="K145" s="167" t="s">
        <v>407</v>
      </c>
      <c r="L145" s="171"/>
      <c r="M145" s="172" t="s">
        <v>3</v>
      </c>
      <c r="N145" s="173" t="s">
        <v>46</v>
      </c>
      <c r="O145" s="144">
        <v>0</v>
      </c>
      <c r="P145" s="144">
        <f>O145*H145</f>
        <v>0</v>
      </c>
      <c r="Q145" s="144">
        <v>4E-05</v>
      </c>
      <c r="R145" s="144">
        <f>Q145*H145</f>
        <v>8E-05</v>
      </c>
      <c r="S145" s="144">
        <v>0</v>
      </c>
      <c r="T145" s="145">
        <f>S145*H145</f>
        <v>0</v>
      </c>
      <c r="U145" s="30"/>
      <c r="V145" s="30"/>
      <c r="W145" s="30"/>
      <c r="X145" s="30"/>
      <c r="Y145" s="30"/>
      <c r="Z145" s="30"/>
      <c r="AA145" s="30"/>
      <c r="AB145" s="30"/>
      <c r="AC145" s="30"/>
      <c r="AD145" s="30"/>
      <c r="AE145" s="30"/>
      <c r="AR145" s="146" t="s">
        <v>318</v>
      </c>
      <c r="AT145" s="146" t="s">
        <v>158</v>
      </c>
      <c r="AU145" s="146" t="s">
        <v>83</v>
      </c>
      <c r="AY145" s="18" t="s">
        <v>132</v>
      </c>
      <c r="BE145" s="147">
        <f>IF(N145="základní",J145,0)</f>
        <v>0</v>
      </c>
      <c r="BF145" s="147">
        <f>IF(N145="snížená",J145,0)</f>
        <v>0</v>
      </c>
      <c r="BG145" s="147">
        <f>IF(N145="zákl. přenesená",J145,0)</f>
        <v>0</v>
      </c>
      <c r="BH145" s="147">
        <f>IF(N145="sníž. přenesená",J145,0)</f>
        <v>0</v>
      </c>
      <c r="BI145" s="147">
        <f>IF(N145="nulová",J145,0)</f>
        <v>0</v>
      </c>
      <c r="BJ145" s="18" t="s">
        <v>81</v>
      </c>
      <c r="BK145" s="147">
        <f>ROUND(I145*H145,2)</f>
        <v>0</v>
      </c>
      <c r="BL145" s="18" t="s">
        <v>226</v>
      </c>
      <c r="BM145" s="146" t="s">
        <v>1355</v>
      </c>
    </row>
    <row r="146" spans="1:65" s="2" customFormat="1" ht="37.9" customHeight="1">
      <c r="A146" s="30"/>
      <c r="B146" s="135"/>
      <c r="C146" s="136" t="s">
        <v>8</v>
      </c>
      <c r="D146" s="136" t="s">
        <v>135</v>
      </c>
      <c r="E146" s="137" t="s">
        <v>1356</v>
      </c>
      <c r="F146" s="138" t="s">
        <v>1357</v>
      </c>
      <c r="G146" s="139" t="s">
        <v>184</v>
      </c>
      <c r="H146" s="140">
        <v>11</v>
      </c>
      <c r="I146" s="141"/>
      <c r="J146" s="141">
        <f>ROUND(I146*H146,2)</f>
        <v>0</v>
      </c>
      <c r="K146" s="138" t="s">
        <v>139</v>
      </c>
      <c r="L146" s="31"/>
      <c r="M146" s="142" t="s">
        <v>3</v>
      </c>
      <c r="N146" s="143" t="s">
        <v>46</v>
      </c>
      <c r="O146" s="144">
        <v>0.091</v>
      </c>
      <c r="P146" s="144">
        <f>O146*H146</f>
        <v>1.001</v>
      </c>
      <c r="Q146" s="144">
        <v>0</v>
      </c>
      <c r="R146" s="144">
        <f>Q146*H146</f>
        <v>0</v>
      </c>
      <c r="S146" s="144">
        <v>0</v>
      </c>
      <c r="T146" s="145">
        <f>S146*H146</f>
        <v>0</v>
      </c>
      <c r="U146" s="30"/>
      <c r="V146" s="30"/>
      <c r="W146" s="30"/>
      <c r="X146" s="30"/>
      <c r="Y146" s="30"/>
      <c r="Z146" s="30"/>
      <c r="AA146" s="30"/>
      <c r="AB146" s="30"/>
      <c r="AC146" s="30"/>
      <c r="AD146" s="30"/>
      <c r="AE146" s="30"/>
      <c r="AR146" s="146" t="s">
        <v>226</v>
      </c>
      <c r="AT146" s="146" t="s">
        <v>135</v>
      </c>
      <c r="AU146" s="146" t="s">
        <v>83</v>
      </c>
      <c r="AY146" s="18" t="s">
        <v>132</v>
      </c>
      <c r="BE146" s="147">
        <f>IF(N146="základní",J146,0)</f>
        <v>0</v>
      </c>
      <c r="BF146" s="147">
        <f>IF(N146="snížená",J146,0)</f>
        <v>0</v>
      </c>
      <c r="BG146" s="147">
        <f>IF(N146="zákl. přenesená",J146,0)</f>
        <v>0</v>
      </c>
      <c r="BH146" s="147">
        <f>IF(N146="sníž. přenesená",J146,0)</f>
        <v>0</v>
      </c>
      <c r="BI146" s="147">
        <f>IF(N146="nulová",J146,0)</f>
        <v>0</v>
      </c>
      <c r="BJ146" s="18" t="s">
        <v>81</v>
      </c>
      <c r="BK146" s="147">
        <f>ROUND(I146*H146,2)</f>
        <v>0</v>
      </c>
      <c r="BL146" s="18" t="s">
        <v>226</v>
      </c>
      <c r="BM146" s="146" t="s">
        <v>1358</v>
      </c>
    </row>
    <row r="147" spans="2:51" s="13" customFormat="1" ht="12">
      <c r="B147" s="152"/>
      <c r="D147" s="148" t="s">
        <v>144</v>
      </c>
      <c r="E147" s="153" t="s">
        <v>3</v>
      </c>
      <c r="F147" s="154" t="s">
        <v>1309</v>
      </c>
      <c r="H147" s="153" t="s">
        <v>3</v>
      </c>
      <c r="L147" s="152"/>
      <c r="M147" s="155"/>
      <c r="N147" s="156"/>
      <c r="O147" s="156"/>
      <c r="P147" s="156"/>
      <c r="Q147" s="156"/>
      <c r="R147" s="156"/>
      <c r="S147" s="156"/>
      <c r="T147" s="157"/>
      <c r="AT147" s="153" t="s">
        <v>144</v>
      </c>
      <c r="AU147" s="153" t="s">
        <v>83</v>
      </c>
      <c r="AV147" s="13" t="s">
        <v>81</v>
      </c>
      <c r="AW147" s="13" t="s">
        <v>37</v>
      </c>
      <c r="AX147" s="13" t="s">
        <v>75</v>
      </c>
      <c r="AY147" s="153" t="s">
        <v>132</v>
      </c>
    </row>
    <row r="148" spans="2:51" s="14" customFormat="1" ht="12">
      <c r="B148" s="158"/>
      <c r="D148" s="148" t="s">
        <v>144</v>
      </c>
      <c r="E148" s="159" t="s">
        <v>3</v>
      </c>
      <c r="F148" s="160" t="s">
        <v>1359</v>
      </c>
      <c r="H148" s="161">
        <v>11</v>
      </c>
      <c r="L148" s="158"/>
      <c r="M148" s="162"/>
      <c r="N148" s="163"/>
      <c r="O148" s="163"/>
      <c r="P148" s="163"/>
      <c r="Q148" s="163"/>
      <c r="R148" s="163"/>
      <c r="S148" s="163"/>
      <c r="T148" s="164"/>
      <c r="AT148" s="159" t="s">
        <v>144</v>
      </c>
      <c r="AU148" s="159" t="s">
        <v>83</v>
      </c>
      <c r="AV148" s="14" t="s">
        <v>83</v>
      </c>
      <c r="AW148" s="14" t="s">
        <v>37</v>
      </c>
      <c r="AX148" s="14" t="s">
        <v>81</v>
      </c>
      <c r="AY148" s="159" t="s">
        <v>132</v>
      </c>
    </row>
    <row r="149" spans="1:65" s="2" customFormat="1" ht="14.45" customHeight="1">
      <c r="A149" s="30"/>
      <c r="B149" s="135"/>
      <c r="C149" s="165" t="s">
        <v>263</v>
      </c>
      <c r="D149" s="165" t="s">
        <v>158</v>
      </c>
      <c r="E149" s="166" t="s">
        <v>1360</v>
      </c>
      <c r="F149" s="167" t="s">
        <v>1361</v>
      </c>
      <c r="G149" s="168" t="s">
        <v>184</v>
      </c>
      <c r="H149" s="169">
        <v>11</v>
      </c>
      <c r="I149" s="170"/>
      <c r="J149" s="170">
        <f>ROUND(I149*H149,2)</f>
        <v>0</v>
      </c>
      <c r="K149" s="167" t="s">
        <v>139</v>
      </c>
      <c r="L149" s="171"/>
      <c r="M149" s="172" t="s">
        <v>3</v>
      </c>
      <c r="N149" s="173" t="s">
        <v>46</v>
      </c>
      <c r="O149" s="144">
        <v>0</v>
      </c>
      <c r="P149" s="144">
        <f>O149*H149</f>
        <v>0</v>
      </c>
      <c r="Q149" s="144">
        <v>3E-05</v>
      </c>
      <c r="R149" s="144">
        <f>Q149*H149</f>
        <v>0.00033</v>
      </c>
      <c r="S149" s="144">
        <v>0</v>
      </c>
      <c r="T149" s="145">
        <f>S149*H149</f>
        <v>0</v>
      </c>
      <c r="U149" s="30"/>
      <c r="V149" s="30"/>
      <c r="W149" s="30"/>
      <c r="X149" s="30"/>
      <c r="Y149" s="30"/>
      <c r="Z149" s="30"/>
      <c r="AA149" s="30"/>
      <c r="AB149" s="30"/>
      <c r="AC149" s="30"/>
      <c r="AD149" s="30"/>
      <c r="AE149" s="30"/>
      <c r="AR149" s="146" t="s">
        <v>318</v>
      </c>
      <c r="AT149" s="146" t="s">
        <v>158</v>
      </c>
      <c r="AU149" s="146" t="s">
        <v>83</v>
      </c>
      <c r="AY149" s="18" t="s">
        <v>132</v>
      </c>
      <c r="BE149" s="147">
        <f>IF(N149="základní",J149,0)</f>
        <v>0</v>
      </c>
      <c r="BF149" s="147">
        <f>IF(N149="snížená",J149,0)</f>
        <v>0</v>
      </c>
      <c r="BG149" s="147">
        <f>IF(N149="zákl. přenesená",J149,0)</f>
        <v>0</v>
      </c>
      <c r="BH149" s="147">
        <f>IF(N149="sníž. přenesená",J149,0)</f>
        <v>0</v>
      </c>
      <c r="BI149" s="147">
        <f>IF(N149="nulová",J149,0)</f>
        <v>0</v>
      </c>
      <c r="BJ149" s="18" t="s">
        <v>81</v>
      </c>
      <c r="BK149" s="147">
        <f>ROUND(I149*H149,2)</f>
        <v>0</v>
      </c>
      <c r="BL149" s="18" t="s">
        <v>226</v>
      </c>
      <c r="BM149" s="146" t="s">
        <v>1362</v>
      </c>
    </row>
    <row r="150" spans="1:65" s="2" customFormat="1" ht="49.15" customHeight="1">
      <c r="A150" s="30"/>
      <c r="B150" s="135"/>
      <c r="C150" s="136" t="s">
        <v>269</v>
      </c>
      <c r="D150" s="136" t="s">
        <v>135</v>
      </c>
      <c r="E150" s="137" t="s">
        <v>1363</v>
      </c>
      <c r="F150" s="138" t="s">
        <v>1364</v>
      </c>
      <c r="G150" s="139" t="s">
        <v>234</v>
      </c>
      <c r="H150" s="140">
        <v>4</v>
      </c>
      <c r="I150" s="141"/>
      <c r="J150" s="141">
        <f>ROUND(I150*H150,2)</f>
        <v>0</v>
      </c>
      <c r="K150" s="138" t="s">
        <v>139</v>
      </c>
      <c r="L150" s="31"/>
      <c r="M150" s="142" t="s">
        <v>3</v>
      </c>
      <c r="N150" s="143" t="s">
        <v>46</v>
      </c>
      <c r="O150" s="144">
        <v>0.046</v>
      </c>
      <c r="P150" s="144">
        <f>O150*H150</f>
        <v>0.184</v>
      </c>
      <c r="Q150" s="144">
        <v>0</v>
      </c>
      <c r="R150" s="144">
        <f>Q150*H150</f>
        <v>0</v>
      </c>
      <c r="S150" s="144">
        <v>0</v>
      </c>
      <c r="T150" s="145">
        <f>S150*H150</f>
        <v>0</v>
      </c>
      <c r="U150" s="30"/>
      <c r="V150" s="30"/>
      <c r="W150" s="30"/>
      <c r="X150" s="30"/>
      <c r="Y150" s="30"/>
      <c r="Z150" s="30"/>
      <c r="AA150" s="30"/>
      <c r="AB150" s="30"/>
      <c r="AC150" s="30"/>
      <c r="AD150" s="30"/>
      <c r="AE150" s="30"/>
      <c r="AR150" s="146" t="s">
        <v>226</v>
      </c>
      <c r="AT150" s="146" t="s">
        <v>135</v>
      </c>
      <c r="AU150" s="146" t="s">
        <v>83</v>
      </c>
      <c r="AY150" s="18" t="s">
        <v>132</v>
      </c>
      <c r="BE150" s="147">
        <f>IF(N150="základní",J150,0)</f>
        <v>0</v>
      </c>
      <c r="BF150" s="147">
        <f>IF(N150="snížená",J150,0)</f>
        <v>0</v>
      </c>
      <c r="BG150" s="147">
        <f>IF(N150="zákl. přenesená",J150,0)</f>
        <v>0</v>
      </c>
      <c r="BH150" s="147">
        <f>IF(N150="sníž. přenesená",J150,0)</f>
        <v>0</v>
      </c>
      <c r="BI150" s="147">
        <f>IF(N150="nulová",J150,0)</f>
        <v>0</v>
      </c>
      <c r="BJ150" s="18" t="s">
        <v>81</v>
      </c>
      <c r="BK150" s="147">
        <f>ROUND(I150*H150,2)</f>
        <v>0</v>
      </c>
      <c r="BL150" s="18" t="s">
        <v>226</v>
      </c>
      <c r="BM150" s="146" t="s">
        <v>1365</v>
      </c>
    </row>
    <row r="151" spans="2:51" s="13" customFormat="1" ht="12">
      <c r="B151" s="152"/>
      <c r="D151" s="148" t="s">
        <v>144</v>
      </c>
      <c r="E151" s="153" t="s">
        <v>3</v>
      </c>
      <c r="F151" s="154" t="s">
        <v>1309</v>
      </c>
      <c r="H151" s="153" t="s">
        <v>3</v>
      </c>
      <c r="L151" s="152"/>
      <c r="M151" s="155"/>
      <c r="N151" s="156"/>
      <c r="O151" s="156"/>
      <c r="P151" s="156"/>
      <c r="Q151" s="156"/>
      <c r="R151" s="156"/>
      <c r="S151" s="156"/>
      <c r="T151" s="157"/>
      <c r="AT151" s="153" t="s">
        <v>144</v>
      </c>
      <c r="AU151" s="153" t="s">
        <v>83</v>
      </c>
      <c r="AV151" s="13" t="s">
        <v>81</v>
      </c>
      <c r="AW151" s="13" t="s">
        <v>37</v>
      </c>
      <c r="AX151" s="13" t="s">
        <v>75</v>
      </c>
      <c r="AY151" s="153" t="s">
        <v>132</v>
      </c>
    </row>
    <row r="152" spans="2:51" s="14" customFormat="1" ht="12">
      <c r="B152" s="158"/>
      <c r="D152" s="148" t="s">
        <v>144</v>
      </c>
      <c r="E152" s="159" t="s">
        <v>3</v>
      </c>
      <c r="F152" s="160" t="s">
        <v>140</v>
      </c>
      <c r="H152" s="161">
        <v>4</v>
      </c>
      <c r="L152" s="158"/>
      <c r="M152" s="162"/>
      <c r="N152" s="163"/>
      <c r="O152" s="163"/>
      <c r="P152" s="163"/>
      <c r="Q152" s="163"/>
      <c r="R152" s="163"/>
      <c r="S152" s="163"/>
      <c r="T152" s="164"/>
      <c r="AT152" s="159" t="s">
        <v>144</v>
      </c>
      <c r="AU152" s="159" t="s">
        <v>83</v>
      </c>
      <c r="AV152" s="14" t="s">
        <v>83</v>
      </c>
      <c r="AW152" s="14" t="s">
        <v>37</v>
      </c>
      <c r="AX152" s="14" t="s">
        <v>81</v>
      </c>
      <c r="AY152" s="159" t="s">
        <v>132</v>
      </c>
    </row>
    <row r="153" spans="1:65" s="2" customFormat="1" ht="14.45" customHeight="1">
      <c r="A153" s="30"/>
      <c r="B153" s="135"/>
      <c r="C153" s="165" t="s">
        <v>274</v>
      </c>
      <c r="D153" s="165" t="s">
        <v>158</v>
      </c>
      <c r="E153" s="166" t="s">
        <v>1366</v>
      </c>
      <c r="F153" s="167" t="s">
        <v>1367</v>
      </c>
      <c r="G153" s="168" t="s">
        <v>234</v>
      </c>
      <c r="H153" s="169">
        <v>4.8</v>
      </c>
      <c r="I153" s="170"/>
      <c r="J153" s="170">
        <f>ROUND(I153*H153,2)</f>
        <v>0</v>
      </c>
      <c r="K153" s="167" t="s">
        <v>139</v>
      </c>
      <c r="L153" s="171"/>
      <c r="M153" s="172" t="s">
        <v>3</v>
      </c>
      <c r="N153" s="173" t="s">
        <v>46</v>
      </c>
      <c r="O153" s="144">
        <v>0</v>
      </c>
      <c r="P153" s="144">
        <f>O153*H153</f>
        <v>0</v>
      </c>
      <c r="Q153" s="144">
        <v>5E-05</v>
      </c>
      <c r="R153" s="144">
        <f>Q153*H153</f>
        <v>0.00024</v>
      </c>
      <c r="S153" s="144">
        <v>0</v>
      </c>
      <c r="T153" s="145">
        <f>S153*H153</f>
        <v>0</v>
      </c>
      <c r="U153" s="30"/>
      <c r="V153" s="30"/>
      <c r="W153" s="30"/>
      <c r="X153" s="30"/>
      <c r="Y153" s="30"/>
      <c r="Z153" s="30"/>
      <c r="AA153" s="30"/>
      <c r="AB153" s="30"/>
      <c r="AC153" s="30"/>
      <c r="AD153" s="30"/>
      <c r="AE153" s="30"/>
      <c r="AR153" s="146" t="s">
        <v>318</v>
      </c>
      <c r="AT153" s="146" t="s">
        <v>158</v>
      </c>
      <c r="AU153" s="146" t="s">
        <v>83</v>
      </c>
      <c r="AY153" s="18" t="s">
        <v>132</v>
      </c>
      <c r="BE153" s="147">
        <f>IF(N153="základní",J153,0)</f>
        <v>0</v>
      </c>
      <c r="BF153" s="147">
        <f>IF(N153="snížená",J153,0)</f>
        <v>0</v>
      </c>
      <c r="BG153" s="147">
        <f>IF(N153="zákl. přenesená",J153,0)</f>
        <v>0</v>
      </c>
      <c r="BH153" s="147">
        <f>IF(N153="sníž. přenesená",J153,0)</f>
        <v>0</v>
      </c>
      <c r="BI153" s="147">
        <f>IF(N153="nulová",J153,0)</f>
        <v>0</v>
      </c>
      <c r="BJ153" s="18" t="s">
        <v>81</v>
      </c>
      <c r="BK153" s="147">
        <f>ROUND(I153*H153,2)</f>
        <v>0</v>
      </c>
      <c r="BL153" s="18" t="s">
        <v>226</v>
      </c>
      <c r="BM153" s="146" t="s">
        <v>1368</v>
      </c>
    </row>
    <row r="154" spans="2:51" s="14" customFormat="1" ht="12">
      <c r="B154" s="158"/>
      <c r="D154" s="148" t="s">
        <v>144</v>
      </c>
      <c r="F154" s="160" t="s">
        <v>1369</v>
      </c>
      <c r="H154" s="161">
        <v>4.8</v>
      </c>
      <c r="L154" s="158"/>
      <c r="M154" s="162"/>
      <c r="N154" s="163"/>
      <c r="O154" s="163"/>
      <c r="P154" s="163"/>
      <c r="Q154" s="163"/>
      <c r="R154" s="163"/>
      <c r="S154" s="163"/>
      <c r="T154" s="164"/>
      <c r="AT154" s="159" t="s">
        <v>144</v>
      </c>
      <c r="AU154" s="159" t="s">
        <v>83</v>
      </c>
      <c r="AV154" s="14" t="s">
        <v>83</v>
      </c>
      <c r="AW154" s="14" t="s">
        <v>4</v>
      </c>
      <c r="AX154" s="14" t="s">
        <v>81</v>
      </c>
      <c r="AY154" s="159" t="s">
        <v>132</v>
      </c>
    </row>
    <row r="155" spans="1:65" s="2" customFormat="1" ht="37.9" customHeight="1">
      <c r="A155" s="30"/>
      <c r="B155" s="135"/>
      <c r="C155" s="136" t="s">
        <v>279</v>
      </c>
      <c r="D155" s="136" t="s">
        <v>135</v>
      </c>
      <c r="E155" s="137" t="s">
        <v>1370</v>
      </c>
      <c r="F155" s="138" t="s">
        <v>1371</v>
      </c>
      <c r="G155" s="139" t="s">
        <v>234</v>
      </c>
      <c r="H155" s="140">
        <v>22</v>
      </c>
      <c r="I155" s="141"/>
      <c r="J155" s="141">
        <f>ROUND(I155*H155,2)</f>
        <v>0</v>
      </c>
      <c r="K155" s="138" t="s">
        <v>139</v>
      </c>
      <c r="L155" s="31"/>
      <c r="M155" s="142" t="s">
        <v>3</v>
      </c>
      <c r="N155" s="143" t="s">
        <v>46</v>
      </c>
      <c r="O155" s="144">
        <v>0.082</v>
      </c>
      <c r="P155" s="144">
        <f>O155*H155</f>
        <v>1.804</v>
      </c>
      <c r="Q155" s="144">
        <v>0</v>
      </c>
      <c r="R155" s="144">
        <f>Q155*H155</f>
        <v>0</v>
      </c>
      <c r="S155" s="144">
        <v>0</v>
      </c>
      <c r="T155" s="145">
        <f>S155*H155</f>
        <v>0</v>
      </c>
      <c r="U155" s="30"/>
      <c r="V155" s="30"/>
      <c r="W155" s="30"/>
      <c r="X155" s="30"/>
      <c r="Y155" s="30"/>
      <c r="Z155" s="30"/>
      <c r="AA155" s="30"/>
      <c r="AB155" s="30"/>
      <c r="AC155" s="30"/>
      <c r="AD155" s="30"/>
      <c r="AE155" s="30"/>
      <c r="AR155" s="146" t="s">
        <v>226</v>
      </c>
      <c r="AT155" s="146" t="s">
        <v>135</v>
      </c>
      <c r="AU155" s="146" t="s">
        <v>83</v>
      </c>
      <c r="AY155" s="18" t="s">
        <v>132</v>
      </c>
      <c r="BE155" s="147">
        <f>IF(N155="základní",J155,0)</f>
        <v>0</v>
      </c>
      <c r="BF155" s="147">
        <f>IF(N155="snížená",J155,0)</f>
        <v>0</v>
      </c>
      <c r="BG155" s="147">
        <f>IF(N155="zákl. přenesená",J155,0)</f>
        <v>0</v>
      </c>
      <c r="BH155" s="147">
        <f>IF(N155="sníž. přenesená",J155,0)</f>
        <v>0</v>
      </c>
      <c r="BI155" s="147">
        <f>IF(N155="nulová",J155,0)</f>
        <v>0</v>
      </c>
      <c r="BJ155" s="18" t="s">
        <v>81</v>
      </c>
      <c r="BK155" s="147">
        <f>ROUND(I155*H155,2)</f>
        <v>0</v>
      </c>
      <c r="BL155" s="18" t="s">
        <v>226</v>
      </c>
      <c r="BM155" s="146" t="s">
        <v>1372</v>
      </c>
    </row>
    <row r="156" spans="2:51" s="13" customFormat="1" ht="12">
      <c r="B156" s="152"/>
      <c r="D156" s="148" t="s">
        <v>144</v>
      </c>
      <c r="E156" s="153" t="s">
        <v>3</v>
      </c>
      <c r="F156" s="154" t="s">
        <v>1309</v>
      </c>
      <c r="H156" s="153" t="s">
        <v>3</v>
      </c>
      <c r="L156" s="152"/>
      <c r="M156" s="155"/>
      <c r="N156" s="156"/>
      <c r="O156" s="156"/>
      <c r="P156" s="156"/>
      <c r="Q156" s="156"/>
      <c r="R156" s="156"/>
      <c r="S156" s="156"/>
      <c r="T156" s="157"/>
      <c r="AT156" s="153" t="s">
        <v>144</v>
      </c>
      <c r="AU156" s="153" t="s">
        <v>83</v>
      </c>
      <c r="AV156" s="13" t="s">
        <v>81</v>
      </c>
      <c r="AW156" s="13" t="s">
        <v>37</v>
      </c>
      <c r="AX156" s="13" t="s">
        <v>75</v>
      </c>
      <c r="AY156" s="153" t="s">
        <v>132</v>
      </c>
    </row>
    <row r="157" spans="2:51" s="14" customFormat="1" ht="12">
      <c r="B157" s="158"/>
      <c r="D157" s="148" t="s">
        <v>144</v>
      </c>
      <c r="E157" s="159" t="s">
        <v>3</v>
      </c>
      <c r="F157" s="160" t="s">
        <v>1373</v>
      </c>
      <c r="H157" s="161">
        <v>22</v>
      </c>
      <c r="L157" s="158"/>
      <c r="M157" s="162"/>
      <c r="N157" s="163"/>
      <c r="O157" s="163"/>
      <c r="P157" s="163"/>
      <c r="Q157" s="163"/>
      <c r="R157" s="163"/>
      <c r="S157" s="163"/>
      <c r="T157" s="164"/>
      <c r="AT157" s="159" t="s">
        <v>144</v>
      </c>
      <c r="AU157" s="159" t="s">
        <v>83</v>
      </c>
      <c r="AV157" s="14" t="s">
        <v>83</v>
      </c>
      <c r="AW157" s="14" t="s">
        <v>37</v>
      </c>
      <c r="AX157" s="14" t="s">
        <v>81</v>
      </c>
      <c r="AY157" s="159" t="s">
        <v>132</v>
      </c>
    </row>
    <row r="158" spans="1:65" s="2" customFormat="1" ht="14.45" customHeight="1">
      <c r="A158" s="30"/>
      <c r="B158" s="135"/>
      <c r="C158" s="165" t="s">
        <v>283</v>
      </c>
      <c r="D158" s="165" t="s">
        <v>158</v>
      </c>
      <c r="E158" s="166" t="s">
        <v>1374</v>
      </c>
      <c r="F158" s="167" t="s">
        <v>1375</v>
      </c>
      <c r="G158" s="168" t="s">
        <v>234</v>
      </c>
      <c r="H158" s="169">
        <v>26.4</v>
      </c>
      <c r="I158" s="170"/>
      <c r="J158" s="170">
        <f>ROUND(I158*H158,2)</f>
        <v>0</v>
      </c>
      <c r="K158" s="167" t="s">
        <v>139</v>
      </c>
      <c r="L158" s="171"/>
      <c r="M158" s="172" t="s">
        <v>3</v>
      </c>
      <c r="N158" s="173" t="s">
        <v>46</v>
      </c>
      <c r="O158" s="144">
        <v>0</v>
      </c>
      <c r="P158" s="144">
        <f>O158*H158</f>
        <v>0</v>
      </c>
      <c r="Q158" s="144">
        <v>0.00012</v>
      </c>
      <c r="R158" s="144">
        <f>Q158*H158</f>
        <v>0.003168</v>
      </c>
      <c r="S158" s="144">
        <v>0</v>
      </c>
      <c r="T158" s="145">
        <f>S158*H158</f>
        <v>0</v>
      </c>
      <c r="U158" s="30"/>
      <c r="V158" s="30"/>
      <c r="W158" s="30"/>
      <c r="X158" s="30"/>
      <c r="Y158" s="30"/>
      <c r="Z158" s="30"/>
      <c r="AA158" s="30"/>
      <c r="AB158" s="30"/>
      <c r="AC158" s="30"/>
      <c r="AD158" s="30"/>
      <c r="AE158" s="30"/>
      <c r="AR158" s="146" t="s">
        <v>318</v>
      </c>
      <c r="AT158" s="146" t="s">
        <v>158</v>
      </c>
      <c r="AU158" s="146" t="s">
        <v>83</v>
      </c>
      <c r="AY158" s="18" t="s">
        <v>132</v>
      </c>
      <c r="BE158" s="147">
        <f>IF(N158="základní",J158,0)</f>
        <v>0</v>
      </c>
      <c r="BF158" s="147">
        <f>IF(N158="snížená",J158,0)</f>
        <v>0</v>
      </c>
      <c r="BG158" s="147">
        <f>IF(N158="zákl. přenesená",J158,0)</f>
        <v>0</v>
      </c>
      <c r="BH158" s="147">
        <f>IF(N158="sníž. přenesená",J158,0)</f>
        <v>0</v>
      </c>
      <c r="BI158" s="147">
        <f>IF(N158="nulová",J158,0)</f>
        <v>0</v>
      </c>
      <c r="BJ158" s="18" t="s">
        <v>81</v>
      </c>
      <c r="BK158" s="147">
        <f>ROUND(I158*H158,2)</f>
        <v>0</v>
      </c>
      <c r="BL158" s="18" t="s">
        <v>226</v>
      </c>
      <c r="BM158" s="146" t="s">
        <v>1376</v>
      </c>
    </row>
    <row r="159" spans="2:51" s="14" customFormat="1" ht="12">
      <c r="B159" s="158"/>
      <c r="D159" s="148" t="s">
        <v>144</v>
      </c>
      <c r="F159" s="160" t="s">
        <v>1377</v>
      </c>
      <c r="H159" s="161">
        <v>26.4</v>
      </c>
      <c r="L159" s="158"/>
      <c r="M159" s="162"/>
      <c r="N159" s="163"/>
      <c r="O159" s="163"/>
      <c r="P159" s="163"/>
      <c r="Q159" s="163"/>
      <c r="R159" s="163"/>
      <c r="S159" s="163"/>
      <c r="T159" s="164"/>
      <c r="AT159" s="159" t="s">
        <v>144</v>
      </c>
      <c r="AU159" s="159" t="s">
        <v>83</v>
      </c>
      <c r="AV159" s="14" t="s">
        <v>83</v>
      </c>
      <c r="AW159" s="14" t="s">
        <v>4</v>
      </c>
      <c r="AX159" s="14" t="s">
        <v>81</v>
      </c>
      <c r="AY159" s="159" t="s">
        <v>132</v>
      </c>
    </row>
    <row r="160" spans="1:65" s="2" customFormat="1" ht="37.9" customHeight="1">
      <c r="A160" s="30"/>
      <c r="B160" s="135"/>
      <c r="C160" s="136" t="s">
        <v>287</v>
      </c>
      <c r="D160" s="136" t="s">
        <v>135</v>
      </c>
      <c r="E160" s="137" t="s">
        <v>1378</v>
      </c>
      <c r="F160" s="138" t="s">
        <v>1379</v>
      </c>
      <c r="G160" s="139" t="s">
        <v>234</v>
      </c>
      <c r="H160" s="140">
        <v>34</v>
      </c>
      <c r="I160" s="141"/>
      <c r="J160" s="141">
        <f>ROUND(I160*H160,2)</f>
        <v>0</v>
      </c>
      <c r="K160" s="138" t="s">
        <v>139</v>
      </c>
      <c r="L160" s="31"/>
      <c r="M160" s="142" t="s">
        <v>3</v>
      </c>
      <c r="N160" s="143" t="s">
        <v>46</v>
      </c>
      <c r="O160" s="144">
        <v>0.086</v>
      </c>
      <c r="P160" s="144">
        <f>O160*H160</f>
        <v>2.924</v>
      </c>
      <c r="Q160" s="144">
        <v>0</v>
      </c>
      <c r="R160" s="144">
        <f>Q160*H160</f>
        <v>0</v>
      </c>
      <c r="S160" s="144">
        <v>0</v>
      </c>
      <c r="T160" s="145">
        <f>S160*H160</f>
        <v>0</v>
      </c>
      <c r="U160" s="30"/>
      <c r="V160" s="30"/>
      <c r="W160" s="30"/>
      <c r="X160" s="30"/>
      <c r="Y160" s="30"/>
      <c r="Z160" s="30"/>
      <c r="AA160" s="30"/>
      <c r="AB160" s="30"/>
      <c r="AC160" s="30"/>
      <c r="AD160" s="30"/>
      <c r="AE160" s="30"/>
      <c r="AR160" s="146" t="s">
        <v>226</v>
      </c>
      <c r="AT160" s="146" t="s">
        <v>135</v>
      </c>
      <c r="AU160" s="146" t="s">
        <v>83</v>
      </c>
      <c r="AY160" s="18" t="s">
        <v>132</v>
      </c>
      <c r="BE160" s="147">
        <f>IF(N160="základní",J160,0)</f>
        <v>0</v>
      </c>
      <c r="BF160" s="147">
        <f>IF(N160="snížená",J160,0)</f>
        <v>0</v>
      </c>
      <c r="BG160" s="147">
        <f>IF(N160="zákl. přenesená",J160,0)</f>
        <v>0</v>
      </c>
      <c r="BH160" s="147">
        <f>IF(N160="sníž. přenesená",J160,0)</f>
        <v>0</v>
      </c>
      <c r="BI160" s="147">
        <f>IF(N160="nulová",J160,0)</f>
        <v>0</v>
      </c>
      <c r="BJ160" s="18" t="s">
        <v>81</v>
      </c>
      <c r="BK160" s="147">
        <f>ROUND(I160*H160,2)</f>
        <v>0</v>
      </c>
      <c r="BL160" s="18" t="s">
        <v>226</v>
      </c>
      <c r="BM160" s="146" t="s">
        <v>1380</v>
      </c>
    </row>
    <row r="161" spans="2:51" s="13" customFormat="1" ht="12">
      <c r="B161" s="152"/>
      <c r="D161" s="148" t="s">
        <v>144</v>
      </c>
      <c r="E161" s="153" t="s">
        <v>3</v>
      </c>
      <c r="F161" s="154" t="s">
        <v>1309</v>
      </c>
      <c r="H161" s="153" t="s">
        <v>3</v>
      </c>
      <c r="L161" s="152"/>
      <c r="M161" s="155"/>
      <c r="N161" s="156"/>
      <c r="O161" s="156"/>
      <c r="P161" s="156"/>
      <c r="Q161" s="156"/>
      <c r="R161" s="156"/>
      <c r="S161" s="156"/>
      <c r="T161" s="157"/>
      <c r="AT161" s="153" t="s">
        <v>144</v>
      </c>
      <c r="AU161" s="153" t="s">
        <v>83</v>
      </c>
      <c r="AV161" s="13" t="s">
        <v>81</v>
      </c>
      <c r="AW161" s="13" t="s">
        <v>37</v>
      </c>
      <c r="AX161" s="13" t="s">
        <v>75</v>
      </c>
      <c r="AY161" s="153" t="s">
        <v>132</v>
      </c>
    </row>
    <row r="162" spans="2:51" s="14" customFormat="1" ht="12">
      <c r="B162" s="158"/>
      <c r="D162" s="148" t="s">
        <v>144</v>
      </c>
      <c r="E162" s="159" t="s">
        <v>3</v>
      </c>
      <c r="F162" s="160" t="s">
        <v>1381</v>
      </c>
      <c r="H162" s="161">
        <v>34</v>
      </c>
      <c r="L162" s="158"/>
      <c r="M162" s="162"/>
      <c r="N162" s="163"/>
      <c r="O162" s="163"/>
      <c r="P162" s="163"/>
      <c r="Q162" s="163"/>
      <c r="R162" s="163"/>
      <c r="S162" s="163"/>
      <c r="T162" s="164"/>
      <c r="AT162" s="159" t="s">
        <v>144</v>
      </c>
      <c r="AU162" s="159" t="s">
        <v>83</v>
      </c>
      <c r="AV162" s="14" t="s">
        <v>83</v>
      </c>
      <c r="AW162" s="14" t="s">
        <v>37</v>
      </c>
      <c r="AX162" s="14" t="s">
        <v>81</v>
      </c>
      <c r="AY162" s="159" t="s">
        <v>132</v>
      </c>
    </row>
    <row r="163" spans="1:65" s="2" customFormat="1" ht="14.45" customHeight="1">
      <c r="A163" s="30"/>
      <c r="B163" s="135"/>
      <c r="C163" s="165" t="s">
        <v>295</v>
      </c>
      <c r="D163" s="165" t="s">
        <v>158</v>
      </c>
      <c r="E163" s="166" t="s">
        <v>1382</v>
      </c>
      <c r="F163" s="167" t="s">
        <v>1383</v>
      </c>
      <c r="G163" s="168" t="s">
        <v>234</v>
      </c>
      <c r="H163" s="169">
        <v>40.8</v>
      </c>
      <c r="I163" s="170"/>
      <c r="J163" s="170">
        <f>ROUND(I163*H163,2)</f>
        <v>0</v>
      </c>
      <c r="K163" s="167" t="s">
        <v>139</v>
      </c>
      <c r="L163" s="171"/>
      <c r="M163" s="172" t="s">
        <v>3</v>
      </c>
      <c r="N163" s="173" t="s">
        <v>46</v>
      </c>
      <c r="O163" s="144">
        <v>0</v>
      </c>
      <c r="P163" s="144">
        <f>O163*H163</f>
        <v>0</v>
      </c>
      <c r="Q163" s="144">
        <v>0.00017</v>
      </c>
      <c r="R163" s="144">
        <f>Q163*H163</f>
        <v>0.006936</v>
      </c>
      <c r="S163" s="144">
        <v>0</v>
      </c>
      <c r="T163" s="145">
        <f>S163*H163</f>
        <v>0</v>
      </c>
      <c r="U163" s="30"/>
      <c r="V163" s="30"/>
      <c r="W163" s="30"/>
      <c r="X163" s="30"/>
      <c r="Y163" s="30"/>
      <c r="Z163" s="30"/>
      <c r="AA163" s="30"/>
      <c r="AB163" s="30"/>
      <c r="AC163" s="30"/>
      <c r="AD163" s="30"/>
      <c r="AE163" s="30"/>
      <c r="AR163" s="146" t="s">
        <v>318</v>
      </c>
      <c r="AT163" s="146" t="s">
        <v>158</v>
      </c>
      <c r="AU163" s="146" t="s">
        <v>83</v>
      </c>
      <c r="AY163" s="18" t="s">
        <v>132</v>
      </c>
      <c r="BE163" s="147">
        <f>IF(N163="základní",J163,0)</f>
        <v>0</v>
      </c>
      <c r="BF163" s="147">
        <f>IF(N163="snížená",J163,0)</f>
        <v>0</v>
      </c>
      <c r="BG163" s="147">
        <f>IF(N163="zákl. přenesená",J163,0)</f>
        <v>0</v>
      </c>
      <c r="BH163" s="147">
        <f>IF(N163="sníž. přenesená",J163,0)</f>
        <v>0</v>
      </c>
      <c r="BI163" s="147">
        <f>IF(N163="nulová",J163,0)</f>
        <v>0</v>
      </c>
      <c r="BJ163" s="18" t="s">
        <v>81</v>
      </c>
      <c r="BK163" s="147">
        <f>ROUND(I163*H163,2)</f>
        <v>0</v>
      </c>
      <c r="BL163" s="18" t="s">
        <v>226</v>
      </c>
      <c r="BM163" s="146" t="s">
        <v>1384</v>
      </c>
    </row>
    <row r="164" spans="2:51" s="14" customFormat="1" ht="12">
      <c r="B164" s="158"/>
      <c r="D164" s="148" t="s">
        <v>144</v>
      </c>
      <c r="F164" s="160" t="s">
        <v>1385</v>
      </c>
      <c r="H164" s="161">
        <v>40.8</v>
      </c>
      <c r="L164" s="158"/>
      <c r="M164" s="162"/>
      <c r="N164" s="163"/>
      <c r="O164" s="163"/>
      <c r="P164" s="163"/>
      <c r="Q164" s="163"/>
      <c r="R164" s="163"/>
      <c r="S164" s="163"/>
      <c r="T164" s="164"/>
      <c r="AT164" s="159" t="s">
        <v>144</v>
      </c>
      <c r="AU164" s="159" t="s">
        <v>83</v>
      </c>
      <c r="AV164" s="14" t="s">
        <v>83</v>
      </c>
      <c r="AW164" s="14" t="s">
        <v>4</v>
      </c>
      <c r="AX164" s="14" t="s">
        <v>81</v>
      </c>
      <c r="AY164" s="159" t="s">
        <v>132</v>
      </c>
    </row>
    <row r="165" spans="1:65" s="2" customFormat="1" ht="49.15" customHeight="1">
      <c r="A165" s="30"/>
      <c r="B165" s="135"/>
      <c r="C165" s="136" t="s">
        <v>302</v>
      </c>
      <c r="D165" s="136" t="s">
        <v>135</v>
      </c>
      <c r="E165" s="137" t="s">
        <v>1386</v>
      </c>
      <c r="F165" s="138" t="s">
        <v>1387</v>
      </c>
      <c r="G165" s="139" t="s">
        <v>234</v>
      </c>
      <c r="H165" s="140">
        <v>24</v>
      </c>
      <c r="I165" s="141"/>
      <c r="J165" s="141">
        <f>ROUND(I165*H165,2)</f>
        <v>0</v>
      </c>
      <c r="K165" s="138" t="s">
        <v>139</v>
      </c>
      <c r="L165" s="31"/>
      <c r="M165" s="142" t="s">
        <v>3</v>
      </c>
      <c r="N165" s="143" t="s">
        <v>46</v>
      </c>
      <c r="O165" s="144">
        <v>0.098</v>
      </c>
      <c r="P165" s="144">
        <f>O165*H165</f>
        <v>2.3520000000000003</v>
      </c>
      <c r="Q165" s="144">
        <v>0</v>
      </c>
      <c r="R165" s="144">
        <f>Q165*H165</f>
        <v>0</v>
      </c>
      <c r="S165" s="144">
        <v>0</v>
      </c>
      <c r="T165" s="145">
        <f>S165*H165</f>
        <v>0</v>
      </c>
      <c r="U165" s="30"/>
      <c r="V165" s="30"/>
      <c r="W165" s="30"/>
      <c r="X165" s="30"/>
      <c r="Y165" s="30"/>
      <c r="Z165" s="30"/>
      <c r="AA165" s="30"/>
      <c r="AB165" s="30"/>
      <c r="AC165" s="30"/>
      <c r="AD165" s="30"/>
      <c r="AE165" s="30"/>
      <c r="AR165" s="146" t="s">
        <v>226</v>
      </c>
      <c r="AT165" s="146" t="s">
        <v>135</v>
      </c>
      <c r="AU165" s="146" t="s">
        <v>83</v>
      </c>
      <c r="AY165" s="18" t="s">
        <v>132</v>
      </c>
      <c r="BE165" s="147">
        <f>IF(N165="základní",J165,0)</f>
        <v>0</v>
      </c>
      <c r="BF165" s="147">
        <f>IF(N165="snížená",J165,0)</f>
        <v>0</v>
      </c>
      <c r="BG165" s="147">
        <f>IF(N165="zákl. přenesená",J165,0)</f>
        <v>0</v>
      </c>
      <c r="BH165" s="147">
        <f>IF(N165="sníž. přenesená",J165,0)</f>
        <v>0</v>
      </c>
      <c r="BI165" s="147">
        <f>IF(N165="nulová",J165,0)</f>
        <v>0</v>
      </c>
      <c r="BJ165" s="18" t="s">
        <v>81</v>
      </c>
      <c r="BK165" s="147">
        <f>ROUND(I165*H165,2)</f>
        <v>0</v>
      </c>
      <c r="BL165" s="18" t="s">
        <v>226</v>
      </c>
      <c r="BM165" s="146" t="s">
        <v>1388</v>
      </c>
    </row>
    <row r="166" spans="2:51" s="13" customFormat="1" ht="12">
      <c r="B166" s="152"/>
      <c r="D166" s="148" t="s">
        <v>144</v>
      </c>
      <c r="E166" s="153" t="s">
        <v>3</v>
      </c>
      <c r="F166" s="154" t="s">
        <v>1389</v>
      </c>
      <c r="H166" s="153" t="s">
        <v>3</v>
      </c>
      <c r="L166" s="152"/>
      <c r="M166" s="155"/>
      <c r="N166" s="156"/>
      <c r="O166" s="156"/>
      <c r="P166" s="156"/>
      <c r="Q166" s="156"/>
      <c r="R166" s="156"/>
      <c r="S166" s="156"/>
      <c r="T166" s="157"/>
      <c r="AT166" s="153" t="s">
        <v>144</v>
      </c>
      <c r="AU166" s="153" t="s">
        <v>83</v>
      </c>
      <c r="AV166" s="13" t="s">
        <v>81</v>
      </c>
      <c r="AW166" s="13" t="s">
        <v>37</v>
      </c>
      <c r="AX166" s="13" t="s">
        <v>75</v>
      </c>
      <c r="AY166" s="153" t="s">
        <v>132</v>
      </c>
    </row>
    <row r="167" spans="2:51" s="14" customFormat="1" ht="12">
      <c r="B167" s="158"/>
      <c r="D167" s="148" t="s">
        <v>144</v>
      </c>
      <c r="E167" s="159" t="s">
        <v>3</v>
      </c>
      <c r="F167" s="160" t="s">
        <v>1390</v>
      </c>
      <c r="H167" s="161">
        <v>24</v>
      </c>
      <c r="L167" s="158"/>
      <c r="M167" s="162"/>
      <c r="N167" s="163"/>
      <c r="O167" s="163"/>
      <c r="P167" s="163"/>
      <c r="Q167" s="163"/>
      <c r="R167" s="163"/>
      <c r="S167" s="163"/>
      <c r="T167" s="164"/>
      <c r="AT167" s="159" t="s">
        <v>144</v>
      </c>
      <c r="AU167" s="159" t="s">
        <v>83</v>
      </c>
      <c r="AV167" s="14" t="s">
        <v>83</v>
      </c>
      <c r="AW167" s="14" t="s">
        <v>37</v>
      </c>
      <c r="AX167" s="14" t="s">
        <v>81</v>
      </c>
      <c r="AY167" s="159" t="s">
        <v>132</v>
      </c>
    </row>
    <row r="168" spans="1:65" s="2" customFormat="1" ht="14.45" customHeight="1">
      <c r="A168" s="30"/>
      <c r="B168" s="135"/>
      <c r="C168" s="165" t="s">
        <v>307</v>
      </c>
      <c r="D168" s="165" t="s">
        <v>158</v>
      </c>
      <c r="E168" s="166" t="s">
        <v>1374</v>
      </c>
      <c r="F168" s="167" t="s">
        <v>1375</v>
      </c>
      <c r="G168" s="168" t="s">
        <v>234</v>
      </c>
      <c r="H168" s="169">
        <v>12</v>
      </c>
      <c r="I168" s="170"/>
      <c r="J168" s="170">
        <f>ROUND(I168*H168,2)</f>
        <v>0</v>
      </c>
      <c r="K168" s="167" t="s">
        <v>139</v>
      </c>
      <c r="L168" s="171"/>
      <c r="M168" s="172" t="s">
        <v>3</v>
      </c>
      <c r="N168" s="173" t="s">
        <v>46</v>
      </c>
      <c r="O168" s="144">
        <v>0</v>
      </c>
      <c r="P168" s="144">
        <f>O168*H168</f>
        <v>0</v>
      </c>
      <c r="Q168" s="144">
        <v>0.00012</v>
      </c>
      <c r="R168" s="144">
        <f>Q168*H168</f>
        <v>0.00144</v>
      </c>
      <c r="S168" s="144">
        <v>0</v>
      </c>
      <c r="T168" s="145">
        <f>S168*H168</f>
        <v>0</v>
      </c>
      <c r="U168" s="30"/>
      <c r="V168" s="30"/>
      <c r="W168" s="30"/>
      <c r="X168" s="30"/>
      <c r="Y168" s="30"/>
      <c r="Z168" s="30"/>
      <c r="AA168" s="30"/>
      <c r="AB168" s="30"/>
      <c r="AC168" s="30"/>
      <c r="AD168" s="30"/>
      <c r="AE168" s="30"/>
      <c r="AR168" s="146" t="s">
        <v>318</v>
      </c>
      <c r="AT168" s="146" t="s">
        <v>158</v>
      </c>
      <c r="AU168" s="146" t="s">
        <v>83</v>
      </c>
      <c r="AY168" s="18" t="s">
        <v>132</v>
      </c>
      <c r="BE168" s="147">
        <f>IF(N168="základní",J168,0)</f>
        <v>0</v>
      </c>
      <c r="BF168" s="147">
        <f>IF(N168="snížená",J168,0)</f>
        <v>0</v>
      </c>
      <c r="BG168" s="147">
        <f>IF(N168="zákl. přenesená",J168,0)</f>
        <v>0</v>
      </c>
      <c r="BH168" s="147">
        <f>IF(N168="sníž. přenesená",J168,0)</f>
        <v>0</v>
      </c>
      <c r="BI168" s="147">
        <f>IF(N168="nulová",J168,0)</f>
        <v>0</v>
      </c>
      <c r="BJ168" s="18" t="s">
        <v>81</v>
      </c>
      <c r="BK168" s="147">
        <f>ROUND(I168*H168,2)</f>
        <v>0</v>
      </c>
      <c r="BL168" s="18" t="s">
        <v>226</v>
      </c>
      <c r="BM168" s="146" t="s">
        <v>1391</v>
      </c>
    </row>
    <row r="169" spans="2:51" s="13" customFormat="1" ht="12">
      <c r="B169" s="152"/>
      <c r="D169" s="148" t="s">
        <v>144</v>
      </c>
      <c r="E169" s="153" t="s">
        <v>3</v>
      </c>
      <c r="F169" s="154" t="s">
        <v>1309</v>
      </c>
      <c r="H169" s="153" t="s">
        <v>3</v>
      </c>
      <c r="L169" s="152"/>
      <c r="M169" s="155"/>
      <c r="N169" s="156"/>
      <c r="O169" s="156"/>
      <c r="P169" s="156"/>
      <c r="Q169" s="156"/>
      <c r="R169" s="156"/>
      <c r="S169" s="156"/>
      <c r="T169" s="157"/>
      <c r="AT169" s="153" t="s">
        <v>144</v>
      </c>
      <c r="AU169" s="153" t="s">
        <v>83</v>
      </c>
      <c r="AV169" s="13" t="s">
        <v>81</v>
      </c>
      <c r="AW169" s="13" t="s">
        <v>37</v>
      </c>
      <c r="AX169" s="13" t="s">
        <v>75</v>
      </c>
      <c r="AY169" s="153" t="s">
        <v>132</v>
      </c>
    </row>
    <row r="170" spans="2:51" s="14" customFormat="1" ht="12">
      <c r="B170" s="158"/>
      <c r="D170" s="148" t="s">
        <v>144</v>
      </c>
      <c r="E170" s="159" t="s">
        <v>3</v>
      </c>
      <c r="F170" s="160" t="s">
        <v>195</v>
      </c>
      <c r="H170" s="161">
        <v>10</v>
      </c>
      <c r="L170" s="158"/>
      <c r="M170" s="162"/>
      <c r="N170" s="163"/>
      <c r="O170" s="163"/>
      <c r="P170" s="163"/>
      <c r="Q170" s="163"/>
      <c r="R170" s="163"/>
      <c r="S170" s="163"/>
      <c r="T170" s="164"/>
      <c r="AT170" s="159" t="s">
        <v>144</v>
      </c>
      <c r="AU170" s="159" t="s">
        <v>83</v>
      </c>
      <c r="AV170" s="14" t="s">
        <v>83</v>
      </c>
      <c r="AW170" s="14" t="s">
        <v>37</v>
      </c>
      <c r="AX170" s="14" t="s">
        <v>81</v>
      </c>
      <c r="AY170" s="159" t="s">
        <v>132</v>
      </c>
    </row>
    <row r="171" spans="2:51" s="14" customFormat="1" ht="12">
      <c r="B171" s="158"/>
      <c r="D171" s="148" t="s">
        <v>144</v>
      </c>
      <c r="F171" s="160" t="s">
        <v>1392</v>
      </c>
      <c r="H171" s="161">
        <v>12</v>
      </c>
      <c r="L171" s="158"/>
      <c r="M171" s="162"/>
      <c r="N171" s="163"/>
      <c r="O171" s="163"/>
      <c r="P171" s="163"/>
      <c r="Q171" s="163"/>
      <c r="R171" s="163"/>
      <c r="S171" s="163"/>
      <c r="T171" s="164"/>
      <c r="AT171" s="159" t="s">
        <v>144</v>
      </c>
      <c r="AU171" s="159" t="s">
        <v>83</v>
      </c>
      <c r="AV171" s="14" t="s">
        <v>83</v>
      </c>
      <c r="AW171" s="14" t="s">
        <v>4</v>
      </c>
      <c r="AX171" s="14" t="s">
        <v>81</v>
      </c>
      <c r="AY171" s="159" t="s">
        <v>132</v>
      </c>
    </row>
    <row r="172" spans="1:65" s="2" customFormat="1" ht="14.45" customHeight="1">
      <c r="A172" s="30"/>
      <c r="B172" s="135"/>
      <c r="C172" s="165" t="s">
        <v>313</v>
      </c>
      <c r="D172" s="165" t="s">
        <v>158</v>
      </c>
      <c r="E172" s="166" t="s">
        <v>1382</v>
      </c>
      <c r="F172" s="167" t="s">
        <v>1383</v>
      </c>
      <c r="G172" s="168" t="s">
        <v>234</v>
      </c>
      <c r="H172" s="169">
        <v>16.8</v>
      </c>
      <c r="I172" s="170"/>
      <c r="J172" s="170">
        <f>ROUND(I172*H172,2)</f>
        <v>0</v>
      </c>
      <c r="K172" s="167" t="s">
        <v>139</v>
      </c>
      <c r="L172" s="171"/>
      <c r="M172" s="172" t="s">
        <v>3</v>
      </c>
      <c r="N172" s="173" t="s">
        <v>46</v>
      </c>
      <c r="O172" s="144">
        <v>0</v>
      </c>
      <c r="P172" s="144">
        <f>O172*H172</f>
        <v>0</v>
      </c>
      <c r="Q172" s="144">
        <v>0.00017</v>
      </c>
      <c r="R172" s="144">
        <f>Q172*H172</f>
        <v>0.0028560000000000005</v>
      </c>
      <c r="S172" s="144">
        <v>0</v>
      </c>
      <c r="T172" s="145">
        <f>S172*H172</f>
        <v>0</v>
      </c>
      <c r="U172" s="30"/>
      <c r="V172" s="30"/>
      <c r="W172" s="30"/>
      <c r="X172" s="30"/>
      <c r="Y172" s="30"/>
      <c r="Z172" s="30"/>
      <c r="AA172" s="30"/>
      <c r="AB172" s="30"/>
      <c r="AC172" s="30"/>
      <c r="AD172" s="30"/>
      <c r="AE172" s="30"/>
      <c r="AR172" s="146" t="s">
        <v>318</v>
      </c>
      <c r="AT172" s="146" t="s">
        <v>158</v>
      </c>
      <c r="AU172" s="146" t="s">
        <v>83</v>
      </c>
      <c r="AY172" s="18" t="s">
        <v>132</v>
      </c>
      <c r="BE172" s="147">
        <f>IF(N172="základní",J172,0)</f>
        <v>0</v>
      </c>
      <c r="BF172" s="147">
        <f>IF(N172="snížená",J172,0)</f>
        <v>0</v>
      </c>
      <c r="BG172" s="147">
        <f>IF(N172="zákl. přenesená",J172,0)</f>
        <v>0</v>
      </c>
      <c r="BH172" s="147">
        <f>IF(N172="sníž. přenesená",J172,0)</f>
        <v>0</v>
      </c>
      <c r="BI172" s="147">
        <f>IF(N172="nulová",J172,0)</f>
        <v>0</v>
      </c>
      <c r="BJ172" s="18" t="s">
        <v>81</v>
      </c>
      <c r="BK172" s="147">
        <f>ROUND(I172*H172,2)</f>
        <v>0</v>
      </c>
      <c r="BL172" s="18" t="s">
        <v>226</v>
      </c>
      <c r="BM172" s="146" t="s">
        <v>1393</v>
      </c>
    </row>
    <row r="173" spans="2:51" s="13" customFormat="1" ht="12">
      <c r="B173" s="152"/>
      <c r="D173" s="148" t="s">
        <v>144</v>
      </c>
      <c r="E173" s="153" t="s">
        <v>3</v>
      </c>
      <c r="F173" s="154" t="s">
        <v>1309</v>
      </c>
      <c r="H173" s="153" t="s">
        <v>3</v>
      </c>
      <c r="L173" s="152"/>
      <c r="M173" s="155"/>
      <c r="N173" s="156"/>
      <c r="O173" s="156"/>
      <c r="P173" s="156"/>
      <c r="Q173" s="156"/>
      <c r="R173" s="156"/>
      <c r="S173" s="156"/>
      <c r="T173" s="157"/>
      <c r="AT173" s="153" t="s">
        <v>144</v>
      </c>
      <c r="AU173" s="153" t="s">
        <v>83</v>
      </c>
      <c r="AV173" s="13" t="s">
        <v>81</v>
      </c>
      <c r="AW173" s="13" t="s">
        <v>37</v>
      </c>
      <c r="AX173" s="13" t="s">
        <v>75</v>
      </c>
      <c r="AY173" s="153" t="s">
        <v>132</v>
      </c>
    </row>
    <row r="174" spans="2:51" s="14" customFormat="1" ht="12">
      <c r="B174" s="158"/>
      <c r="D174" s="148" t="s">
        <v>144</v>
      </c>
      <c r="E174" s="159" t="s">
        <v>3</v>
      </c>
      <c r="F174" s="160" t="s">
        <v>217</v>
      </c>
      <c r="H174" s="161">
        <v>14</v>
      </c>
      <c r="L174" s="158"/>
      <c r="M174" s="162"/>
      <c r="N174" s="163"/>
      <c r="O174" s="163"/>
      <c r="P174" s="163"/>
      <c r="Q174" s="163"/>
      <c r="R174" s="163"/>
      <c r="S174" s="163"/>
      <c r="T174" s="164"/>
      <c r="AT174" s="159" t="s">
        <v>144</v>
      </c>
      <c r="AU174" s="159" t="s">
        <v>83</v>
      </c>
      <c r="AV174" s="14" t="s">
        <v>83</v>
      </c>
      <c r="AW174" s="14" t="s">
        <v>37</v>
      </c>
      <c r="AX174" s="14" t="s">
        <v>81</v>
      </c>
      <c r="AY174" s="159" t="s">
        <v>132</v>
      </c>
    </row>
    <row r="175" spans="2:51" s="14" customFormat="1" ht="12">
      <c r="B175" s="158"/>
      <c r="D175" s="148" t="s">
        <v>144</v>
      </c>
      <c r="F175" s="160" t="s">
        <v>1394</v>
      </c>
      <c r="H175" s="161">
        <v>16.8</v>
      </c>
      <c r="L175" s="158"/>
      <c r="M175" s="162"/>
      <c r="N175" s="163"/>
      <c r="O175" s="163"/>
      <c r="P175" s="163"/>
      <c r="Q175" s="163"/>
      <c r="R175" s="163"/>
      <c r="S175" s="163"/>
      <c r="T175" s="164"/>
      <c r="AT175" s="159" t="s">
        <v>144</v>
      </c>
      <c r="AU175" s="159" t="s">
        <v>83</v>
      </c>
      <c r="AV175" s="14" t="s">
        <v>83</v>
      </c>
      <c r="AW175" s="14" t="s">
        <v>4</v>
      </c>
      <c r="AX175" s="14" t="s">
        <v>81</v>
      </c>
      <c r="AY175" s="159" t="s">
        <v>132</v>
      </c>
    </row>
    <row r="176" spans="1:65" s="2" customFormat="1" ht="24.2" customHeight="1">
      <c r="A176" s="30"/>
      <c r="B176" s="135"/>
      <c r="C176" s="136" t="s">
        <v>318</v>
      </c>
      <c r="D176" s="136" t="s">
        <v>135</v>
      </c>
      <c r="E176" s="137" t="s">
        <v>1395</v>
      </c>
      <c r="F176" s="138" t="s">
        <v>1396</v>
      </c>
      <c r="G176" s="139" t="s">
        <v>184</v>
      </c>
      <c r="H176" s="140">
        <v>9</v>
      </c>
      <c r="I176" s="141"/>
      <c r="J176" s="141">
        <f>ROUND(I176*H176,2)</f>
        <v>0</v>
      </c>
      <c r="K176" s="138" t="s">
        <v>139</v>
      </c>
      <c r="L176" s="31"/>
      <c r="M176" s="142" t="s">
        <v>3</v>
      </c>
      <c r="N176" s="143" t="s">
        <v>46</v>
      </c>
      <c r="O176" s="144">
        <v>0.051</v>
      </c>
      <c r="P176" s="144">
        <f>O176*H176</f>
        <v>0.45899999999999996</v>
      </c>
      <c r="Q176" s="144">
        <v>0</v>
      </c>
      <c r="R176" s="144">
        <f>Q176*H176</f>
        <v>0</v>
      </c>
      <c r="S176" s="144">
        <v>0</v>
      </c>
      <c r="T176" s="145">
        <f>S176*H176</f>
        <v>0</v>
      </c>
      <c r="U176" s="30"/>
      <c r="V176" s="30"/>
      <c r="W176" s="30"/>
      <c r="X176" s="30"/>
      <c r="Y176" s="30"/>
      <c r="Z176" s="30"/>
      <c r="AA176" s="30"/>
      <c r="AB176" s="30"/>
      <c r="AC176" s="30"/>
      <c r="AD176" s="30"/>
      <c r="AE176" s="30"/>
      <c r="AR176" s="146" t="s">
        <v>226</v>
      </c>
      <c r="AT176" s="146" t="s">
        <v>135</v>
      </c>
      <c r="AU176" s="146" t="s">
        <v>83</v>
      </c>
      <c r="AY176" s="18" t="s">
        <v>132</v>
      </c>
      <c r="BE176" s="147">
        <f>IF(N176="základní",J176,0)</f>
        <v>0</v>
      </c>
      <c r="BF176" s="147">
        <f>IF(N176="snížená",J176,0)</f>
        <v>0</v>
      </c>
      <c r="BG176" s="147">
        <f>IF(N176="zákl. přenesená",J176,0)</f>
        <v>0</v>
      </c>
      <c r="BH176" s="147">
        <f>IF(N176="sníž. přenesená",J176,0)</f>
        <v>0</v>
      </c>
      <c r="BI176" s="147">
        <f>IF(N176="nulová",J176,0)</f>
        <v>0</v>
      </c>
      <c r="BJ176" s="18" t="s">
        <v>81</v>
      </c>
      <c r="BK176" s="147">
        <f>ROUND(I176*H176,2)</f>
        <v>0</v>
      </c>
      <c r="BL176" s="18" t="s">
        <v>226</v>
      </c>
      <c r="BM176" s="146" t="s">
        <v>1397</v>
      </c>
    </row>
    <row r="177" spans="2:51" s="13" customFormat="1" ht="12">
      <c r="B177" s="152"/>
      <c r="D177" s="148" t="s">
        <v>144</v>
      </c>
      <c r="E177" s="153" t="s">
        <v>3</v>
      </c>
      <c r="F177" s="154" t="s">
        <v>1389</v>
      </c>
      <c r="H177" s="153" t="s">
        <v>3</v>
      </c>
      <c r="L177" s="152"/>
      <c r="M177" s="155"/>
      <c r="N177" s="156"/>
      <c r="O177" s="156"/>
      <c r="P177" s="156"/>
      <c r="Q177" s="156"/>
      <c r="R177" s="156"/>
      <c r="S177" s="156"/>
      <c r="T177" s="157"/>
      <c r="AT177" s="153" t="s">
        <v>144</v>
      </c>
      <c r="AU177" s="153" t="s">
        <v>83</v>
      </c>
      <c r="AV177" s="13" t="s">
        <v>81</v>
      </c>
      <c r="AW177" s="13" t="s">
        <v>37</v>
      </c>
      <c r="AX177" s="13" t="s">
        <v>75</v>
      </c>
      <c r="AY177" s="153" t="s">
        <v>132</v>
      </c>
    </row>
    <row r="178" spans="2:51" s="14" customFormat="1" ht="12">
      <c r="B178" s="158"/>
      <c r="D178" s="148" t="s">
        <v>144</v>
      </c>
      <c r="E178" s="159" t="s">
        <v>3</v>
      </c>
      <c r="F178" s="160" t="s">
        <v>189</v>
      </c>
      <c r="H178" s="161">
        <v>9</v>
      </c>
      <c r="L178" s="158"/>
      <c r="M178" s="162"/>
      <c r="N178" s="163"/>
      <c r="O178" s="163"/>
      <c r="P178" s="163"/>
      <c r="Q178" s="163"/>
      <c r="R178" s="163"/>
      <c r="S178" s="163"/>
      <c r="T178" s="164"/>
      <c r="AT178" s="159" t="s">
        <v>144</v>
      </c>
      <c r="AU178" s="159" t="s">
        <v>83</v>
      </c>
      <c r="AV178" s="14" t="s">
        <v>83</v>
      </c>
      <c r="AW178" s="14" t="s">
        <v>37</v>
      </c>
      <c r="AX178" s="14" t="s">
        <v>81</v>
      </c>
      <c r="AY178" s="159" t="s">
        <v>132</v>
      </c>
    </row>
    <row r="179" spans="1:65" s="2" customFormat="1" ht="37.9" customHeight="1">
      <c r="A179" s="30"/>
      <c r="B179" s="135"/>
      <c r="C179" s="136" t="s">
        <v>323</v>
      </c>
      <c r="D179" s="136" t="s">
        <v>135</v>
      </c>
      <c r="E179" s="137" t="s">
        <v>1398</v>
      </c>
      <c r="F179" s="138" t="s">
        <v>1399</v>
      </c>
      <c r="G179" s="139" t="s">
        <v>184</v>
      </c>
      <c r="H179" s="140">
        <v>15</v>
      </c>
      <c r="I179" s="141"/>
      <c r="J179" s="141">
        <f>ROUND(I179*H179,2)</f>
        <v>0</v>
      </c>
      <c r="K179" s="138" t="s">
        <v>139</v>
      </c>
      <c r="L179" s="31"/>
      <c r="M179" s="142" t="s">
        <v>3</v>
      </c>
      <c r="N179" s="143" t="s">
        <v>46</v>
      </c>
      <c r="O179" s="144">
        <v>0.055</v>
      </c>
      <c r="P179" s="144">
        <f>O179*H179</f>
        <v>0.825</v>
      </c>
      <c r="Q179" s="144">
        <v>0</v>
      </c>
      <c r="R179" s="144">
        <f>Q179*H179</f>
        <v>0</v>
      </c>
      <c r="S179" s="144">
        <v>0</v>
      </c>
      <c r="T179" s="145">
        <f>S179*H179</f>
        <v>0</v>
      </c>
      <c r="U179" s="30"/>
      <c r="V179" s="30"/>
      <c r="W179" s="30"/>
      <c r="X179" s="30"/>
      <c r="Y179" s="30"/>
      <c r="Z179" s="30"/>
      <c r="AA179" s="30"/>
      <c r="AB179" s="30"/>
      <c r="AC179" s="30"/>
      <c r="AD179" s="30"/>
      <c r="AE179" s="30"/>
      <c r="AR179" s="146" t="s">
        <v>226</v>
      </c>
      <c r="AT179" s="146" t="s">
        <v>135</v>
      </c>
      <c r="AU179" s="146" t="s">
        <v>83</v>
      </c>
      <c r="AY179" s="18" t="s">
        <v>132</v>
      </c>
      <c r="BE179" s="147">
        <f>IF(N179="základní",J179,0)</f>
        <v>0</v>
      </c>
      <c r="BF179" s="147">
        <f>IF(N179="snížená",J179,0)</f>
        <v>0</v>
      </c>
      <c r="BG179" s="147">
        <f>IF(N179="zákl. přenesená",J179,0)</f>
        <v>0</v>
      </c>
      <c r="BH179" s="147">
        <f>IF(N179="sníž. přenesená",J179,0)</f>
        <v>0</v>
      </c>
      <c r="BI179" s="147">
        <f>IF(N179="nulová",J179,0)</f>
        <v>0</v>
      </c>
      <c r="BJ179" s="18" t="s">
        <v>81</v>
      </c>
      <c r="BK179" s="147">
        <f>ROUND(I179*H179,2)</f>
        <v>0</v>
      </c>
      <c r="BL179" s="18" t="s">
        <v>226</v>
      </c>
      <c r="BM179" s="146" t="s">
        <v>1400</v>
      </c>
    </row>
    <row r="180" spans="2:51" s="13" customFormat="1" ht="12">
      <c r="B180" s="152"/>
      <c r="D180" s="148" t="s">
        <v>144</v>
      </c>
      <c r="E180" s="153" t="s">
        <v>3</v>
      </c>
      <c r="F180" s="154" t="s">
        <v>1389</v>
      </c>
      <c r="H180" s="153" t="s">
        <v>3</v>
      </c>
      <c r="L180" s="152"/>
      <c r="M180" s="155"/>
      <c r="N180" s="156"/>
      <c r="O180" s="156"/>
      <c r="P180" s="156"/>
      <c r="Q180" s="156"/>
      <c r="R180" s="156"/>
      <c r="S180" s="156"/>
      <c r="T180" s="157"/>
      <c r="AT180" s="153" t="s">
        <v>144</v>
      </c>
      <c r="AU180" s="153" t="s">
        <v>83</v>
      </c>
      <c r="AV180" s="13" t="s">
        <v>81</v>
      </c>
      <c r="AW180" s="13" t="s">
        <v>37</v>
      </c>
      <c r="AX180" s="13" t="s">
        <v>75</v>
      </c>
      <c r="AY180" s="153" t="s">
        <v>132</v>
      </c>
    </row>
    <row r="181" spans="2:51" s="14" customFormat="1" ht="12">
      <c r="B181" s="158"/>
      <c r="D181" s="148" t="s">
        <v>144</v>
      </c>
      <c r="E181" s="159" t="s">
        <v>3</v>
      </c>
      <c r="F181" s="160" t="s">
        <v>9</v>
      </c>
      <c r="H181" s="161">
        <v>15</v>
      </c>
      <c r="L181" s="158"/>
      <c r="M181" s="162"/>
      <c r="N181" s="163"/>
      <c r="O181" s="163"/>
      <c r="P181" s="163"/>
      <c r="Q181" s="163"/>
      <c r="R181" s="163"/>
      <c r="S181" s="163"/>
      <c r="T181" s="164"/>
      <c r="AT181" s="159" t="s">
        <v>144</v>
      </c>
      <c r="AU181" s="159" t="s">
        <v>83</v>
      </c>
      <c r="AV181" s="14" t="s">
        <v>83</v>
      </c>
      <c r="AW181" s="14" t="s">
        <v>37</v>
      </c>
      <c r="AX181" s="14" t="s">
        <v>81</v>
      </c>
      <c r="AY181" s="159" t="s">
        <v>132</v>
      </c>
    </row>
    <row r="182" spans="1:65" s="2" customFormat="1" ht="24.2" customHeight="1">
      <c r="A182" s="30"/>
      <c r="B182" s="135"/>
      <c r="C182" s="136" t="s">
        <v>328</v>
      </c>
      <c r="D182" s="136" t="s">
        <v>135</v>
      </c>
      <c r="E182" s="137" t="s">
        <v>1401</v>
      </c>
      <c r="F182" s="138" t="s">
        <v>1402</v>
      </c>
      <c r="G182" s="139" t="s">
        <v>184</v>
      </c>
      <c r="H182" s="140">
        <v>1</v>
      </c>
      <c r="I182" s="141"/>
      <c r="J182" s="141">
        <f>ROUND(I182*H182,2)</f>
        <v>0</v>
      </c>
      <c r="K182" s="138" t="s">
        <v>139</v>
      </c>
      <c r="L182" s="31"/>
      <c r="M182" s="142" t="s">
        <v>3</v>
      </c>
      <c r="N182" s="143" t="s">
        <v>46</v>
      </c>
      <c r="O182" s="144">
        <v>0.33</v>
      </c>
      <c r="P182" s="144">
        <f>O182*H182</f>
        <v>0.33</v>
      </c>
      <c r="Q182" s="144">
        <v>0</v>
      </c>
      <c r="R182" s="144">
        <f>Q182*H182</f>
        <v>0</v>
      </c>
      <c r="S182" s="144">
        <v>0</v>
      </c>
      <c r="T182" s="145">
        <f>S182*H182</f>
        <v>0</v>
      </c>
      <c r="U182" s="30"/>
      <c r="V182" s="30"/>
      <c r="W182" s="30"/>
      <c r="X182" s="30"/>
      <c r="Y182" s="30"/>
      <c r="Z182" s="30"/>
      <c r="AA182" s="30"/>
      <c r="AB182" s="30"/>
      <c r="AC182" s="30"/>
      <c r="AD182" s="30"/>
      <c r="AE182" s="30"/>
      <c r="AR182" s="146" t="s">
        <v>226</v>
      </c>
      <c r="AT182" s="146" t="s">
        <v>135</v>
      </c>
      <c r="AU182" s="146" t="s">
        <v>83</v>
      </c>
      <c r="AY182" s="18" t="s">
        <v>132</v>
      </c>
      <c r="BE182" s="147">
        <f>IF(N182="základní",J182,0)</f>
        <v>0</v>
      </c>
      <c r="BF182" s="147">
        <f>IF(N182="snížená",J182,0)</f>
        <v>0</v>
      </c>
      <c r="BG182" s="147">
        <f>IF(N182="zákl. přenesená",J182,0)</f>
        <v>0</v>
      </c>
      <c r="BH182" s="147">
        <f>IF(N182="sníž. přenesená",J182,0)</f>
        <v>0</v>
      </c>
      <c r="BI182" s="147">
        <f>IF(N182="nulová",J182,0)</f>
        <v>0</v>
      </c>
      <c r="BJ182" s="18" t="s">
        <v>81</v>
      </c>
      <c r="BK182" s="147">
        <f>ROUND(I182*H182,2)</f>
        <v>0</v>
      </c>
      <c r="BL182" s="18" t="s">
        <v>226</v>
      </c>
      <c r="BM182" s="146" t="s">
        <v>1403</v>
      </c>
    </row>
    <row r="183" spans="2:51" s="13" customFormat="1" ht="12">
      <c r="B183" s="152"/>
      <c r="D183" s="148" t="s">
        <v>144</v>
      </c>
      <c r="E183" s="153" t="s">
        <v>3</v>
      </c>
      <c r="F183" s="154" t="s">
        <v>1309</v>
      </c>
      <c r="H183" s="153" t="s">
        <v>3</v>
      </c>
      <c r="L183" s="152"/>
      <c r="M183" s="155"/>
      <c r="N183" s="156"/>
      <c r="O183" s="156"/>
      <c r="P183" s="156"/>
      <c r="Q183" s="156"/>
      <c r="R183" s="156"/>
      <c r="S183" s="156"/>
      <c r="T183" s="157"/>
      <c r="AT183" s="153" t="s">
        <v>144</v>
      </c>
      <c r="AU183" s="153" t="s">
        <v>83</v>
      </c>
      <c r="AV183" s="13" t="s">
        <v>81</v>
      </c>
      <c r="AW183" s="13" t="s">
        <v>37</v>
      </c>
      <c r="AX183" s="13" t="s">
        <v>75</v>
      </c>
      <c r="AY183" s="153" t="s">
        <v>132</v>
      </c>
    </row>
    <row r="184" spans="2:51" s="14" customFormat="1" ht="12">
      <c r="B184" s="158"/>
      <c r="D184" s="148" t="s">
        <v>144</v>
      </c>
      <c r="E184" s="159" t="s">
        <v>3</v>
      </c>
      <c r="F184" s="160" t="s">
        <v>1404</v>
      </c>
      <c r="H184" s="161">
        <v>1</v>
      </c>
      <c r="L184" s="158"/>
      <c r="M184" s="162"/>
      <c r="N184" s="163"/>
      <c r="O184" s="163"/>
      <c r="P184" s="163"/>
      <c r="Q184" s="163"/>
      <c r="R184" s="163"/>
      <c r="S184" s="163"/>
      <c r="T184" s="164"/>
      <c r="AT184" s="159" t="s">
        <v>144</v>
      </c>
      <c r="AU184" s="159" t="s">
        <v>83</v>
      </c>
      <c r="AV184" s="14" t="s">
        <v>83</v>
      </c>
      <c r="AW184" s="14" t="s">
        <v>37</v>
      </c>
      <c r="AX184" s="14" t="s">
        <v>81</v>
      </c>
      <c r="AY184" s="159" t="s">
        <v>132</v>
      </c>
    </row>
    <row r="185" spans="1:65" s="2" customFormat="1" ht="24.2" customHeight="1">
      <c r="A185" s="30"/>
      <c r="B185" s="135"/>
      <c r="C185" s="165" t="s">
        <v>333</v>
      </c>
      <c r="D185" s="165" t="s">
        <v>158</v>
      </c>
      <c r="E185" s="166" t="s">
        <v>1405</v>
      </c>
      <c r="F185" s="167" t="s">
        <v>1406</v>
      </c>
      <c r="G185" s="168" t="s">
        <v>184</v>
      </c>
      <c r="H185" s="169">
        <v>1</v>
      </c>
      <c r="I185" s="170"/>
      <c r="J185" s="170">
        <f>ROUND(I185*H185,2)</f>
        <v>0</v>
      </c>
      <c r="K185" s="167" t="s">
        <v>139</v>
      </c>
      <c r="L185" s="171"/>
      <c r="M185" s="172" t="s">
        <v>3</v>
      </c>
      <c r="N185" s="173" t="s">
        <v>46</v>
      </c>
      <c r="O185" s="144">
        <v>0</v>
      </c>
      <c r="P185" s="144">
        <f>O185*H185</f>
        <v>0</v>
      </c>
      <c r="Q185" s="144">
        <v>0.00066</v>
      </c>
      <c r="R185" s="144">
        <f>Q185*H185</f>
        <v>0.00066</v>
      </c>
      <c r="S185" s="144">
        <v>0</v>
      </c>
      <c r="T185" s="145">
        <f>S185*H185</f>
        <v>0</v>
      </c>
      <c r="U185" s="30"/>
      <c r="V185" s="30"/>
      <c r="W185" s="30"/>
      <c r="X185" s="30"/>
      <c r="Y185" s="30"/>
      <c r="Z185" s="30"/>
      <c r="AA185" s="30"/>
      <c r="AB185" s="30"/>
      <c r="AC185" s="30"/>
      <c r="AD185" s="30"/>
      <c r="AE185" s="30"/>
      <c r="AR185" s="146" t="s">
        <v>318</v>
      </c>
      <c r="AT185" s="146" t="s">
        <v>158</v>
      </c>
      <c r="AU185" s="146" t="s">
        <v>83</v>
      </c>
      <c r="AY185" s="18" t="s">
        <v>132</v>
      </c>
      <c r="BE185" s="147">
        <f>IF(N185="základní",J185,0)</f>
        <v>0</v>
      </c>
      <c r="BF185" s="147">
        <f>IF(N185="snížená",J185,0)</f>
        <v>0</v>
      </c>
      <c r="BG185" s="147">
        <f>IF(N185="zákl. přenesená",J185,0)</f>
        <v>0</v>
      </c>
      <c r="BH185" s="147">
        <f>IF(N185="sníž. přenesená",J185,0)</f>
        <v>0</v>
      </c>
      <c r="BI185" s="147">
        <f>IF(N185="nulová",J185,0)</f>
        <v>0</v>
      </c>
      <c r="BJ185" s="18" t="s">
        <v>81</v>
      </c>
      <c r="BK185" s="147">
        <f>ROUND(I185*H185,2)</f>
        <v>0</v>
      </c>
      <c r="BL185" s="18" t="s">
        <v>226</v>
      </c>
      <c r="BM185" s="146" t="s">
        <v>1407</v>
      </c>
    </row>
    <row r="186" spans="1:65" s="2" customFormat="1" ht="37.9" customHeight="1">
      <c r="A186" s="30"/>
      <c r="B186" s="135"/>
      <c r="C186" s="136" t="s">
        <v>338</v>
      </c>
      <c r="D186" s="136" t="s">
        <v>135</v>
      </c>
      <c r="E186" s="137" t="s">
        <v>1408</v>
      </c>
      <c r="F186" s="138" t="s">
        <v>1409</v>
      </c>
      <c r="G186" s="139" t="s">
        <v>184</v>
      </c>
      <c r="H186" s="140">
        <v>2</v>
      </c>
      <c r="I186" s="141"/>
      <c r="J186" s="141">
        <f>ROUND(I186*H186,2)</f>
        <v>0</v>
      </c>
      <c r="K186" s="138" t="s">
        <v>139</v>
      </c>
      <c r="L186" s="31"/>
      <c r="M186" s="142" t="s">
        <v>3</v>
      </c>
      <c r="N186" s="143" t="s">
        <v>46</v>
      </c>
      <c r="O186" s="144">
        <v>0.306</v>
      </c>
      <c r="P186" s="144">
        <f>O186*H186</f>
        <v>0.612</v>
      </c>
      <c r="Q186" s="144">
        <v>0</v>
      </c>
      <c r="R186" s="144">
        <f>Q186*H186</f>
        <v>0</v>
      </c>
      <c r="S186" s="144">
        <v>0</v>
      </c>
      <c r="T186" s="145">
        <f>S186*H186</f>
        <v>0</v>
      </c>
      <c r="U186" s="30"/>
      <c r="V186" s="30"/>
      <c r="W186" s="30"/>
      <c r="X186" s="30"/>
      <c r="Y186" s="30"/>
      <c r="Z186" s="30"/>
      <c r="AA186" s="30"/>
      <c r="AB186" s="30"/>
      <c r="AC186" s="30"/>
      <c r="AD186" s="30"/>
      <c r="AE186" s="30"/>
      <c r="AR186" s="146" t="s">
        <v>226</v>
      </c>
      <c r="AT186" s="146" t="s">
        <v>135</v>
      </c>
      <c r="AU186" s="146" t="s">
        <v>83</v>
      </c>
      <c r="AY186" s="18" t="s">
        <v>132</v>
      </c>
      <c r="BE186" s="147">
        <f>IF(N186="základní",J186,0)</f>
        <v>0</v>
      </c>
      <c r="BF186" s="147">
        <f>IF(N186="snížená",J186,0)</f>
        <v>0</v>
      </c>
      <c r="BG186" s="147">
        <f>IF(N186="zákl. přenesená",J186,0)</f>
        <v>0</v>
      </c>
      <c r="BH186" s="147">
        <f>IF(N186="sníž. přenesená",J186,0)</f>
        <v>0</v>
      </c>
      <c r="BI186" s="147">
        <f>IF(N186="nulová",J186,0)</f>
        <v>0</v>
      </c>
      <c r="BJ186" s="18" t="s">
        <v>81</v>
      </c>
      <c r="BK186" s="147">
        <f>ROUND(I186*H186,2)</f>
        <v>0</v>
      </c>
      <c r="BL186" s="18" t="s">
        <v>226</v>
      </c>
      <c r="BM186" s="146" t="s">
        <v>1410</v>
      </c>
    </row>
    <row r="187" spans="2:51" s="13" customFormat="1" ht="12">
      <c r="B187" s="152"/>
      <c r="D187" s="148" t="s">
        <v>144</v>
      </c>
      <c r="E187" s="153" t="s">
        <v>3</v>
      </c>
      <c r="F187" s="154" t="s">
        <v>1309</v>
      </c>
      <c r="H187" s="153" t="s">
        <v>3</v>
      </c>
      <c r="L187" s="152"/>
      <c r="M187" s="155"/>
      <c r="N187" s="156"/>
      <c r="O187" s="156"/>
      <c r="P187" s="156"/>
      <c r="Q187" s="156"/>
      <c r="R187" s="156"/>
      <c r="S187" s="156"/>
      <c r="T187" s="157"/>
      <c r="AT187" s="153" t="s">
        <v>144</v>
      </c>
      <c r="AU187" s="153" t="s">
        <v>83</v>
      </c>
      <c r="AV187" s="13" t="s">
        <v>81</v>
      </c>
      <c r="AW187" s="13" t="s">
        <v>37</v>
      </c>
      <c r="AX187" s="13" t="s">
        <v>75</v>
      </c>
      <c r="AY187" s="153" t="s">
        <v>132</v>
      </c>
    </row>
    <row r="188" spans="2:51" s="14" customFormat="1" ht="12">
      <c r="B188" s="158"/>
      <c r="D188" s="148" t="s">
        <v>144</v>
      </c>
      <c r="E188" s="159" t="s">
        <v>3</v>
      </c>
      <c r="F188" s="160" t="s">
        <v>83</v>
      </c>
      <c r="H188" s="161">
        <v>2</v>
      </c>
      <c r="L188" s="158"/>
      <c r="M188" s="162"/>
      <c r="N188" s="163"/>
      <c r="O188" s="163"/>
      <c r="P188" s="163"/>
      <c r="Q188" s="163"/>
      <c r="R188" s="163"/>
      <c r="S188" s="163"/>
      <c r="T188" s="164"/>
      <c r="AT188" s="159" t="s">
        <v>144</v>
      </c>
      <c r="AU188" s="159" t="s">
        <v>83</v>
      </c>
      <c r="AV188" s="14" t="s">
        <v>83</v>
      </c>
      <c r="AW188" s="14" t="s">
        <v>37</v>
      </c>
      <c r="AX188" s="14" t="s">
        <v>81</v>
      </c>
      <c r="AY188" s="159" t="s">
        <v>132</v>
      </c>
    </row>
    <row r="189" spans="1:65" s="2" customFormat="1" ht="14.45" customHeight="1">
      <c r="A189" s="30"/>
      <c r="B189" s="135"/>
      <c r="C189" s="165" t="s">
        <v>342</v>
      </c>
      <c r="D189" s="165" t="s">
        <v>158</v>
      </c>
      <c r="E189" s="166" t="s">
        <v>1411</v>
      </c>
      <c r="F189" s="167" t="s">
        <v>1412</v>
      </c>
      <c r="G189" s="168" t="s">
        <v>184</v>
      </c>
      <c r="H189" s="169">
        <v>2</v>
      </c>
      <c r="I189" s="170"/>
      <c r="J189" s="170">
        <f>ROUND(I189*H189,2)</f>
        <v>0</v>
      </c>
      <c r="K189" s="167" t="s">
        <v>139</v>
      </c>
      <c r="L189" s="171"/>
      <c r="M189" s="172" t="s">
        <v>3</v>
      </c>
      <c r="N189" s="173" t="s">
        <v>46</v>
      </c>
      <c r="O189" s="144">
        <v>0</v>
      </c>
      <c r="P189" s="144">
        <f>O189*H189</f>
        <v>0</v>
      </c>
      <c r="Q189" s="144">
        <v>5E-05</v>
      </c>
      <c r="R189" s="144">
        <f>Q189*H189</f>
        <v>0.0001</v>
      </c>
      <c r="S189" s="144">
        <v>0</v>
      </c>
      <c r="T189" s="145">
        <f>S189*H189</f>
        <v>0</v>
      </c>
      <c r="U189" s="30"/>
      <c r="V189" s="30"/>
      <c r="W189" s="30"/>
      <c r="X189" s="30"/>
      <c r="Y189" s="30"/>
      <c r="Z189" s="30"/>
      <c r="AA189" s="30"/>
      <c r="AB189" s="30"/>
      <c r="AC189" s="30"/>
      <c r="AD189" s="30"/>
      <c r="AE189" s="30"/>
      <c r="AR189" s="146" t="s">
        <v>318</v>
      </c>
      <c r="AT189" s="146" t="s">
        <v>158</v>
      </c>
      <c r="AU189" s="146" t="s">
        <v>83</v>
      </c>
      <c r="AY189" s="18" t="s">
        <v>132</v>
      </c>
      <c r="BE189" s="147">
        <f>IF(N189="základní",J189,0)</f>
        <v>0</v>
      </c>
      <c r="BF189" s="147">
        <f>IF(N189="snížená",J189,0)</f>
        <v>0</v>
      </c>
      <c r="BG189" s="147">
        <f>IF(N189="zákl. přenesená",J189,0)</f>
        <v>0</v>
      </c>
      <c r="BH189" s="147">
        <f>IF(N189="sníž. přenesená",J189,0)</f>
        <v>0</v>
      </c>
      <c r="BI189" s="147">
        <f>IF(N189="nulová",J189,0)</f>
        <v>0</v>
      </c>
      <c r="BJ189" s="18" t="s">
        <v>81</v>
      </c>
      <c r="BK189" s="147">
        <f>ROUND(I189*H189,2)</f>
        <v>0</v>
      </c>
      <c r="BL189" s="18" t="s">
        <v>226</v>
      </c>
      <c r="BM189" s="146" t="s">
        <v>1413</v>
      </c>
    </row>
    <row r="190" spans="1:47" s="2" customFormat="1" ht="19.5">
      <c r="A190" s="30"/>
      <c r="B190" s="31"/>
      <c r="C190" s="30"/>
      <c r="D190" s="148" t="s">
        <v>186</v>
      </c>
      <c r="E190" s="30"/>
      <c r="F190" s="149" t="s">
        <v>1414</v>
      </c>
      <c r="G190" s="30"/>
      <c r="H190" s="30"/>
      <c r="I190" s="30"/>
      <c r="J190" s="30"/>
      <c r="K190" s="30"/>
      <c r="L190" s="31"/>
      <c r="M190" s="150"/>
      <c r="N190" s="151"/>
      <c r="O190" s="51"/>
      <c r="P190" s="51"/>
      <c r="Q190" s="51"/>
      <c r="R190" s="51"/>
      <c r="S190" s="51"/>
      <c r="T190" s="52"/>
      <c r="U190" s="30"/>
      <c r="V190" s="30"/>
      <c r="W190" s="30"/>
      <c r="X190" s="30"/>
      <c r="Y190" s="30"/>
      <c r="Z190" s="30"/>
      <c r="AA190" s="30"/>
      <c r="AB190" s="30"/>
      <c r="AC190" s="30"/>
      <c r="AD190" s="30"/>
      <c r="AE190" s="30"/>
      <c r="AT190" s="18" t="s">
        <v>186</v>
      </c>
      <c r="AU190" s="18" t="s">
        <v>83</v>
      </c>
    </row>
    <row r="191" spans="1:65" s="2" customFormat="1" ht="37.9" customHeight="1">
      <c r="A191" s="30"/>
      <c r="B191" s="135"/>
      <c r="C191" s="136" t="s">
        <v>347</v>
      </c>
      <c r="D191" s="136" t="s">
        <v>135</v>
      </c>
      <c r="E191" s="137" t="s">
        <v>1415</v>
      </c>
      <c r="F191" s="138" t="s">
        <v>1416</v>
      </c>
      <c r="G191" s="139" t="s">
        <v>184</v>
      </c>
      <c r="H191" s="140">
        <v>1</v>
      </c>
      <c r="I191" s="141"/>
      <c r="J191" s="141">
        <f>ROUND(I191*H191,2)</f>
        <v>0</v>
      </c>
      <c r="K191" s="138" t="s">
        <v>139</v>
      </c>
      <c r="L191" s="31"/>
      <c r="M191" s="142" t="s">
        <v>3</v>
      </c>
      <c r="N191" s="143" t="s">
        <v>46</v>
      </c>
      <c r="O191" s="144">
        <v>0.348</v>
      </c>
      <c r="P191" s="144">
        <f>O191*H191</f>
        <v>0.348</v>
      </c>
      <c r="Q191" s="144">
        <v>0</v>
      </c>
      <c r="R191" s="144">
        <f>Q191*H191</f>
        <v>0</v>
      </c>
      <c r="S191" s="144">
        <v>0</v>
      </c>
      <c r="T191" s="145">
        <f>S191*H191</f>
        <v>0</v>
      </c>
      <c r="U191" s="30"/>
      <c r="V191" s="30"/>
      <c r="W191" s="30"/>
      <c r="X191" s="30"/>
      <c r="Y191" s="30"/>
      <c r="Z191" s="30"/>
      <c r="AA191" s="30"/>
      <c r="AB191" s="30"/>
      <c r="AC191" s="30"/>
      <c r="AD191" s="30"/>
      <c r="AE191" s="30"/>
      <c r="AR191" s="146" t="s">
        <v>226</v>
      </c>
      <c r="AT191" s="146" t="s">
        <v>135</v>
      </c>
      <c r="AU191" s="146" t="s">
        <v>83</v>
      </c>
      <c r="AY191" s="18" t="s">
        <v>132</v>
      </c>
      <c r="BE191" s="147">
        <f>IF(N191="základní",J191,0)</f>
        <v>0</v>
      </c>
      <c r="BF191" s="147">
        <f>IF(N191="snížená",J191,0)</f>
        <v>0</v>
      </c>
      <c r="BG191" s="147">
        <f>IF(N191="zákl. přenesená",J191,0)</f>
        <v>0</v>
      </c>
      <c r="BH191" s="147">
        <f>IF(N191="sníž. přenesená",J191,0)</f>
        <v>0</v>
      </c>
      <c r="BI191" s="147">
        <f>IF(N191="nulová",J191,0)</f>
        <v>0</v>
      </c>
      <c r="BJ191" s="18" t="s">
        <v>81</v>
      </c>
      <c r="BK191" s="147">
        <f>ROUND(I191*H191,2)</f>
        <v>0</v>
      </c>
      <c r="BL191" s="18" t="s">
        <v>226</v>
      </c>
      <c r="BM191" s="146" t="s">
        <v>1417</v>
      </c>
    </row>
    <row r="192" spans="2:51" s="13" customFormat="1" ht="12">
      <c r="B192" s="152"/>
      <c r="D192" s="148" t="s">
        <v>144</v>
      </c>
      <c r="E192" s="153" t="s">
        <v>3</v>
      </c>
      <c r="F192" s="154" t="s">
        <v>1309</v>
      </c>
      <c r="H192" s="153" t="s">
        <v>3</v>
      </c>
      <c r="L192" s="152"/>
      <c r="M192" s="155"/>
      <c r="N192" s="156"/>
      <c r="O192" s="156"/>
      <c r="P192" s="156"/>
      <c r="Q192" s="156"/>
      <c r="R192" s="156"/>
      <c r="S192" s="156"/>
      <c r="T192" s="157"/>
      <c r="AT192" s="153" t="s">
        <v>144</v>
      </c>
      <c r="AU192" s="153" t="s">
        <v>83</v>
      </c>
      <c r="AV192" s="13" t="s">
        <v>81</v>
      </c>
      <c r="AW192" s="13" t="s">
        <v>37</v>
      </c>
      <c r="AX192" s="13" t="s">
        <v>75</v>
      </c>
      <c r="AY192" s="153" t="s">
        <v>132</v>
      </c>
    </row>
    <row r="193" spans="2:51" s="14" customFormat="1" ht="12">
      <c r="B193" s="158"/>
      <c r="D193" s="148" t="s">
        <v>144</v>
      </c>
      <c r="E193" s="159" t="s">
        <v>3</v>
      </c>
      <c r="F193" s="160" t="s">
        <v>81</v>
      </c>
      <c r="H193" s="161">
        <v>1</v>
      </c>
      <c r="L193" s="158"/>
      <c r="M193" s="162"/>
      <c r="N193" s="163"/>
      <c r="O193" s="163"/>
      <c r="P193" s="163"/>
      <c r="Q193" s="163"/>
      <c r="R193" s="163"/>
      <c r="S193" s="163"/>
      <c r="T193" s="164"/>
      <c r="AT193" s="159" t="s">
        <v>144</v>
      </c>
      <c r="AU193" s="159" t="s">
        <v>83</v>
      </c>
      <c r="AV193" s="14" t="s">
        <v>83</v>
      </c>
      <c r="AW193" s="14" t="s">
        <v>37</v>
      </c>
      <c r="AX193" s="14" t="s">
        <v>81</v>
      </c>
      <c r="AY193" s="159" t="s">
        <v>132</v>
      </c>
    </row>
    <row r="194" spans="1:65" s="2" customFormat="1" ht="14.45" customHeight="1">
      <c r="A194" s="30"/>
      <c r="B194" s="135"/>
      <c r="C194" s="165" t="s">
        <v>355</v>
      </c>
      <c r="D194" s="165" t="s">
        <v>158</v>
      </c>
      <c r="E194" s="166" t="s">
        <v>1418</v>
      </c>
      <c r="F194" s="167" t="s">
        <v>1419</v>
      </c>
      <c r="G194" s="168" t="s">
        <v>184</v>
      </c>
      <c r="H194" s="169">
        <v>1</v>
      </c>
      <c r="I194" s="170"/>
      <c r="J194" s="170">
        <f>ROUND(I194*H194,2)</f>
        <v>0</v>
      </c>
      <c r="K194" s="167" t="s">
        <v>407</v>
      </c>
      <c r="L194" s="171"/>
      <c r="M194" s="172" t="s">
        <v>3</v>
      </c>
      <c r="N194" s="173" t="s">
        <v>46</v>
      </c>
      <c r="O194" s="144">
        <v>0</v>
      </c>
      <c r="P194" s="144">
        <f>O194*H194</f>
        <v>0</v>
      </c>
      <c r="Q194" s="144">
        <v>0.00012</v>
      </c>
      <c r="R194" s="144">
        <f>Q194*H194</f>
        <v>0.00012</v>
      </c>
      <c r="S194" s="144">
        <v>0</v>
      </c>
      <c r="T194" s="145">
        <f>S194*H194</f>
        <v>0</v>
      </c>
      <c r="U194" s="30"/>
      <c r="V194" s="30"/>
      <c r="W194" s="30"/>
      <c r="X194" s="30"/>
      <c r="Y194" s="30"/>
      <c r="Z194" s="30"/>
      <c r="AA194" s="30"/>
      <c r="AB194" s="30"/>
      <c r="AC194" s="30"/>
      <c r="AD194" s="30"/>
      <c r="AE194" s="30"/>
      <c r="AR194" s="146" t="s">
        <v>318</v>
      </c>
      <c r="AT194" s="146" t="s">
        <v>158</v>
      </c>
      <c r="AU194" s="146" t="s">
        <v>83</v>
      </c>
      <c r="AY194" s="18" t="s">
        <v>132</v>
      </c>
      <c r="BE194" s="147">
        <f>IF(N194="základní",J194,0)</f>
        <v>0</v>
      </c>
      <c r="BF194" s="147">
        <f>IF(N194="snížená",J194,0)</f>
        <v>0</v>
      </c>
      <c r="BG194" s="147">
        <f>IF(N194="zákl. přenesená",J194,0)</f>
        <v>0</v>
      </c>
      <c r="BH194" s="147">
        <f>IF(N194="sníž. přenesená",J194,0)</f>
        <v>0</v>
      </c>
      <c r="BI194" s="147">
        <f>IF(N194="nulová",J194,0)</f>
        <v>0</v>
      </c>
      <c r="BJ194" s="18" t="s">
        <v>81</v>
      </c>
      <c r="BK194" s="147">
        <f>ROUND(I194*H194,2)</f>
        <v>0</v>
      </c>
      <c r="BL194" s="18" t="s">
        <v>226</v>
      </c>
      <c r="BM194" s="146" t="s">
        <v>1420</v>
      </c>
    </row>
    <row r="195" spans="1:47" s="2" customFormat="1" ht="19.5">
      <c r="A195" s="30"/>
      <c r="B195" s="31"/>
      <c r="C195" s="30"/>
      <c r="D195" s="148" t="s">
        <v>186</v>
      </c>
      <c r="E195" s="30"/>
      <c r="F195" s="149" t="s">
        <v>1414</v>
      </c>
      <c r="G195" s="30"/>
      <c r="H195" s="30"/>
      <c r="I195" s="30"/>
      <c r="J195" s="30"/>
      <c r="K195" s="30"/>
      <c r="L195" s="31"/>
      <c r="M195" s="150"/>
      <c r="N195" s="151"/>
      <c r="O195" s="51"/>
      <c r="P195" s="51"/>
      <c r="Q195" s="51"/>
      <c r="R195" s="51"/>
      <c r="S195" s="51"/>
      <c r="T195" s="52"/>
      <c r="U195" s="30"/>
      <c r="V195" s="30"/>
      <c r="W195" s="30"/>
      <c r="X195" s="30"/>
      <c r="Y195" s="30"/>
      <c r="Z195" s="30"/>
      <c r="AA195" s="30"/>
      <c r="AB195" s="30"/>
      <c r="AC195" s="30"/>
      <c r="AD195" s="30"/>
      <c r="AE195" s="30"/>
      <c r="AT195" s="18" t="s">
        <v>186</v>
      </c>
      <c r="AU195" s="18" t="s">
        <v>83</v>
      </c>
    </row>
    <row r="196" spans="1:65" s="2" customFormat="1" ht="37.9" customHeight="1">
      <c r="A196" s="30"/>
      <c r="B196" s="135"/>
      <c r="C196" s="136" t="s">
        <v>360</v>
      </c>
      <c r="D196" s="136" t="s">
        <v>135</v>
      </c>
      <c r="E196" s="137" t="s">
        <v>1421</v>
      </c>
      <c r="F196" s="138" t="s">
        <v>1422</v>
      </c>
      <c r="G196" s="139" t="s">
        <v>184</v>
      </c>
      <c r="H196" s="140">
        <v>8</v>
      </c>
      <c r="I196" s="141"/>
      <c r="J196" s="141">
        <f>ROUND(I196*H196,2)</f>
        <v>0</v>
      </c>
      <c r="K196" s="138" t="s">
        <v>139</v>
      </c>
      <c r="L196" s="31"/>
      <c r="M196" s="142" t="s">
        <v>3</v>
      </c>
      <c r="N196" s="143" t="s">
        <v>46</v>
      </c>
      <c r="O196" s="144">
        <v>0.287</v>
      </c>
      <c r="P196" s="144">
        <f>O196*H196</f>
        <v>2.296</v>
      </c>
      <c r="Q196" s="144">
        <v>0</v>
      </c>
      <c r="R196" s="144">
        <f>Q196*H196</f>
        <v>0</v>
      </c>
      <c r="S196" s="144">
        <v>0</v>
      </c>
      <c r="T196" s="145">
        <f>S196*H196</f>
        <v>0</v>
      </c>
      <c r="U196" s="30"/>
      <c r="V196" s="30"/>
      <c r="W196" s="30"/>
      <c r="X196" s="30"/>
      <c r="Y196" s="30"/>
      <c r="Z196" s="30"/>
      <c r="AA196" s="30"/>
      <c r="AB196" s="30"/>
      <c r="AC196" s="30"/>
      <c r="AD196" s="30"/>
      <c r="AE196" s="30"/>
      <c r="AR196" s="146" t="s">
        <v>226</v>
      </c>
      <c r="AT196" s="146" t="s">
        <v>135</v>
      </c>
      <c r="AU196" s="146" t="s">
        <v>83</v>
      </c>
      <c r="AY196" s="18" t="s">
        <v>132</v>
      </c>
      <c r="BE196" s="147">
        <f>IF(N196="základní",J196,0)</f>
        <v>0</v>
      </c>
      <c r="BF196" s="147">
        <f>IF(N196="snížená",J196,0)</f>
        <v>0</v>
      </c>
      <c r="BG196" s="147">
        <f>IF(N196="zákl. přenesená",J196,0)</f>
        <v>0</v>
      </c>
      <c r="BH196" s="147">
        <f>IF(N196="sníž. přenesená",J196,0)</f>
        <v>0</v>
      </c>
      <c r="BI196" s="147">
        <f>IF(N196="nulová",J196,0)</f>
        <v>0</v>
      </c>
      <c r="BJ196" s="18" t="s">
        <v>81</v>
      </c>
      <c r="BK196" s="147">
        <f>ROUND(I196*H196,2)</f>
        <v>0</v>
      </c>
      <c r="BL196" s="18" t="s">
        <v>226</v>
      </c>
      <c r="BM196" s="146" t="s">
        <v>1423</v>
      </c>
    </row>
    <row r="197" spans="2:51" s="13" customFormat="1" ht="12">
      <c r="B197" s="152"/>
      <c r="D197" s="148" t="s">
        <v>144</v>
      </c>
      <c r="E197" s="153" t="s">
        <v>3</v>
      </c>
      <c r="F197" s="154" t="s">
        <v>1309</v>
      </c>
      <c r="H197" s="153" t="s">
        <v>3</v>
      </c>
      <c r="L197" s="152"/>
      <c r="M197" s="155"/>
      <c r="N197" s="156"/>
      <c r="O197" s="156"/>
      <c r="P197" s="156"/>
      <c r="Q197" s="156"/>
      <c r="R197" s="156"/>
      <c r="S197" s="156"/>
      <c r="T197" s="157"/>
      <c r="AT197" s="153" t="s">
        <v>144</v>
      </c>
      <c r="AU197" s="153" t="s">
        <v>83</v>
      </c>
      <c r="AV197" s="13" t="s">
        <v>81</v>
      </c>
      <c r="AW197" s="13" t="s">
        <v>37</v>
      </c>
      <c r="AX197" s="13" t="s">
        <v>75</v>
      </c>
      <c r="AY197" s="153" t="s">
        <v>132</v>
      </c>
    </row>
    <row r="198" spans="2:51" s="14" customFormat="1" ht="12">
      <c r="B198" s="158"/>
      <c r="D198" s="148" t="s">
        <v>144</v>
      </c>
      <c r="E198" s="159" t="s">
        <v>3</v>
      </c>
      <c r="F198" s="160" t="s">
        <v>161</v>
      </c>
      <c r="H198" s="161">
        <v>8</v>
      </c>
      <c r="L198" s="158"/>
      <c r="M198" s="162"/>
      <c r="N198" s="163"/>
      <c r="O198" s="163"/>
      <c r="P198" s="163"/>
      <c r="Q198" s="163"/>
      <c r="R198" s="163"/>
      <c r="S198" s="163"/>
      <c r="T198" s="164"/>
      <c r="AT198" s="159" t="s">
        <v>144</v>
      </c>
      <c r="AU198" s="159" t="s">
        <v>83</v>
      </c>
      <c r="AV198" s="14" t="s">
        <v>83</v>
      </c>
      <c r="AW198" s="14" t="s">
        <v>37</v>
      </c>
      <c r="AX198" s="14" t="s">
        <v>81</v>
      </c>
      <c r="AY198" s="159" t="s">
        <v>132</v>
      </c>
    </row>
    <row r="199" spans="1:65" s="2" customFormat="1" ht="14.45" customHeight="1">
      <c r="A199" s="30"/>
      <c r="B199" s="135"/>
      <c r="C199" s="165" t="s">
        <v>365</v>
      </c>
      <c r="D199" s="165" t="s">
        <v>158</v>
      </c>
      <c r="E199" s="166" t="s">
        <v>1424</v>
      </c>
      <c r="F199" s="167" t="s">
        <v>1425</v>
      </c>
      <c r="G199" s="168" t="s">
        <v>184</v>
      </c>
      <c r="H199" s="169">
        <v>8</v>
      </c>
      <c r="I199" s="170"/>
      <c r="J199" s="170">
        <f>ROUND(I199*H199,2)</f>
        <v>0</v>
      </c>
      <c r="K199" s="167" t="s">
        <v>139</v>
      </c>
      <c r="L199" s="171"/>
      <c r="M199" s="172" t="s">
        <v>3</v>
      </c>
      <c r="N199" s="173" t="s">
        <v>46</v>
      </c>
      <c r="O199" s="144">
        <v>0</v>
      </c>
      <c r="P199" s="144">
        <f>O199*H199</f>
        <v>0</v>
      </c>
      <c r="Q199" s="144">
        <v>6E-05</v>
      </c>
      <c r="R199" s="144">
        <f>Q199*H199</f>
        <v>0.00048</v>
      </c>
      <c r="S199" s="144">
        <v>0</v>
      </c>
      <c r="T199" s="145">
        <f>S199*H199</f>
        <v>0</v>
      </c>
      <c r="U199" s="30"/>
      <c r="V199" s="30"/>
      <c r="W199" s="30"/>
      <c r="X199" s="30"/>
      <c r="Y199" s="30"/>
      <c r="Z199" s="30"/>
      <c r="AA199" s="30"/>
      <c r="AB199" s="30"/>
      <c r="AC199" s="30"/>
      <c r="AD199" s="30"/>
      <c r="AE199" s="30"/>
      <c r="AR199" s="146" t="s">
        <v>318</v>
      </c>
      <c r="AT199" s="146" t="s">
        <v>158</v>
      </c>
      <c r="AU199" s="146" t="s">
        <v>83</v>
      </c>
      <c r="AY199" s="18" t="s">
        <v>132</v>
      </c>
      <c r="BE199" s="147">
        <f>IF(N199="základní",J199,0)</f>
        <v>0</v>
      </c>
      <c r="BF199" s="147">
        <f>IF(N199="snížená",J199,0)</f>
        <v>0</v>
      </c>
      <c r="BG199" s="147">
        <f>IF(N199="zákl. přenesená",J199,0)</f>
        <v>0</v>
      </c>
      <c r="BH199" s="147">
        <f>IF(N199="sníž. přenesená",J199,0)</f>
        <v>0</v>
      </c>
      <c r="BI199" s="147">
        <f>IF(N199="nulová",J199,0)</f>
        <v>0</v>
      </c>
      <c r="BJ199" s="18" t="s">
        <v>81</v>
      </c>
      <c r="BK199" s="147">
        <f>ROUND(I199*H199,2)</f>
        <v>0</v>
      </c>
      <c r="BL199" s="18" t="s">
        <v>226</v>
      </c>
      <c r="BM199" s="146" t="s">
        <v>1426</v>
      </c>
    </row>
    <row r="200" spans="1:47" s="2" customFormat="1" ht="19.5">
      <c r="A200" s="30"/>
      <c r="B200" s="31"/>
      <c r="C200" s="30"/>
      <c r="D200" s="148" t="s">
        <v>186</v>
      </c>
      <c r="E200" s="30"/>
      <c r="F200" s="149" t="s">
        <v>1414</v>
      </c>
      <c r="G200" s="30"/>
      <c r="H200" s="30"/>
      <c r="I200" s="30"/>
      <c r="J200" s="30"/>
      <c r="K200" s="30"/>
      <c r="L200" s="31"/>
      <c r="M200" s="150"/>
      <c r="N200" s="151"/>
      <c r="O200" s="51"/>
      <c r="P200" s="51"/>
      <c r="Q200" s="51"/>
      <c r="R200" s="51"/>
      <c r="S200" s="51"/>
      <c r="T200" s="52"/>
      <c r="U200" s="30"/>
      <c r="V200" s="30"/>
      <c r="W200" s="30"/>
      <c r="X200" s="30"/>
      <c r="Y200" s="30"/>
      <c r="Z200" s="30"/>
      <c r="AA200" s="30"/>
      <c r="AB200" s="30"/>
      <c r="AC200" s="30"/>
      <c r="AD200" s="30"/>
      <c r="AE200" s="30"/>
      <c r="AT200" s="18" t="s">
        <v>186</v>
      </c>
      <c r="AU200" s="18" t="s">
        <v>83</v>
      </c>
    </row>
    <row r="201" spans="1:65" s="2" customFormat="1" ht="24.2" customHeight="1">
      <c r="A201" s="30"/>
      <c r="B201" s="135"/>
      <c r="C201" s="136" t="s">
        <v>370</v>
      </c>
      <c r="D201" s="136" t="s">
        <v>135</v>
      </c>
      <c r="E201" s="137" t="s">
        <v>1427</v>
      </c>
      <c r="F201" s="138" t="s">
        <v>1428</v>
      </c>
      <c r="G201" s="139" t="s">
        <v>184</v>
      </c>
      <c r="H201" s="140">
        <v>2</v>
      </c>
      <c r="I201" s="141"/>
      <c r="J201" s="141">
        <f>ROUND(I201*H201,2)</f>
        <v>0</v>
      </c>
      <c r="K201" s="138" t="s">
        <v>139</v>
      </c>
      <c r="L201" s="31"/>
      <c r="M201" s="142" t="s">
        <v>3</v>
      </c>
      <c r="N201" s="143" t="s">
        <v>46</v>
      </c>
      <c r="O201" s="144">
        <v>0.384</v>
      </c>
      <c r="P201" s="144">
        <f>O201*H201</f>
        <v>0.768</v>
      </c>
      <c r="Q201" s="144">
        <v>0</v>
      </c>
      <c r="R201" s="144">
        <f>Q201*H201</f>
        <v>0</v>
      </c>
      <c r="S201" s="144">
        <v>0</v>
      </c>
      <c r="T201" s="145">
        <f>S201*H201</f>
        <v>0</v>
      </c>
      <c r="U201" s="30"/>
      <c r="V201" s="30"/>
      <c r="W201" s="30"/>
      <c r="X201" s="30"/>
      <c r="Y201" s="30"/>
      <c r="Z201" s="30"/>
      <c r="AA201" s="30"/>
      <c r="AB201" s="30"/>
      <c r="AC201" s="30"/>
      <c r="AD201" s="30"/>
      <c r="AE201" s="30"/>
      <c r="AR201" s="146" t="s">
        <v>226</v>
      </c>
      <c r="AT201" s="146" t="s">
        <v>135</v>
      </c>
      <c r="AU201" s="146" t="s">
        <v>83</v>
      </c>
      <c r="AY201" s="18" t="s">
        <v>132</v>
      </c>
      <c r="BE201" s="147">
        <f>IF(N201="základní",J201,0)</f>
        <v>0</v>
      </c>
      <c r="BF201" s="147">
        <f>IF(N201="snížená",J201,0)</f>
        <v>0</v>
      </c>
      <c r="BG201" s="147">
        <f>IF(N201="zákl. přenesená",J201,0)</f>
        <v>0</v>
      </c>
      <c r="BH201" s="147">
        <f>IF(N201="sníž. přenesená",J201,0)</f>
        <v>0</v>
      </c>
      <c r="BI201" s="147">
        <f>IF(N201="nulová",J201,0)</f>
        <v>0</v>
      </c>
      <c r="BJ201" s="18" t="s">
        <v>81</v>
      </c>
      <c r="BK201" s="147">
        <f>ROUND(I201*H201,2)</f>
        <v>0</v>
      </c>
      <c r="BL201" s="18" t="s">
        <v>226</v>
      </c>
      <c r="BM201" s="146" t="s">
        <v>1429</v>
      </c>
    </row>
    <row r="202" spans="2:51" s="13" customFormat="1" ht="12">
      <c r="B202" s="152"/>
      <c r="D202" s="148" t="s">
        <v>144</v>
      </c>
      <c r="E202" s="153" t="s">
        <v>3</v>
      </c>
      <c r="F202" s="154" t="s">
        <v>1309</v>
      </c>
      <c r="H202" s="153" t="s">
        <v>3</v>
      </c>
      <c r="L202" s="152"/>
      <c r="M202" s="155"/>
      <c r="N202" s="156"/>
      <c r="O202" s="156"/>
      <c r="P202" s="156"/>
      <c r="Q202" s="156"/>
      <c r="R202" s="156"/>
      <c r="S202" s="156"/>
      <c r="T202" s="157"/>
      <c r="AT202" s="153" t="s">
        <v>144</v>
      </c>
      <c r="AU202" s="153" t="s">
        <v>83</v>
      </c>
      <c r="AV202" s="13" t="s">
        <v>81</v>
      </c>
      <c r="AW202" s="13" t="s">
        <v>37</v>
      </c>
      <c r="AX202" s="13" t="s">
        <v>75</v>
      </c>
      <c r="AY202" s="153" t="s">
        <v>132</v>
      </c>
    </row>
    <row r="203" spans="2:51" s="14" customFormat="1" ht="12">
      <c r="B203" s="158"/>
      <c r="D203" s="148" t="s">
        <v>144</v>
      </c>
      <c r="E203" s="159" t="s">
        <v>3</v>
      </c>
      <c r="F203" s="160" t="s">
        <v>1430</v>
      </c>
      <c r="H203" s="161">
        <v>1</v>
      </c>
      <c r="L203" s="158"/>
      <c r="M203" s="162"/>
      <c r="N203" s="163"/>
      <c r="O203" s="163"/>
      <c r="P203" s="163"/>
      <c r="Q203" s="163"/>
      <c r="R203" s="163"/>
      <c r="S203" s="163"/>
      <c r="T203" s="164"/>
      <c r="AT203" s="159" t="s">
        <v>144</v>
      </c>
      <c r="AU203" s="159" t="s">
        <v>83</v>
      </c>
      <c r="AV203" s="14" t="s">
        <v>83</v>
      </c>
      <c r="AW203" s="14" t="s">
        <v>37</v>
      </c>
      <c r="AX203" s="14" t="s">
        <v>75</v>
      </c>
      <c r="AY203" s="159" t="s">
        <v>132</v>
      </c>
    </row>
    <row r="204" spans="2:51" s="14" customFormat="1" ht="12">
      <c r="B204" s="158"/>
      <c r="D204" s="148" t="s">
        <v>144</v>
      </c>
      <c r="E204" s="159" t="s">
        <v>3</v>
      </c>
      <c r="F204" s="160" t="s">
        <v>1431</v>
      </c>
      <c r="H204" s="161">
        <v>1</v>
      </c>
      <c r="L204" s="158"/>
      <c r="M204" s="162"/>
      <c r="N204" s="163"/>
      <c r="O204" s="163"/>
      <c r="P204" s="163"/>
      <c r="Q204" s="163"/>
      <c r="R204" s="163"/>
      <c r="S204" s="163"/>
      <c r="T204" s="164"/>
      <c r="AT204" s="159" t="s">
        <v>144</v>
      </c>
      <c r="AU204" s="159" t="s">
        <v>83</v>
      </c>
      <c r="AV204" s="14" t="s">
        <v>83</v>
      </c>
      <c r="AW204" s="14" t="s">
        <v>37</v>
      </c>
      <c r="AX204" s="14" t="s">
        <v>75</v>
      </c>
      <c r="AY204" s="159" t="s">
        <v>132</v>
      </c>
    </row>
    <row r="205" spans="2:51" s="15" customFormat="1" ht="12">
      <c r="B205" s="174"/>
      <c r="D205" s="148" t="s">
        <v>144</v>
      </c>
      <c r="E205" s="175" t="s">
        <v>3</v>
      </c>
      <c r="F205" s="176" t="s">
        <v>207</v>
      </c>
      <c r="H205" s="177">
        <v>2</v>
      </c>
      <c r="L205" s="174"/>
      <c r="M205" s="178"/>
      <c r="N205" s="179"/>
      <c r="O205" s="179"/>
      <c r="P205" s="179"/>
      <c r="Q205" s="179"/>
      <c r="R205" s="179"/>
      <c r="S205" s="179"/>
      <c r="T205" s="180"/>
      <c r="AT205" s="175" t="s">
        <v>144</v>
      </c>
      <c r="AU205" s="175" t="s">
        <v>83</v>
      </c>
      <c r="AV205" s="15" t="s">
        <v>140</v>
      </c>
      <c r="AW205" s="15" t="s">
        <v>37</v>
      </c>
      <c r="AX205" s="15" t="s">
        <v>81</v>
      </c>
      <c r="AY205" s="175" t="s">
        <v>132</v>
      </c>
    </row>
    <row r="206" spans="1:65" s="2" customFormat="1" ht="14.45" customHeight="1">
      <c r="A206" s="30"/>
      <c r="B206" s="135"/>
      <c r="C206" s="165" t="s">
        <v>375</v>
      </c>
      <c r="D206" s="165" t="s">
        <v>158</v>
      </c>
      <c r="E206" s="166" t="s">
        <v>1432</v>
      </c>
      <c r="F206" s="167" t="s">
        <v>1433</v>
      </c>
      <c r="G206" s="168" t="s">
        <v>184</v>
      </c>
      <c r="H206" s="169">
        <v>1</v>
      </c>
      <c r="I206" s="170"/>
      <c r="J206" s="170">
        <f>ROUND(I206*H206,2)</f>
        <v>0</v>
      </c>
      <c r="K206" s="167" t="s">
        <v>139</v>
      </c>
      <c r="L206" s="171"/>
      <c r="M206" s="172" t="s">
        <v>3</v>
      </c>
      <c r="N206" s="173" t="s">
        <v>46</v>
      </c>
      <c r="O206" s="144">
        <v>0</v>
      </c>
      <c r="P206" s="144">
        <f>O206*H206</f>
        <v>0</v>
      </c>
      <c r="Q206" s="144">
        <v>0.0004</v>
      </c>
      <c r="R206" s="144">
        <f>Q206*H206</f>
        <v>0.0004</v>
      </c>
      <c r="S206" s="144">
        <v>0</v>
      </c>
      <c r="T206" s="145">
        <f>S206*H206</f>
        <v>0</v>
      </c>
      <c r="U206" s="30"/>
      <c r="V206" s="30"/>
      <c r="W206" s="30"/>
      <c r="X206" s="30"/>
      <c r="Y206" s="30"/>
      <c r="Z206" s="30"/>
      <c r="AA206" s="30"/>
      <c r="AB206" s="30"/>
      <c r="AC206" s="30"/>
      <c r="AD206" s="30"/>
      <c r="AE206" s="30"/>
      <c r="AR206" s="146" t="s">
        <v>318</v>
      </c>
      <c r="AT206" s="146" t="s">
        <v>158</v>
      </c>
      <c r="AU206" s="146" t="s">
        <v>83</v>
      </c>
      <c r="AY206" s="18" t="s">
        <v>132</v>
      </c>
      <c r="BE206" s="147">
        <f>IF(N206="základní",J206,0)</f>
        <v>0</v>
      </c>
      <c r="BF206" s="147">
        <f>IF(N206="snížená",J206,0)</f>
        <v>0</v>
      </c>
      <c r="BG206" s="147">
        <f>IF(N206="zákl. přenesená",J206,0)</f>
        <v>0</v>
      </c>
      <c r="BH206" s="147">
        <f>IF(N206="sníž. přenesená",J206,0)</f>
        <v>0</v>
      </c>
      <c r="BI206" s="147">
        <f>IF(N206="nulová",J206,0)</f>
        <v>0</v>
      </c>
      <c r="BJ206" s="18" t="s">
        <v>81</v>
      </c>
      <c r="BK206" s="147">
        <f>ROUND(I206*H206,2)</f>
        <v>0</v>
      </c>
      <c r="BL206" s="18" t="s">
        <v>226</v>
      </c>
      <c r="BM206" s="146" t="s">
        <v>1434</v>
      </c>
    </row>
    <row r="207" spans="1:65" s="2" customFormat="1" ht="14.45" customHeight="1">
      <c r="A207" s="30"/>
      <c r="B207" s="135"/>
      <c r="C207" s="165" t="s">
        <v>381</v>
      </c>
      <c r="D207" s="165" t="s">
        <v>158</v>
      </c>
      <c r="E207" s="166" t="s">
        <v>1435</v>
      </c>
      <c r="F207" s="167" t="s">
        <v>1436</v>
      </c>
      <c r="G207" s="168" t="s">
        <v>184</v>
      </c>
      <c r="H207" s="169">
        <v>1</v>
      </c>
      <c r="I207" s="170"/>
      <c r="J207" s="170">
        <f>ROUND(I207*H207,2)</f>
        <v>0</v>
      </c>
      <c r="K207" s="167" t="s">
        <v>139</v>
      </c>
      <c r="L207" s="171"/>
      <c r="M207" s="172" t="s">
        <v>3</v>
      </c>
      <c r="N207" s="173" t="s">
        <v>46</v>
      </c>
      <c r="O207" s="144">
        <v>0</v>
      </c>
      <c r="P207" s="144">
        <f>O207*H207</f>
        <v>0</v>
      </c>
      <c r="Q207" s="144">
        <v>0.0004</v>
      </c>
      <c r="R207" s="144">
        <f>Q207*H207</f>
        <v>0.0004</v>
      </c>
      <c r="S207" s="144">
        <v>0</v>
      </c>
      <c r="T207" s="145">
        <f>S207*H207</f>
        <v>0</v>
      </c>
      <c r="U207" s="30"/>
      <c r="V207" s="30"/>
      <c r="W207" s="30"/>
      <c r="X207" s="30"/>
      <c r="Y207" s="30"/>
      <c r="Z207" s="30"/>
      <c r="AA207" s="30"/>
      <c r="AB207" s="30"/>
      <c r="AC207" s="30"/>
      <c r="AD207" s="30"/>
      <c r="AE207" s="30"/>
      <c r="AR207" s="146" t="s">
        <v>318</v>
      </c>
      <c r="AT207" s="146" t="s">
        <v>158</v>
      </c>
      <c r="AU207" s="146" t="s">
        <v>83</v>
      </c>
      <c r="AY207" s="18" t="s">
        <v>132</v>
      </c>
      <c r="BE207" s="147">
        <f>IF(N207="základní",J207,0)</f>
        <v>0</v>
      </c>
      <c r="BF207" s="147">
        <f>IF(N207="snížená",J207,0)</f>
        <v>0</v>
      </c>
      <c r="BG207" s="147">
        <f>IF(N207="zákl. přenesená",J207,0)</f>
        <v>0</v>
      </c>
      <c r="BH207" s="147">
        <f>IF(N207="sníž. přenesená",J207,0)</f>
        <v>0</v>
      </c>
      <c r="BI207" s="147">
        <f>IF(N207="nulová",J207,0)</f>
        <v>0</v>
      </c>
      <c r="BJ207" s="18" t="s">
        <v>81</v>
      </c>
      <c r="BK207" s="147">
        <f>ROUND(I207*H207,2)</f>
        <v>0</v>
      </c>
      <c r="BL207" s="18" t="s">
        <v>226</v>
      </c>
      <c r="BM207" s="146" t="s">
        <v>1437</v>
      </c>
    </row>
    <row r="208" spans="1:65" s="2" customFormat="1" ht="37.9" customHeight="1">
      <c r="A208" s="30"/>
      <c r="B208" s="135"/>
      <c r="C208" s="136" t="s">
        <v>388</v>
      </c>
      <c r="D208" s="136" t="s">
        <v>135</v>
      </c>
      <c r="E208" s="137" t="s">
        <v>1438</v>
      </c>
      <c r="F208" s="138" t="s">
        <v>1439</v>
      </c>
      <c r="G208" s="139" t="s">
        <v>184</v>
      </c>
      <c r="H208" s="140">
        <v>5</v>
      </c>
      <c r="I208" s="141"/>
      <c r="J208" s="141">
        <f>ROUND(I208*H208,2)</f>
        <v>0</v>
      </c>
      <c r="K208" s="138" t="s">
        <v>139</v>
      </c>
      <c r="L208" s="31"/>
      <c r="M208" s="142" t="s">
        <v>3</v>
      </c>
      <c r="N208" s="143" t="s">
        <v>46</v>
      </c>
      <c r="O208" s="144">
        <v>0.38</v>
      </c>
      <c r="P208" s="144">
        <f>O208*H208</f>
        <v>1.9</v>
      </c>
      <c r="Q208" s="144">
        <v>0</v>
      </c>
      <c r="R208" s="144">
        <f>Q208*H208</f>
        <v>0</v>
      </c>
      <c r="S208" s="144">
        <v>0</v>
      </c>
      <c r="T208" s="145">
        <f>S208*H208</f>
        <v>0</v>
      </c>
      <c r="U208" s="30"/>
      <c r="V208" s="30"/>
      <c r="W208" s="30"/>
      <c r="X208" s="30"/>
      <c r="Y208" s="30"/>
      <c r="Z208" s="30"/>
      <c r="AA208" s="30"/>
      <c r="AB208" s="30"/>
      <c r="AC208" s="30"/>
      <c r="AD208" s="30"/>
      <c r="AE208" s="30"/>
      <c r="AR208" s="146" t="s">
        <v>226</v>
      </c>
      <c r="AT208" s="146" t="s">
        <v>135</v>
      </c>
      <c r="AU208" s="146" t="s">
        <v>83</v>
      </c>
      <c r="AY208" s="18" t="s">
        <v>132</v>
      </c>
      <c r="BE208" s="147">
        <f>IF(N208="základní",J208,0)</f>
        <v>0</v>
      </c>
      <c r="BF208" s="147">
        <f>IF(N208="snížená",J208,0)</f>
        <v>0</v>
      </c>
      <c r="BG208" s="147">
        <f>IF(N208="zákl. přenesená",J208,0)</f>
        <v>0</v>
      </c>
      <c r="BH208" s="147">
        <f>IF(N208="sníž. přenesená",J208,0)</f>
        <v>0</v>
      </c>
      <c r="BI208" s="147">
        <f>IF(N208="nulová",J208,0)</f>
        <v>0</v>
      </c>
      <c r="BJ208" s="18" t="s">
        <v>81</v>
      </c>
      <c r="BK208" s="147">
        <f>ROUND(I208*H208,2)</f>
        <v>0</v>
      </c>
      <c r="BL208" s="18" t="s">
        <v>226</v>
      </c>
      <c r="BM208" s="146" t="s">
        <v>1440</v>
      </c>
    </row>
    <row r="209" spans="2:51" s="13" customFormat="1" ht="12">
      <c r="B209" s="152"/>
      <c r="D209" s="148" t="s">
        <v>144</v>
      </c>
      <c r="E209" s="153" t="s">
        <v>3</v>
      </c>
      <c r="F209" s="154" t="s">
        <v>1309</v>
      </c>
      <c r="H209" s="153" t="s">
        <v>3</v>
      </c>
      <c r="L209" s="152"/>
      <c r="M209" s="155"/>
      <c r="N209" s="156"/>
      <c r="O209" s="156"/>
      <c r="P209" s="156"/>
      <c r="Q209" s="156"/>
      <c r="R209" s="156"/>
      <c r="S209" s="156"/>
      <c r="T209" s="157"/>
      <c r="AT209" s="153" t="s">
        <v>144</v>
      </c>
      <c r="AU209" s="153" t="s">
        <v>83</v>
      </c>
      <c r="AV209" s="13" t="s">
        <v>81</v>
      </c>
      <c r="AW209" s="13" t="s">
        <v>37</v>
      </c>
      <c r="AX209" s="13" t="s">
        <v>75</v>
      </c>
      <c r="AY209" s="153" t="s">
        <v>132</v>
      </c>
    </row>
    <row r="210" spans="2:51" s="14" customFormat="1" ht="12">
      <c r="B210" s="158"/>
      <c r="D210" s="148" t="s">
        <v>144</v>
      </c>
      <c r="E210" s="159" t="s">
        <v>3</v>
      </c>
      <c r="F210" s="160" t="s">
        <v>1441</v>
      </c>
      <c r="H210" s="161">
        <v>3</v>
      </c>
      <c r="L210" s="158"/>
      <c r="M210" s="162"/>
      <c r="N210" s="163"/>
      <c r="O210" s="163"/>
      <c r="P210" s="163"/>
      <c r="Q210" s="163"/>
      <c r="R210" s="163"/>
      <c r="S210" s="163"/>
      <c r="T210" s="164"/>
      <c r="AT210" s="159" t="s">
        <v>144</v>
      </c>
      <c r="AU210" s="159" t="s">
        <v>83</v>
      </c>
      <c r="AV210" s="14" t="s">
        <v>83</v>
      </c>
      <c r="AW210" s="14" t="s">
        <v>37</v>
      </c>
      <c r="AX210" s="14" t="s">
        <v>75</v>
      </c>
      <c r="AY210" s="159" t="s">
        <v>132</v>
      </c>
    </row>
    <row r="211" spans="2:51" s="14" customFormat="1" ht="12">
      <c r="B211" s="158"/>
      <c r="D211" s="148" t="s">
        <v>144</v>
      </c>
      <c r="E211" s="159" t="s">
        <v>3</v>
      </c>
      <c r="F211" s="160" t="s">
        <v>1442</v>
      </c>
      <c r="H211" s="161">
        <v>2</v>
      </c>
      <c r="L211" s="158"/>
      <c r="M211" s="162"/>
      <c r="N211" s="163"/>
      <c r="O211" s="163"/>
      <c r="P211" s="163"/>
      <c r="Q211" s="163"/>
      <c r="R211" s="163"/>
      <c r="S211" s="163"/>
      <c r="T211" s="164"/>
      <c r="AT211" s="159" t="s">
        <v>144</v>
      </c>
      <c r="AU211" s="159" t="s">
        <v>83</v>
      </c>
      <c r="AV211" s="14" t="s">
        <v>83</v>
      </c>
      <c r="AW211" s="14" t="s">
        <v>37</v>
      </c>
      <c r="AX211" s="14" t="s">
        <v>75</v>
      </c>
      <c r="AY211" s="159" t="s">
        <v>132</v>
      </c>
    </row>
    <row r="212" spans="2:51" s="15" customFormat="1" ht="12">
      <c r="B212" s="174"/>
      <c r="D212" s="148" t="s">
        <v>144</v>
      </c>
      <c r="E212" s="175" t="s">
        <v>3</v>
      </c>
      <c r="F212" s="176" t="s">
        <v>207</v>
      </c>
      <c r="H212" s="177">
        <v>5</v>
      </c>
      <c r="L212" s="174"/>
      <c r="M212" s="178"/>
      <c r="N212" s="179"/>
      <c r="O212" s="179"/>
      <c r="P212" s="179"/>
      <c r="Q212" s="179"/>
      <c r="R212" s="179"/>
      <c r="S212" s="179"/>
      <c r="T212" s="180"/>
      <c r="AT212" s="175" t="s">
        <v>144</v>
      </c>
      <c r="AU212" s="175" t="s">
        <v>83</v>
      </c>
      <c r="AV212" s="15" t="s">
        <v>140</v>
      </c>
      <c r="AW212" s="15" t="s">
        <v>37</v>
      </c>
      <c r="AX212" s="15" t="s">
        <v>81</v>
      </c>
      <c r="AY212" s="175" t="s">
        <v>132</v>
      </c>
    </row>
    <row r="213" spans="1:65" s="2" customFormat="1" ht="14.45" customHeight="1">
      <c r="A213" s="30"/>
      <c r="B213" s="135"/>
      <c r="C213" s="165" t="s">
        <v>397</v>
      </c>
      <c r="D213" s="165" t="s">
        <v>158</v>
      </c>
      <c r="E213" s="166" t="s">
        <v>1443</v>
      </c>
      <c r="F213" s="167" t="s">
        <v>1444</v>
      </c>
      <c r="G213" s="168" t="s">
        <v>184</v>
      </c>
      <c r="H213" s="169">
        <v>5</v>
      </c>
      <c r="I213" s="170"/>
      <c r="J213" s="170">
        <f>ROUND(I213*H213,2)</f>
        <v>0</v>
      </c>
      <c r="K213" s="167" t="s">
        <v>139</v>
      </c>
      <c r="L213" s="171"/>
      <c r="M213" s="172" t="s">
        <v>3</v>
      </c>
      <c r="N213" s="173" t="s">
        <v>46</v>
      </c>
      <c r="O213" s="144">
        <v>0</v>
      </c>
      <c r="P213" s="144">
        <f>O213*H213</f>
        <v>0</v>
      </c>
      <c r="Q213" s="144">
        <v>0.0008</v>
      </c>
      <c r="R213" s="144">
        <f>Q213*H213</f>
        <v>0.004</v>
      </c>
      <c r="S213" s="144">
        <v>0</v>
      </c>
      <c r="T213" s="145">
        <f>S213*H213</f>
        <v>0</v>
      </c>
      <c r="U213" s="30"/>
      <c r="V213" s="30"/>
      <c r="W213" s="30"/>
      <c r="X213" s="30"/>
      <c r="Y213" s="30"/>
      <c r="Z213" s="30"/>
      <c r="AA213" s="30"/>
      <c r="AB213" s="30"/>
      <c r="AC213" s="30"/>
      <c r="AD213" s="30"/>
      <c r="AE213" s="30"/>
      <c r="AR213" s="146" t="s">
        <v>318</v>
      </c>
      <c r="AT213" s="146" t="s">
        <v>158</v>
      </c>
      <c r="AU213" s="146" t="s">
        <v>83</v>
      </c>
      <c r="AY213" s="18" t="s">
        <v>132</v>
      </c>
      <c r="BE213" s="147">
        <f>IF(N213="základní",J213,0)</f>
        <v>0</v>
      </c>
      <c r="BF213" s="147">
        <f>IF(N213="snížená",J213,0)</f>
        <v>0</v>
      </c>
      <c r="BG213" s="147">
        <f>IF(N213="zákl. přenesená",J213,0)</f>
        <v>0</v>
      </c>
      <c r="BH213" s="147">
        <f>IF(N213="sníž. přenesená",J213,0)</f>
        <v>0</v>
      </c>
      <c r="BI213" s="147">
        <f>IF(N213="nulová",J213,0)</f>
        <v>0</v>
      </c>
      <c r="BJ213" s="18" t="s">
        <v>81</v>
      </c>
      <c r="BK213" s="147">
        <f>ROUND(I213*H213,2)</f>
        <v>0</v>
      </c>
      <c r="BL213" s="18" t="s">
        <v>226</v>
      </c>
      <c r="BM213" s="146" t="s">
        <v>1445</v>
      </c>
    </row>
    <row r="214" spans="1:65" s="281" customFormat="1" ht="37.9" customHeight="1">
      <c r="A214" s="285"/>
      <c r="B214" s="135"/>
      <c r="C214" s="136">
        <v>47</v>
      </c>
      <c r="D214" s="136" t="s">
        <v>135</v>
      </c>
      <c r="E214" s="137" t="s">
        <v>1999</v>
      </c>
      <c r="F214" s="138" t="s">
        <v>2000</v>
      </c>
      <c r="G214" s="139" t="s">
        <v>184</v>
      </c>
      <c r="H214" s="140">
        <v>7</v>
      </c>
      <c r="I214" s="141"/>
      <c r="J214" s="141">
        <f>ROUND(I214*H214,2)</f>
        <v>0</v>
      </c>
      <c r="K214" s="138" t="s">
        <v>139</v>
      </c>
      <c r="L214" s="31"/>
      <c r="M214" s="142" t="s">
        <v>3</v>
      </c>
      <c r="N214" s="274" t="s">
        <v>46</v>
      </c>
      <c r="O214" s="275">
        <v>0.612</v>
      </c>
      <c r="P214" s="275">
        <f>O214*H214</f>
        <v>4.284</v>
      </c>
      <c r="Q214" s="275">
        <v>0</v>
      </c>
      <c r="R214" s="275">
        <f>Q214*H214</f>
        <v>0</v>
      </c>
      <c r="S214" s="275">
        <v>0</v>
      </c>
      <c r="T214" s="145">
        <f>S214*H214</f>
        <v>0</v>
      </c>
      <c r="U214" s="285"/>
      <c r="V214" s="285"/>
      <c r="W214" s="285"/>
      <c r="X214" s="285"/>
      <c r="Y214" s="285"/>
      <c r="Z214" s="285"/>
      <c r="AA214" s="285"/>
      <c r="AB214" s="285"/>
      <c r="AC214" s="285"/>
      <c r="AD214" s="285"/>
      <c r="AE214" s="285"/>
      <c r="AR214" s="293" t="s">
        <v>226</v>
      </c>
      <c r="AT214" s="293" t="s">
        <v>135</v>
      </c>
      <c r="AU214" s="293" t="s">
        <v>83</v>
      </c>
      <c r="AY214" s="294" t="s">
        <v>132</v>
      </c>
      <c r="BE214" s="295">
        <f>IF(N214="základní",J214,0)</f>
        <v>0</v>
      </c>
      <c r="BF214" s="295">
        <f>IF(N214="snížená",J214,0)</f>
        <v>0</v>
      </c>
      <c r="BG214" s="295">
        <f>IF(N214="zákl. přenesená",J214,0)</f>
        <v>0</v>
      </c>
      <c r="BH214" s="295">
        <f>IF(N214="sníž. přenesená",J214,0)</f>
        <v>0</v>
      </c>
      <c r="BI214" s="295">
        <f>IF(N214="nulová",J214,0)</f>
        <v>0</v>
      </c>
      <c r="BJ214" s="294" t="s">
        <v>81</v>
      </c>
      <c r="BK214" s="295">
        <f>ROUND(I214*H214,2)</f>
        <v>0</v>
      </c>
      <c r="BL214" s="294" t="s">
        <v>226</v>
      </c>
      <c r="BM214" s="293" t="s">
        <v>2001</v>
      </c>
    </row>
    <row r="215" spans="2:51" s="278" customFormat="1" ht="12">
      <c r="B215" s="152"/>
      <c r="D215" s="296" t="s">
        <v>144</v>
      </c>
      <c r="E215" s="298" t="s">
        <v>3</v>
      </c>
      <c r="F215" s="299" t="s">
        <v>2017</v>
      </c>
      <c r="H215" s="298" t="s">
        <v>3</v>
      </c>
      <c r="L215" s="152"/>
      <c r="M215" s="155"/>
      <c r="T215" s="157"/>
      <c r="AT215" s="298" t="s">
        <v>144</v>
      </c>
      <c r="AU215" s="298" t="s">
        <v>83</v>
      </c>
      <c r="AV215" s="278" t="s">
        <v>81</v>
      </c>
      <c r="AW215" s="278" t="s">
        <v>37</v>
      </c>
      <c r="AX215" s="278" t="s">
        <v>75</v>
      </c>
      <c r="AY215" s="298" t="s">
        <v>132</v>
      </c>
    </row>
    <row r="216" spans="2:51" s="279" customFormat="1" ht="12">
      <c r="B216" s="158"/>
      <c r="D216" s="296" t="s">
        <v>144</v>
      </c>
      <c r="E216" s="300" t="s">
        <v>3</v>
      </c>
      <c r="F216" s="301" t="s">
        <v>2018</v>
      </c>
      <c r="H216" s="302">
        <v>7</v>
      </c>
      <c r="L216" s="158"/>
      <c r="M216" s="162"/>
      <c r="T216" s="164"/>
      <c r="AT216" s="300" t="s">
        <v>144</v>
      </c>
      <c r="AU216" s="300" t="s">
        <v>83</v>
      </c>
      <c r="AV216" s="279" t="s">
        <v>83</v>
      </c>
      <c r="AW216" s="279" t="s">
        <v>37</v>
      </c>
      <c r="AX216" s="279" t="s">
        <v>81</v>
      </c>
      <c r="AY216" s="300" t="s">
        <v>132</v>
      </c>
    </row>
    <row r="217" spans="1:65" s="281" customFormat="1" ht="14.45" customHeight="1">
      <c r="A217" s="285"/>
      <c r="B217" s="135"/>
      <c r="C217" s="165">
        <v>48</v>
      </c>
      <c r="D217" s="165" t="s">
        <v>158</v>
      </c>
      <c r="E217" s="166" t="s">
        <v>2002</v>
      </c>
      <c r="F217" s="167" t="s">
        <v>2003</v>
      </c>
      <c r="G217" s="168" t="s">
        <v>184</v>
      </c>
      <c r="H217" s="169">
        <v>7</v>
      </c>
      <c r="I217" s="319"/>
      <c r="J217" s="170">
        <f>ROUND(I217*H217,2)</f>
        <v>0</v>
      </c>
      <c r="K217" s="167" t="s">
        <v>407</v>
      </c>
      <c r="L217" s="171"/>
      <c r="M217" s="172" t="s">
        <v>3</v>
      </c>
      <c r="N217" s="306" t="s">
        <v>46</v>
      </c>
      <c r="O217" s="275">
        <v>0</v>
      </c>
      <c r="P217" s="275">
        <f>O217*H217</f>
        <v>0</v>
      </c>
      <c r="Q217" s="275">
        <v>0</v>
      </c>
      <c r="R217" s="275">
        <f>Q217*H217</f>
        <v>0</v>
      </c>
      <c r="S217" s="275">
        <v>0</v>
      </c>
      <c r="T217" s="145">
        <f>S217*H217</f>
        <v>0</v>
      </c>
      <c r="U217" s="285"/>
      <c r="V217" s="307"/>
      <c r="W217" s="307"/>
      <c r="X217" s="285"/>
      <c r="Y217" s="285"/>
      <c r="Z217" s="285"/>
      <c r="AA217" s="285"/>
      <c r="AB217" s="285"/>
      <c r="AC217" s="285"/>
      <c r="AD217" s="285"/>
      <c r="AE217" s="285"/>
      <c r="AR217" s="293" t="s">
        <v>318</v>
      </c>
      <c r="AT217" s="293" t="s">
        <v>158</v>
      </c>
      <c r="AU217" s="293" t="s">
        <v>83</v>
      </c>
      <c r="AY217" s="294" t="s">
        <v>132</v>
      </c>
      <c r="BE217" s="295">
        <f>IF(N217="základní",J217,0)</f>
        <v>0</v>
      </c>
      <c r="BF217" s="295">
        <f>IF(N217="snížená",J217,0)</f>
        <v>0</v>
      </c>
      <c r="BG217" s="295">
        <f>IF(N217="zákl. přenesená",J217,0)</f>
        <v>0</v>
      </c>
      <c r="BH217" s="295">
        <f>IF(N217="sníž. přenesená",J217,0)</f>
        <v>0</v>
      </c>
      <c r="BI217" s="295">
        <f>IF(N217="nulová",J217,0)</f>
        <v>0</v>
      </c>
      <c r="BJ217" s="294" t="s">
        <v>81</v>
      </c>
      <c r="BK217" s="295">
        <f>ROUND(I217*H217,2)</f>
        <v>0</v>
      </c>
      <c r="BL217" s="294" t="s">
        <v>226</v>
      </c>
      <c r="BM217" s="293" t="s">
        <v>2004</v>
      </c>
    </row>
    <row r="218" spans="1:65" s="281" customFormat="1" ht="37.9" customHeight="1">
      <c r="A218" s="285"/>
      <c r="B218" s="135"/>
      <c r="C218" s="136">
        <v>49</v>
      </c>
      <c r="D218" s="136" t="s">
        <v>135</v>
      </c>
      <c r="E218" s="137" t="s">
        <v>2005</v>
      </c>
      <c r="F218" s="138" t="s">
        <v>2006</v>
      </c>
      <c r="G218" s="139" t="s">
        <v>184</v>
      </c>
      <c r="H218" s="140">
        <v>4</v>
      </c>
      <c r="I218" s="141"/>
      <c r="J218" s="141">
        <f>ROUND(I218*H218,2)</f>
        <v>0</v>
      </c>
      <c r="K218" s="138" t="s">
        <v>139</v>
      </c>
      <c r="L218" s="31"/>
      <c r="M218" s="142" t="s">
        <v>3</v>
      </c>
      <c r="N218" s="274" t="s">
        <v>46</v>
      </c>
      <c r="O218" s="275">
        <v>0.512</v>
      </c>
      <c r="P218" s="275">
        <f>O218*H218</f>
        <v>2.048</v>
      </c>
      <c r="Q218" s="275">
        <v>0</v>
      </c>
      <c r="R218" s="275">
        <f>Q218*H218</f>
        <v>0</v>
      </c>
      <c r="S218" s="275">
        <v>0</v>
      </c>
      <c r="T218" s="145">
        <f>S218*H218</f>
        <v>0</v>
      </c>
      <c r="U218" s="285"/>
      <c r="V218" s="285"/>
      <c r="W218" s="285"/>
      <c r="X218" s="285"/>
      <c r="Y218" s="285"/>
      <c r="Z218" s="285"/>
      <c r="AA218" s="285"/>
      <c r="AB218" s="285"/>
      <c r="AC218" s="285"/>
      <c r="AD218" s="285"/>
      <c r="AE218" s="285"/>
      <c r="AR218" s="293" t="s">
        <v>226</v>
      </c>
      <c r="AT218" s="293" t="s">
        <v>135</v>
      </c>
      <c r="AU218" s="293" t="s">
        <v>83</v>
      </c>
      <c r="AY218" s="294" t="s">
        <v>132</v>
      </c>
      <c r="BE218" s="295">
        <f>IF(N218="základní",J218,0)</f>
        <v>0</v>
      </c>
      <c r="BF218" s="295">
        <f>IF(N218="snížená",J218,0)</f>
        <v>0</v>
      </c>
      <c r="BG218" s="295">
        <f>IF(N218="zákl. přenesená",J218,0)</f>
        <v>0</v>
      </c>
      <c r="BH218" s="295">
        <f>IF(N218="sníž. přenesená",J218,0)</f>
        <v>0</v>
      </c>
      <c r="BI218" s="295">
        <f>IF(N218="nulová",J218,0)</f>
        <v>0</v>
      </c>
      <c r="BJ218" s="294" t="s">
        <v>81</v>
      </c>
      <c r="BK218" s="295">
        <f>ROUND(I218*H218,2)</f>
        <v>0</v>
      </c>
      <c r="BL218" s="294" t="s">
        <v>226</v>
      </c>
      <c r="BM218" s="293" t="s">
        <v>2007</v>
      </c>
    </row>
    <row r="219" spans="2:51" s="278" customFormat="1" ht="12">
      <c r="B219" s="152"/>
      <c r="D219" s="296" t="s">
        <v>144</v>
      </c>
      <c r="E219" s="298" t="s">
        <v>3</v>
      </c>
      <c r="F219" s="299" t="s">
        <v>2019</v>
      </c>
      <c r="H219" s="298" t="s">
        <v>3</v>
      </c>
      <c r="L219" s="152"/>
      <c r="M219" s="155"/>
      <c r="T219" s="157"/>
      <c r="AT219" s="298" t="s">
        <v>144</v>
      </c>
      <c r="AU219" s="298" t="s">
        <v>83</v>
      </c>
      <c r="AV219" s="278" t="s">
        <v>81</v>
      </c>
      <c r="AW219" s="278" t="s">
        <v>37</v>
      </c>
      <c r="AX219" s="278" t="s">
        <v>75</v>
      </c>
      <c r="AY219" s="298" t="s">
        <v>132</v>
      </c>
    </row>
    <row r="220" spans="2:51" s="279" customFormat="1" ht="12">
      <c r="B220" s="158"/>
      <c r="D220" s="296" t="s">
        <v>144</v>
      </c>
      <c r="E220" s="300" t="s">
        <v>3</v>
      </c>
      <c r="F220" s="301" t="s">
        <v>2020</v>
      </c>
      <c r="H220" s="302">
        <v>4</v>
      </c>
      <c r="L220" s="158"/>
      <c r="M220" s="162"/>
      <c r="T220" s="164"/>
      <c r="AT220" s="300" t="s">
        <v>144</v>
      </c>
      <c r="AU220" s="300" t="s">
        <v>83</v>
      </c>
      <c r="AV220" s="279" t="s">
        <v>83</v>
      </c>
      <c r="AW220" s="279" t="s">
        <v>37</v>
      </c>
      <c r="AX220" s="279" t="s">
        <v>81</v>
      </c>
      <c r="AY220" s="300" t="s">
        <v>132</v>
      </c>
    </row>
    <row r="221" spans="1:65" s="281" customFormat="1" ht="14.45" customHeight="1">
      <c r="A221" s="285"/>
      <c r="B221" s="135"/>
      <c r="C221" s="165">
        <v>50</v>
      </c>
      <c r="D221" s="165" t="s">
        <v>158</v>
      </c>
      <c r="E221" s="166" t="s">
        <v>2008</v>
      </c>
      <c r="F221" s="167" t="s">
        <v>2009</v>
      </c>
      <c r="G221" s="168" t="s">
        <v>184</v>
      </c>
      <c r="H221" s="169">
        <v>4</v>
      </c>
      <c r="I221" s="319"/>
      <c r="J221" s="170">
        <f>ROUND(I221*H221,2)</f>
        <v>0</v>
      </c>
      <c r="K221" s="167" t="s">
        <v>407</v>
      </c>
      <c r="L221" s="171"/>
      <c r="M221" s="172" t="s">
        <v>3</v>
      </c>
      <c r="N221" s="306" t="s">
        <v>46</v>
      </c>
      <c r="O221" s="275">
        <v>0</v>
      </c>
      <c r="P221" s="275">
        <f>O221*H221</f>
        <v>0</v>
      </c>
      <c r="Q221" s="275">
        <v>0</v>
      </c>
      <c r="R221" s="275">
        <f>Q221*H221</f>
        <v>0</v>
      </c>
      <c r="S221" s="275">
        <v>0</v>
      </c>
      <c r="T221" s="145">
        <f>S221*H221</f>
        <v>0</v>
      </c>
      <c r="U221" s="285"/>
      <c r="V221" s="307"/>
      <c r="W221" s="307"/>
      <c r="X221" s="285"/>
      <c r="Y221" s="285"/>
      <c r="Z221" s="285"/>
      <c r="AA221" s="285"/>
      <c r="AB221" s="285"/>
      <c r="AC221" s="285"/>
      <c r="AD221" s="285"/>
      <c r="AE221" s="285"/>
      <c r="AR221" s="293" t="s">
        <v>318</v>
      </c>
      <c r="AT221" s="293" t="s">
        <v>158</v>
      </c>
      <c r="AU221" s="293" t="s">
        <v>83</v>
      </c>
      <c r="AY221" s="294" t="s">
        <v>132</v>
      </c>
      <c r="BE221" s="295">
        <f>IF(N221="základní",J221,0)</f>
        <v>0</v>
      </c>
      <c r="BF221" s="295">
        <f>IF(N221="snížená",J221,0)</f>
        <v>0</v>
      </c>
      <c r="BG221" s="295">
        <f>IF(N221="zákl. přenesená",J221,0)</f>
        <v>0</v>
      </c>
      <c r="BH221" s="295">
        <f>IF(N221="sníž. přenesená",J221,0)</f>
        <v>0</v>
      </c>
      <c r="BI221" s="295">
        <f>IF(N221="nulová",J221,0)</f>
        <v>0</v>
      </c>
      <c r="BJ221" s="294" t="s">
        <v>81</v>
      </c>
      <c r="BK221" s="295">
        <f>ROUND(I221*H221,2)</f>
        <v>0</v>
      </c>
      <c r="BL221" s="294" t="s">
        <v>226</v>
      </c>
      <c r="BM221" s="293" t="s">
        <v>2010</v>
      </c>
    </row>
    <row r="222" spans="1:65" s="281" customFormat="1" ht="37.9" customHeight="1">
      <c r="A222" s="285"/>
      <c r="B222" s="135"/>
      <c r="C222" s="136">
        <v>51</v>
      </c>
      <c r="D222" s="136" t="s">
        <v>135</v>
      </c>
      <c r="E222" s="137" t="s">
        <v>2011</v>
      </c>
      <c r="F222" s="138" t="s">
        <v>2012</v>
      </c>
      <c r="G222" s="139" t="s">
        <v>184</v>
      </c>
      <c r="H222" s="140">
        <v>8</v>
      </c>
      <c r="I222" s="141"/>
      <c r="J222" s="141">
        <f>ROUND(I222*H222,2)</f>
        <v>0</v>
      </c>
      <c r="K222" s="138" t="s">
        <v>407</v>
      </c>
      <c r="L222" s="31"/>
      <c r="M222" s="142" t="s">
        <v>3</v>
      </c>
      <c r="N222" s="274" t="s">
        <v>46</v>
      </c>
      <c r="O222" s="275">
        <v>0.612</v>
      </c>
      <c r="P222" s="275">
        <f>O222*H222</f>
        <v>4.896</v>
      </c>
      <c r="Q222" s="275">
        <v>0</v>
      </c>
      <c r="R222" s="275">
        <f>Q222*H222</f>
        <v>0</v>
      </c>
      <c r="S222" s="275">
        <v>0</v>
      </c>
      <c r="T222" s="145">
        <f>S222*H222</f>
        <v>0</v>
      </c>
      <c r="U222" s="285"/>
      <c r="V222" s="285"/>
      <c r="W222" s="285"/>
      <c r="X222" s="285"/>
      <c r="Y222" s="285"/>
      <c r="Z222" s="285"/>
      <c r="AA222" s="285"/>
      <c r="AB222" s="285"/>
      <c r="AC222" s="285"/>
      <c r="AD222" s="285"/>
      <c r="AE222" s="285"/>
      <c r="AR222" s="293" t="s">
        <v>226</v>
      </c>
      <c r="AT222" s="293" t="s">
        <v>135</v>
      </c>
      <c r="AU222" s="293" t="s">
        <v>83</v>
      </c>
      <c r="AY222" s="294" t="s">
        <v>132</v>
      </c>
      <c r="BE222" s="295">
        <f>IF(N222="základní",J222,0)</f>
        <v>0</v>
      </c>
      <c r="BF222" s="295">
        <f>IF(N222="snížená",J222,0)</f>
        <v>0</v>
      </c>
      <c r="BG222" s="295">
        <f>IF(N222="zákl. přenesená",J222,0)</f>
        <v>0</v>
      </c>
      <c r="BH222" s="295">
        <f>IF(N222="sníž. přenesená",J222,0)</f>
        <v>0</v>
      </c>
      <c r="BI222" s="295">
        <f>IF(N222="nulová",J222,0)</f>
        <v>0</v>
      </c>
      <c r="BJ222" s="294" t="s">
        <v>81</v>
      </c>
      <c r="BK222" s="295">
        <f>ROUND(I222*H222,2)</f>
        <v>0</v>
      </c>
      <c r="BL222" s="294" t="s">
        <v>226</v>
      </c>
      <c r="BM222" s="293" t="s">
        <v>2013</v>
      </c>
    </row>
    <row r="223" spans="2:51" s="278" customFormat="1" ht="12">
      <c r="B223" s="152"/>
      <c r="D223" s="296" t="s">
        <v>144</v>
      </c>
      <c r="E223" s="298" t="s">
        <v>3</v>
      </c>
      <c r="F223" s="299" t="s">
        <v>2021</v>
      </c>
      <c r="H223" s="298" t="s">
        <v>3</v>
      </c>
      <c r="L223" s="152"/>
      <c r="M223" s="155"/>
      <c r="T223" s="157"/>
      <c r="AT223" s="298" t="s">
        <v>144</v>
      </c>
      <c r="AU223" s="298" t="s">
        <v>83</v>
      </c>
      <c r="AV223" s="278" t="s">
        <v>81</v>
      </c>
      <c r="AW223" s="278" t="s">
        <v>37</v>
      </c>
      <c r="AX223" s="278" t="s">
        <v>75</v>
      </c>
      <c r="AY223" s="298" t="s">
        <v>132</v>
      </c>
    </row>
    <row r="224" spans="2:51" s="279" customFormat="1" ht="12">
      <c r="B224" s="158"/>
      <c r="D224" s="296" t="s">
        <v>144</v>
      </c>
      <c r="E224" s="300" t="s">
        <v>3</v>
      </c>
      <c r="F224" s="301" t="s">
        <v>2022</v>
      </c>
      <c r="H224" s="302">
        <v>8</v>
      </c>
      <c r="L224" s="158"/>
      <c r="M224" s="162"/>
      <c r="T224" s="164"/>
      <c r="AT224" s="300" t="s">
        <v>144</v>
      </c>
      <c r="AU224" s="300" t="s">
        <v>83</v>
      </c>
      <c r="AV224" s="279" t="s">
        <v>83</v>
      </c>
      <c r="AW224" s="279" t="s">
        <v>37</v>
      </c>
      <c r="AX224" s="279" t="s">
        <v>81</v>
      </c>
      <c r="AY224" s="300" t="s">
        <v>132</v>
      </c>
    </row>
    <row r="225" spans="1:65" s="281" customFormat="1" ht="14.45" customHeight="1">
      <c r="A225" s="285"/>
      <c r="B225" s="135"/>
      <c r="C225" s="165">
        <v>52</v>
      </c>
      <c r="D225" s="165" t="s">
        <v>158</v>
      </c>
      <c r="E225" s="166" t="s">
        <v>2014</v>
      </c>
      <c r="F225" s="167" t="s">
        <v>2015</v>
      </c>
      <c r="G225" s="168" t="s">
        <v>184</v>
      </c>
      <c r="H225" s="169">
        <v>8</v>
      </c>
      <c r="I225" s="319"/>
      <c r="J225" s="170">
        <f>ROUND(I225*H225,2)</f>
        <v>0</v>
      </c>
      <c r="K225" s="167" t="s">
        <v>407</v>
      </c>
      <c r="L225" s="171"/>
      <c r="M225" s="172" t="s">
        <v>3</v>
      </c>
      <c r="N225" s="306" t="s">
        <v>46</v>
      </c>
      <c r="O225" s="275">
        <v>0</v>
      </c>
      <c r="P225" s="275">
        <f>O225*H225</f>
        <v>0</v>
      </c>
      <c r="Q225" s="275">
        <v>0</v>
      </c>
      <c r="R225" s="275">
        <f>Q225*H225</f>
        <v>0</v>
      </c>
      <c r="S225" s="275">
        <v>0</v>
      </c>
      <c r="T225" s="145">
        <f>S225*H225</f>
        <v>0</v>
      </c>
      <c r="U225" s="285"/>
      <c r="V225" s="307"/>
      <c r="W225" s="307"/>
      <c r="X225" s="285"/>
      <c r="Y225" s="285"/>
      <c r="Z225" s="285"/>
      <c r="AA225" s="285"/>
      <c r="AB225" s="285"/>
      <c r="AC225" s="285"/>
      <c r="AD225" s="285"/>
      <c r="AE225" s="285"/>
      <c r="AR225" s="293" t="s">
        <v>318</v>
      </c>
      <c r="AT225" s="293" t="s">
        <v>158</v>
      </c>
      <c r="AU225" s="293" t="s">
        <v>83</v>
      </c>
      <c r="AY225" s="294" t="s">
        <v>132</v>
      </c>
      <c r="BE225" s="295">
        <f>IF(N225="základní",J225,0)</f>
        <v>0</v>
      </c>
      <c r="BF225" s="295">
        <f>IF(N225="snížená",J225,0)</f>
        <v>0</v>
      </c>
      <c r="BG225" s="295">
        <f>IF(N225="zákl. přenesená",J225,0)</f>
        <v>0</v>
      </c>
      <c r="BH225" s="295">
        <f>IF(N225="sníž. přenesená",J225,0)</f>
        <v>0</v>
      </c>
      <c r="BI225" s="295">
        <f>IF(N225="nulová",J225,0)</f>
        <v>0</v>
      </c>
      <c r="BJ225" s="294" t="s">
        <v>81</v>
      </c>
      <c r="BK225" s="295">
        <f>ROUND(I225*H225,2)</f>
        <v>0</v>
      </c>
      <c r="BL225" s="294" t="s">
        <v>226</v>
      </c>
      <c r="BM225" s="293" t="s">
        <v>2016</v>
      </c>
    </row>
    <row r="226" spans="1:65" s="2" customFormat="1" ht="37.9" customHeight="1">
      <c r="A226" s="30"/>
      <c r="B226" s="135"/>
      <c r="C226" s="136">
        <v>53</v>
      </c>
      <c r="D226" s="136" t="s">
        <v>135</v>
      </c>
      <c r="E226" s="137" t="s">
        <v>1446</v>
      </c>
      <c r="F226" s="138" t="s">
        <v>1447</v>
      </c>
      <c r="G226" s="139" t="s">
        <v>483</v>
      </c>
      <c r="H226" s="140">
        <v>1</v>
      </c>
      <c r="I226" s="141"/>
      <c r="J226" s="141">
        <f>ROUND(I226*H226,2)</f>
        <v>0</v>
      </c>
      <c r="K226" s="138" t="s">
        <v>407</v>
      </c>
      <c r="L226" s="31"/>
      <c r="M226" s="142" t="s">
        <v>3</v>
      </c>
      <c r="N226" s="143" t="s">
        <v>46</v>
      </c>
      <c r="O226" s="144">
        <v>0</v>
      </c>
      <c r="P226" s="144">
        <f>O226*H226</f>
        <v>0</v>
      </c>
      <c r="Q226" s="144">
        <v>0</v>
      </c>
      <c r="R226" s="144">
        <f>Q226*H226</f>
        <v>0</v>
      </c>
      <c r="S226" s="144">
        <v>0</v>
      </c>
      <c r="T226" s="145">
        <f>S226*H226</f>
        <v>0</v>
      </c>
      <c r="U226" s="30"/>
      <c r="V226" s="30"/>
      <c r="W226" s="30"/>
      <c r="X226" s="30"/>
      <c r="Y226" s="30"/>
      <c r="Z226" s="30"/>
      <c r="AA226" s="30"/>
      <c r="AB226" s="30"/>
      <c r="AC226" s="30"/>
      <c r="AD226" s="30"/>
      <c r="AE226" s="30"/>
      <c r="AR226" s="146" t="s">
        <v>226</v>
      </c>
      <c r="AT226" s="146" t="s">
        <v>135</v>
      </c>
      <c r="AU226" s="146" t="s">
        <v>83</v>
      </c>
      <c r="AY226" s="18" t="s">
        <v>132</v>
      </c>
      <c r="BE226" s="147">
        <f>IF(N226="základní",J226,0)</f>
        <v>0</v>
      </c>
      <c r="BF226" s="147">
        <f>IF(N226="snížená",J226,0)</f>
        <v>0</v>
      </c>
      <c r="BG226" s="147">
        <f>IF(N226="zákl. přenesená",J226,0)</f>
        <v>0</v>
      </c>
      <c r="BH226" s="147">
        <f>IF(N226="sníž. přenesená",J226,0)</f>
        <v>0</v>
      </c>
      <c r="BI226" s="147">
        <f>IF(N226="nulová",J226,0)</f>
        <v>0</v>
      </c>
      <c r="BJ226" s="18" t="s">
        <v>81</v>
      </c>
      <c r="BK226" s="147">
        <f>ROUND(I226*H226,2)</f>
        <v>0</v>
      </c>
      <c r="BL226" s="18" t="s">
        <v>226</v>
      </c>
      <c r="BM226" s="146" t="s">
        <v>1448</v>
      </c>
    </row>
    <row r="227" spans="2:51" s="13" customFormat="1" ht="12">
      <c r="B227" s="152"/>
      <c r="D227" s="148" t="s">
        <v>144</v>
      </c>
      <c r="E227" s="153" t="s">
        <v>3</v>
      </c>
      <c r="F227" s="154" t="s">
        <v>1309</v>
      </c>
      <c r="H227" s="153" t="s">
        <v>3</v>
      </c>
      <c r="L227" s="152"/>
      <c r="M227" s="155"/>
      <c r="N227" s="156"/>
      <c r="O227" s="156"/>
      <c r="P227" s="156"/>
      <c r="Q227" s="156"/>
      <c r="R227" s="156"/>
      <c r="S227" s="156"/>
      <c r="T227" s="157"/>
      <c r="AT227" s="153" t="s">
        <v>144</v>
      </c>
      <c r="AU227" s="153" t="s">
        <v>83</v>
      </c>
      <c r="AV227" s="13" t="s">
        <v>81</v>
      </c>
      <c r="AW227" s="13" t="s">
        <v>37</v>
      </c>
      <c r="AX227" s="13" t="s">
        <v>75</v>
      </c>
      <c r="AY227" s="153" t="s">
        <v>132</v>
      </c>
    </row>
    <row r="228" spans="2:51" s="14" customFormat="1" ht="12">
      <c r="B228" s="158"/>
      <c r="D228" s="148" t="s">
        <v>144</v>
      </c>
      <c r="E228" s="159" t="s">
        <v>3</v>
      </c>
      <c r="F228" s="160" t="s">
        <v>81</v>
      </c>
      <c r="H228" s="161">
        <v>1</v>
      </c>
      <c r="L228" s="158"/>
      <c r="M228" s="162"/>
      <c r="N228" s="163"/>
      <c r="O228" s="163"/>
      <c r="P228" s="163"/>
      <c r="Q228" s="163"/>
      <c r="R228" s="163"/>
      <c r="S228" s="163"/>
      <c r="T228" s="164"/>
      <c r="AT228" s="159" t="s">
        <v>144</v>
      </c>
      <c r="AU228" s="159" t="s">
        <v>83</v>
      </c>
      <c r="AV228" s="14" t="s">
        <v>83</v>
      </c>
      <c r="AW228" s="14" t="s">
        <v>37</v>
      </c>
      <c r="AX228" s="14" t="s">
        <v>81</v>
      </c>
      <c r="AY228" s="159" t="s">
        <v>132</v>
      </c>
    </row>
    <row r="229" spans="1:65" s="2" customFormat="1" ht="37.9" customHeight="1">
      <c r="A229" s="30"/>
      <c r="B229" s="135"/>
      <c r="C229" s="136">
        <v>54</v>
      </c>
      <c r="D229" s="136" t="s">
        <v>135</v>
      </c>
      <c r="E229" s="137" t="s">
        <v>1449</v>
      </c>
      <c r="F229" s="138" t="s">
        <v>1450</v>
      </c>
      <c r="G229" s="139" t="s">
        <v>184</v>
      </c>
      <c r="H229" s="140">
        <v>1</v>
      </c>
      <c r="I229" s="141"/>
      <c r="J229" s="141">
        <f>ROUND(I229*H229,2)</f>
        <v>0</v>
      </c>
      <c r="K229" s="138" t="s">
        <v>139</v>
      </c>
      <c r="L229" s="31"/>
      <c r="M229" s="142" t="s">
        <v>3</v>
      </c>
      <c r="N229" s="143" t="s">
        <v>46</v>
      </c>
      <c r="O229" s="144">
        <v>12.398</v>
      </c>
      <c r="P229" s="144">
        <f>O229*H229</f>
        <v>12.398</v>
      </c>
      <c r="Q229" s="144">
        <v>0</v>
      </c>
      <c r="R229" s="144">
        <f>Q229*H229</f>
        <v>0</v>
      </c>
      <c r="S229" s="144">
        <v>0</v>
      </c>
      <c r="T229" s="145">
        <f>S229*H229</f>
        <v>0</v>
      </c>
      <c r="U229" s="30"/>
      <c r="V229" s="30"/>
      <c r="W229" s="30"/>
      <c r="X229" s="30"/>
      <c r="Y229" s="30"/>
      <c r="Z229" s="30"/>
      <c r="AA229" s="30"/>
      <c r="AB229" s="30"/>
      <c r="AC229" s="30"/>
      <c r="AD229" s="30"/>
      <c r="AE229" s="30"/>
      <c r="AR229" s="146" t="s">
        <v>226</v>
      </c>
      <c r="AT229" s="146" t="s">
        <v>135</v>
      </c>
      <c r="AU229" s="146" t="s">
        <v>83</v>
      </c>
      <c r="AY229" s="18" t="s">
        <v>132</v>
      </c>
      <c r="BE229" s="147">
        <f>IF(N229="základní",J229,0)</f>
        <v>0</v>
      </c>
      <c r="BF229" s="147">
        <f>IF(N229="snížená",J229,0)</f>
        <v>0</v>
      </c>
      <c r="BG229" s="147">
        <f>IF(N229="zákl. přenesená",J229,0)</f>
        <v>0</v>
      </c>
      <c r="BH229" s="147">
        <f>IF(N229="sníž. přenesená",J229,0)</f>
        <v>0</v>
      </c>
      <c r="BI229" s="147">
        <f>IF(N229="nulová",J229,0)</f>
        <v>0</v>
      </c>
      <c r="BJ229" s="18" t="s">
        <v>81</v>
      </c>
      <c r="BK229" s="147">
        <f>ROUND(I229*H229,2)</f>
        <v>0</v>
      </c>
      <c r="BL229" s="18" t="s">
        <v>226</v>
      </c>
      <c r="BM229" s="146" t="s">
        <v>1451</v>
      </c>
    </row>
    <row r="230" spans="1:47" s="2" customFormat="1" ht="39">
      <c r="A230" s="30"/>
      <c r="B230" s="31"/>
      <c r="C230" s="30"/>
      <c r="D230" s="148" t="s">
        <v>142</v>
      </c>
      <c r="E230" s="30"/>
      <c r="F230" s="149" t="s">
        <v>1452</v>
      </c>
      <c r="G230" s="30"/>
      <c r="H230" s="30"/>
      <c r="I230" s="30"/>
      <c r="J230" s="30"/>
      <c r="K230" s="30"/>
      <c r="L230" s="31"/>
      <c r="M230" s="150"/>
      <c r="N230" s="151"/>
      <c r="O230" s="51"/>
      <c r="P230" s="51"/>
      <c r="Q230" s="51"/>
      <c r="R230" s="51"/>
      <c r="S230" s="51"/>
      <c r="T230" s="52"/>
      <c r="U230" s="30"/>
      <c r="V230" s="30"/>
      <c r="W230" s="30"/>
      <c r="X230" s="30"/>
      <c r="Y230" s="30"/>
      <c r="Z230" s="30"/>
      <c r="AA230" s="30"/>
      <c r="AB230" s="30"/>
      <c r="AC230" s="30"/>
      <c r="AD230" s="30"/>
      <c r="AE230" s="30"/>
      <c r="AT230" s="18" t="s">
        <v>142</v>
      </c>
      <c r="AU230" s="18" t="s">
        <v>83</v>
      </c>
    </row>
    <row r="231" spans="1:65" s="2" customFormat="1" ht="37.9" customHeight="1">
      <c r="A231" s="30"/>
      <c r="B231" s="135"/>
      <c r="C231" s="136">
        <v>55</v>
      </c>
      <c r="D231" s="136" t="s">
        <v>135</v>
      </c>
      <c r="E231" s="137" t="s">
        <v>1453</v>
      </c>
      <c r="F231" s="138" t="s">
        <v>1454</v>
      </c>
      <c r="G231" s="139" t="s">
        <v>432</v>
      </c>
      <c r="H231" s="140">
        <f>SUM(J128:J229)/100</f>
        <v>0</v>
      </c>
      <c r="I231" s="141"/>
      <c r="J231" s="141">
        <f>ROUND(I231*H231,2)</f>
        <v>0</v>
      </c>
      <c r="K231" s="138" t="s">
        <v>139</v>
      </c>
      <c r="L231" s="31"/>
      <c r="M231" s="142" t="s">
        <v>3</v>
      </c>
      <c r="N231" s="143" t="s">
        <v>46</v>
      </c>
      <c r="O231" s="144">
        <v>0</v>
      </c>
      <c r="P231" s="144">
        <f>O231*H231</f>
        <v>0</v>
      </c>
      <c r="Q231" s="144">
        <v>0</v>
      </c>
      <c r="R231" s="144">
        <f>Q231*H231</f>
        <v>0</v>
      </c>
      <c r="S231" s="144">
        <v>0</v>
      </c>
      <c r="T231" s="145">
        <f>S231*H231</f>
        <v>0</v>
      </c>
      <c r="U231" s="30"/>
      <c r="V231" s="30"/>
      <c r="W231" s="30"/>
      <c r="X231" s="30"/>
      <c r="Y231" s="30"/>
      <c r="Z231" s="30"/>
      <c r="AA231" s="30"/>
      <c r="AB231" s="30"/>
      <c r="AC231" s="30"/>
      <c r="AD231" s="30"/>
      <c r="AE231" s="30"/>
      <c r="AR231" s="146" t="s">
        <v>226</v>
      </c>
      <c r="AT231" s="146" t="s">
        <v>135</v>
      </c>
      <c r="AU231" s="146" t="s">
        <v>83</v>
      </c>
      <c r="AY231" s="18" t="s">
        <v>132</v>
      </c>
      <c r="BE231" s="147">
        <f>IF(N231="základní",J231,0)</f>
        <v>0</v>
      </c>
      <c r="BF231" s="147">
        <f>IF(N231="snížená",J231,0)</f>
        <v>0</v>
      </c>
      <c r="BG231" s="147">
        <f>IF(N231="zákl. přenesená",J231,0)</f>
        <v>0</v>
      </c>
      <c r="BH231" s="147">
        <f>IF(N231="sníž. přenesená",J231,0)</f>
        <v>0</v>
      </c>
      <c r="BI231" s="147">
        <f>IF(N231="nulová",J231,0)</f>
        <v>0</v>
      </c>
      <c r="BJ231" s="18" t="s">
        <v>81</v>
      </c>
      <c r="BK231" s="147">
        <f>ROUND(I231*H231,2)</f>
        <v>0</v>
      </c>
      <c r="BL231" s="18" t="s">
        <v>226</v>
      </c>
      <c r="BM231" s="146" t="s">
        <v>1455</v>
      </c>
    </row>
    <row r="232" spans="1:47" s="2" customFormat="1" ht="136.5">
      <c r="A232" s="30"/>
      <c r="B232" s="31"/>
      <c r="C232" s="30"/>
      <c r="D232" s="148" t="s">
        <v>142</v>
      </c>
      <c r="E232" s="30"/>
      <c r="F232" s="149" t="s">
        <v>1154</v>
      </c>
      <c r="G232" s="30"/>
      <c r="H232" s="30"/>
      <c r="I232" s="30"/>
      <c r="J232" s="30"/>
      <c r="K232" s="30"/>
      <c r="L232" s="31"/>
      <c r="M232" s="150"/>
      <c r="N232" s="151"/>
      <c r="O232" s="51"/>
      <c r="P232" s="51"/>
      <c r="Q232" s="51"/>
      <c r="R232" s="51"/>
      <c r="S232" s="51"/>
      <c r="T232" s="52"/>
      <c r="U232" s="30"/>
      <c r="V232" s="30"/>
      <c r="W232" s="30"/>
      <c r="X232" s="30"/>
      <c r="Y232" s="30"/>
      <c r="Z232" s="30"/>
      <c r="AA232" s="30"/>
      <c r="AB232" s="30"/>
      <c r="AC232" s="30"/>
      <c r="AD232" s="30"/>
      <c r="AE232" s="30"/>
      <c r="AT232" s="18" t="s">
        <v>142</v>
      </c>
      <c r="AU232" s="18" t="s">
        <v>83</v>
      </c>
    </row>
    <row r="233" spans="1:65" s="2" customFormat="1" ht="49.15" customHeight="1">
      <c r="A233" s="30"/>
      <c r="B233" s="135"/>
      <c r="C233" s="136">
        <v>56</v>
      </c>
      <c r="D233" s="136" t="s">
        <v>135</v>
      </c>
      <c r="E233" s="137" t="s">
        <v>1456</v>
      </c>
      <c r="F233" s="138" t="s">
        <v>1457</v>
      </c>
      <c r="G233" s="139" t="s">
        <v>432</v>
      </c>
      <c r="H233" s="140">
        <f>H231</f>
        <v>0</v>
      </c>
      <c r="I233" s="141"/>
      <c r="J233" s="141">
        <f>ROUND(I233*H233,2)</f>
        <v>0</v>
      </c>
      <c r="K233" s="138" t="s">
        <v>139</v>
      </c>
      <c r="L233" s="31"/>
      <c r="M233" s="142" t="s">
        <v>3</v>
      </c>
      <c r="N233" s="143" t="s">
        <v>46</v>
      </c>
      <c r="O233" s="144">
        <v>0</v>
      </c>
      <c r="P233" s="144">
        <f>O233*H233</f>
        <v>0</v>
      </c>
      <c r="Q233" s="144">
        <v>0</v>
      </c>
      <c r="R233" s="144">
        <f>Q233*H233</f>
        <v>0</v>
      </c>
      <c r="S233" s="144">
        <v>0</v>
      </c>
      <c r="T233" s="145">
        <f>S233*H233</f>
        <v>0</v>
      </c>
      <c r="U233" s="30"/>
      <c r="V233" s="30"/>
      <c r="W233" s="30"/>
      <c r="X233" s="30"/>
      <c r="Y233" s="30"/>
      <c r="Z233" s="30"/>
      <c r="AA233" s="30"/>
      <c r="AB233" s="30"/>
      <c r="AC233" s="30"/>
      <c r="AD233" s="30"/>
      <c r="AE233" s="30"/>
      <c r="AR233" s="146" t="s">
        <v>226</v>
      </c>
      <c r="AT233" s="146" t="s">
        <v>135</v>
      </c>
      <c r="AU233" s="146" t="s">
        <v>83</v>
      </c>
      <c r="AY233" s="18" t="s">
        <v>132</v>
      </c>
      <c r="BE233" s="147">
        <f>IF(N233="základní",J233,0)</f>
        <v>0</v>
      </c>
      <c r="BF233" s="147">
        <f>IF(N233="snížená",J233,0)</f>
        <v>0</v>
      </c>
      <c r="BG233" s="147">
        <f>IF(N233="zákl. přenesená",J233,0)</f>
        <v>0</v>
      </c>
      <c r="BH233" s="147">
        <f>IF(N233="sníž. přenesená",J233,0)</f>
        <v>0</v>
      </c>
      <c r="BI233" s="147">
        <f>IF(N233="nulová",J233,0)</f>
        <v>0</v>
      </c>
      <c r="BJ233" s="18" t="s">
        <v>81</v>
      </c>
      <c r="BK233" s="147">
        <f>ROUND(I233*H233,2)</f>
        <v>0</v>
      </c>
      <c r="BL233" s="18" t="s">
        <v>226</v>
      </c>
      <c r="BM233" s="146" t="s">
        <v>1458</v>
      </c>
    </row>
    <row r="234" spans="1:47" s="2" customFormat="1" ht="136.5">
      <c r="A234" s="30"/>
      <c r="B234" s="31"/>
      <c r="C234" s="30"/>
      <c r="D234" s="148" t="s">
        <v>142</v>
      </c>
      <c r="E234" s="30"/>
      <c r="F234" s="149" t="s">
        <v>1154</v>
      </c>
      <c r="G234" s="30"/>
      <c r="H234" s="30"/>
      <c r="I234" s="30"/>
      <c r="J234" s="30"/>
      <c r="K234" s="30"/>
      <c r="L234" s="31"/>
      <c r="M234" s="150"/>
      <c r="N234" s="151"/>
      <c r="O234" s="51"/>
      <c r="P234" s="51"/>
      <c r="Q234" s="51"/>
      <c r="R234" s="51"/>
      <c r="S234" s="51"/>
      <c r="T234" s="52"/>
      <c r="U234" s="30"/>
      <c r="V234" s="30"/>
      <c r="W234" s="30"/>
      <c r="X234" s="30"/>
      <c r="Y234" s="30"/>
      <c r="Z234" s="30"/>
      <c r="AA234" s="30"/>
      <c r="AB234" s="30"/>
      <c r="AC234" s="30"/>
      <c r="AD234" s="30"/>
      <c r="AE234" s="30"/>
      <c r="AT234" s="18" t="s">
        <v>142</v>
      </c>
      <c r="AU234" s="18" t="s">
        <v>83</v>
      </c>
    </row>
    <row r="235" spans="2:63" s="12" customFormat="1" ht="22.9" customHeight="1">
      <c r="B235" s="123"/>
      <c r="D235" s="124" t="s">
        <v>74</v>
      </c>
      <c r="E235" s="133" t="s">
        <v>1459</v>
      </c>
      <c r="F235" s="133" t="s">
        <v>1460</v>
      </c>
      <c r="J235" s="134">
        <f>BK235</f>
        <v>0</v>
      </c>
      <c r="L235" s="123"/>
      <c r="M235" s="127"/>
      <c r="N235" s="128"/>
      <c r="O235" s="128"/>
      <c r="P235" s="129">
        <f>SUM(P236:P263)</f>
        <v>6.446</v>
      </c>
      <c r="Q235" s="128"/>
      <c r="R235" s="129">
        <f>SUM(R236:R263)</f>
        <v>0.010562</v>
      </c>
      <c r="S235" s="128"/>
      <c r="T235" s="130">
        <f>SUM(T236:T263)</f>
        <v>0</v>
      </c>
      <c r="AR235" s="124" t="s">
        <v>83</v>
      </c>
      <c r="AT235" s="131" t="s">
        <v>74</v>
      </c>
      <c r="AU235" s="131" t="s">
        <v>81</v>
      </c>
      <c r="AY235" s="124" t="s">
        <v>132</v>
      </c>
      <c r="BK235" s="132">
        <f>SUM(BK236:BK263)</f>
        <v>0</v>
      </c>
    </row>
    <row r="236" spans="1:65" s="2" customFormat="1" ht="24.2" customHeight="1">
      <c r="A236" s="30"/>
      <c r="B236" s="135"/>
      <c r="C236" s="136">
        <v>57</v>
      </c>
      <c r="D236" s="136" t="s">
        <v>135</v>
      </c>
      <c r="E236" s="137" t="s">
        <v>1461</v>
      </c>
      <c r="F236" s="138" t="s">
        <v>1462</v>
      </c>
      <c r="G236" s="139" t="s">
        <v>234</v>
      </c>
      <c r="H236" s="140">
        <v>26</v>
      </c>
      <c r="I236" s="141"/>
      <c r="J236" s="141">
        <f>ROUND(I236*H236,2)</f>
        <v>0</v>
      </c>
      <c r="K236" s="138" t="s">
        <v>139</v>
      </c>
      <c r="L236" s="31"/>
      <c r="M236" s="142" t="s">
        <v>3</v>
      </c>
      <c r="N236" s="143" t="s">
        <v>46</v>
      </c>
      <c r="O236" s="144">
        <v>0.1</v>
      </c>
      <c r="P236" s="144">
        <f>O236*H236</f>
        <v>2.6</v>
      </c>
      <c r="Q236" s="144">
        <v>0</v>
      </c>
      <c r="R236" s="144">
        <f>Q236*H236</f>
        <v>0</v>
      </c>
      <c r="S236" s="144">
        <v>0</v>
      </c>
      <c r="T236" s="145">
        <f>S236*H236</f>
        <v>0</v>
      </c>
      <c r="U236" s="30"/>
      <c r="V236" s="30"/>
      <c r="W236" s="30"/>
      <c r="X236" s="30"/>
      <c r="Y236" s="30"/>
      <c r="Z236" s="30"/>
      <c r="AA236" s="30"/>
      <c r="AB236" s="30"/>
      <c r="AC236" s="30"/>
      <c r="AD236" s="30"/>
      <c r="AE236" s="30"/>
      <c r="AR236" s="146" t="s">
        <v>226</v>
      </c>
      <c r="AT236" s="146" t="s">
        <v>135</v>
      </c>
      <c r="AU236" s="146" t="s">
        <v>83</v>
      </c>
      <c r="AY236" s="18" t="s">
        <v>132</v>
      </c>
      <c r="BE236" s="147">
        <f>IF(N236="základní",J236,0)</f>
        <v>0</v>
      </c>
      <c r="BF236" s="147">
        <f>IF(N236="snížená",J236,0)</f>
        <v>0</v>
      </c>
      <c r="BG236" s="147">
        <f>IF(N236="zákl. přenesená",J236,0)</f>
        <v>0</v>
      </c>
      <c r="BH236" s="147">
        <f>IF(N236="sníž. přenesená",J236,0)</f>
        <v>0</v>
      </c>
      <c r="BI236" s="147">
        <f>IF(N236="nulová",J236,0)</f>
        <v>0</v>
      </c>
      <c r="BJ236" s="18" t="s">
        <v>81</v>
      </c>
      <c r="BK236" s="147">
        <f>ROUND(I236*H236,2)</f>
        <v>0</v>
      </c>
      <c r="BL236" s="18" t="s">
        <v>226</v>
      </c>
      <c r="BM236" s="146" t="s">
        <v>1463</v>
      </c>
    </row>
    <row r="237" spans="2:51" s="13" customFormat="1" ht="12">
      <c r="B237" s="152"/>
      <c r="D237" s="148" t="s">
        <v>144</v>
      </c>
      <c r="E237" s="153" t="s">
        <v>3</v>
      </c>
      <c r="F237" s="154" t="s">
        <v>1309</v>
      </c>
      <c r="H237" s="153" t="s">
        <v>3</v>
      </c>
      <c r="L237" s="152"/>
      <c r="M237" s="155"/>
      <c r="N237" s="156"/>
      <c r="O237" s="156"/>
      <c r="P237" s="156"/>
      <c r="Q237" s="156"/>
      <c r="R237" s="156"/>
      <c r="S237" s="156"/>
      <c r="T237" s="157"/>
      <c r="AT237" s="153" t="s">
        <v>144</v>
      </c>
      <c r="AU237" s="153" t="s">
        <v>83</v>
      </c>
      <c r="AV237" s="13" t="s">
        <v>81</v>
      </c>
      <c r="AW237" s="13" t="s">
        <v>37</v>
      </c>
      <c r="AX237" s="13" t="s">
        <v>75</v>
      </c>
      <c r="AY237" s="153" t="s">
        <v>132</v>
      </c>
    </row>
    <row r="238" spans="2:51" s="14" customFormat="1" ht="12">
      <c r="B238" s="158"/>
      <c r="D238" s="148" t="s">
        <v>144</v>
      </c>
      <c r="E238" s="159" t="s">
        <v>3</v>
      </c>
      <c r="F238" s="160" t="s">
        <v>283</v>
      </c>
      <c r="H238" s="161">
        <v>26</v>
      </c>
      <c r="L238" s="158"/>
      <c r="M238" s="162"/>
      <c r="N238" s="163"/>
      <c r="O238" s="163"/>
      <c r="P238" s="163"/>
      <c r="Q238" s="163"/>
      <c r="R238" s="163"/>
      <c r="S238" s="163"/>
      <c r="T238" s="164"/>
      <c r="AT238" s="159" t="s">
        <v>144</v>
      </c>
      <c r="AU238" s="159" t="s">
        <v>83</v>
      </c>
      <c r="AV238" s="14" t="s">
        <v>83</v>
      </c>
      <c r="AW238" s="14" t="s">
        <v>37</v>
      </c>
      <c r="AX238" s="14" t="s">
        <v>81</v>
      </c>
      <c r="AY238" s="159" t="s">
        <v>132</v>
      </c>
    </row>
    <row r="239" spans="1:65" s="2" customFormat="1" ht="24.2" customHeight="1">
      <c r="A239" s="30"/>
      <c r="B239" s="135"/>
      <c r="C239" s="165">
        <v>58</v>
      </c>
      <c r="D239" s="165" t="s">
        <v>158</v>
      </c>
      <c r="E239" s="166" t="s">
        <v>1464</v>
      </c>
      <c r="F239" s="167" t="s">
        <v>1465</v>
      </c>
      <c r="G239" s="168" t="s">
        <v>234</v>
      </c>
      <c r="H239" s="169">
        <v>27.3</v>
      </c>
      <c r="I239" s="170"/>
      <c r="J239" s="170">
        <f>ROUND(I239*H239,2)</f>
        <v>0</v>
      </c>
      <c r="K239" s="167" t="s">
        <v>139</v>
      </c>
      <c r="L239" s="171"/>
      <c r="M239" s="172" t="s">
        <v>3</v>
      </c>
      <c r="N239" s="173" t="s">
        <v>46</v>
      </c>
      <c r="O239" s="144">
        <v>0</v>
      </c>
      <c r="P239" s="144">
        <f>O239*H239</f>
        <v>0</v>
      </c>
      <c r="Q239" s="144">
        <v>6E-05</v>
      </c>
      <c r="R239" s="144">
        <f>Q239*H239</f>
        <v>0.0016380000000000001</v>
      </c>
      <c r="S239" s="144">
        <v>0</v>
      </c>
      <c r="T239" s="145">
        <f>S239*H239</f>
        <v>0</v>
      </c>
      <c r="U239" s="30"/>
      <c r="V239" s="30"/>
      <c r="W239" s="30"/>
      <c r="X239" s="30"/>
      <c r="Y239" s="30"/>
      <c r="Z239" s="30"/>
      <c r="AA239" s="30"/>
      <c r="AB239" s="30"/>
      <c r="AC239" s="30"/>
      <c r="AD239" s="30"/>
      <c r="AE239" s="30"/>
      <c r="AR239" s="146" t="s">
        <v>318</v>
      </c>
      <c r="AT239" s="146" t="s">
        <v>158</v>
      </c>
      <c r="AU239" s="146" t="s">
        <v>83</v>
      </c>
      <c r="AY239" s="18" t="s">
        <v>132</v>
      </c>
      <c r="BE239" s="147">
        <f>IF(N239="základní",J239,0)</f>
        <v>0</v>
      </c>
      <c r="BF239" s="147">
        <f>IF(N239="snížená",J239,0)</f>
        <v>0</v>
      </c>
      <c r="BG239" s="147">
        <f>IF(N239="zákl. přenesená",J239,0)</f>
        <v>0</v>
      </c>
      <c r="BH239" s="147">
        <f>IF(N239="sníž. přenesená",J239,0)</f>
        <v>0</v>
      </c>
      <c r="BI239" s="147">
        <f>IF(N239="nulová",J239,0)</f>
        <v>0</v>
      </c>
      <c r="BJ239" s="18" t="s">
        <v>81</v>
      </c>
      <c r="BK239" s="147">
        <f>ROUND(I239*H239,2)</f>
        <v>0</v>
      </c>
      <c r="BL239" s="18" t="s">
        <v>226</v>
      </c>
      <c r="BM239" s="146" t="s">
        <v>1466</v>
      </c>
    </row>
    <row r="240" spans="2:51" s="14" customFormat="1" ht="12">
      <c r="B240" s="158"/>
      <c r="D240" s="148" t="s">
        <v>144</v>
      </c>
      <c r="F240" s="160" t="s">
        <v>1467</v>
      </c>
      <c r="H240" s="161">
        <v>27.3</v>
      </c>
      <c r="L240" s="158"/>
      <c r="M240" s="162"/>
      <c r="N240" s="163"/>
      <c r="O240" s="163"/>
      <c r="P240" s="163"/>
      <c r="Q240" s="163"/>
      <c r="R240" s="163"/>
      <c r="S240" s="163"/>
      <c r="T240" s="164"/>
      <c r="AT240" s="159" t="s">
        <v>144</v>
      </c>
      <c r="AU240" s="159" t="s">
        <v>83</v>
      </c>
      <c r="AV240" s="14" t="s">
        <v>83</v>
      </c>
      <c r="AW240" s="14" t="s">
        <v>4</v>
      </c>
      <c r="AX240" s="14" t="s">
        <v>81</v>
      </c>
      <c r="AY240" s="159" t="s">
        <v>132</v>
      </c>
    </row>
    <row r="241" spans="1:65" s="2" customFormat="1" ht="24.2" customHeight="1">
      <c r="A241" s="30"/>
      <c r="B241" s="135"/>
      <c r="C241" s="136">
        <v>59</v>
      </c>
      <c r="D241" s="136" t="s">
        <v>135</v>
      </c>
      <c r="E241" s="137" t="s">
        <v>1468</v>
      </c>
      <c r="F241" s="138" t="s">
        <v>1469</v>
      </c>
      <c r="G241" s="139" t="s">
        <v>234</v>
      </c>
      <c r="H241" s="140">
        <v>26</v>
      </c>
      <c r="I241" s="141"/>
      <c r="J241" s="141">
        <f>ROUND(I241*H241,2)</f>
        <v>0</v>
      </c>
      <c r="K241" s="138" t="s">
        <v>139</v>
      </c>
      <c r="L241" s="31"/>
      <c r="M241" s="142" t="s">
        <v>3</v>
      </c>
      <c r="N241" s="143" t="s">
        <v>46</v>
      </c>
      <c r="O241" s="144">
        <v>0.04</v>
      </c>
      <c r="P241" s="144">
        <f>O241*H241</f>
        <v>1.04</v>
      </c>
      <c r="Q241" s="144">
        <v>0</v>
      </c>
      <c r="R241" s="144">
        <f>Q241*H241</f>
        <v>0</v>
      </c>
      <c r="S241" s="144">
        <v>0</v>
      </c>
      <c r="T241" s="145">
        <f>S241*H241</f>
        <v>0</v>
      </c>
      <c r="U241" s="30"/>
      <c r="V241" s="30"/>
      <c r="W241" s="30"/>
      <c r="X241" s="30"/>
      <c r="Y241" s="30"/>
      <c r="Z241" s="30"/>
      <c r="AA241" s="30"/>
      <c r="AB241" s="30"/>
      <c r="AC241" s="30"/>
      <c r="AD241" s="30"/>
      <c r="AE241" s="30"/>
      <c r="AR241" s="146" t="s">
        <v>226</v>
      </c>
      <c r="AT241" s="146" t="s">
        <v>135</v>
      </c>
      <c r="AU241" s="146" t="s">
        <v>83</v>
      </c>
      <c r="AY241" s="18" t="s">
        <v>132</v>
      </c>
      <c r="BE241" s="147">
        <f>IF(N241="základní",J241,0)</f>
        <v>0</v>
      </c>
      <c r="BF241" s="147">
        <f>IF(N241="snížená",J241,0)</f>
        <v>0</v>
      </c>
      <c r="BG241" s="147">
        <f>IF(N241="zákl. přenesená",J241,0)</f>
        <v>0</v>
      </c>
      <c r="BH241" s="147">
        <f>IF(N241="sníž. přenesená",J241,0)</f>
        <v>0</v>
      </c>
      <c r="BI241" s="147">
        <f>IF(N241="nulová",J241,0)</f>
        <v>0</v>
      </c>
      <c r="BJ241" s="18" t="s">
        <v>81</v>
      </c>
      <c r="BK241" s="147">
        <f>ROUND(I241*H241,2)</f>
        <v>0</v>
      </c>
      <c r="BL241" s="18" t="s">
        <v>226</v>
      </c>
      <c r="BM241" s="146" t="s">
        <v>1470</v>
      </c>
    </row>
    <row r="242" spans="1:47" s="2" customFormat="1" ht="29.25">
      <c r="A242" s="30"/>
      <c r="B242" s="31"/>
      <c r="C242" s="30"/>
      <c r="D242" s="148" t="s">
        <v>142</v>
      </c>
      <c r="E242" s="30"/>
      <c r="F242" s="149" t="s">
        <v>1471</v>
      </c>
      <c r="G242" s="30"/>
      <c r="H242" s="30"/>
      <c r="I242" s="30"/>
      <c r="J242" s="30"/>
      <c r="K242" s="30"/>
      <c r="L242" s="31"/>
      <c r="M242" s="150"/>
      <c r="N242" s="151"/>
      <c r="O242" s="51"/>
      <c r="P242" s="51"/>
      <c r="Q242" s="51"/>
      <c r="R242" s="51"/>
      <c r="S242" s="51"/>
      <c r="T242" s="52"/>
      <c r="U242" s="30"/>
      <c r="V242" s="30"/>
      <c r="W242" s="30"/>
      <c r="X242" s="30"/>
      <c r="Y242" s="30"/>
      <c r="Z242" s="30"/>
      <c r="AA242" s="30"/>
      <c r="AB242" s="30"/>
      <c r="AC242" s="30"/>
      <c r="AD242" s="30"/>
      <c r="AE242" s="30"/>
      <c r="AT242" s="18" t="s">
        <v>142</v>
      </c>
      <c r="AU242" s="18" t="s">
        <v>83</v>
      </c>
    </row>
    <row r="243" spans="2:51" s="13" customFormat="1" ht="12">
      <c r="B243" s="152"/>
      <c r="D243" s="148" t="s">
        <v>144</v>
      </c>
      <c r="E243" s="153" t="s">
        <v>3</v>
      </c>
      <c r="F243" s="154" t="s">
        <v>1309</v>
      </c>
      <c r="H243" s="153" t="s">
        <v>3</v>
      </c>
      <c r="L243" s="152"/>
      <c r="M243" s="155"/>
      <c r="N243" s="156"/>
      <c r="O243" s="156"/>
      <c r="P243" s="156"/>
      <c r="Q243" s="156"/>
      <c r="R243" s="156"/>
      <c r="S243" s="156"/>
      <c r="T243" s="157"/>
      <c r="AT243" s="153" t="s">
        <v>144</v>
      </c>
      <c r="AU243" s="153" t="s">
        <v>83</v>
      </c>
      <c r="AV243" s="13" t="s">
        <v>81</v>
      </c>
      <c r="AW243" s="13" t="s">
        <v>37</v>
      </c>
      <c r="AX243" s="13" t="s">
        <v>75</v>
      </c>
      <c r="AY243" s="153" t="s">
        <v>132</v>
      </c>
    </row>
    <row r="244" spans="2:51" s="14" customFormat="1" ht="12">
      <c r="B244" s="158"/>
      <c r="D244" s="148" t="s">
        <v>144</v>
      </c>
      <c r="E244" s="159" t="s">
        <v>3</v>
      </c>
      <c r="F244" s="160" t="s">
        <v>283</v>
      </c>
      <c r="H244" s="161">
        <v>26</v>
      </c>
      <c r="L244" s="158"/>
      <c r="M244" s="162"/>
      <c r="N244" s="163"/>
      <c r="O244" s="163"/>
      <c r="P244" s="163"/>
      <c r="Q244" s="163"/>
      <c r="R244" s="163"/>
      <c r="S244" s="163"/>
      <c r="T244" s="164"/>
      <c r="AT244" s="159" t="s">
        <v>144</v>
      </c>
      <c r="AU244" s="159" t="s">
        <v>83</v>
      </c>
      <c r="AV244" s="14" t="s">
        <v>83</v>
      </c>
      <c r="AW244" s="14" t="s">
        <v>37</v>
      </c>
      <c r="AX244" s="14" t="s">
        <v>81</v>
      </c>
      <c r="AY244" s="159" t="s">
        <v>132</v>
      </c>
    </row>
    <row r="245" spans="1:65" s="2" customFormat="1" ht="14.45" customHeight="1">
      <c r="A245" s="30"/>
      <c r="B245" s="135"/>
      <c r="C245" s="165">
        <v>60</v>
      </c>
      <c r="D245" s="165" t="s">
        <v>158</v>
      </c>
      <c r="E245" s="166" t="s">
        <v>1472</v>
      </c>
      <c r="F245" s="167" t="s">
        <v>1473</v>
      </c>
      <c r="G245" s="168" t="s">
        <v>234</v>
      </c>
      <c r="H245" s="169">
        <v>31.2</v>
      </c>
      <c r="I245" s="170"/>
      <c r="J245" s="170">
        <f>ROUND(I245*H245,2)</f>
        <v>0</v>
      </c>
      <c r="K245" s="167" t="s">
        <v>139</v>
      </c>
      <c r="L245" s="171"/>
      <c r="M245" s="172" t="s">
        <v>3</v>
      </c>
      <c r="N245" s="173" t="s">
        <v>46</v>
      </c>
      <c r="O245" s="144">
        <v>0</v>
      </c>
      <c r="P245" s="144">
        <f>O245*H245</f>
        <v>0</v>
      </c>
      <c r="Q245" s="144">
        <v>2E-05</v>
      </c>
      <c r="R245" s="144">
        <f>Q245*H245</f>
        <v>0.000624</v>
      </c>
      <c r="S245" s="144">
        <v>0</v>
      </c>
      <c r="T245" s="145">
        <f>S245*H245</f>
        <v>0</v>
      </c>
      <c r="U245" s="30"/>
      <c r="V245" s="30"/>
      <c r="W245" s="30"/>
      <c r="X245" s="30"/>
      <c r="Y245" s="30"/>
      <c r="Z245" s="30"/>
      <c r="AA245" s="30"/>
      <c r="AB245" s="30"/>
      <c r="AC245" s="30"/>
      <c r="AD245" s="30"/>
      <c r="AE245" s="30"/>
      <c r="AR245" s="146" t="s">
        <v>318</v>
      </c>
      <c r="AT245" s="146" t="s">
        <v>158</v>
      </c>
      <c r="AU245" s="146" t="s">
        <v>83</v>
      </c>
      <c r="AY245" s="18" t="s">
        <v>132</v>
      </c>
      <c r="BE245" s="147">
        <f>IF(N245="základní",J245,0)</f>
        <v>0</v>
      </c>
      <c r="BF245" s="147">
        <f>IF(N245="snížená",J245,0)</f>
        <v>0</v>
      </c>
      <c r="BG245" s="147">
        <f>IF(N245="zákl. přenesená",J245,0)</f>
        <v>0</v>
      </c>
      <c r="BH245" s="147">
        <f>IF(N245="sníž. přenesená",J245,0)</f>
        <v>0</v>
      </c>
      <c r="BI245" s="147">
        <f>IF(N245="nulová",J245,0)</f>
        <v>0</v>
      </c>
      <c r="BJ245" s="18" t="s">
        <v>81</v>
      </c>
      <c r="BK245" s="147">
        <f>ROUND(I245*H245,2)</f>
        <v>0</v>
      </c>
      <c r="BL245" s="18" t="s">
        <v>226</v>
      </c>
      <c r="BM245" s="146" t="s">
        <v>1474</v>
      </c>
    </row>
    <row r="246" spans="2:51" s="14" customFormat="1" ht="12">
      <c r="B246" s="158"/>
      <c r="D246" s="148" t="s">
        <v>144</v>
      </c>
      <c r="F246" s="160" t="s">
        <v>1475</v>
      </c>
      <c r="H246" s="161">
        <v>31.2</v>
      </c>
      <c r="L246" s="158"/>
      <c r="M246" s="162"/>
      <c r="N246" s="163"/>
      <c r="O246" s="163"/>
      <c r="P246" s="163"/>
      <c r="Q246" s="163"/>
      <c r="R246" s="163"/>
      <c r="S246" s="163"/>
      <c r="T246" s="164"/>
      <c r="AT246" s="159" t="s">
        <v>144</v>
      </c>
      <c r="AU246" s="159" t="s">
        <v>83</v>
      </c>
      <c r="AV246" s="14" t="s">
        <v>83</v>
      </c>
      <c r="AW246" s="14" t="s">
        <v>4</v>
      </c>
      <c r="AX246" s="14" t="s">
        <v>81</v>
      </c>
      <c r="AY246" s="159" t="s">
        <v>132</v>
      </c>
    </row>
    <row r="247" spans="1:65" s="2" customFormat="1" ht="14.45" customHeight="1">
      <c r="A247" s="30"/>
      <c r="B247" s="135"/>
      <c r="C247" s="136">
        <v>61</v>
      </c>
      <c r="D247" s="136" t="s">
        <v>135</v>
      </c>
      <c r="E247" s="137" t="s">
        <v>1476</v>
      </c>
      <c r="F247" s="138" t="s">
        <v>1477</v>
      </c>
      <c r="G247" s="139" t="s">
        <v>184</v>
      </c>
      <c r="H247" s="140">
        <v>1</v>
      </c>
      <c r="I247" s="141"/>
      <c r="J247" s="141">
        <f>ROUND(I247*H247,2)</f>
        <v>0</v>
      </c>
      <c r="K247" s="138" t="s">
        <v>139</v>
      </c>
      <c r="L247" s="31"/>
      <c r="M247" s="142" t="s">
        <v>3</v>
      </c>
      <c r="N247" s="143" t="s">
        <v>46</v>
      </c>
      <c r="O247" s="144">
        <v>0.17</v>
      </c>
      <c r="P247" s="144">
        <f>O247*H247</f>
        <v>0.17</v>
      </c>
      <c r="Q247" s="144">
        <v>0</v>
      </c>
      <c r="R247" s="144">
        <f>Q247*H247</f>
        <v>0</v>
      </c>
      <c r="S247" s="144">
        <v>0</v>
      </c>
      <c r="T247" s="145">
        <f>S247*H247</f>
        <v>0</v>
      </c>
      <c r="U247" s="30"/>
      <c r="V247" s="30"/>
      <c r="W247" s="30"/>
      <c r="X247" s="30"/>
      <c r="Y247" s="30"/>
      <c r="Z247" s="30"/>
      <c r="AA247" s="30"/>
      <c r="AB247" s="30"/>
      <c r="AC247" s="30"/>
      <c r="AD247" s="30"/>
      <c r="AE247" s="30"/>
      <c r="AR247" s="146" t="s">
        <v>226</v>
      </c>
      <c r="AT247" s="146" t="s">
        <v>135</v>
      </c>
      <c r="AU247" s="146" t="s">
        <v>83</v>
      </c>
      <c r="AY247" s="18" t="s">
        <v>132</v>
      </c>
      <c r="BE247" s="147">
        <f>IF(N247="základní",J247,0)</f>
        <v>0</v>
      </c>
      <c r="BF247" s="147">
        <f>IF(N247="snížená",J247,0)</f>
        <v>0</v>
      </c>
      <c r="BG247" s="147">
        <f>IF(N247="zákl. přenesená",J247,0)</f>
        <v>0</v>
      </c>
      <c r="BH247" s="147">
        <f>IF(N247="sníž. přenesená",J247,0)</f>
        <v>0</v>
      </c>
      <c r="BI247" s="147">
        <f>IF(N247="nulová",J247,0)</f>
        <v>0</v>
      </c>
      <c r="BJ247" s="18" t="s">
        <v>81</v>
      </c>
      <c r="BK247" s="147">
        <f>ROUND(I247*H247,2)</f>
        <v>0</v>
      </c>
      <c r="BL247" s="18" t="s">
        <v>226</v>
      </c>
      <c r="BM247" s="146" t="s">
        <v>1478</v>
      </c>
    </row>
    <row r="248" spans="2:51" s="13" customFormat="1" ht="12">
      <c r="B248" s="152"/>
      <c r="D248" s="148" t="s">
        <v>144</v>
      </c>
      <c r="E248" s="153" t="s">
        <v>3</v>
      </c>
      <c r="F248" s="154" t="s">
        <v>1309</v>
      </c>
      <c r="H248" s="153" t="s">
        <v>3</v>
      </c>
      <c r="L248" s="152"/>
      <c r="M248" s="155"/>
      <c r="N248" s="156"/>
      <c r="O248" s="156"/>
      <c r="P248" s="156"/>
      <c r="Q248" s="156"/>
      <c r="R248" s="156"/>
      <c r="S248" s="156"/>
      <c r="T248" s="157"/>
      <c r="AT248" s="153" t="s">
        <v>144</v>
      </c>
      <c r="AU248" s="153" t="s">
        <v>83</v>
      </c>
      <c r="AV248" s="13" t="s">
        <v>81</v>
      </c>
      <c r="AW248" s="13" t="s">
        <v>37</v>
      </c>
      <c r="AX248" s="13" t="s">
        <v>75</v>
      </c>
      <c r="AY248" s="153" t="s">
        <v>132</v>
      </c>
    </row>
    <row r="249" spans="2:51" s="14" customFormat="1" ht="12">
      <c r="B249" s="158"/>
      <c r="D249" s="148" t="s">
        <v>144</v>
      </c>
      <c r="E249" s="159" t="s">
        <v>3</v>
      </c>
      <c r="F249" s="160" t="s">
        <v>81</v>
      </c>
      <c r="H249" s="161">
        <v>1</v>
      </c>
      <c r="L249" s="158"/>
      <c r="M249" s="162"/>
      <c r="N249" s="163"/>
      <c r="O249" s="163"/>
      <c r="P249" s="163"/>
      <c r="Q249" s="163"/>
      <c r="R249" s="163"/>
      <c r="S249" s="163"/>
      <c r="T249" s="164"/>
      <c r="AT249" s="159" t="s">
        <v>144</v>
      </c>
      <c r="AU249" s="159" t="s">
        <v>83</v>
      </c>
      <c r="AV249" s="14" t="s">
        <v>83</v>
      </c>
      <c r="AW249" s="14" t="s">
        <v>37</v>
      </c>
      <c r="AX249" s="14" t="s">
        <v>81</v>
      </c>
      <c r="AY249" s="159" t="s">
        <v>132</v>
      </c>
    </row>
    <row r="250" spans="1:65" s="2" customFormat="1" ht="24.2" customHeight="1">
      <c r="A250" s="30"/>
      <c r="B250" s="135"/>
      <c r="C250" s="165">
        <v>62</v>
      </c>
      <c r="D250" s="165" t="s">
        <v>158</v>
      </c>
      <c r="E250" s="166" t="s">
        <v>1479</v>
      </c>
      <c r="F250" s="167" t="s">
        <v>1480</v>
      </c>
      <c r="G250" s="168" t="s">
        <v>184</v>
      </c>
      <c r="H250" s="169">
        <v>1</v>
      </c>
      <c r="I250" s="170"/>
      <c r="J250" s="170">
        <f>ROUND(I250*H250,2)</f>
        <v>0</v>
      </c>
      <c r="K250" s="167" t="s">
        <v>139</v>
      </c>
      <c r="L250" s="171"/>
      <c r="M250" s="172" t="s">
        <v>3</v>
      </c>
      <c r="N250" s="173" t="s">
        <v>46</v>
      </c>
      <c r="O250" s="144">
        <v>0</v>
      </c>
      <c r="P250" s="144">
        <f>O250*H250</f>
        <v>0</v>
      </c>
      <c r="Q250" s="144">
        <v>0.0081</v>
      </c>
      <c r="R250" s="144">
        <f>Q250*H250</f>
        <v>0.0081</v>
      </c>
      <c r="S250" s="144">
        <v>0</v>
      </c>
      <c r="T250" s="145">
        <f>S250*H250</f>
        <v>0</v>
      </c>
      <c r="U250" s="30"/>
      <c r="V250" s="30"/>
      <c r="W250" s="30"/>
      <c r="X250" s="30"/>
      <c r="Y250" s="30"/>
      <c r="Z250" s="30"/>
      <c r="AA250" s="30"/>
      <c r="AB250" s="30"/>
      <c r="AC250" s="30"/>
      <c r="AD250" s="30"/>
      <c r="AE250" s="30"/>
      <c r="AR250" s="146" t="s">
        <v>318</v>
      </c>
      <c r="AT250" s="146" t="s">
        <v>158</v>
      </c>
      <c r="AU250" s="146" t="s">
        <v>83</v>
      </c>
      <c r="AY250" s="18" t="s">
        <v>132</v>
      </c>
      <c r="BE250" s="147">
        <f>IF(N250="základní",J250,0)</f>
        <v>0</v>
      </c>
      <c r="BF250" s="147">
        <f>IF(N250="snížená",J250,0)</f>
        <v>0</v>
      </c>
      <c r="BG250" s="147">
        <f>IF(N250="zákl. přenesená",J250,0)</f>
        <v>0</v>
      </c>
      <c r="BH250" s="147">
        <f>IF(N250="sníž. přenesená",J250,0)</f>
        <v>0</v>
      </c>
      <c r="BI250" s="147">
        <f>IF(N250="nulová",J250,0)</f>
        <v>0</v>
      </c>
      <c r="BJ250" s="18" t="s">
        <v>81</v>
      </c>
      <c r="BK250" s="147">
        <f>ROUND(I250*H250,2)</f>
        <v>0</v>
      </c>
      <c r="BL250" s="18" t="s">
        <v>226</v>
      </c>
      <c r="BM250" s="146" t="s">
        <v>1481</v>
      </c>
    </row>
    <row r="251" spans="1:65" s="2" customFormat="1" ht="37.9" customHeight="1">
      <c r="A251" s="30"/>
      <c r="B251" s="135"/>
      <c r="C251" s="136">
        <v>63</v>
      </c>
      <c r="D251" s="136" t="s">
        <v>135</v>
      </c>
      <c r="E251" s="137" t="s">
        <v>1482</v>
      </c>
      <c r="F251" s="138" t="s">
        <v>1483</v>
      </c>
      <c r="G251" s="139" t="s">
        <v>184</v>
      </c>
      <c r="H251" s="140">
        <v>2</v>
      </c>
      <c r="I251" s="141"/>
      <c r="J251" s="141">
        <f>ROUND(I251*H251,2)</f>
        <v>0</v>
      </c>
      <c r="K251" s="138" t="s">
        <v>139</v>
      </c>
      <c r="L251" s="31"/>
      <c r="M251" s="142" t="s">
        <v>3</v>
      </c>
      <c r="N251" s="143" t="s">
        <v>46</v>
      </c>
      <c r="O251" s="144">
        <v>0.25</v>
      </c>
      <c r="P251" s="144">
        <f>O251*H251</f>
        <v>0.5</v>
      </c>
      <c r="Q251" s="144">
        <v>0</v>
      </c>
      <c r="R251" s="144">
        <f>Q251*H251</f>
        <v>0</v>
      </c>
      <c r="S251" s="144">
        <v>0</v>
      </c>
      <c r="T251" s="145">
        <f>S251*H251</f>
        <v>0</v>
      </c>
      <c r="U251" s="30"/>
      <c r="V251" s="30"/>
      <c r="W251" s="30"/>
      <c r="X251" s="30"/>
      <c r="Y251" s="30"/>
      <c r="Z251" s="30"/>
      <c r="AA251" s="30"/>
      <c r="AB251" s="30"/>
      <c r="AC251" s="30"/>
      <c r="AD251" s="30"/>
      <c r="AE251" s="30"/>
      <c r="AR251" s="146" t="s">
        <v>226</v>
      </c>
      <c r="AT251" s="146" t="s">
        <v>135</v>
      </c>
      <c r="AU251" s="146" t="s">
        <v>83</v>
      </c>
      <c r="AY251" s="18" t="s">
        <v>132</v>
      </c>
      <c r="BE251" s="147">
        <f>IF(N251="základní",J251,0)</f>
        <v>0</v>
      </c>
      <c r="BF251" s="147">
        <f>IF(N251="snížená",J251,0)</f>
        <v>0</v>
      </c>
      <c r="BG251" s="147">
        <f>IF(N251="zákl. přenesená",J251,0)</f>
        <v>0</v>
      </c>
      <c r="BH251" s="147">
        <f>IF(N251="sníž. přenesená",J251,0)</f>
        <v>0</v>
      </c>
      <c r="BI251" s="147">
        <f>IF(N251="nulová",J251,0)</f>
        <v>0</v>
      </c>
      <c r="BJ251" s="18" t="s">
        <v>81</v>
      </c>
      <c r="BK251" s="147">
        <f>ROUND(I251*H251,2)</f>
        <v>0</v>
      </c>
      <c r="BL251" s="18" t="s">
        <v>226</v>
      </c>
      <c r="BM251" s="146" t="s">
        <v>1484</v>
      </c>
    </row>
    <row r="252" spans="2:51" s="13" customFormat="1" ht="12">
      <c r="B252" s="152"/>
      <c r="D252" s="148" t="s">
        <v>144</v>
      </c>
      <c r="E252" s="153" t="s">
        <v>3</v>
      </c>
      <c r="F252" s="154" t="s">
        <v>1309</v>
      </c>
      <c r="H252" s="153" t="s">
        <v>3</v>
      </c>
      <c r="L252" s="152"/>
      <c r="M252" s="155"/>
      <c r="N252" s="156"/>
      <c r="O252" s="156"/>
      <c r="P252" s="156"/>
      <c r="Q252" s="156"/>
      <c r="R252" s="156"/>
      <c r="S252" s="156"/>
      <c r="T252" s="157"/>
      <c r="AT252" s="153" t="s">
        <v>144</v>
      </c>
      <c r="AU252" s="153" t="s">
        <v>83</v>
      </c>
      <c r="AV252" s="13" t="s">
        <v>81</v>
      </c>
      <c r="AW252" s="13" t="s">
        <v>37</v>
      </c>
      <c r="AX252" s="13" t="s">
        <v>75</v>
      </c>
      <c r="AY252" s="153" t="s">
        <v>132</v>
      </c>
    </row>
    <row r="253" spans="2:51" s="14" customFormat="1" ht="12">
      <c r="B253" s="158"/>
      <c r="D253" s="148" t="s">
        <v>144</v>
      </c>
      <c r="E253" s="159" t="s">
        <v>3</v>
      </c>
      <c r="F253" s="160" t="s">
        <v>83</v>
      </c>
      <c r="H253" s="161">
        <v>2</v>
      </c>
      <c r="L253" s="158"/>
      <c r="M253" s="162"/>
      <c r="N253" s="163"/>
      <c r="O253" s="163"/>
      <c r="P253" s="163"/>
      <c r="Q253" s="163"/>
      <c r="R253" s="163"/>
      <c r="S253" s="163"/>
      <c r="T253" s="164"/>
      <c r="AT253" s="159" t="s">
        <v>144</v>
      </c>
      <c r="AU253" s="159" t="s">
        <v>83</v>
      </c>
      <c r="AV253" s="14" t="s">
        <v>83</v>
      </c>
      <c r="AW253" s="14" t="s">
        <v>37</v>
      </c>
      <c r="AX253" s="14" t="s">
        <v>81</v>
      </c>
      <c r="AY253" s="159" t="s">
        <v>132</v>
      </c>
    </row>
    <row r="254" spans="1:65" s="2" customFormat="1" ht="14.45" customHeight="1">
      <c r="A254" s="30"/>
      <c r="B254" s="135"/>
      <c r="C254" s="165">
        <v>64</v>
      </c>
      <c r="D254" s="165" t="s">
        <v>158</v>
      </c>
      <c r="E254" s="166" t="s">
        <v>1485</v>
      </c>
      <c r="F254" s="167" t="s">
        <v>1486</v>
      </c>
      <c r="G254" s="168" t="s">
        <v>184</v>
      </c>
      <c r="H254" s="169">
        <v>2</v>
      </c>
      <c r="I254" s="170"/>
      <c r="J254" s="170">
        <f>ROUND(I254*H254,2)</f>
        <v>0</v>
      </c>
      <c r="K254" s="167" t="s">
        <v>407</v>
      </c>
      <c r="L254" s="171"/>
      <c r="M254" s="172" t="s">
        <v>3</v>
      </c>
      <c r="N254" s="173" t="s">
        <v>46</v>
      </c>
      <c r="O254" s="144">
        <v>0</v>
      </c>
      <c r="P254" s="144">
        <f>O254*H254</f>
        <v>0</v>
      </c>
      <c r="Q254" s="144">
        <v>0.0001</v>
      </c>
      <c r="R254" s="144">
        <f>Q254*H254</f>
        <v>0.0002</v>
      </c>
      <c r="S254" s="144">
        <v>0</v>
      </c>
      <c r="T254" s="145">
        <f>S254*H254</f>
        <v>0</v>
      </c>
      <c r="U254" s="30"/>
      <c r="V254" s="30"/>
      <c r="W254" s="30"/>
      <c r="X254" s="30"/>
      <c r="Y254" s="30"/>
      <c r="Z254" s="30"/>
      <c r="AA254" s="30"/>
      <c r="AB254" s="30"/>
      <c r="AC254" s="30"/>
      <c r="AD254" s="30"/>
      <c r="AE254" s="30"/>
      <c r="AR254" s="146" t="s">
        <v>318</v>
      </c>
      <c r="AT254" s="146" t="s">
        <v>158</v>
      </c>
      <c r="AU254" s="146" t="s">
        <v>83</v>
      </c>
      <c r="AY254" s="18" t="s">
        <v>132</v>
      </c>
      <c r="BE254" s="147">
        <f>IF(N254="základní",J254,0)</f>
        <v>0</v>
      </c>
      <c r="BF254" s="147">
        <f>IF(N254="snížená",J254,0)</f>
        <v>0</v>
      </c>
      <c r="BG254" s="147">
        <f>IF(N254="zákl. přenesená",J254,0)</f>
        <v>0</v>
      </c>
      <c r="BH254" s="147">
        <f>IF(N254="sníž. přenesená",J254,0)</f>
        <v>0</v>
      </c>
      <c r="BI254" s="147">
        <f>IF(N254="nulová",J254,0)</f>
        <v>0</v>
      </c>
      <c r="BJ254" s="18" t="s">
        <v>81</v>
      </c>
      <c r="BK254" s="147">
        <f>ROUND(I254*H254,2)</f>
        <v>0</v>
      </c>
      <c r="BL254" s="18" t="s">
        <v>226</v>
      </c>
      <c r="BM254" s="146" t="s">
        <v>1487</v>
      </c>
    </row>
    <row r="255" spans="1:65" s="2" customFormat="1" ht="26.25" customHeight="1">
      <c r="A255" s="30"/>
      <c r="B255" s="135"/>
      <c r="C255" s="136">
        <v>65</v>
      </c>
      <c r="D255" s="136" t="s">
        <v>135</v>
      </c>
      <c r="E255" s="137" t="s">
        <v>1488</v>
      </c>
      <c r="F255" s="138" t="s">
        <v>1489</v>
      </c>
      <c r="G255" s="139" t="s">
        <v>184</v>
      </c>
      <c r="H255" s="140">
        <v>2</v>
      </c>
      <c r="I255" s="141"/>
      <c r="J255" s="141">
        <f>ROUND(I255*H255,2)</f>
        <v>0</v>
      </c>
      <c r="K255" s="138" t="s">
        <v>139</v>
      </c>
      <c r="L255" s="31"/>
      <c r="M255" s="142" t="s">
        <v>3</v>
      </c>
      <c r="N255" s="143" t="s">
        <v>46</v>
      </c>
      <c r="O255" s="144">
        <v>0.018</v>
      </c>
      <c r="P255" s="144">
        <f>O255*H255</f>
        <v>0.036</v>
      </c>
      <c r="Q255" s="144">
        <v>0</v>
      </c>
      <c r="R255" s="144">
        <f>Q255*H255</f>
        <v>0</v>
      </c>
      <c r="S255" s="144">
        <v>0</v>
      </c>
      <c r="T255" s="145">
        <f>S255*H255</f>
        <v>0</v>
      </c>
      <c r="U255" s="30"/>
      <c r="V255" s="30"/>
      <c r="W255" s="30"/>
      <c r="X255" s="30"/>
      <c r="Y255" s="30"/>
      <c r="Z255" s="30"/>
      <c r="AA255" s="30"/>
      <c r="AB255" s="30"/>
      <c r="AC255" s="30"/>
      <c r="AD255" s="30"/>
      <c r="AE255" s="30"/>
      <c r="AR255" s="146" t="s">
        <v>226</v>
      </c>
      <c r="AT255" s="146" t="s">
        <v>135</v>
      </c>
      <c r="AU255" s="146" t="s">
        <v>83</v>
      </c>
      <c r="AY255" s="18" t="s">
        <v>132</v>
      </c>
      <c r="BE255" s="147">
        <f>IF(N255="základní",J255,0)</f>
        <v>0</v>
      </c>
      <c r="BF255" s="147">
        <f>IF(N255="snížená",J255,0)</f>
        <v>0</v>
      </c>
      <c r="BG255" s="147">
        <f>IF(N255="zákl. přenesená",J255,0)</f>
        <v>0</v>
      </c>
      <c r="BH255" s="147">
        <f>IF(N255="sníž. přenesená",J255,0)</f>
        <v>0</v>
      </c>
      <c r="BI255" s="147">
        <f>IF(N255="nulová",J255,0)</f>
        <v>0</v>
      </c>
      <c r="BJ255" s="18" t="s">
        <v>81</v>
      </c>
      <c r="BK255" s="147">
        <f>ROUND(I255*H255,2)</f>
        <v>0</v>
      </c>
      <c r="BL255" s="18" t="s">
        <v>226</v>
      </c>
      <c r="BM255" s="146" t="s">
        <v>1490</v>
      </c>
    </row>
    <row r="256" spans="1:65" s="2" customFormat="1" ht="49.15" customHeight="1">
      <c r="A256" s="30"/>
      <c r="B256" s="135"/>
      <c r="C256" s="136">
        <v>66</v>
      </c>
      <c r="D256" s="136" t="s">
        <v>135</v>
      </c>
      <c r="E256" s="137" t="s">
        <v>1491</v>
      </c>
      <c r="F256" s="138" t="s">
        <v>1492</v>
      </c>
      <c r="G256" s="139" t="s">
        <v>483</v>
      </c>
      <c r="H256" s="140">
        <v>1</v>
      </c>
      <c r="I256" s="141"/>
      <c r="J256" s="141">
        <f>ROUND(I256*H256,2)</f>
        <v>0</v>
      </c>
      <c r="K256" s="138" t="s">
        <v>407</v>
      </c>
      <c r="L256" s="31"/>
      <c r="M256" s="142" t="s">
        <v>3</v>
      </c>
      <c r="N256" s="143" t="s">
        <v>46</v>
      </c>
      <c r="O256" s="144">
        <v>2.1</v>
      </c>
      <c r="P256" s="144">
        <f>O256*H256</f>
        <v>2.1</v>
      </c>
      <c r="Q256" s="144">
        <v>0</v>
      </c>
      <c r="R256" s="144">
        <f>Q256*H256</f>
        <v>0</v>
      </c>
      <c r="S256" s="144">
        <v>0</v>
      </c>
      <c r="T256" s="145">
        <f>S256*H256</f>
        <v>0</v>
      </c>
      <c r="U256" s="30"/>
      <c r="V256" s="30"/>
      <c r="W256" s="30"/>
      <c r="X256" s="30"/>
      <c r="Y256" s="30"/>
      <c r="Z256" s="30"/>
      <c r="AA256" s="30"/>
      <c r="AB256" s="30"/>
      <c r="AC256" s="30"/>
      <c r="AD256" s="30"/>
      <c r="AE256" s="30"/>
      <c r="AR256" s="146" t="s">
        <v>226</v>
      </c>
      <c r="AT256" s="146" t="s">
        <v>135</v>
      </c>
      <c r="AU256" s="146" t="s">
        <v>83</v>
      </c>
      <c r="AY256" s="18" t="s">
        <v>132</v>
      </c>
      <c r="BE256" s="147">
        <f>IF(N256="základní",J256,0)</f>
        <v>0</v>
      </c>
      <c r="BF256" s="147">
        <f>IF(N256="snížená",J256,0)</f>
        <v>0</v>
      </c>
      <c r="BG256" s="147">
        <f>IF(N256="zákl. přenesená",J256,0)</f>
        <v>0</v>
      </c>
      <c r="BH256" s="147">
        <f>IF(N256="sníž. přenesená",J256,0)</f>
        <v>0</v>
      </c>
      <c r="BI256" s="147">
        <f>IF(N256="nulová",J256,0)</f>
        <v>0</v>
      </c>
      <c r="BJ256" s="18" t="s">
        <v>81</v>
      </c>
      <c r="BK256" s="147">
        <f>ROUND(I256*H256,2)</f>
        <v>0</v>
      </c>
      <c r="BL256" s="18" t="s">
        <v>226</v>
      </c>
      <c r="BM256" s="146" t="s">
        <v>1493</v>
      </c>
    </row>
    <row r="257" spans="1:47" s="2" customFormat="1" ht="58.5">
      <c r="A257" s="30"/>
      <c r="B257" s="31"/>
      <c r="C257" s="30"/>
      <c r="D257" s="148" t="s">
        <v>186</v>
      </c>
      <c r="E257" s="30"/>
      <c r="F257" s="149" t="s">
        <v>1494</v>
      </c>
      <c r="G257" s="30"/>
      <c r="H257" s="30"/>
      <c r="I257" s="30"/>
      <c r="J257" s="30"/>
      <c r="K257" s="30"/>
      <c r="L257" s="31"/>
      <c r="M257" s="150"/>
      <c r="N257" s="151"/>
      <c r="O257" s="51"/>
      <c r="P257" s="51"/>
      <c r="Q257" s="51"/>
      <c r="R257" s="51"/>
      <c r="S257" s="51"/>
      <c r="T257" s="52"/>
      <c r="U257" s="30"/>
      <c r="V257" s="30"/>
      <c r="W257" s="30"/>
      <c r="X257" s="30"/>
      <c r="Y257" s="30"/>
      <c r="Z257" s="30"/>
      <c r="AA257" s="30"/>
      <c r="AB257" s="30"/>
      <c r="AC257" s="30"/>
      <c r="AD257" s="30"/>
      <c r="AE257" s="30"/>
      <c r="AT257" s="18" t="s">
        <v>186</v>
      </c>
      <c r="AU257" s="18" t="s">
        <v>83</v>
      </c>
    </row>
    <row r="258" spans="2:51" s="13" customFormat="1" ht="12">
      <c r="B258" s="152"/>
      <c r="D258" s="148" t="s">
        <v>144</v>
      </c>
      <c r="E258" s="153" t="s">
        <v>3</v>
      </c>
      <c r="F258" s="154" t="s">
        <v>1309</v>
      </c>
      <c r="H258" s="153" t="s">
        <v>3</v>
      </c>
      <c r="L258" s="152"/>
      <c r="M258" s="155"/>
      <c r="N258" s="156"/>
      <c r="O258" s="156"/>
      <c r="P258" s="156"/>
      <c r="Q258" s="156"/>
      <c r="R258" s="156"/>
      <c r="S258" s="156"/>
      <c r="T258" s="157"/>
      <c r="AT258" s="153" t="s">
        <v>144</v>
      </c>
      <c r="AU258" s="153" t="s">
        <v>83</v>
      </c>
      <c r="AV258" s="13" t="s">
        <v>81</v>
      </c>
      <c r="AW258" s="13" t="s">
        <v>37</v>
      </c>
      <c r="AX258" s="13" t="s">
        <v>75</v>
      </c>
      <c r="AY258" s="153" t="s">
        <v>132</v>
      </c>
    </row>
    <row r="259" spans="2:51" s="14" customFormat="1" ht="12">
      <c r="B259" s="158"/>
      <c r="D259" s="148" t="s">
        <v>144</v>
      </c>
      <c r="E259" s="159" t="s">
        <v>3</v>
      </c>
      <c r="F259" s="160" t="s">
        <v>81</v>
      </c>
      <c r="H259" s="161">
        <v>1</v>
      </c>
      <c r="L259" s="158"/>
      <c r="M259" s="162"/>
      <c r="N259" s="163"/>
      <c r="O259" s="163"/>
      <c r="P259" s="163"/>
      <c r="Q259" s="163"/>
      <c r="R259" s="163"/>
      <c r="S259" s="163"/>
      <c r="T259" s="164"/>
      <c r="AT259" s="159" t="s">
        <v>144</v>
      </c>
      <c r="AU259" s="159" t="s">
        <v>83</v>
      </c>
      <c r="AV259" s="14" t="s">
        <v>83</v>
      </c>
      <c r="AW259" s="14" t="s">
        <v>37</v>
      </c>
      <c r="AX259" s="14" t="s">
        <v>81</v>
      </c>
      <c r="AY259" s="159" t="s">
        <v>132</v>
      </c>
    </row>
    <row r="260" spans="1:65" s="2" customFormat="1" ht="37.9" customHeight="1">
      <c r="A260" s="30"/>
      <c r="B260" s="135"/>
      <c r="C260" s="136">
        <v>67</v>
      </c>
      <c r="D260" s="136" t="s">
        <v>135</v>
      </c>
      <c r="E260" s="137" t="s">
        <v>1495</v>
      </c>
      <c r="F260" s="138" t="s">
        <v>1496</v>
      </c>
      <c r="G260" s="139" t="s">
        <v>432</v>
      </c>
      <c r="H260" s="140">
        <v>89.159</v>
      </c>
      <c r="I260" s="141"/>
      <c r="J260" s="141">
        <f>ROUND(I260*H260,2)</f>
        <v>0</v>
      </c>
      <c r="K260" s="138" t="s">
        <v>139</v>
      </c>
      <c r="L260" s="31"/>
      <c r="M260" s="142" t="s">
        <v>3</v>
      </c>
      <c r="N260" s="143" t="s">
        <v>46</v>
      </c>
      <c r="O260" s="144">
        <v>0</v>
      </c>
      <c r="P260" s="144">
        <f>O260*H260</f>
        <v>0</v>
      </c>
      <c r="Q260" s="144">
        <v>0</v>
      </c>
      <c r="R260" s="144">
        <f>Q260*H260</f>
        <v>0</v>
      </c>
      <c r="S260" s="144">
        <v>0</v>
      </c>
      <c r="T260" s="145">
        <f>S260*H260</f>
        <v>0</v>
      </c>
      <c r="U260" s="30"/>
      <c r="V260" s="30"/>
      <c r="W260" s="30"/>
      <c r="X260" s="30"/>
      <c r="Y260" s="30"/>
      <c r="Z260" s="30"/>
      <c r="AA260" s="30"/>
      <c r="AB260" s="30"/>
      <c r="AC260" s="30"/>
      <c r="AD260" s="30"/>
      <c r="AE260" s="30"/>
      <c r="AR260" s="146" t="s">
        <v>226</v>
      </c>
      <c r="AT260" s="146" t="s">
        <v>135</v>
      </c>
      <c r="AU260" s="146" t="s">
        <v>83</v>
      </c>
      <c r="AY260" s="18" t="s">
        <v>132</v>
      </c>
      <c r="BE260" s="147">
        <f>IF(N260="základní",J260,0)</f>
        <v>0</v>
      </c>
      <c r="BF260" s="147">
        <f>IF(N260="snížená",J260,0)</f>
        <v>0</v>
      </c>
      <c r="BG260" s="147">
        <f>IF(N260="zákl. přenesená",J260,0)</f>
        <v>0</v>
      </c>
      <c r="BH260" s="147">
        <f>IF(N260="sníž. přenesená",J260,0)</f>
        <v>0</v>
      </c>
      <c r="BI260" s="147">
        <f>IF(N260="nulová",J260,0)</f>
        <v>0</v>
      </c>
      <c r="BJ260" s="18" t="s">
        <v>81</v>
      </c>
      <c r="BK260" s="147">
        <f>ROUND(I260*H260,2)</f>
        <v>0</v>
      </c>
      <c r="BL260" s="18" t="s">
        <v>226</v>
      </c>
      <c r="BM260" s="146" t="s">
        <v>1497</v>
      </c>
    </row>
    <row r="261" spans="1:47" s="2" customFormat="1" ht="136.5">
      <c r="A261" s="30"/>
      <c r="B261" s="31"/>
      <c r="C261" s="30"/>
      <c r="D261" s="148" t="s">
        <v>142</v>
      </c>
      <c r="E261" s="30"/>
      <c r="F261" s="149" t="s">
        <v>573</v>
      </c>
      <c r="G261" s="30"/>
      <c r="H261" s="30"/>
      <c r="I261" s="30"/>
      <c r="J261" s="30"/>
      <c r="K261" s="30"/>
      <c r="L261" s="31"/>
      <c r="M261" s="150"/>
      <c r="N261" s="151"/>
      <c r="O261" s="51"/>
      <c r="P261" s="51"/>
      <c r="Q261" s="51"/>
      <c r="R261" s="51"/>
      <c r="S261" s="51"/>
      <c r="T261" s="52"/>
      <c r="U261" s="30"/>
      <c r="V261" s="30"/>
      <c r="W261" s="30"/>
      <c r="X261" s="30"/>
      <c r="Y261" s="30"/>
      <c r="Z261" s="30"/>
      <c r="AA261" s="30"/>
      <c r="AB261" s="30"/>
      <c r="AC261" s="30"/>
      <c r="AD261" s="30"/>
      <c r="AE261" s="30"/>
      <c r="AT261" s="18" t="s">
        <v>142</v>
      </c>
      <c r="AU261" s="18" t="s">
        <v>83</v>
      </c>
    </row>
    <row r="262" spans="1:65" s="2" customFormat="1" ht="49.15" customHeight="1">
      <c r="A262" s="30"/>
      <c r="B262" s="135"/>
      <c r="C262" s="136">
        <v>68</v>
      </c>
      <c r="D262" s="136" t="s">
        <v>135</v>
      </c>
      <c r="E262" s="137" t="s">
        <v>1498</v>
      </c>
      <c r="F262" s="138" t="s">
        <v>1499</v>
      </c>
      <c r="G262" s="139" t="s">
        <v>432</v>
      </c>
      <c r="H262" s="140">
        <v>89.159</v>
      </c>
      <c r="I262" s="141"/>
      <c r="J262" s="141">
        <f>ROUND(I262*H262,2)</f>
        <v>0</v>
      </c>
      <c r="K262" s="138" t="s">
        <v>139</v>
      </c>
      <c r="L262" s="31"/>
      <c r="M262" s="142" t="s">
        <v>3</v>
      </c>
      <c r="N262" s="143" t="s">
        <v>46</v>
      </c>
      <c r="O262" s="144">
        <v>0</v>
      </c>
      <c r="P262" s="144">
        <f>O262*H262</f>
        <v>0</v>
      </c>
      <c r="Q262" s="144">
        <v>0</v>
      </c>
      <c r="R262" s="144">
        <f>Q262*H262</f>
        <v>0</v>
      </c>
      <c r="S262" s="144">
        <v>0</v>
      </c>
      <c r="T262" s="145">
        <f>S262*H262</f>
        <v>0</v>
      </c>
      <c r="U262" s="30"/>
      <c r="V262" s="30"/>
      <c r="W262" s="30"/>
      <c r="X262" s="30"/>
      <c r="Y262" s="30"/>
      <c r="Z262" s="30"/>
      <c r="AA262" s="30"/>
      <c r="AB262" s="30"/>
      <c r="AC262" s="30"/>
      <c r="AD262" s="30"/>
      <c r="AE262" s="30"/>
      <c r="AR262" s="146" t="s">
        <v>226</v>
      </c>
      <c r="AT262" s="146" t="s">
        <v>135</v>
      </c>
      <c r="AU262" s="146" t="s">
        <v>83</v>
      </c>
      <c r="AY262" s="18" t="s">
        <v>132</v>
      </c>
      <c r="BE262" s="147">
        <f>IF(N262="základní",J262,0)</f>
        <v>0</v>
      </c>
      <c r="BF262" s="147">
        <f>IF(N262="snížená",J262,0)</f>
        <v>0</v>
      </c>
      <c r="BG262" s="147">
        <f>IF(N262="zákl. přenesená",J262,0)</f>
        <v>0</v>
      </c>
      <c r="BH262" s="147">
        <f>IF(N262="sníž. přenesená",J262,0)</f>
        <v>0</v>
      </c>
      <c r="BI262" s="147">
        <f>IF(N262="nulová",J262,0)</f>
        <v>0</v>
      </c>
      <c r="BJ262" s="18" t="s">
        <v>81</v>
      </c>
      <c r="BK262" s="147">
        <f>ROUND(I262*H262,2)</f>
        <v>0</v>
      </c>
      <c r="BL262" s="18" t="s">
        <v>226</v>
      </c>
      <c r="BM262" s="146" t="s">
        <v>1500</v>
      </c>
    </row>
    <row r="263" spans="1:47" s="2" customFormat="1" ht="136.5">
      <c r="A263" s="30"/>
      <c r="B263" s="31"/>
      <c r="C263" s="30"/>
      <c r="D263" s="148" t="s">
        <v>142</v>
      </c>
      <c r="E263" s="30"/>
      <c r="F263" s="149" t="s">
        <v>573</v>
      </c>
      <c r="G263" s="30"/>
      <c r="H263" s="30"/>
      <c r="I263" s="30"/>
      <c r="J263" s="30"/>
      <c r="K263" s="30"/>
      <c r="L263" s="31"/>
      <c r="M263" s="185"/>
      <c r="N263" s="186"/>
      <c r="O263" s="187"/>
      <c r="P263" s="187"/>
      <c r="Q263" s="187"/>
      <c r="R263" s="187"/>
      <c r="S263" s="187"/>
      <c r="T263" s="188"/>
      <c r="U263" s="30"/>
      <c r="V263" s="30"/>
      <c r="W263" s="30"/>
      <c r="X263" s="30"/>
      <c r="Y263" s="30"/>
      <c r="Z263" s="30"/>
      <c r="AA263" s="30"/>
      <c r="AB263" s="30"/>
      <c r="AC263" s="30"/>
      <c r="AD263" s="30"/>
      <c r="AE263" s="30"/>
      <c r="AT263" s="18" t="s">
        <v>142</v>
      </c>
      <c r="AU263" s="18" t="s">
        <v>83</v>
      </c>
    </row>
    <row r="264" spans="1:31" s="2" customFormat="1" ht="6.95" customHeight="1">
      <c r="A264" s="30"/>
      <c r="B264" s="40"/>
      <c r="C264" s="41"/>
      <c r="D264" s="41"/>
      <c r="E264" s="41"/>
      <c r="F264" s="41"/>
      <c r="G264" s="41"/>
      <c r="H264" s="41"/>
      <c r="I264" s="41"/>
      <c r="J264" s="41"/>
      <c r="K264" s="41"/>
      <c r="L264" s="31"/>
      <c r="M264" s="30"/>
      <c r="O264" s="30"/>
      <c r="P264" s="30"/>
      <c r="Q264" s="30"/>
      <c r="R264" s="30"/>
      <c r="S264" s="30"/>
      <c r="T264" s="30"/>
      <c r="U264" s="30"/>
      <c r="V264" s="30"/>
      <c r="W264" s="30"/>
      <c r="X264" s="30"/>
      <c r="Y264" s="30"/>
      <c r="Z264" s="30"/>
      <c r="AA264" s="30"/>
      <c r="AB264" s="30"/>
      <c r="AC264" s="30"/>
      <c r="AD264" s="30"/>
      <c r="AE264" s="30"/>
    </row>
  </sheetData>
  <autoFilter ref="C87:K263"/>
  <mergeCells count="9">
    <mergeCell ref="E50:H50"/>
    <mergeCell ref="E78:H78"/>
    <mergeCell ref="E80:H8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115" min="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111"/>
  <sheetViews>
    <sheetView view="pageBreakPreview" zoomScale="80" zoomScaleSheetLayoutView="80" workbookViewId="0" topLeftCell="A26">
      <selection activeCell="W85" sqref="W85"/>
    </sheetView>
  </sheetViews>
  <sheetFormatPr defaultColWidth="9.140625" defaultRowHeight="12"/>
  <cols>
    <col min="1" max="1" width="8.28125" style="341" customWidth="1"/>
    <col min="2" max="2" width="1.1484375" style="341" customWidth="1"/>
    <col min="3" max="3" width="4.140625" style="341" customWidth="1"/>
    <col min="4" max="4" width="4.28125" style="341" customWidth="1"/>
    <col min="5" max="5" width="17.140625" style="341" customWidth="1"/>
    <col min="6" max="6" width="50.8515625" style="341" customWidth="1"/>
    <col min="7" max="7" width="7.421875" style="341" customWidth="1"/>
    <col min="8" max="8" width="11.421875" style="341" customWidth="1"/>
    <col min="9" max="11" width="20.140625" style="341" customWidth="1"/>
    <col min="12" max="12" width="9.28125" style="341" customWidth="1"/>
    <col min="13" max="13" width="10.8515625" style="341" hidden="1" customWidth="1"/>
    <col min="14" max="14" width="9.28125" style="341" customWidth="1"/>
    <col min="15" max="20" width="14.140625" style="341" hidden="1" customWidth="1"/>
    <col min="21" max="21" width="16.28125" style="341" hidden="1" customWidth="1"/>
    <col min="22" max="22" width="12.28125" style="341" customWidth="1"/>
    <col min="23" max="23" width="16.28125" style="341" customWidth="1"/>
    <col min="24" max="24" width="12.28125" style="341" customWidth="1"/>
    <col min="25" max="25" width="15.00390625" style="341" customWidth="1"/>
    <col min="26" max="26" width="11.00390625" style="341" customWidth="1"/>
    <col min="27" max="27" width="15.00390625" style="341" customWidth="1"/>
    <col min="28" max="28" width="16.28125" style="341" customWidth="1"/>
    <col min="29" max="29" width="11.00390625" style="341" customWidth="1"/>
    <col min="30" max="30" width="15.00390625" style="341" customWidth="1"/>
    <col min="31" max="31" width="16.28125" style="341" customWidth="1"/>
    <col min="32" max="16384" width="9.28125" style="341" customWidth="1"/>
  </cols>
  <sheetData>
    <row r="1" ht="12">
      <c r="A1" s="340" t="s">
        <v>2023</v>
      </c>
    </row>
    <row r="2" spans="12:46" ht="36.95" customHeight="1">
      <c r="L2" s="414" t="s">
        <v>6</v>
      </c>
      <c r="M2" s="415"/>
      <c r="N2" s="415"/>
      <c r="O2" s="415"/>
      <c r="P2" s="415"/>
      <c r="Q2" s="415"/>
      <c r="R2" s="415"/>
      <c r="S2" s="415"/>
      <c r="T2" s="415"/>
      <c r="U2" s="415"/>
      <c r="V2" s="415"/>
      <c r="AT2" s="294" t="s">
        <v>2024</v>
      </c>
    </row>
    <row r="3" spans="2:46" ht="6.95" customHeight="1">
      <c r="B3" s="19"/>
      <c r="C3" s="20"/>
      <c r="D3" s="20"/>
      <c r="E3" s="20"/>
      <c r="F3" s="20"/>
      <c r="G3" s="20"/>
      <c r="H3" s="20"/>
      <c r="I3" s="20"/>
      <c r="J3" s="20"/>
      <c r="K3" s="20"/>
      <c r="L3" s="21"/>
      <c r="AT3" s="294" t="s">
        <v>83</v>
      </c>
    </row>
    <row r="4" spans="2:46" ht="24.95" customHeight="1">
      <c r="B4" s="21"/>
      <c r="D4" s="342" t="s">
        <v>92</v>
      </c>
      <c r="L4" s="21"/>
      <c r="M4" s="343" t="s">
        <v>11</v>
      </c>
      <c r="AT4" s="294" t="s">
        <v>4</v>
      </c>
    </row>
    <row r="5" spans="2:12" ht="6.95" customHeight="1">
      <c r="B5" s="21"/>
      <c r="L5" s="21"/>
    </row>
    <row r="6" spans="2:12" ht="12" customHeight="1">
      <c r="B6" s="21"/>
      <c r="D6" s="344" t="s">
        <v>15</v>
      </c>
      <c r="L6" s="21"/>
    </row>
    <row r="7" spans="2:12" ht="23.25" customHeight="1">
      <c r="B7" s="21"/>
      <c r="E7" s="412" t="str">
        <f>'05 - Elektroinstalace'!E7:H7</f>
        <v>Zázemí zdravotnického personálu Oddělení gynekogolie a porodnice Nymburk s.r.o.</v>
      </c>
      <c r="F7" s="413"/>
      <c r="G7" s="413"/>
      <c r="H7" s="413"/>
      <c r="L7" s="21"/>
    </row>
    <row r="8" spans="1:31" s="281" customFormat="1" ht="12" customHeight="1">
      <c r="A8" s="285"/>
      <c r="B8" s="31"/>
      <c r="C8" s="285"/>
      <c r="D8" s="344" t="s">
        <v>93</v>
      </c>
      <c r="E8" s="285"/>
      <c r="F8" s="285"/>
      <c r="G8" s="285"/>
      <c r="H8" s="285"/>
      <c r="I8" s="285"/>
      <c r="J8" s="285"/>
      <c r="K8" s="285"/>
      <c r="L8" s="88"/>
      <c r="S8" s="285"/>
      <c r="T8" s="285"/>
      <c r="U8" s="285"/>
      <c r="V8" s="285"/>
      <c r="W8" s="285"/>
      <c r="X8" s="285"/>
      <c r="Y8" s="285"/>
      <c r="Z8" s="285"/>
      <c r="AA8" s="285"/>
      <c r="AB8" s="285"/>
      <c r="AC8" s="285"/>
      <c r="AD8" s="285"/>
      <c r="AE8" s="285"/>
    </row>
    <row r="9" spans="1:31" s="281" customFormat="1" ht="16.5" customHeight="1">
      <c r="A9" s="285"/>
      <c r="B9" s="31"/>
      <c r="C9" s="285"/>
      <c r="D9" s="285"/>
      <c r="E9" s="410" t="s">
        <v>2025</v>
      </c>
      <c r="F9" s="411"/>
      <c r="G9" s="411"/>
      <c r="H9" s="411"/>
      <c r="I9" s="285"/>
      <c r="J9" s="285"/>
      <c r="K9" s="285"/>
      <c r="L9" s="88"/>
      <c r="S9" s="285"/>
      <c r="T9" s="285"/>
      <c r="U9" s="285"/>
      <c r="V9" s="285"/>
      <c r="W9" s="285"/>
      <c r="X9" s="285"/>
      <c r="Y9" s="285"/>
      <c r="Z9" s="285"/>
      <c r="AA9" s="285"/>
      <c r="AB9" s="285"/>
      <c r="AC9" s="285"/>
      <c r="AD9" s="285"/>
      <c r="AE9" s="285"/>
    </row>
    <row r="10" spans="1:31" s="281" customFormat="1" ht="12">
      <c r="A10" s="285"/>
      <c r="B10" s="31"/>
      <c r="C10" s="285"/>
      <c r="D10" s="285"/>
      <c r="E10" s="285"/>
      <c r="F10" s="285"/>
      <c r="G10" s="285"/>
      <c r="H10" s="285"/>
      <c r="I10" s="285"/>
      <c r="J10" s="285"/>
      <c r="K10" s="285"/>
      <c r="L10" s="88"/>
      <c r="S10" s="285"/>
      <c r="T10" s="285"/>
      <c r="U10" s="285"/>
      <c r="V10" s="285"/>
      <c r="W10" s="285"/>
      <c r="X10" s="285"/>
      <c r="Y10" s="285"/>
      <c r="Z10" s="285"/>
      <c r="AA10" s="285"/>
      <c r="AB10" s="285"/>
      <c r="AC10" s="285"/>
      <c r="AD10" s="285"/>
      <c r="AE10" s="285"/>
    </row>
    <row r="11" spans="1:31" s="281" customFormat="1" ht="12" customHeight="1">
      <c r="A11" s="285"/>
      <c r="B11" s="31"/>
      <c r="C11" s="285"/>
      <c r="D11" s="344" t="s">
        <v>17</v>
      </c>
      <c r="E11" s="285"/>
      <c r="F11" s="345" t="s">
        <v>18</v>
      </c>
      <c r="G11" s="285"/>
      <c r="H11" s="285"/>
      <c r="I11" s="344" t="s">
        <v>19</v>
      </c>
      <c r="J11" s="345" t="s">
        <v>3</v>
      </c>
      <c r="K11" s="285"/>
      <c r="L11" s="88"/>
      <c r="S11" s="285"/>
      <c r="T11" s="285"/>
      <c r="U11" s="285"/>
      <c r="V11" s="285"/>
      <c r="W11" s="285"/>
      <c r="X11" s="285"/>
      <c r="Y11" s="285"/>
      <c r="Z11" s="285"/>
      <c r="AA11" s="285"/>
      <c r="AB11" s="285"/>
      <c r="AC11" s="285"/>
      <c r="AD11" s="285"/>
      <c r="AE11" s="285"/>
    </row>
    <row r="12" spans="1:31" s="281" customFormat="1" ht="12" customHeight="1">
      <c r="A12" s="285"/>
      <c r="B12" s="31"/>
      <c r="C12" s="285"/>
      <c r="D12" s="344" t="s">
        <v>21</v>
      </c>
      <c r="E12" s="285"/>
      <c r="F12" s="345" t="s">
        <v>22</v>
      </c>
      <c r="G12" s="285"/>
      <c r="H12" s="285"/>
      <c r="I12" s="344" t="s">
        <v>23</v>
      </c>
      <c r="J12" s="346" t="str">
        <f>'05 - Elektroinstalace'!J12</f>
        <v>10. 8. 2020</v>
      </c>
      <c r="K12" s="285"/>
      <c r="L12" s="88"/>
      <c r="S12" s="285"/>
      <c r="T12" s="285"/>
      <c r="U12" s="285"/>
      <c r="V12" s="285"/>
      <c r="W12" s="285"/>
      <c r="X12" s="285"/>
      <c r="Y12" s="285"/>
      <c r="Z12" s="285"/>
      <c r="AA12" s="285"/>
      <c r="AB12" s="285"/>
      <c r="AC12" s="285"/>
      <c r="AD12" s="285"/>
      <c r="AE12" s="285"/>
    </row>
    <row r="13" spans="1:31" s="281" customFormat="1" ht="10.9" customHeight="1">
      <c r="A13" s="285"/>
      <c r="B13" s="31"/>
      <c r="C13" s="285"/>
      <c r="D13" s="285"/>
      <c r="E13" s="285"/>
      <c r="F13" s="285"/>
      <c r="G13" s="285"/>
      <c r="H13" s="285"/>
      <c r="I13" s="285"/>
      <c r="J13" s="285"/>
      <c r="K13" s="285"/>
      <c r="L13" s="88"/>
      <c r="S13" s="285"/>
      <c r="T13" s="285"/>
      <c r="U13" s="285"/>
      <c r="V13" s="285"/>
      <c r="W13" s="285"/>
      <c r="X13" s="285"/>
      <c r="Y13" s="285"/>
      <c r="Z13" s="285"/>
      <c r="AA13" s="285"/>
      <c r="AB13" s="285"/>
      <c r="AC13" s="285"/>
      <c r="AD13" s="285"/>
      <c r="AE13" s="285"/>
    </row>
    <row r="14" spans="1:31" s="281" customFormat="1" ht="12" customHeight="1">
      <c r="A14" s="285"/>
      <c r="B14" s="31"/>
      <c r="C14" s="285"/>
      <c r="D14" s="344" t="s">
        <v>25</v>
      </c>
      <c r="E14" s="285"/>
      <c r="F14" s="285"/>
      <c r="G14" s="285"/>
      <c r="H14" s="285"/>
      <c r="I14" s="344" t="s">
        <v>26</v>
      </c>
      <c r="J14" s="345" t="s">
        <v>27</v>
      </c>
      <c r="K14" s="285"/>
      <c r="L14" s="88"/>
      <c r="S14" s="285"/>
      <c r="T14" s="285"/>
      <c r="U14" s="285"/>
      <c r="V14" s="285"/>
      <c r="W14" s="285"/>
      <c r="X14" s="285"/>
      <c r="Y14" s="285"/>
      <c r="Z14" s="285"/>
      <c r="AA14" s="285"/>
      <c r="AB14" s="285"/>
      <c r="AC14" s="285"/>
      <c r="AD14" s="285"/>
      <c r="AE14" s="285"/>
    </row>
    <row r="15" spans="1:31" s="281" customFormat="1" ht="18" customHeight="1">
      <c r="A15" s="285"/>
      <c r="B15" s="31"/>
      <c r="C15" s="285"/>
      <c r="D15" s="285"/>
      <c r="E15" s="345" t="s">
        <v>28</v>
      </c>
      <c r="F15" s="285"/>
      <c r="G15" s="285"/>
      <c r="H15" s="285"/>
      <c r="I15" s="344" t="s">
        <v>29</v>
      </c>
      <c r="J15" s="345" t="s">
        <v>30</v>
      </c>
      <c r="K15" s="285"/>
      <c r="L15" s="88"/>
      <c r="S15" s="285"/>
      <c r="T15" s="285"/>
      <c r="U15" s="285"/>
      <c r="V15" s="285"/>
      <c r="W15" s="285"/>
      <c r="X15" s="285"/>
      <c r="Y15" s="285"/>
      <c r="Z15" s="285"/>
      <c r="AA15" s="285"/>
      <c r="AB15" s="285"/>
      <c r="AC15" s="285"/>
      <c r="AD15" s="285"/>
      <c r="AE15" s="285"/>
    </row>
    <row r="16" spans="1:31" s="281" customFormat="1" ht="6.95" customHeight="1">
      <c r="A16" s="285"/>
      <c r="B16" s="31"/>
      <c r="C16" s="285"/>
      <c r="D16" s="285"/>
      <c r="E16" s="285"/>
      <c r="F16" s="285"/>
      <c r="G16" s="285"/>
      <c r="H16" s="285"/>
      <c r="I16" s="285"/>
      <c r="J16" s="285"/>
      <c r="K16" s="285"/>
      <c r="L16" s="88"/>
      <c r="S16" s="285"/>
      <c r="T16" s="285"/>
      <c r="U16" s="285"/>
      <c r="V16" s="285"/>
      <c r="W16" s="285"/>
      <c r="X16" s="285"/>
      <c r="Y16" s="285"/>
      <c r="Z16" s="285"/>
      <c r="AA16" s="285"/>
      <c r="AB16" s="285"/>
      <c r="AC16" s="285"/>
      <c r="AD16" s="285"/>
      <c r="AE16" s="285"/>
    </row>
    <row r="17" spans="1:31" s="281" customFormat="1" ht="12.75">
      <c r="A17" s="285"/>
      <c r="B17" s="31"/>
      <c r="C17" s="285"/>
      <c r="D17" s="344" t="s">
        <v>31</v>
      </c>
      <c r="E17" s="285"/>
      <c r="F17" s="285"/>
      <c r="G17" s="285"/>
      <c r="H17" s="285"/>
      <c r="I17" s="344" t="s">
        <v>26</v>
      </c>
      <c r="J17" s="345" t="str">
        <f>'[1]Rekapitulace stavby'!AN13</f>
        <v/>
      </c>
      <c r="K17" s="285"/>
      <c r="L17" s="88"/>
      <c r="S17" s="285"/>
      <c r="T17" s="285"/>
      <c r="U17" s="285"/>
      <c r="V17" s="285"/>
      <c r="W17" s="285"/>
      <c r="X17" s="285"/>
      <c r="Y17" s="285"/>
      <c r="Z17" s="285"/>
      <c r="AA17" s="285"/>
      <c r="AB17" s="285"/>
      <c r="AC17" s="285"/>
      <c r="AD17" s="285"/>
      <c r="AE17" s="285"/>
    </row>
    <row r="18" spans="1:31" s="281" customFormat="1" ht="12.75">
      <c r="A18" s="285"/>
      <c r="B18" s="31"/>
      <c r="C18" s="285"/>
      <c r="D18" s="285"/>
      <c r="E18" s="416" t="str">
        <f>'[1]Rekapitulace stavby'!E14</f>
        <v xml:space="preserve"> </v>
      </c>
      <c r="F18" s="416"/>
      <c r="G18" s="416"/>
      <c r="H18" s="416"/>
      <c r="I18" s="344" t="s">
        <v>29</v>
      </c>
      <c r="J18" s="345" t="str">
        <f>'[1]Rekapitulace stavby'!AN14</f>
        <v/>
      </c>
      <c r="K18" s="285"/>
      <c r="L18" s="88"/>
      <c r="S18" s="285"/>
      <c r="T18" s="285"/>
      <c r="U18" s="285"/>
      <c r="V18" s="285"/>
      <c r="W18" s="285"/>
      <c r="X18" s="285"/>
      <c r="Y18" s="285"/>
      <c r="Z18" s="285"/>
      <c r="AA18" s="285"/>
      <c r="AB18" s="285"/>
      <c r="AC18" s="285"/>
      <c r="AD18" s="285"/>
      <c r="AE18" s="285"/>
    </row>
    <row r="19" spans="1:31" s="281" customFormat="1" ht="12">
      <c r="A19" s="285"/>
      <c r="B19" s="31"/>
      <c r="C19" s="285"/>
      <c r="D19" s="285"/>
      <c r="E19" s="285"/>
      <c r="F19" s="285"/>
      <c r="G19" s="285"/>
      <c r="H19" s="285"/>
      <c r="I19" s="285"/>
      <c r="J19" s="285"/>
      <c r="K19" s="285"/>
      <c r="L19" s="88"/>
      <c r="S19" s="285"/>
      <c r="T19" s="285"/>
      <c r="U19" s="285"/>
      <c r="V19" s="285"/>
      <c r="W19" s="285"/>
      <c r="X19" s="285"/>
      <c r="Y19" s="285"/>
      <c r="Z19" s="285"/>
      <c r="AA19" s="285"/>
      <c r="AB19" s="285"/>
      <c r="AC19" s="285"/>
      <c r="AD19" s="285"/>
      <c r="AE19" s="285"/>
    </row>
    <row r="20" spans="1:31" s="281" customFormat="1" ht="12.75">
      <c r="A20" s="285"/>
      <c r="B20" s="31"/>
      <c r="C20" s="285"/>
      <c r="D20" s="344" t="s">
        <v>33</v>
      </c>
      <c r="E20" s="285"/>
      <c r="F20" s="285"/>
      <c r="G20" s="285"/>
      <c r="H20" s="285"/>
      <c r="I20" s="344" t="s">
        <v>26</v>
      </c>
      <c r="J20" s="345" t="s">
        <v>34</v>
      </c>
      <c r="K20" s="285"/>
      <c r="L20" s="88"/>
      <c r="S20" s="285"/>
      <c r="T20" s="285"/>
      <c r="U20" s="285"/>
      <c r="V20" s="285"/>
      <c r="W20" s="285"/>
      <c r="X20" s="285"/>
      <c r="Y20" s="285"/>
      <c r="Z20" s="285"/>
      <c r="AA20" s="285"/>
      <c r="AB20" s="285"/>
      <c r="AC20" s="285"/>
      <c r="AD20" s="285"/>
      <c r="AE20" s="285"/>
    </row>
    <row r="21" spans="1:31" s="281" customFormat="1" ht="12.75">
      <c r="A21" s="285"/>
      <c r="B21" s="31"/>
      <c r="C21" s="285"/>
      <c r="D21" s="285"/>
      <c r="E21" s="345" t="s">
        <v>35</v>
      </c>
      <c r="F21" s="285"/>
      <c r="G21" s="285"/>
      <c r="H21" s="285"/>
      <c r="I21" s="344" t="s">
        <v>29</v>
      </c>
      <c r="J21" s="345" t="s">
        <v>36</v>
      </c>
      <c r="K21" s="285"/>
      <c r="L21" s="88"/>
      <c r="S21" s="285"/>
      <c r="T21" s="285"/>
      <c r="U21" s="285"/>
      <c r="V21" s="285"/>
      <c r="W21" s="285"/>
      <c r="X21" s="285"/>
      <c r="Y21" s="285"/>
      <c r="Z21" s="285"/>
      <c r="AA21" s="285"/>
      <c r="AB21" s="285"/>
      <c r="AC21" s="285"/>
      <c r="AD21" s="285"/>
      <c r="AE21" s="285"/>
    </row>
    <row r="22" spans="1:31" s="281" customFormat="1" ht="12">
      <c r="A22" s="285"/>
      <c r="B22" s="31"/>
      <c r="C22" s="285"/>
      <c r="D22" s="285"/>
      <c r="E22" s="285"/>
      <c r="F22" s="285"/>
      <c r="G22" s="285"/>
      <c r="H22" s="285"/>
      <c r="I22" s="285"/>
      <c r="J22" s="285"/>
      <c r="K22" s="285"/>
      <c r="L22" s="88"/>
      <c r="S22" s="285"/>
      <c r="T22" s="285"/>
      <c r="U22" s="285"/>
      <c r="V22" s="285"/>
      <c r="W22" s="285"/>
      <c r="X22" s="285"/>
      <c r="Y22" s="285"/>
      <c r="Z22" s="285"/>
      <c r="AA22" s="285"/>
      <c r="AB22" s="285"/>
      <c r="AC22" s="285"/>
      <c r="AD22" s="285"/>
      <c r="AE22" s="285"/>
    </row>
    <row r="23" spans="1:31" s="281" customFormat="1" ht="12.75">
      <c r="A23" s="285"/>
      <c r="B23" s="31"/>
      <c r="C23" s="285"/>
      <c r="D23" s="344" t="s">
        <v>38</v>
      </c>
      <c r="E23" s="285"/>
      <c r="F23" s="285"/>
      <c r="G23" s="285"/>
      <c r="H23" s="285"/>
      <c r="I23" s="344" t="s">
        <v>26</v>
      </c>
      <c r="J23" s="345" t="str">
        <f>IF('[1]Rekapitulace stavby'!AN19="","",'[1]Rekapitulace stavby'!AN19)</f>
        <v/>
      </c>
      <c r="K23" s="285"/>
      <c r="L23" s="88"/>
      <c r="S23" s="285"/>
      <c r="T23" s="285"/>
      <c r="U23" s="285"/>
      <c r="V23" s="285"/>
      <c r="W23" s="285"/>
      <c r="X23" s="285"/>
      <c r="Y23" s="285"/>
      <c r="Z23" s="285"/>
      <c r="AA23" s="285"/>
      <c r="AB23" s="285"/>
      <c r="AC23" s="285"/>
      <c r="AD23" s="285"/>
      <c r="AE23" s="285"/>
    </row>
    <row r="24" spans="1:31" s="281" customFormat="1" ht="12.75">
      <c r="A24" s="285"/>
      <c r="B24" s="31"/>
      <c r="C24" s="285"/>
      <c r="D24" s="285"/>
      <c r="E24" s="345" t="str">
        <f>IF('[1]Rekapitulace stavby'!E20="","",'[1]Rekapitulace stavby'!E20)</f>
        <v xml:space="preserve"> </v>
      </c>
      <c r="F24" s="285"/>
      <c r="G24" s="285"/>
      <c r="H24" s="285"/>
      <c r="I24" s="344" t="s">
        <v>29</v>
      </c>
      <c r="J24" s="345" t="str">
        <f>IF('[1]Rekapitulace stavby'!AN20="","",'[1]Rekapitulace stavby'!AN20)</f>
        <v/>
      </c>
      <c r="K24" s="285"/>
      <c r="L24" s="88"/>
      <c r="S24" s="285"/>
      <c r="T24" s="285"/>
      <c r="U24" s="285"/>
      <c r="V24" s="285"/>
      <c r="W24" s="285"/>
      <c r="X24" s="285"/>
      <c r="Y24" s="285"/>
      <c r="Z24" s="285"/>
      <c r="AA24" s="285"/>
      <c r="AB24" s="285"/>
      <c r="AC24" s="285"/>
      <c r="AD24" s="285"/>
      <c r="AE24" s="285"/>
    </row>
    <row r="25" spans="1:31" s="281" customFormat="1" ht="12">
      <c r="A25" s="285"/>
      <c r="B25" s="31"/>
      <c r="C25" s="285"/>
      <c r="D25" s="285"/>
      <c r="E25" s="285"/>
      <c r="F25" s="285"/>
      <c r="G25" s="285"/>
      <c r="H25" s="285"/>
      <c r="I25" s="285"/>
      <c r="J25" s="285"/>
      <c r="K25" s="285"/>
      <c r="L25" s="88"/>
      <c r="S25" s="285"/>
      <c r="T25" s="285"/>
      <c r="U25" s="285"/>
      <c r="V25" s="285"/>
      <c r="W25" s="285"/>
      <c r="X25" s="285"/>
      <c r="Y25" s="285"/>
      <c r="Z25" s="285"/>
      <c r="AA25" s="285"/>
      <c r="AB25" s="285"/>
      <c r="AC25" s="285"/>
      <c r="AD25" s="285"/>
      <c r="AE25" s="285"/>
    </row>
    <row r="26" spans="1:31" s="281" customFormat="1" ht="12.75">
      <c r="A26" s="285"/>
      <c r="B26" s="31"/>
      <c r="C26" s="285"/>
      <c r="D26" s="344" t="s">
        <v>39</v>
      </c>
      <c r="E26" s="285"/>
      <c r="F26" s="285"/>
      <c r="G26" s="285"/>
      <c r="H26" s="285"/>
      <c r="I26" s="285"/>
      <c r="J26" s="285"/>
      <c r="K26" s="285"/>
      <c r="L26" s="88"/>
      <c r="S26" s="285"/>
      <c r="T26" s="285"/>
      <c r="U26" s="285"/>
      <c r="V26" s="285"/>
      <c r="W26" s="285"/>
      <c r="X26" s="285"/>
      <c r="Y26" s="285"/>
      <c r="Z26" s="285"/>
      <c r="AA26" s="285"/>
      <c r="AB26" s="285"/>
      <c r="AC26" s="285"/>
      <c r="AD26" s="285"/>
      <c r="AE26" s="285"/>
    </row>
    <row r="27" spans="1:31" s="348" customFormat="1" ht="12.75">
      <c r="A27" s="347"/>
      <c r="B27" s="90"/>
      <c r="C27" s="347"/>
      <c r="D27" s="347"/>
      <c r="E27" s="417" t="s">
        <v>40</v>
      </c>
      <c r="F27" s="417"/>
      <c r="G27" s="417"/>
      <c r="H27" s="417"/>
      <c r="I27" s="347"/>
      <c r="J27" s="347"/>
      <c r="K27" s="347"/>
      <c r="L27" s="91"/>
      <c r="S27" s="347"/>
      <c r="T27" s="347"/>
      <c r="U27" s="347"/>
      <c r="V27" s="347"/>
      <c r="W27" s="347"/>
      <c r="X27" s="347"/>
      <c r="Y27" s="347"/>
      <c r="Z27" s="347"/>
      <c r="AA27" s="347"/>
      <c r="AB27" s="347"/>
      <c r="AC27" s="347"/>
      <c r="AD27" s="347"/>
      <c r="AE27" s="347"/>
    </row>
    <row r="28" spans="1:31" s="281" customFormat="1" ht="12">
      <c r="A28" s="285"/>
      <c r="B28" s="31"/>
      <c r="C28" s="285"/>
      <c r="D28" s="285"/>
      <c r="E28" s="285"/>
      <c r="F28" s="285"/>
      <c r="G28" s="285"/>
      <c r="H28" s="285"/>
      <c r="I28" s="285"/>
      <c r="J28" s="285"/>
      <c r="K28" s="285"/>
      <c r="L28" s="88"/>
      <c r="S28" s="285"/>
      <c r="T28" s="285"/>
      <c r="U28" s="285"/>
      <c r="V28" s="285"/>
      <c r="W28" s="285"/>
      <c r="X28" s="285"/>
      <c r="Y28" s="285"/>
      <c r="Z28" s="285"/>
      <c r="AA28" s="285"/>
      <c r="AB28" s="285"/>
      <c r="AC28" s="285"/>
      <c r="AD28" s="285"/>
      <c r="AE28" s="285"/>
    </row>
    <row r="29" spans="1:31" s="281" customFormat="1" ht="12">
      <c r="A29" s="285"/>
      <c r="B29" s="31"/>
      <c r="C29" s="285"/>
      <c r="D29" s="59"/>
      <c r="E29" s="59"/>
      <c r="F29" s="59"/>
      <c r="G29" s="59"/>
      <c r="H29" s="59"/>
      <c r="I29" s="59"/>
      <c r="J29" s="59"/>
      <c r="K29" s="59"/>
      <c r="L29" s="88"/>
      <c r="S29" s="285"/>
      <c r="T29" s="285"/>
      <c r="U29" s="285"/>
      <c r="V29" s="285"/>
      <c r="W29" s="285"/>
      <c r="X29" s="285"/>
      <c r="Y29" s="285"/>
      <c r="Z29" s="285"/>
      <c r="AA29" s="285"/>
      <c r="AB29" s="285"/>
      <c r="AC29" s="285"/>
      <c r="AD29" s="285"/>
      <c r="AE29" s="285"/>
    </row>
    <row r="30" spans="1:31" s="281" customFormat="1" ht="15.75">
      <c r="A30" s="285"/>
      <c r="B30" s="31"/>
      <c r="C30" s="285"/>
      <c r="D30" s="349" t="s">
        <v>41</v>
      </c>
      <c r="E30" s="285"/>
      <c r="F30" s="285"/>
      <c r="G30" s="285"/>
      <c r="H30" s="285"/>
      <c r="I30" s="285"/>
      <c r="J30" s="350">
        <f>ROUND(J81,2)</f>
        <v>0</v>
      </c>
      <c r="K30" s="285"/>
      <c r="L30" s="88"/>
      <c r="S30" s="285"/>
      <c r="T30" s="285"/>
      <c r="U30" s="285"/>
      <c r="V30" s="285"/>
      <c r="W30" s="285"/>
      <c r="X30" s="285"/>
      <c r="Y30" s="285"/>
      <c r="Z30" s="285"/>
      <c r="AA30" s="285"/>
      <c r="AB30" s="285"/>
      <c r="AC30" s="285"/>
      <c r="AD30" s="285"/>
      <c r="AE30" s="285"/>
    </row>
    <row r="31" spans="1:31" s="281" customFormat="1" ht="12">
      <c r="A31" s="285"/>
      <c r="B31" s="31"/>
      <c r="C31" s="285"/>
      <c r="D31" s="59"/>
      <c r="E31" s="59"/>
      <c r="F31" s="59"/>
      <c r="G31" s="59"/>
      <c r="H31" s="59"/>
      <c r="I31" s="59"/>
      <c r="J31" s="59"/>
      <c r="K31" s="59"/>
      <c r="L31" s="88"/>
      <c r="S31" s="285"/>
      <c r="T31" s="285"/>
      <c r="U31" s="285"/>
      <c r="V31" s="285"/>
      <c r="W31" s="285"/>
      <c r="X31" s="285"/>
      <c r="Y31" s="285"/>
      <c r="Z31" s="285"/>
      <c r="AA31" s="285"/>
      <c r="AB31" s="285"/>
      <c r="AC31" s="285"/>
      <c r="AD31" s="285"/>
      <c r="AE31" s="285"/>
    </row>
    <row r="32" spans="1:31" s="281" customFormat="1" ht="12.75">
      <c r="A32" s="285"/>
      <c r="B32" s="31"/>
      <c r="C32" s="285"/>
      <c r="D32" s="285"/>
      <c r="E32" s="285"/>
      <c r="F32" s="351" t="s">
        <v>43</v>
      </c>
      <c r="G32" s="285"/>
      <c r="H32" s="285"/>
      <c r="I32" s="351" t="s">
        <v>42</v>
      </c>
      <c r="J32" s="351" t="s">
        <v>44</v>
      </c>
      <c r="K32" s="285"/>
      <c r="L32" s="88"/>
      <c r="S32" s="285"/>
      <c r="T32" s="285"/>
      <c r="U32" s="285"/>
      <c r="V32" s="285"/>
      <c r="W32" s="285"/>
      <c r="X32" s="285"/>
      <c r="Y32" s="285"/>
      <c r="Z32" s="285"/>
      <c r="AA32" s="285"/>
      <c r="AB32" s="285"/>
      <c r="AC32" s="285"/>
      <c r="AD32" s="285"/>
      <c r="AE32" s="285"/>
    </row>
    <row r="33" spans="1:31" s="281" customFormat="1" ht="12.75">
      <c r="A33" s="285"/>
      <c r="B33" s="31"/>
      <c r="C33" s="285"/>
      <c r="D33" s="352" t="s">
        <v>45</v>
      </c>
      <c r="E33" s="344" t="s">
        <v>46</v>
      </c>
      <c r="F33" s="353">
        <f>ROUND((SUM(BE81:BE111)),2)</f>
        <v>0</v>
      </c>
      <c r="G33" s="285"/>
      <c r="H33" s="285"/>
      <c r="I33" s="354">
        <v>0.21</v>
      </c>
      <c r="J33" s="353">
        <f>ROUND(((SUM(BE81:BE111))*I33),2)</f>
        <v>0</v>
      </c>
      <c r="K33" s="285"/>
      <c r="L33" s="88"/>
      <c r="S33" s="285"/>
      <c r="T33" s="285"/>
      <c r="U33" s="285"/>
      <c r="V33" s="285"/>
      <c r="W33" s="285"/>
      <c r="X33" s="285"/>
      <c r="Y33" s="285"/>
      <c r="Z33" s="285"/>
      <c r="AA33" s="285"/>
      <c r="AB33" s="285"/>
      <c r="AC33" s="285"/>
      <c r="AD33" s="285"/>
      <c r="AE33" s="285"/>
    </row>
    <row r="34" spans="1:31" s="281" customFormat="1" ht="12.75">
      <c r="A34" s="285"/>
      <c r="B34" s="31"/>
      <c r="C34" s="285"/>
      <c r="D34" s="285"/>
      <c r="E34" s="344" t="s">
        <v>47</v>
      </c>
      <c r="F34" s="353">
        <f>ROUND((SUM(BF81:BF111)),2)</f>
        <v>0</v>
      </c>
      <c r="G34" s="285"/>
      <c r="H34" s="285"/>
      <c r="I34" s="354">
        <v>0.15</v>
      </c>
      <c r="J34" s="353">
        <f>ROUND(((SUM(BF81:BF111))*I34),2)</f>
        <v>0</v>
      </c>
      <c r="K34" s="285"/>
      <c r="L34" s="88"/>
      <c r="S34" s="285"/>
      <c r="T34" s="285"/>
      <c r="U34" s="285"/>
      <c r="V34" s="285"/>
      <c r="W34" s="285"/>
      <c r="X34" s="285"/>
      <c r="Y34" s="285"/>
      <c r="Z34" s="285"/>
      <c r="AA34" s="285"/>
      <c r="AB34" s="285"/>
      <c r="AC34" s="285"/>
      <c r="AD34" s="285"/>
      <c r="AE34" s="285"/>
    </row>
    <row r="35" spans="1:31" s="281" customFormat="1" ht="12.75">
      <c r="A35" s="285"/>
      <c r="B35" s="31"/>
      <c r="C35" s="285"/>
      <c r="D35" s="285"/>
      <c r="E35" s="344" t="s">
        <v>48</v>
      </c>
      <c r="F35" s="353">
        <f>ROUND((SUM(BG81:BG111)),2)</f>
        <v>0</v>
      </c>
      <c r="G35" s="285"/>
      <c r="H35" s="285"/>
      <c r="I35" s="354">
        <v>0.21</v>
      </c>
      <c r="J35" s="353">
        <f>0</f>
        <v>0</v>
      </c>
      <c r="K35" s="285"/>
      <c r="L35" s="88"/>
      <c r="S35" s="285"/>
      <c r="T35" s="285"/>
      <c r="U35" s="285"/>
      <c r="V35" s="285"/>
      <c r="W35" s="285"/>
      <c r="X35" s="285"/>
      <c r="Y35" s="285"/>
      <c r="Z35" s="285"/>
      <c r="AA35" s="285"/>
      <c r="AB35" s="285"/>
      <c r="AC35" s="285"/>
      <c r="AD35" s="285"/>
      <c r="AE35" s="285"/>
    </row>
    <row r="36" spans="1:31" s="281" customFormat="1" ht="12.75">
      <c r="A36" s="285"/>
      <c r="B36" s="31"/>
      <c r="C36" s="285"/>
      <c r="D36" s="285"/>
      <c r="E36" s="344" t="s">
        <v>49</v>
      </c>
      <c r="F36" s="353">
        <f>ROUND((SUM(BH81:BH111)),2)</f>
        <v>0</v>
      </c>
      <c r="G36" s="285"/>
      <c r="H36" s="285"/>
      <c r="I36" s="354">
        <v>0.15</v>
      </c>
      <c r="J36" s="353">
        <f>0</f>
        <v>0</v>
      </c>
      <c r="K36" s="285"/>
      <c r="L36" s="88"/>
      <c r="S36" s="285"/>
      <c r="T36" s="285"/>
      <c r="U36" s="285"/>
      <c r="V36" s="285"/>
      <c r="W36" s="285"/>
      <c r="X36" s="285"/>
      <c r="Y36" s="285"/>
      <c r="Z36" s="285"/>
      <c r="AA36" s="285"/>
      <c r="AB36" s="285"/>
      <c r="AC36" s="285"/>
      <c r="AD36" s="285"/>
      <c r="AE36" s="285"/>
    </row>
    <row r="37" spans="1:31" s="281" customFormat="1" ht="12.75">
      <c r="A37" s="285"/>
      <c r="B37" s="31"/>
      <c r="C37" s="285"/>
      <c r="D37" s="285"/>
      <c r="E37" s="344" t="s">
        <v>50</v>
      </c>
      <c r="F37" s="353">
        <f>ROUND((SUM(BI81:BI111)),2)</f>
        <v>0</v>
      </c>
      <c r="G37" s="285"/>
      <c r="H37" s="285"/>
      <c r="I37" s="354">
        <v>0</v>
      </c>
      <c r="J37" s="353">
        <f>0</f>
        <v>0</v>
      </c>
      <c r="K37" s="285"/>
      <c r="L37" s="88"/>
      <c r="S37" s="285"/>
      <c r="T37" s="285"/>
      <c r="U37" s="285"/>
      <c r="V37" s="285"/>
      <c r="W37" s="285"/>
      <c r="X37" s="285"/>
      <c r="Y37" s="285"/>
      <c r="Z37" s="285"/>
      <c r="AA37" s="285"/>
      <c r="AB37" s="285"/>
      <c r="AC37" s="285"/>
      <c r="AD37" s="285"/>
      <c r="AE37" s="285"/>
    </row>
    <row r="38" spans="1:31" s="281" customFormat="1" ht="12">
      <c r="A38" s="285"/>
      <c r="B38" s="31"/>
      <c r="C38" s="285"/>
      <c r="D38" s="285"/>
      <c r="E38" s="285"/>
      <c r="F38" s="285"/>
      <c r="G38" s="285"/>
      <c r="H38" s="285"/>
      <c r="I38" s="285"/>
      <c r="J38" s="285"/>
      <c r="K38" s="285"/>
      <c r="L38" s="88"/>
      <c r="S38" s="285"/>
      <c r="T38" s="285"/>
      <c r="U38" s="285"/>
      <c r="V38" s="285"/>
      <c r="W38" s="285"/>
      <c r="X38" s="285"/>
      <c r="Y38" s="285"/>
      <c r="Z38" s="285"/>
      <c r="AA38" s="285"/>
      <c r="AB38" s="285"/>
      <c r="AC38" s="285"/>
      <c r="AD38" s="285"/>
      <c r="AE38" s="285"/>
    </row>
    <row r="39" spans="1:31" s="281" customFormat="1" ht="15.75">
      <c r="A39" s="285"/>
      <c r="B39" s="31"/>
      <c r="C39" s="355"/>
      <c r="D39" s="97" t="s">
        <v>51</v>
      </c>
      <c r="E39" s="53"/>
      <c r="F39" s="53"/>
      <c r="G39" s="98" t="s">
        <v>52</v>
      </c>
      <c r="H39" s="99" t="s">
        <v>53</v>
      </c>
      <c r="I39" s="53"/>
      <c r="J39" s="100">
        <f>SUM(J30:J37)</f>
        <v>0</v>
      </c>
      <c r="K39" s="101"/>
      <c r="L39" s="88"/>
      <c r="S39" s="285"/>
      <c r="T39" s="285"/>
      <c r="U39" s="285"/>
      <c r="V39" s="285"/>
      <c r="W39" s="285"/>
      <c r="X39" s="285"/>
      <c r="Y39" s="285"/>
      <c r="Z39" s="285"/>
      <c r="AA39" s="285"/>
      <c r="AB39" s="285"/>
      <c r="AC39" s="285"/>
      <c r="AD39" s="285"/>
      <c r="AE39" s="285"/>
    </row>
    <row r="40" spans="1:31" s="281" customFormat="1" ht="12">
      <c r="A40" s="285"/>
      <c r="B40" s="40"/>
      <c r="C40" s="41"/>
      <c r="D40" s="41"/>
      <c r="E40" s="41"/>
      <c r="F40" s="41"/>
      <c r="G40" s="41"/>
      <c r="H40" s="41"/>
      <c r="I40" s="41"/>
      <c r="J40" s="41"/>
      <c r="K40" s="41"/>
      <c r="L40" s="88"/>
      <c r="S40" s="285"/>
      <c r="T40" s="285"/>
      <c r="U40" s="285"/>
      <c r="V40" s="285"/>
      <c r="W40" s="285"/>
      <c r="X40" s="285"/>
      <c r="Y40" s="285"/>
      <c r="Z40" s="285"/>
      <c r="AA40" s="285"/>
      <c r="AB40" s="285"/>
      <c r="AC40" s="285"/>
      <c r="AD40" s="285"/>
      <c r="AE40" s="285"/>
    </row>
    <row r="44" spans="1:31" s="281" customFormat="1" ht="12">
      <c r="A44" s="285"/>
      <c r="B44" s="42"/>
      <c r="C44" s="43"/>
      <c r="D44" s="43"/>
      <c r="E44" s="43"/>
      <c r="F44" s="43"/>
      <c r="G44" s="43"/>
      <c r="H44" s="43"/>
      <c r="I44" s="43"/>
      <c r="J44" s="43"/>
      <c r="K44" s="43"/>
      <c r="L44" s="88"/>
      <c r="S44" s="285"/>
      <c r="T44" s="285"/>
      <c r="U44" s="285"/>
      <c r="V44" s="285"/>
      <c r="W44" s="285"/>
      <c r="X44" s="285"/>
      <c r="Y44" s="285"/>
      <c r="Z44" s="285"/>
      <c r="AA44" s="285"/>
      <c r="AB44" s="285"/>
      <c r="AC44" s="285"/>
      <c r="AD44" s="285"/>
      <c r="AE44" s="285"/>
    </row>
    <row r="45" spans="1:31" s="281" customFormat="1" ht="18">
      <c r="A45" s="285"/>
      <c r="B45" s="31"/>
      <c r="C45" s="342" t="s">
        <v>95</v>
      </c>
      <c r="D45" s="285"/>
      <c r="E45" s="285"/>
      <c r="F45" s="285"/>
      <c r="G45" s="285"/>
      <c r="H45" s="285"/>
      <c r="I45" s="285"/>
      <c r="J45" s="285"/>
      <c r="K45" s="285"/>
      <c r="L45" s="88"/>
      <c r="S45" s="285"/>
      <c r="T45" s="285"/>
      <c r="U45" s="285"/>
      <c r="V45" s="285"/>
      <c r="W45" s="285"/>
      <c r="X45" s="285"/>
      <c r="Y45" s="285"/>
      <c r="Z45" s="285"/>
      <c r="AA45" s="285"/>
      <c r="AB45" s="285"/>
      <c r="AC45" s="285"/>
      <c r="AD45" s="285"/>
      <c r="AE45" s="285"/>
    </row>
    <row r="46" spans="1:31" s="281" customFormat="1" ht="12">
      <c r="A46" s="285"/>
      <c r="B46" s="31"/>
      <c r="C46" s="285"/>
      <c r="D46" s="285"/>
      <c r="E46" s="285"/>
      <c r="F46" s="285"/>
      <c r="G46" s="285"/>
      <c r="H46" s="285"/>
      <c r="I46" s="285"/>
      <c r="J46" s="285"/>
      <c r="K46" s="285"/>
      <c r="L46" s="88"/>
      <c r="S46" s="285"/>
      <c r="T46" s="285"/>
      <c r="U46" s="285"/>
      <c r="V46" s="285"/>
      <c r="W46" s="285"/>
      <c r="X46" s="285"/>
      <c r="Y46" s="285"/>
      <c r="Z46" s="285"/>
      <c r="AA46" s="285"/>
      <c r="AB46" s="285"/>
      <c r="AC46" s="285"/>
      <c r="AD46" s="285"/>
      <c r="AE46" s="285"/>
    </row>
    <row r="47" spans="1:31" s="281" customFormat="1" ht="12.75">
      <c r="A47" s="285"/>
      <c r="B47" s="31"/>
      <c r="C47" s="344" t="s">
        <v>15</v>
      </c>
      <c r="D47" s="285"/>
      <c r="E47" s="285"/>
      <c r="F47" s="285"/>
      <c r="G47" s="285"/>
      <c r="H47" s="285"/>
      <c r="I47" s="285"/>
      <c r="J47" s="285"/>
      <c r="K47" s="285"/>
      <c r="L47" s="88"/>
      <c r="S47" s="285"/>
      <c r="T47" s="285"/>
      <c r="U47" s="285"/>
      <c r="V47" s="285"/>
      <c r="W47" s="285"/>
      <c r="X47" s="285"/>
      <c r="Y47" s="285"/>
      <c r="Z47" s="285"/>
      <c r="AA47" s="285"/>
      <c r="AB47" s="285"/>
      <c r="AC47" s="285"/>
      <c r="AD47" s="285"/>
      <c r="AE47" s="285"/>
    </row>
    <row r="48" spans="1:31" s="281" customFormat="1" ht="12.75">
      <c r="A48" s="285"/>
      <c r="B48" s="31"/>
      <c r="C48" s="285"/>
      <c r="D48" s="285"/>
      <c r="E48" s="412" t="str">
        <f>E7</f>
        <v>Zázemí zdravotnického personálu Oddělení gynekogolie a porodnice Nymburk s.r.o.</v>
      </c>
      <c r="F48" s="413"/>
      <c r="G48" s="413"/>
      <c r="H48" s="413"/>
      <c r="I48" s="285"/>
      <c r="J48" s="285"/>
      <c r="K48" s="285"/>
      <c r="L48" s="88"/>
      <c r="S48" s="285"/>
      <c r="T48" s="285"/>
      <c r="U48" s="285"/>
      <c r="V48" s="285"/>
      <c r="W48" s="285"/>
      <c r="X48" s="285"/>
      <c r="Y48" s="285"/>
      <c r="Z48" s="285"/>
      <c r="AA48" s="285"/>
      <c r="AB48" s="285"/>
      <c r="AC48" s="285"/>
      <c r="AD48" s="285"/>
      <c r="AE48" s="285"/>
    </row>
    <row r="49" spans="1:31" s="281" customFormat="1" ht="12.75">
      <c r="A49" s="285"/>
      <c r="B49" s="31"/>
      <c r="C49" s="344" t="s">
        <v>93</v>
      </c>
      <c r="D49" s="285"/>
      <c r="F49" s="285"/>
      <c r="G49" s="285"/>
      <c r="H49" s="285"/>
      <c r="I49" s="285"/>
      <c r="J49" s="285"/>
      <c r="K49" s="285"/>
      <c r="L49" s="88"/>
      <c r="S49" s="285"/>
      <c r="T49" s="285"/>
      <c r="U49" s="285"/>
      <c r="V49" s="285"/>
      <c r="W49" s="285"/>
      <c r="X49" s="285"/>
      <c r="Y49" s="285"/>
      <c r="Z49" s="285"/>
      <c r="AA49" s="285"/>
      <c r="AB49" s="285"/>
      <c r="AC49" s="285"/>
      <c r="AD49" s="285"/>
      <c r="AE49" s="285"/>
    </row>
    <row r="50" spans="1:31" s="281" customFormat="1" ht="12">
      <c r="A50" s="285"/>
      <c r="B50" s="31"/>
      <c r="C50" s="285"/>
      <c r="D50" s="285"/>
      <c r="E50" s="410" t="str">
        <f>E9</f>
        <v>06 - Interiérové vybavení</v>
      </c>
      <c r="F50" s="411"/>
      <c r="G50" s="411"/>
      <c r="H50" s="411"/>
      <c r="I50" s="285"/>
      <c r="J50" s="285"/>
      <c r="K50" s="285"/>
      <c r="L50" s="88"/>
      <c r="S50" s="285"/>
      <c r="T50" s="285"/>
      <c r="U50" s="285"/>
      <c r="V50" s="285"/>
      <c r="W50" s="285"/>
      <c r="X50" s="285"/>
      <c r="Y50" s="285"/>
      <c r="Z50" s="285"/>
      <c r="AA50" s="285"/>
      <c r="AB50" s="285"/>
      <c r="AC50" s="285"/>
      <c r="AD50" s="285"/>
      <c r="AE50" s="285"/>
    </row>
    <row r="51" spans="1:31" s="281" customFormat="1" ht="12">
      <c r="A51" s="285"/>
      <c r="B51" s="31"/>
      <c r="C51" s="285"/>
      <c r="D51" s="285"/>
      <c r="E51" s="285"/>
      <c r="F51" s="285"/>
      <c r="G51" s="285"/>
      <c r="H51" s="285"/>
      <c r="I51" s="285"/>
      <c r="J51" s="285"/>
      <c r="K51" s="285"/>
      <c r="L51" s="88"/>
      <c r="S51" s="285"/>
      <c r="T51" s="285"/>
      <c r="U51" s="285"/>
      <c r="V51" s="285"/>
      <c r="W51" s="285"/>
      <c r="X51" s="285"/>
      <c r="Y51" s="285"/>
      <c r="Z51" s="285"/>
      <c r="AA51" s="285"/>
      <c r="AB51" s="285"/>
      <c r="AC51" s="285"/>
      <c r="AD51" s="285"/>
      <c r="AE51" s="285"/>
    </row>
    <row r="52" spans="1:31" s="281" customFormat="1" ht="12.75">
      <c r="A52" s="285"/>
      <c r="B52" s="31"/>
      <c r="C52" s="344" t="s">
        <v>21</v>
      </c>
      <c r="D52" s="285"/>
      <c r="E52" s="285"/>
      <c r="F52" s="345" t="str">
        <f>F12</f>
        <v>Nymburk</v>
      </c>
      <c r="G52" s="285"/>
      <c r="H52" s="285"/>
      <c r="I52" s="344" t="s">
        <v>23</v>
      </c>
      <c r="J52" s="346" t="str">
        <f>IF(J12="","",J12)</f>
        <v>10. 8. 2020</v>
      </c>
      <c r="K52" s="285"/>
      <c r="L52" s="88"/>
      <c r="S52" s="285"/>
      <c r="T52" s="285"/>
      <c r="U52" s="285"/>
      <c r="V52" s="285"/>
      <c r="W52" s="285"/>
      <c r="X52" s="285"/>
      <c r="Y52" s="285"/>
      <c r="Z52" s="285"/>
      <c r="AA52" s="285"/>
      <c r="AB52" s="285"/>
      <c r="AC52" s="285"/>
      <c r="AD52" s="285"/>
      <c r="AE52" s="285"/>
    </row>
    <row r="53" spans="1:31" s="281" customFormat="1" ht="12">
      <c r="A53" s="285"/>
      <c r="B53" s="31"/>
      <c r="C53" s="285"/>
      <c r="D53" s="285"/>
      <c r="E53" s="285"/>
      <c r="F53" s="285"/>
      <c r="G53" s="285"/>
      <c r="H53" s="285"/>
      <c r="I53" s="285"/>
      <c r="J53" s="285"/>
      <c r="K53" s="285"/>
      <c r="L53" s="88"/>
      <c r="S53" s="285"/>
      <c r="T53" s="285"/>
      <c r="U53" s="285"/>
      <c r="V53" s="285"/>
      <c r="W53" s="285"/>
      <c r="X53" s="285"/>
      <c r="Y53" s="285"/>
      <c r="Z53" s="285"/>
      <c r="AA53" s="285"/>
      <c r="AB53" s="285"/>
      <c r="AC53" s="285"/>
      <c r="AD53" s="285"/>
      <c r="AE53" s="285"/>
    </row>
    <row r="54" spans="1:31" s="281" customFormat="1" ht="25.5">
      <c r="A54" s="285"/>
      <c r="B54" s="31"/>
      <c r="C54" s="344" t="s">
        <v>25</v>
      </c>
      <c r="D54" s="285"/>
      <c r="E54" s="285"/>
      <c r="F54" s="345" t="str">
        <f>'05 - Elektroinstalace'!E15</f>
        <v>Nemocnice Nymburk s.r.o.</v>
      </c>
      <c r="G54" s="285"/>
      <c r="H54" s="285"/>
      <c r="I54" s="344" t="s">
        <v>33</v>
      </c>
      <c r="J54" s="356" t="str">
        <f>E21</f>
        <v>Ing. arch. Pavel Petrák</v>
      </c>
      <c r="K54" s="285"/>
      <c r="L54" s="88"/>
      <c r="S54" s="285"/>
      <c r="T54" s="285"/>
      <c r="U54" s="285"/>
      <c r="V54" s="285"/>
      <c r="W54" s="285"/>
      <c r="X54" s="285"/>
      <c r="Y54" s="285"/>
      <c r="Z54" s="285"/>
      <c r="AA54" s="285"/>
      <c r="AB54" s="285"/>
      <c r="AC54" s="285"/>
      <c r="AD54" s="285"/>
      <c r="AE54" s="285"/>
    </row>
    <row r="55" spans="1:31" s="281" customFormat="1" ht="12.75">
      <c r="A55" s="285"/>
      <c r="B55" s="31"/>
      <c r="C55" s="344" t="s">
        <v>31</v>
      </c>
      <c r="D55" s="285"/>
      <c r="E55" s="285"/>
      <c r="F55" s="345" t="str">
        <f>IF(E18="","",E18)</f>
        <v xml:space="preserve"> </v>
      </c>
      <c r="G55" s="285"/>
      <c r="H55" s="285"/>
      <c r="I55" s="344" t="s">
        <v>38</v>
      </c>
      <c r="J55" s="356" t="str">
        <f>E24</f>
        <v xml:space="preserve"> </v>
      </c>
      <c r="K55" s="285"/>
      <c r="L55" s="88"/>
      <c r="S55" s="285"/>
      <c r="T55" s="285"/>
      <c r="U55" s="285"/>
      <c r="V55" s="285"/>
      <c r="W55" s="285"/>
      <c r="X55" s="285"/>
      <c r="Y55" s="285"/>
      <c r="Z55" s="285"/>
      <c r="AA55" s="285"/>
      <c r="AB55" s="285"/>
      <c r="AC55" s="285"/>
      <c r="AD55" s="285"/>
      <c r="AE55" s="285"/>
    </row>
    <row r="56" spans="1:31" s="281" customFormat="1" ht="12">
      <c r="A56" s="285"/>
      <c r="B56" s="31"/>
      <c r="C56" s="285"/>
      <c r="D56" s="285"/>
      <c r="E56" s="285"/>
      <c r="F56" s="285"/>
      <c r="G56" s="285"/>
      <c r="H56" s="285"/>
      <c r="I56" s="285"/>
      <c r="J56" s="285"/>
      <c r="K56" s="285"/>
      <c r="L56" s="88"/>
      <c r="S56" s="285"/>
      <c r="T56" s="285"/>
      <c r="U56" s="285"/>
      <c r="V56" s="285"/>
      <c r="W56" s="285"/>
      <c r="X56" s="285"/>
      <c r="Y56" s="285"/>
      <c r="Z56" s="285"/>
      <c r="AA56" s="285"/>
      <c r="AB56" s="285"/>
      <c r="AC56" s="285"/>
      <c r="AD56" s="285"/>
      <c r="AE56" s="285"/>
    </row>
    <row r="57" spans="1:31" s="281" customFormat="1" ht="12">
      <c r="A57" s="285"/>
      <c r="B57" s="31"/>
      <c r="C57" s="357" t="s">
        <v>96</v>
      </c>
      <c r="D57" s="355"/>
      <c r="E57" s="355"/>
      <c r="F57" s="355"/>
      <c r="G57" s="355"/>
      <c r="H57" s="355"/>
      <c r="I57" s="355"/>
      <c r="J57" s="358" t="s">
        <v>97</v>
      </c>
      <c r="K57" s="355"/>
      <c r="L57" s="88"/>
      <c r="S57" s="285"/>
      <c r="T57" s="285"/>
      <c r="U57" s="285"/>
      <c r="V57" s="285"/>
      <c r="W57" s="285"/>
      <c r="X57" s="285"/>
      <c r="Y57" s="285"/>
      <c r="Z57" s="285"/>
      <c r="AA57" s="285"/>
      <c r="AB57" s="285"/>
      <c r="AC57" s="285"/>
      <c r="AD57" s="285"/>
      <c r="AE57" s="285"/>
    </row>
    <row r="58" spans="1:31" s="281" customFormat="1" ht="12">
      <c r="A58" s="285"/>
      <c r="B58" s="31"/>
      <c r="C58" s="285"/>
      <c r="D58" s="285"/>
      <c r="E58" s="285"/>
      <c r="F58" s="285"/>
      <c r="G58" s="285"/>
      <c r="H58" s="285"/>
      <c r="I58" s="285"/>
      <c r="J58" s="285"/>
      <c r="K58" s="285"/>
      <c r="L58" s="88"/>
      <c r="S58" s="285"/>
      <c r="T58" s="285"/>
      <c r="U58" s="285"/>
      <c r="V58" s="285"/>
      <c r="W58" s="285"/>
      <c r="X58" s="285"/>
      <c r="Y58" s="285"/>
      <c r="Z58" s="285"/>
      <c r="AA58" s="285"/>
      <c r="AB58" s="285"/>
      <c r="AC58" s="285"/>
      <c r="AD58" s="285"/>
      <c r="AE58" s="285"/>
    </row>
    <row r="59" spans="1:47" s="281" customFormat="1" ht="15.75">
      <c r="A59" s="285"/>
      <c r="B59" s="31"/>
      <c r="C59" s="359" t="s">
        <v>73</v>
      </c>
      <c r="D59" s="285"/>
      <c r="E59" s="285"/>
      <c r="F59" s="285"/>
      <c r="G59" s="285"/>
      <c r="H59" s="285"/>
      <c r="I59" s="285"/>
      <c r="J59" s="350">
        <f>J81</f>
        <v>0</v>
      </c>
      <c r="K59" s="285"/>
      <c r="L59" s="88"/>
      <c r="S59" s="285"/>
      <c r="T59" s="285"/>
      <c r="U59" s="285"/>
      <c r="V59" s="285"/>
      <c r="W59" s="285"/>
      <c r="X59" s="285"/>
      <c r="Y59" s="285"/>
      <c r="Z59" s="285"/>
      <c r="AA59" s="285"/>
      <c r="AB59" s="285"/>
      <c r="AC59" s="285"/>
      <c r="AD59" s="285"/>
      <c r="AE59" s="285"/>
      <c r="AU59" s="294" t="s">
        <v>98</v>
      </c>
    </row>
    <row r="60" spans="2:12" s="360" customFormat="1" ht="15">
      <c r="B60" s="105"/>
      <c r="D60" s="106" t="s">
        <v>106</v>
      </c>
      <c r="E60" s="107"/>
      <c r="F60" s="107"/>
      <c r="G60" s="107"/>
      <c r="H60" s="107"/>
      <c r="I60" s="107"/>
      <c r="J60" s="108">
        <f>J82</f>
        <v>0</v>
      </c>
      <c r="L60" s="105"/>
    </row>
    <row r="61" spans="2:12" s="361" customFormat="1" ht="12.75">
      <c r="B61" s="109"/>
      <c r="D61" s="110" t="s">
        <v>112</v>
      </c>
      <c r="E61" s="111"/>
      <c r="F61" s="111"/>
      <c r="G61" s="111"/>
      <c r="H61" s="111"/>
      <c r="I61" s="111"/>
      <c r="J61" s="112">
        <f>J83</f>
        <v>0</v>
      </c>
      <c r="L61" s="109"/>
    </row>
    <row r="62" spans="1:31" s="281" customFormat="1" ht="12">
      <c r="A62" s="285"/>
      <c r="B62" s="31"/>
      <c r="C62" s="285"/>
      <c r="D62" s="285"/>
      <c r="E62" s="285"/>
      <c r="F62" s="285"/>
      <c r="G62" s="285"/>
      <c r="H62" s="285"/>
      <c r="I62" s="285"/>
      <c r="J62" s="285"/>
      <c r="K62" s="285"/>
      <c r="L62" s="88"/>
      <c r="S62" s="285"/>
      <c r="T62" s="285"/>
      <c r="U62" s="285"/>
      <c r="V62" s="285"/>
      <c r="W62" s="285"/>
      <c r="X62" s="285"/>
      <c r="Y62" s="285"/>
      <c r="Z62" s="285"/>
      <c r="AA62" s="285"/>
      <c r="AB62" s="285"/>
      <c r="AC62" s="285"/>
      <c r="AD62" s="285"/>
      <c r="AE62" s="285"/>
    </row>
    <row r="63" spans="1:31" s="281" customFormat="1" ht="12">
      <c r="A63" s="285"/>
      <c r="B63" s="40"/>
      <c r="C63" s="41"/>
      <c r="D63" s="41"/>
      <c r="E63" s="41"/>
      <c r="F63" s="41"/>
      <c r="G63" s="41"/>
      <c r="H63" s="41"/>
      <c r="I63" s="41"/>
      <c r="J63" s="41"/>
      <c r="K63" s="41"/>
      <c r="L63" s="88"/>
      <c r="S63" s="285"/>
      <c r="T63" s="285"/>
      <c r="U63" s="285"/>
      <c r="V63" s="285"/>
      <c r="W63" s="285"/>
      <c r="X63" s="285"/>
      <c r="Y63" s="285"/>
      <c r="Z63" s="285"/>
      <c r="AA63" s="285"/>
      <c r="AB63" s="285"/>
      <c r="AC63" s="285"/>
      <c r="AD63" s="285"/>
      <c r="AE63" s="285"/>
    </row>
    <row r="67" spans="1:31" s="281" customFormat="1" ht="12">
      <c r="A67" s="285"/>
      <c r="B67" s="42"/>
      <c r="C67" s="43"/>
      <c r="D67" s="43"/>
      <c r="E67" s="43"/>
      <c r="F67" s="43"/>
      <c r="G67" s="43"/>
      <c r="H67" s="43"/>
      <c r="I67" s="43"/>
      <c r="J67" s="43"/>
      <c r="K67" s="43"/>
      <c r="L67" s="88"/>
      <c r="S67" s="285"/>
      <c r="T67" s="285"/>
      <c r="U67" s="285"/>
      <c r="V67" s="285"/>
      <c r="W67" s="285"/>
      <c r="X67" s="285"/>
      <c r="Y67" s="285"/>
      <c r="Z67" s="285"/>
      <c r="AA67" s="285"/>
      <c r="AB67" s="285"/>
      <c r="AC67" s="285"/>
      <c r="AD67" s="285"/>
      <c r="AE67" s="285"/>
    </row>
    <row r="68" spans="1:31" s="281" customFormat="1" ht="18">
      <c r="A68" s="285"/>
      <c r="B68" s="31"/>
      <c r="C68" s="342" t="s">
        <v>117</v>
      </c>
      <c r="D68" s="285"/>
      <c r="E68" s="285"/>
      <c r="F68" s="285"/>
      <c r="G68" s="285"/>
      <c r="H68" s="285"/>
      <c r="I68" s="285"/>
      <c r="J68" s="285"/>
      <c r="K68" s="285"/>
      <c r="L68" s="88"/>
      <c r="S68" s="285"/>
      <c r="T68" s="285"/>
      <c r="U68" s="285"/>
      <c r="V68" s="285"/>
      <c r="W68" s="285"/>
      <c r="X68" s="285"/>
      <c r="Y68" s="285"/>
      <c r="Z68" s="285"/>
      <c r="AA68" s="285"/>
      <c r="AB68" s="285"/>
      <c r="AC68" s="285"/>
      <c r="AD68" s="285"/>
      <c r="AE68" s="285"/>
    </row>
    <row r="69" spans="1:31" s="281" customFormat="1" ht="12">
      <c r="A69" s="285"/>
      <c r="B69" s="31"/>
      <c r="C69" s="285"/>
      <c r="D69" s="285"/>
      <c r="E69" s="285"/>
      <c r="F69" s="285"/>
      <c r="G69" s="285"/>
      <c r="H69" s="285"/>
      <c r="I69" s="285"/>
      <c r="J69" s="285"/>
      <c r="K69" s="285"/>
      <c r="L69" s="88"/>
      <c r="S69" s="285"/>
      <c r="T69" s="285"/>
      <c r="U69" s="285"/>
      <c r="V69" s="285"/>
      <c r="W69" s="285"/>
      <c r="X69" s="285"/>
      <c r="Y69" s="285"/>
      <c r="Z69" s="285"/>
      <c r="AA69" s="285"/>
      <c r="AB69" s="285"/>
      <c r="AC69" s="285"/>
      <c r="AD69" s="285"/>
      <c r="AE69" s="285"/>
    </row>
    <row r="70" spans="1:31" s="281" customFormat="1" ht="12.75">
      <c r="A70" s="285"/>
      <c r="B70" s="31"/>
      <c r="C70" s="344" t="s">
        <v>15</v>
      </c>
      <c r="D70" s="285"/>
      <c r="E70" s="285"/>
      <c r="F70" s="285"/>
      <c r="G70" s="285"/>
      <c r="H70" s="285"/>
      <c r="I70" s="285"/>
      <c r="J70" s="285"/>
      <c r="K70" s="285"/>
      <c r="L70" s="88"/>
      <c r="S70" s="285"/>
      <c r="T70" s="285"/>
      <c r="U70" s="285"/>
      <c r="V70" s="285"/>
      <c r="W70" s="285"/>
      <c r="X70" s="285"/>
      <c r="Y70" s="285"/>
      <c r="Z70" s="285"/>
      <c r="AA70" s="285"/>
      <c r="AB70" s="285"/>
      <c r="AC70" s="285"/>
      <c r="AD70" s="285"/>
      <c r="AE70" s="285"/>
    </row>
    <row r="71" spans="1:31" s="281" customFormat="1" ht="12.75">
      <c r="A71" s="285"/>
      <c r="B71" s="31"/>
      <c r="C71" s="285"/>
      <c r="D71" s="285"/>
      <c r="E71" s="412" t="str">
        <f>E7</f>
        <v>Zázemí zdravotnického personálu Oddělení gynekogolie a porodnice Nymburk s.r.o.</v>
      </c>
      <c r="F71" s="413"/>
      <c r="G71" s="413"/>
      <c r="H71" s="413"/>
      <c r="I71" s="285"/>
      <c r="J71" s="285"/>
      <c r="K71" s="285"/>
      <c r="L71" s="88"/>
      <c r="S71" s="285"/>
      <c r="T71" s="285"/>
      <c r="U71" s="285"/>
      <c r="V71" s="285"/>
      <c r="W71" s="285"/>
      <c r="X71" s="285"/>
      <c r="Y71" s="285"/>
      <c r="Z71" s="285"/>
      <c r="AA71" s="285"/>
      <c r="AB71" s="285"/>
      <c r="AC71" s="285"/>
      <c r="AD71" s="285"/>
      <c r="AE71" s="285"/>
    </row>
    <row r="72" spans="1:31" s="281" customFormat="1" ht="12.75">
      <c r="A72" s="285"/>
      <c r="B72" s="31"/>
      <c r="C72" s="344" t="s">
        <v>93</v>
      </c>
      <c r="D72" s="285"/>
      <c r="E72" s="285"/>
      <c r="F72" s="285"/>
      <c r="G72" s="285"/>
      <c r="H72" s="285"/>
      <c r="I72" s="285"/>
      <c r="J72" s="285"/>
      <c r="K72" s="285"/>
      <c r="L72" s="88"/>
      <c r="S72" s="285"/>
      <c r="T72" s="285"/>
      <c r="U72" s="285"/>
      <c r="V72" s="285"/>
      <c r="W72" s="285"/>
      <c r="X72" s="285"/>
      <c r="Y72" s="285"/>
      <c r="Z72" s="285"/>
      <c r="AA72" s="285"/>
      <c r="AB72" s="285"/>
      <c r="AC72" s="285"/>
      <c r="AD72" s="285"/>
      <c r="AE72" s="285"/>
    </row>
    <row r="73" spans="1:31" s="281" customFormat="1" ht="12">
      <c r="A73" s="285"/>
      <c r="B73" s="31"/>
      <c r="C73" s="285"/>
      <c r="D73" s="285"/>
      <c r="E73" s="410" t="str">
        <f>E9</f>
        <v>06 - Interiérové vybavení</v>
      </c>
      <c r="F73" s="411"/>
      <c r="G73" s="411"/>
      <c r="H73" s="411"/>
      <c r="I73" s="285"/>
      <c r="J73" s="285"/>
      <c r="K73" s="285"/>
      <c r="L73" s="88"/>
      <c r="S73" s="285"/>
      <c r="T73" s="285"/>
      <c r="U73" s="285"/>
      <c r="V73" s="285"/>
      <c r="W73" s="285"/>
      <c r="X73" s="285"/>
      <c r="Y73" s="285"/>
      <c r="Z73" s="285"/>
      <c r="AA73" s="285"/>
      <c r="AB73" s="285"/>
      <c r="AC73" s="285"/>
      <c r="AD73" s="285"/>
      <c r="AE73" s="285"/>
    </row>
    <row r="74" spans="1:31" s="281" customFormat="1" ht="12">
      <c r="A74" s="285"/>
      <c r="B74" s="31"/>
      <c r="C74" s="285"/>
      <c r="D74" s="285"/>
      <c r="E74" s="285"/>
      <c r="F74" s="285"/>
      <c r="G74" s="285"/>
      <c r="H74" s="285"/>
      <c r="I74" s="285"/>
      <c r="J74" s="285"/>
      <c r="K74" s="285"/>
      <c r="L74" s="88"/>
      <c r="S74" s="285"/>
      <c r="T74" s="285"/>
      <c r="U74" s="285"/>
      <c r="V74" s="285"/>
      <c r="W74" s="285"/>
      <c r="X74" s="285"/>
      <c r="Y74" s="285"/>
      <c r="Z74" s="285"/>
      <c r="AA74" s="285"/>
      <c r="AB74" s="285"/>
      <c r="AC74" s="285"/>
      <c r="AD74" s="285"/>
      <c r="AE74" s="285"/>
    </row>
    <row r="75" spans="1:31" s="281" customFormat="1" ht="12.75">
      <c r="A75" s="285"/>
      <c r="B75" s="31"/>
      <c r="C75" s="344" t="s">
        <v>21</v>
      </c>
      <c r="D75" s="285"/>
      <c r="E75" s="285"/>
      <c r="F75" s="345" t="str">
        <f>F12</f>
        <v>Nymburk</v>
      </c>
      <c r="G75" s="285"/>
      <c r="H75" s="285"/>
      <c r="I75" s="344" t="s">
        <v>23</v>
      </c>
      <c r="J75" s="346" t="str">
        <f>IF(J12="","",J12)</f>
        <v>10. 8. 2020</v>
      </c>
      <c r="K75" s="285"/>
      <c r="L75" s="88"/>
      <c r="S75" s="285"/>
      <c r="T75" s="285"/>
      <c r="U75" s="285"/>
      <c r="V75" s="285"/>
      <c r="W75" s="285"/>
      <c r="X75" s="285"/>
      <c r="Y75" s="285"/>
      <c r="Z75" s="285"/>
      <c r="AA75" s="285"/>
      <c r="AB75" s="285"/>
      <c r="AC75" s="285"/>
      <c r="AD75" s="285"/>
      <c r="AE75" s="285"/>
    </row>
    <row r="76" spans="1:31" s="281" customFormat="1" ht="12">
      <c r="A76" s="285"/>
      <c r="B76" s="31"/>
      <c r="C76" s="285"/>
      <c r="D76" s="285"/>
      <c r="E76" s="285"/>
      <c r="F76" s="285"/>
      <c r="G76" s="285"/>
      <c r="H76" s="285"/>
      <c r="I76" s="285"/>
      <c r="J76" s="285"/>
      <c r="K76" s="285"/>
      <c r="L76" s="88"/>
      <c r="S76" s="285"/>
      <c r="T76" s="285"/>
      <c r="U76" s="285"/>
      <c r="V76" s="285"/>
      <c r="W76" s="285"/>
      <c r="X76" s="285"/>
      <c r="Y76" s="285"/>
      <c r="Z76" s="285"/>
      <c r="AA76" s="285"/>
      <c r="AB76" s="285"/>
      <c r="AC76" s="285"/>
      <c r="AD76" s="285"/>
      <c r="AE76" s="285"/>
    </row>
    <row r="77" spans="1:31" s="281" customFormat="1" ht="25.5">
      <c r="A77" s="285"/>
      <c r="B77" s="31"/>
      <c r="C77" s="344" t="s">
        <v>25</v>
      </c>
      <c r="D77" s="285"/>
      <c r="E77" s="285"/>
      <c r="F77" s="345" t="str">
        <f>E15</f>
        <v>Nemocnice Nymburk s.r.o.</v>
      </c>
      <c r="G77" s="285"/>
      <c r="H77" s="285"/>
      <c r="I77" s="344" t="s">
        <v>33</v>
      </c>
      <c r="J77" s="356" t="str">
        <f>E21</f>
        <v>Ing. arch. Pavel Petrák</v>
      </c>
      <c r="K77" s="285"/>
      <c r="L77" s="88"/>
      <c r="S77" s="285"/>
      <c r="T77" s="285"/>
      <c r="U77" s="285"/>
      <c r="V77" s="285"/>
      <c r="W77" s="285"/>
      <c r="X77" s="285"/>
      <c r="Y77" s="285"/>
      <c r="Z77" s="285"/>
      <c r="AA77" s="285"/>
      <c r="AB77" s="285"/>
      <c r="AC77" s="285"/>
      <c r="AD77" s="285"/>
      <c r="AE77" s="285"/>
    </row>
    <row r="78" spans="1:31" s="281" customFormat="1" ht="12.75">
      <c r="A78" s="285"/>
      <c r="B78" s="31"/>
      <c r="C78" s="344" t="s">
        <v>31</v>
      </c>
      <c r="D78" s="285"/>
      <c r="E78" s="285"/>
      <c r="F78" s="345" t="str">
        <f>IF(E18="","",E18)</f>
        <v xml:space="preserve"> </v>
      </c>
      <c r="G78" s="285"/>
      <c r="H78" s="285"/>
      <c r="I78" s="344" t="s">
        <v>38</v>
      </c>
      <c r="J78" s="356" t="str">
        <f>E24</f>
        <v xml:space="preserve"> </v>
      </c>
      <c r="K78" s="285"/>
      <c r="L78" s="88"/>
      <c r="S78" s="285"/>
      <c r="T78" s="285"/>
      <c r="U78" s="285"/>
      <c r="V78" s="285"/>
      <c r="W78" s="285"/>
      <c r="X78" s="285"/>
      <c r="Y78" s="285"/>
      <c r="Z78" s="285"/>
      <c r="AA78" s="285"/>
      <c r="AB78" s="285"/>
      <c r="AC78" s="285"/>
      <c r="AD78" s="285"/>
      <c r="AE78" s="285"/>
    </row>
    <row r="79" spans="1:31" s="281" customFormat="1" ht="12">
      <c r="A79" s="285"/>
      <c r="B79" s="31"/>
      <c r="C79" s="285"/>
      <c r="D79" s="285"/>
      <c r="E79" s="285"/>
      <c r="F79" s="285"/>
      <c r="G79" s="285"/>
      <c r="H79" s="285"/>
      <c r="I79" s="285"/>
      <c r="J79" s="285"/>
      <c r="K79" s="285"/>
      <c r="L79" s="88"/>
      <c r="S79" s="285"/>
      <c r="T79" s="285"/>
      <c r="U79" s="285"/>
      <c r="V79" s="285"/>
      <c r="W79" s="285"/>
      <c r="X79" s="285"/>
      <c r="Y79" s="285"/>
      <c r="Z79" s="285"/>
      <c r="AA79" s="285"/>
      <c r="AB79" s="285"/>
      <c r="AC79" s="285"/>
      <c r="AD79" s="285"/>
      <c r="AE79" s="285"/>
    </row>
    <row r="80" spans="1:31" s="363" customFormat="1" ht="29.25" customHeight="1">
      <c r="A80" s="362"/>
      <c r="B80" s="114"/>
      <c r="C80" s="115" t="s">
        <v>118</v>
      </c>
      <c r="D80" s="116" t="s">
        <v>60</v>
      </c>
      <c r="E80" s="116" t="s">
        <v>56</v>
      </c>
      <c r="F80" s="116" t="s">
        <v>57</v>
      </c>
      <c r="G80" s="116" t="s">
        <v>119</v>
      </c>
      <c r="H80" s="116" t="s">
        <v>120</v>
      </c>
      <c r="I80" s="116" t="s">
        <v>121</v>
      </c>
      <c r="J80" s="116" t="s">
        <v>97</v>
      </c>
      <c r="K80" s="117" t="s">
        <v>122</v>
      </c>
      <c r="L80" s="118"/>
      <c r="M80" s="55" t="s">
        <v>3</v>
      </c>
      <c r="N80" s="56" t="s">
        <v>45</v>
      </c>
      <c r="O80" s="56" t="s">
        <v>123</v>
      </c>
      <c r="P80" s="56" t="s">
        <v>124</v>
      </c>
      <c r="Q80" s="56" t="s">
        <v>125</v>
      </c>
      <c r="R80" s="56" t="s">
        <v>126</v>
      </c>
      <c r="S80" s="56" t="s">
        <v>127</v>
      </c>
      <c r="T80" s="57" t="s">
        <v>128</v>
      </c>
      <c r="U80" s="362"/>
      <c r="V80" s="362"/>
      <c r="W80" s="362"/>
      <c r="X80" s="362"/>
      <c r="Y80" s="362"/>
      <c r="Z80" s="362"/>
      <c r="AA80" s="362"/>
      <c r="AB80" s="362"/>
      <c r="AC80" s="362"/>
      <c r="AD80" s="362"/>
      <c r="AE80" s="362"/>
    </row>
    <row r="81" spans="1:63" s="281" customFormat="1" ht="22.9" customHeight="1">
      <c r="A81" s="285"/>
      <c r="B81" s="31"/>
      <c r="C81" s="364" t="s">
        <v>129</v>
      </c>
      <c r="D81" s="285"/>
      <c r="E81" s="285"/>
      <c r="F81" s="285"/>
      <c r="G81" s="285"/>
      <c r="H81" s="285"/>
      <c r="I81" s="285"/>
      <c r="J81" s="365">
        <f>J82</f>
        <v>0</v>
      </c>
      <c r="K81" s="285"/>
      <c r="L81" s="31"/>
      <c r="M81" s="58"/>
      <c r="N81" s="49"/>
      <c r="O81" s="59"/>
      <c r="P81" s="120" t="e">
        <f>P82</f>
        <v>#REF!</v>
      </c>
      <c r="Q81" s="59"/>
      <c r="R81" s="120" t="e">
        <f>R82</f>
        <v>#REF!</v>
      </c>
      <c r="S81" s="59"/>
      <c r="T81" s="121" t="e">
        <f>T82</f>
        <v>#REF!</v>
      </c>
      <c r="U81" s="285"/>
      <c r="V81" s="285"/>
      <c r="W81" s="285"/>
      <c r="X81" s="285"/>
      <c r="Y81" s="285"/>
      <c r="Z81" s="285"/>
      <c r="AA81" s="285"/>
      <c r="AB81" s="285"/>
      <c r="AC81" s="285"/>
      <c r="AD81" s="285"/>
      <c r="AE81" s="285"/>
      <c r="AT81" s="294" t="s">
        <v>74</v>
      </c>
      <c r="AU81" s="294" t="s">
        <v>98</v>
      </c>
      <c r="BK81" s="366" t="e">
        <f>BK82</f>
        <v>#REF!</v>
      </c>
    </row>
    <row r="82" spans="2:63" s="286" customFormat="1" ht="25.9" customHeight="1">
      <c r="B82" s="123"/>
      <c r="D82" s="287" t="s">
        <v>74</v>
      </c>
      <c r="E82" s="367" t="s">
        <v>393</v>
      </c>
      <c r="F82" s="367" t="s">
        <v>394</v>
      </c>
      <c r="J82" s="368">
        <f>J83</f>
        <v>0</v>
      </c>
      <c r="L82" s="123"/>
      <c r="M82" s="127"/>
      <c r="P82" s="290" t="e">
        <f>P83+#REF!</f>
        <v>#REF!</v>
      </c>
      <c r="R82" s="290" t="e">
        <f>R83+#REF!</f>
        <v>#REF!</v>
      </c>
      <c r="T82" s="130" t="e">
        <f>T83+#REF!</f>
        <v>#REF!</v>
      </c>
      <c r="AR82" s="287" t="s">
        <v>83</v>
      </c>
      <c r="AT82" s="291" t="s">
        <v>74</v>
      </c>
      <c r="AU82" s="291" t="s">
        <v>75</v>
      </c>
      <c r="AY82" s="287" t="s">
        <v>132</v>
      </c>
      <c r="BK82" s="292" t="e">
        <f>BK83+#REF!</f>
        <v>#REF!</v>
      </c>
    </row>
    <row r="83" spans="2:63" s="286" customFormat="1" ht="22.9" customHeight="1">
      <c r="B83" s="123"/>
      <c r="D83" s="287" t="s">
        <v>74</v>
      </c>
      <c r="E83" s="288" t="s">
        <v>822</v>
      </c>
      <c r="F83" s="288" t="s">
        <v>823</v>
      </c>
      <c r="J83" s="289">
        <f>SUM(J84:J111)</f>
        <v>0</v>
      </c>
      <c r="L83" s="123"/>
      <c r="M83" s="127"/>
      <c r="P83" s="290">
        <f>SUM(P86:P111)</f>
        <v>0</v>
      </c>
      <c r="R83" s="290">
        <f>SUM(R86:R111)</f>
        <v>0</v>
      </c>
      <c r="T83" s="130">
        <f>SUM(T86:T111)</f>
        <v>0</v>
      </c>
      <c r="AR83" s="287" t="s">
        <v>83</v>
      </c>
      <c r="AT83" s="291" t="s">
        <v>74</v>
      </c>
      <c r="AU83" s="291" t="s">
        <v>81</v>
      </c>
      <c r="AY83" s="287" t="s">
        <v>132</v>
      </c>
      <c r="BK83" s="292">
        <f>SUM(BK86:BK111)</f>
        <v>0</v>
      </c>
    </row>
    <row r="84" spans="1:65" s="281" customFormat="1" ht="123.75" customHeight="1">
      <c r="A84" s="285"/>
      <c r="B84" s="135"/>
      <c r="C84" s="136">
        <v>1</v>
      </c>
      <c r="D84" s="136" t="s">
        <v>135</v>
      </c>
      <c r="E84" s="137" t="s">
        <v>2026</v>
      </c>
      <c r="F84" s="138" t="s">
        <v>2044</v>
      </c>
      <c r="G84" s="139" t="s">
        <v>483</v>
      </c>
      <c r="H84" s="140">
        <v>1</v>
      </c>
      <c r="I84" s="141"/>
      <c r="J84" s="141">
        <f>ROUND(I84*H84,2)</f>
        <v>0</v>
      </c>
      <c r="K84" s="138" t="s">
        <v>407</v>
      </c>
      <c r="L84" s="31"/>
      <c r="M84" s="142" t="s">
        <v>3</v>
      </c>
      <c r="N84" s="274" t="s">
        <v>46</v>
      </c>
      <c r="O84" s="275">
        <v>0</v>
      </c>
      <c r="P84" s="275">
        <f>O84*H84</f>
        <v>0</v>
      </c>
      <c r="Q84" s="275">
        <v>0</v>
      </c>
      <c r="R84" s="275">
        <f>Q84*H84</f>
        <v>0</v>
      </c>
      <c r="S84" s="275">
        <v>0</v>
      </c>
      <c r="T84" s="145">
        <f>S84*H84</f>
        <v>0</v>
      </c>
      <c r="U84" s="285"/>
      <c r="V84" s="285"/>
      <c r="W84" s="285"/>
      <c r="X84" s="285"/>
      <c r="Y84" s="285"/>
      <c r="Z84" s="285"/>
      <c r="AA84" s="285"/>
      <c r="AB84" s="285"/>
      <c r="AC84" s="285"/>
      <c r="AD84" s="285"/>
      <c r="AE84" s="285"/>
      <c r="AR84" s="293" t="s">
        <v>226</v>
      </c>
      <c r="AT84" s="293" t="s">
        <v>135</v>
      </c>
      <c r="AU84" s="293" t="s">
        <v>83</v>
      </c>
      <c r="AY84" s="294" t="s">
        <v>132</v>
      </c>
      <c r="BE84" s="295">
        <f>IF(N84="základní",J84,0)</f>
        <v>0</v>
      </c>
      <c r="BF84" s="295">
        <f>IF(N84="snížená",J84,0)</f>
        <v>0</v>
      </c>
      <c r="BG84" s="295">
        <f>IF(N84="zákl. přenesená",J84,0)</f>
        <v>0</v>
      </c>
      <c r="BH84" s="295">
        <f>IF(N84="sníž. přenesená",J84,0)</f>
        <v>0</v>
      </c>
      <c r="BI84" s="295">
        <f>IF(N84="nulová",J84,0)</f>
        <v>0</v>
      </c>
      <c r="BJ84" s="294" t="s">
        <v>81</v>
      </c>
      <c r="BK84" s="295">
        <f>ROUND(I84*H84,2)</f>
        <v>0</v>
      </c>
      <c r="BL84" s="294" t="s">
        <v>226</v>
      </c>
      <c r="BM84" s="293" t="s">
        <v>2033</v>
      </c>
    </row>
    <row r="85" spans="1:47" s="281" customFormat="1" ht="29.25">
      <c r="A85" s="285"/>
      <c r="B85" s="31"/>
      <c r="C85" s="285"/>
      <c r="D85" s="296" t="s">
        <v>186</v>
      </c>
      <c r="E85" s="285"/>
      <c r="F85" s="297" t="s">
        <v>2028</v>
      </c>
      <c r="G85" s="285"/>
      <c r="H85" s="285"/>
      <c r="I85" s="285"/>
      <c r="J85" s="285"/>
      <c r="K85" s="285"/>
      <c r="L85" s="31"/>
      <c r="M85" s="150"/>
      <c r="O85" s="285"/>
      <c r="P85" s="285"/>
      <c r="Q85" s="285"/>
      <c r="R85" s="285"/>
      <c r="S85" s="285"/>
      <c r="T85" s="52"/>
      <c r="U85" s="285"/>
      <c r="V85" s="285"/>
      <c r="W85" s="285"/>
      <c r="X85" s="285"/>
      <c r="Y85" s="285"/>
      <c r="Z85" s="285"/>
      <c r="AA85" s="285"/>
      <c r="AB85" s="285"/>
      <c r="AC85" s="285"/>
      <c r="AD85" s="285"/>
      <c r="AE85" s="285"/>
      <c r="AT85" s="294" t="s">
        <v>186</v>
      </c>
      <c r="AU85" s="294" t="s">
        <v>83</v>
      </c>
    </row>
    <row r="86" spans="1:65" s="281" customFormat="1" ht="106.5" customHeight="1">
      <c r="A86" s="285"/>
      <c r="B86" s="135"/>
      <c r="C86" s="309">
        <v>2</v>
      </c>
      <c r="D86" s="309" t="s">
        <v>135</v>
      </c>
      <c r="E86" s="310" t="s">
        <v>2026</v>
      </c>
      <c r="F86" s="284" t="s">
        <v>2049</v>
      </c>
      <c r="G86" s="311" t="s">
        <v>483</v>
      </c>
      <c r="H86" s="312">
        <v>3</v>
      </c>
      <c r="I86" s="313"/>
      <c r="J86" s="313">
        <f>ROUND(I86*H86,2)</f>
        <v>0</v>
      </c>
      <c r="K86" s="284" t="s">
        <v>407</v>
      </c>
      <c r="L86" s="31"/>
      <c r="M86" s="142" t="s">
        <v>3</v>
      </c>
      <c r="N86" s="274" t="s">
        <v>46</v>
      </c>
      <c r="O86" s="275">
        <v>0</v>
      </c>
      <c r="P86" s="275">
        <f>O86*H86</f>
        <v>0</v>
      </c>
      <c r="Q86" s="275">
        <v>0</v>
      </c>
      <c r="R86" s="275">
        <f>Q86*H86</f>
        <v>0</v>
      </c>
      <c r="S86" s="275">
        <v>0</v>
      </c>
      <c r="T86" s="145">
        <f>S86*H86</f>
        <v>0</v>
      </c>
      <c r="U86" s="285"/>
      <c r="V86" s="285"/>
      <c r="W86" s="285"/>
      <c r="X86" s="285"/>
      <c r="Y86" s="285"/>
      <c r="Z86" s="285"/>
      <c r="AA86" s="285"/>
      <c r="AB86" s="285"/>
      <c r="AC86" s="285"/>
      <c r="AD86" s="285"/>
      <c r="AE86" s="285"/>
      <c r="AR86" s="293" t="s">
        <v>226</v>
      </c>
      <c r="AT86" s="293" t="s">
        <v>135</v>
      </c>
      <c r="AU86" s="293" t="s">
        <v>83</v>
      </c>
      <c r="AY86" s="294" t="s">
        <v>132</v>
      </c>
      <c r="BE86" s="295">
        <f>IF(N86="základní",J86,0)</f>
        <v>0</v>
      </c>
      <c r="BF86" s="295">
        <f>IF(N86="snížená",J86,0)</f>
        <v>0</v>
      </c>
      <c r="BG86" s="295">
        <f>IF(N86="zákl. přenesená",J86,0)</f>
        <v>0</v>
      </c>
      <c r="BH86" s="295">
        <f>IF(N86="sníž. přenesená",J86,0)</f>
        <v>0</v>
      </c>
      <c r="BI86" s="295">
        <f>IF(N86="nulová",J86,0)</f>
        <v>0</v>
      </c>
      <c r="BJ86" s="294" t="s">
        <v>81</v>
      </c>
      <c r="BK86" s="295">
        <f>ROUND(I86*H86,2)</f>
        <v>0</v>
      </c>
      <c r="BL86" s="294" t="s">
        <v>226</v>
      </c>
      <c r="BM86" s="293" t="s">
        <v>2027</v>
      </c>
    </row>
    <row r="87" spans="1:47" s="281" customFormat="1" ht="29.25">
      <c r="A87" s="285"/>
      <c r="B87" s="31"/>
      <c r="C87" s="320"/>
      <c r="D87" s="321" t="s">
        <v>186</v>
      </c>
      <c r="E87" s="320"/>
      <c r="F87" s="322" t="s">
        <v>2045</v>
      </c>
      <c r="G87" s="320"/>
      <c r="H87" s="320"/>
      <c r="I87" s="320"/>
      <c r="J87" s="320"/>
      <c r="K87" s="320"/>
      <c r="L87" s="31"/>
      <c r="M87" s="150"/>
      <c r="O87" s="285"/>
      <c r="P87" s="285"/>
      <c r="Q87" s="285"/>
      <c r="R87" s="285"/>
      <c r="S87" s="285"/>
      <c r="T87" s="52"/>
      <c r="U87" s="285"/>
      <c r="V87" s="285"/>
      <c r="W87" s="285"/>
      <c r="X87" s="285"/>
      <c r="Y87" s="285"/>
      <c r="Z87" s="285"/>
      <c r="AA87" s="285"/>
      <c r="AB87" s="285"/>
      <c r="AC87" s="285"/>
      <c r="AD87" s="285"/>
      <c r="AE87" s="285"/>
      <c r="AT87" s="294" t="s">
        <v>186</v>
      </c>
      <c r="AU87" s="294" t="s">
        <v>83</v>
      </c>
    </row>
    <row r="88" spans="1:65" s="281" customFormat="1" ht="99.75" customHeight="1">
      <c r="A88" s="285"/>
      <c r="B88" s="135"/>
      <c r="C88" s="136">
        <v>3</v>
      </c>
      <c r="D88" s="136" t="s">
        <v>135</v>
      </c>
      <c r="E88" s="137" t="s">
        <v>2037</v>
      </c>
      <c r="F88" s="138" t="s">
        <v>2047</v>
      </c>
      <c r="G88" s="139" t="s">
        <v>483</v>
      </c>
      <c r="H88" s="140">
        <v>1</v>
      </c>
      <c r="I88" s="141"/>
      <c r="J88" s="141">
        <f>ROUND(I88*H88,2)</f>
        <v>0</v>
      </c>
      <c r="K88" s="138" t="s">
        <v>407</v>
      </c>
      <c r="L88" s="31"/>
      <c r="M88" s="142" t="s">
        <v>3</v>
      </c>
      <c r="N88" s="274" t="s">
        <v>46</v>
      </c>
      <c r="O88" s="275">
        <v>0</v>
      </c>
      <c r="P88" s="275">
        <f>O88*H88</f>
        <v>0</v>
      </c>
      <c r="Q88" s="275">
        <v>0</v>
      </c>
      <c r="R88" s="275">
        <f>Q88*H88</f>
        <v>0</v>
      </c>
      <c r="S88" s="275">
        <v>0</v>
      </c>
      <c r="T88" s="145">
        <f>S88*H88</f>
        <v>0</v>
      </c>
      <c r="U88" s="285"/>
      <c r="V88" s="285"/>
      <c r="W88" s="285"/>
      <c r="X88" s="285"/>
      <c r="Y88" s="285"/>
      <c r="Z88" s="285"/>
      <c r="AA88" s="285"/>
      <c r="AB88" s="285"/>
      <c r="AC88" s="285"/>
      <c r="AD88" s="285"/>
      <c r="AE88" s="285"/>
      <c r="AR88" s="293" t="s">
        <v>226</v>
      </c>
      <c r="AT88" s="293" t="s">
        <v>135</v>
      </c>
      <c r="AU88" s="293" t="s">
        <v>83</v>
      </c>
      <c r="AY88" s="294" t="s">
        <v>132</v>
      </c>
      <c r="BE88" s="295">
        <f>IF(N88="základní",J88,0)</f>
        <v>0</v>
      </c>
      <c r="BF88" s="295">
        <f>IF(N88="snížená",J88,0)</f>
        <v>0</v>
      </c>
      <c r="BG88" s="295">
        <f>IF(N88="zákl. přenesená",J88,0)</f>
        <v>0</v>
      </c>
      <c r="BH88" s="295">
        <f>IF(N88="sníž. přenesená",J88,0)</f>
        <v>0</v>
      </c>
      <c r="BI88" s="295">
        <f>IF(N88="nulová",J88,0)</f>
        <v>0</v>
      </c>
      <c r="BJ88" s="294" t="s">
        <v>81</v>
      </c>
      <c r="BK88" s="295">
        <f>ROUND(I88*H88,2)</f>
        <v>0</v>
      </c>
      <c r="BL88" s="294" t="s">
        <v>226</v>
      </c>
      <c r="BM88" s="293" t="s">
        <v>2038</v>
      </c>
    </row>
    <row r="89" spans="1:47" s="281" customFormat="1" ht="29.25">
      <c r="A89" s="285"/>
      <c r="B89" s="31"/>
      <c r="C89" s="285"/>
      <c r="D89" s="296" t="s">
        <v>186</v>
      </c>
      <c r="E89" s="285"/>
      <c r="F89" s="297" t="s">
        <v>2046</v>
      </c>
      <c r="G89" s="285"/>
      <c r="H89" s="285"/>
      <c r="I89" s="285"/>
      <c r="J89" s="285"/>
      <c r="K89" s="285"/>
      <c r="L89" s="31"/>
      <c r="M89" s="150"/>
      <c r="O89" s="285"/>
      <c r="P89" s="285"/>
      <c r="Q89" s="285"/>
      <c r="R89" s="285"/>
      <c r="S89" s="285"/>
      <c r="T89" s="52"/>
      <c r="U89" s="285"/>
      <c r="V89" s="285"/>
      <c r="W89" s="285"/>
      <c r="X89" s="285"/>
      <c r="Y89" s="285"/>
      <c r="Z89" s="285"/>
      <c r="AA89" s="285"/>
      <c r="AB89" s="285"/>
      <c r="AC89" s="285"/>
      <c r="AD89" s="285"/>
      <c r="AE89" s="285"/>
      <c r="AT89" s="294" t="s">
        <v>186</v>
      </c>
      <c r="AU89" s="294" t="s">
        <v>83</v>
      </c>
    </row>
    <row r="90" spans="1:65" s="281" customFormat="1" ht="99.75" customHeight="1">
      <c r="A90" s="285"/>
      <c r="B90" s="135"/>
      <c r="C90" s="136">
        <v>4</v>
      </c>
      <c r="D90" s="136" t="s">
        <v>135</v>
      </c>
      <c r="E90" s="137" t="s">
        <v>2052</v>
      </c>
      <c r="F90" s="138" t="s">
        <v>2048</v>
      </c>
      <c r="G90" s="139" t="s">
        <v>483</v>
      </c>
      <c r="H90" s="140">
        <v>1</v>
      </c>
      <c r="I90" s="141"/>
      <c r="J90" s="141">
        <f>ROUND(I90*H90,2)</f>
        <v>0</v>
      </c>
      <c r="K90" s="138" t="s">
        <v>407</v>
      </c>
      <c r="L90" s="31"/>
      <c r="M90" s="142" t="s">
        <v>3</v>
      </c>
      <c r="N90" s="274" t="s">
        <v>46</v>
      </c>
      <c r="O90" s="275">
        <v>0</v>
      </c>
      <c r="P90" s="275">
        <f>O90*H90</f>
        <v>0</v>
      </c>
      <c r="Q90" s="275">
        <v>0</v>
      </c>
      <c r="R90" s="275">
        <f>Q90*H90</f>
        <v>0</v>
      </c>
      <c r="S90" s="275">
        <v>0</v>
      </c>
      <c r="T90" s="145">
        <f>S90*H90</f>
        <v>0</v>
      </c>
      <c r="U90" s="285"/>
      <c r="V90" s="285"/>
      <c r="W90" s="285"/>
      <c r="X90" s="285"/>
      <c r="Y90" s="285"/>
      <c r="Z90" s="285"/>
      <c r="AA90" s="285"/>
      <c r="AB90" s="285"/>
      <c r="AC90" s="285"/>
      <c r="AD90" s="285"/>
      <c r="AE90" s="285"/>
      <c r="AR90" s="293" t="s">
        <v>226</v>
      </c>
      <c r="AT90" s="293" t="s">
        <v>135</v>
      </c>
      <c r="AU90" s="293" t="s">
        <v>83</v>
      </c>
      <c r="AY90" s="294" t="s">
        <v>132</v>
      </c>
      <c r="BE90" s="295">
        <f>IF(N90="základní",J90,0)</f>
        <v>0</v>
      </c>
      <c r="BF90" s="295">
        <f>IF(N90="snížená",J90,0)</f>
        <v>0</v>
      </c>
      <c r="BG90" s="295">
        <f>IF(N90="zákl. přenesená",J90,0)</f>
        <v>0</v>
      </c>
      <c r="BH90" s="295">
        <f>IF(N90="sníž. přenesená",J90,0)</f>
        <v>0</v>
      </c>
      <c r="BI90" s="295">
        <f>IF(N90="nulová",J90,0)</f>
        <v>0</v>
      </c>
      <c r="BJ90" s="294" t="s">
        <v>81</v>
      </c>
      <c r="BK90" s="295">
        <f>ROUND(I90*H90,2)</f>
        <v>0</v>
      </c>
      <c r="BL90" s="294" t="s">
        <v>226</v>
      </c>
      <c r="BM90" s="293" t="s">
        <v>2038</v>
      </c>
    </row>
    <row r="91" spans="1:47" s="281" customFormat="1" ht="29.25">
      <c r="A91" s="285"/>
      <c r="B91" s="31"/>
      <c r="C91" s="285"/>
      <c r="D91" s="296" t="s">
        <v>186</v>
      </c>
      <c r="E91" s="285"/>
      <c r="F91" s="297" t="s">
        <v>2057</v>
      </c>
      <c r="G91" s="285"/>
      <c r="H91" s="285"/>
      <c r="I91" s="285"/>
      <c r="J91" s="285"/>
      <c r="K91" s="285"/>
      <c r="L91" s="31"/>
      <c r="M91" s="150"/>
      <c r="O91" s="285"/>
      <c r="P91" s="285"/>
      <c r="Q91" s="285"/>
      <c r="R91" s="285"/>
      <c r="S91" s="285"/>
      <c r="T91" s="52"/>
      <c r="U91" s="285"/>
      <c r="V91" s="285"/>
      <c r="W91" s="285"/>
      <c r="X91" s="285"/>
      <c r="Y91" s="285"/>
      <c r="Z91" s="285"/>
      <c r="AA91" s="285"/>
      <c r="AB91" s="285"/>
      <c r="AC91" s="285"/>
      <c r="AD91" s="285"/>
      <c r="AE91" s="285"/>
      <c r="AT91" s="294" t="s">
        <v>186</v>
      </c>
      <c r="AU91" s="294" t="s">
        <v>83</v>
      </c>
    </row>
    <row r="92" spans="1:65" s="281" customFormat="1" ht="123.75" customHeight="1">
      <c r="A92" s="285"/>
      <c r="B92" s="135"/>
      <c r="C92" s="136">
        <v>5</v>
      </c>
      <c r="D92" s="136" t="s">
        <v>135</v>
      </c>
      <c r="E92" s="137" t="s">
        <v>2054</v>
      </c>
      <c r="F92" s="138" t="s">
        <v>2055</v>
      </c>
      <c r="G92" s="139" t="s">
        <v>483</v>
      </c>
      <c r="H92" s="140">
        <v>1</v>
      </c>
      <c r="I92" s="141"/>
      <c r="J92" s="141">
        <f>ROUND(I92*H92,2)</f>
        <v>0</v>
      </c>
      <c r="K92" s="138" t="s">
        <v>407</v>
      </c>
      <c r="L92" s="31"/>
      <c r="M92" s="142" t="s">
        <v>3</v>
      </c>
      <c r="N92" s="274" t="s">
        <v>46</v>
      </c>
      <c r="O92" s="275">
        <v>0</v>
      </c>
      <c r="P92" s="275">
        <f>O92*H92</f>
        <v>0</v>
      </c>
      <c r="Q92" s="275">
        <v>0</v>
      </c>
      <c r="R92" s="275">
        <f>Q92*H92</f>
        <v>0</v>
      </c>
      <c r="S92" s="275">
        <v>0</v>
      </c>
      <c r="T92" s="145">
        <f>S92*H92</f>
        <v>0</v>
      </c>
      <c r="U92" s="285"/>
      <c r="V92" s="285"/>
      <c r="W92" s="285"/>
      <c r="X92" s="285"/>
      <c r="Y92" s="285"/>
      <c r="Z92" s="285"/>
      <c r="AA92" s="285"/>
      <c r="AB92" s="285"/>
      <c r="AC92" s="285"/>
      <c r="AD92" s="285"/>
      <c r="AE92" s="285"/>
      <c r="AR92" s="293" t="s">
        <v>226</v>
      </c>
      <c r="AT92" s="293" t="s">
        <v>135</v>
      </c>
      <c r="AU92" s="293" t="s">
        <v>83</v>
      </c>
      <c r="AY92" s="294" t="s">
        <v>132</v>
      </c>
      <c r="BE92" s="295">
        <f>IF(N92="základní",J92,0)</f>
        <v>0</v>
      </c>
      <c r="BF92" s="295">
        <f>IF(N92="snížená",J92,0)</f>
        <v>0</v>
      </c>
      <c r="BG92" s="295">
        <f>IF(N92="zákl. přenesená",J92,0)</f>
        <v>0</v>
      </c>
      <c r="BH92" s="295">
        <f>IF(N92="sníž. přenesená",J92,0)</f>
        <v>0</v>
      </c>
      <c r="BI92" s="295">
        <f>IF(N92="nulová",J92,0)</f>
        <v>0</v>
      </c>
      <c r="BJ92" s="294" t="s">
        <v>81</v>
      </c>
      <c r="BK92" s="295">
        <f>ROUND(I92*H92,2)</f>
        <v>0</v>
      </c>
      <c r="BL92" s="294" t="s">
        <v>226</v>
      </c>
      <c r="BM92" s="293" t="s">
        <v>2033</v>
      </c>
    </row>
    <row r="93" spans="1:47" s="281" customFormat="1" ht="29.25">
      <c r="A93" s="285"/>
      <c r="B93" s="31"/>
      <c r="C93" s="285"/>
      <c r="D93" s="296" t="s">
        <v>186</v>
      </c>
      <c r="E93" s="285"/>
      <c r="F93" s="297" t="s">
        <v>2056</v>
      </c>
      <c r="G93" s="285"/>
      <c r="H93" s="285"/>
      <c r="I93" s="285"/>
      <c r="J93" s="285"/>
      <c r="K93" s="285"/>
      <c r="L93" s="31"/>
      <c r="M93" s="150"/>
      <c r="O93" s="285"/>
      <c r="P93" s="285"/>
      <c r="Q93" s="285"/>
      <c r="R93" s="285"/>
      <c r="S93" s="285"/>
      <c r="T93" s="52"/>
      <c r="U93" s="285"/>
      <c r="V93" s="285"/>
      <c r="W93" s="285"/>
      <c r="X93" s="285"/>
      <c r="Y93" s="285"/>
      <c r="Z93" s="285"/>
      <c r="AA93" s="285"/>
      <c r="AB93" s="285"/>
      <c r="AC93" s="285"/>
      <c r="AD93" s="285"/>
      <c r="AE93" s="285"/>
      <c r="AT93" s="294" t="s">
        <v>186</v>
      </c>
      <c r="AU93" s="294" t="s">
        <v>83</v>
      </c>
    </row>
    <row r="94" spans="1:65" s="281" customFormat="1" ht="106.5" customHeight="1">
      <c r="A94" s="285"/>
      <c r="B94" s="135"/>
      <c r="C94" s="309">
        <v>6</v>
      </c>
      <c r="D94" s="309" t="s">
        <v>135</v>
      </c>
      <c r="E94" s="310" t="s">
        <v>2053</v>
      </c>
      <c r="F94" s="284" t="s">
        <v>2050</v>
      </c>
      <c r="G94" s="311" t="s">
        <v>483</v>
      </c>
      <c r="H94" s="312">
        <v>1</v>
      </c>
      <c r="I94" s="313"/>
      <c r="J94" s="313">
        <f>H94*I94</f>
        <v>0</v>
      </c>
      <c r="K94" s="284" t="s">
        <v>407</v>
      </c>
      <c r="L94" s="31"/>
      <c r="M94" s="142" t="s">
        <v>3</v>
      </c>
      <c r="N94" s="274" t="s">
        <v>46</v>
      </c>
      <c r="O94" s="275">
        <v>0</v>
      </c>
      <c r="P94" s="275">
        <f>O94*H94</f>
        <v>0</v>
      </c>
      <c r="Q94" s="275">
        <v>0</v>
      </c>
      <c r="R94" s="275">
        <f>Q94*H94</f>
        <v>0</v>
      </c>
      <c r="S94" s="275">
        <v>0</v>
      </c>
      <c r="T94" s="145">
        <f>S94*H94</f>
        <v>0</v>
      </c>
      <c r="U94" s="285"/>
      <c r="V94" s="285"/>
      <c r="W94" s="285"/>
      <c r="X94" s="285"/>
      <c r="Y94" s="285"/>
      <c r="Z94" s="285"/>
      <c r="AA94" s="285"/>
      <c r="AB94" s="285"/>
      <c r="AC94" s="285"/>
      <c r="AD94" s="285"/>
      <c r="AE94" s="285"/>
      <c r="AR94" s="293" t="s">
        <v>226</v>
      </c>
      <c r="AT94" s="293" t="s">
        <v>135</v>
      </c>
      <c r="AU94" s="293" t="s">
        <v>83</v>
      </c>
      <c r="AY94" s="294" t="s">
        <v>132</v>
      </c>
      <c r="BE94" s="295">
        <f>IF(N94="základní",J94,0)</f>
        <v>0</v>
      </c>
      <c r="BF94" s="295">
        <f>IF(N94="snížená",J94,0)</f>
        <v>0</v>
      </c>
      <c r="BG94" s="295">
        <f>IF(N94="zákl. přenesená",J94,0)</f>
        <v>0</v>
      </c>
      <c r="BH94" s="295">
        <f>IF(N94="sníž. přenesená",J94,0)</f>
        <v>0</v>
      </c>
      <c r="BI94" s="295">
        <f>IF(N94="nulová",J94,0)</f>
        <v>0</v>
      </c>
      <c r="BJ94" s="294" t="s">
        <v>81</v>
      </c>
      <c r="BK94" s="295">
        <f>ROUND(I94*H94,2)</f>
        <v>0</v>
      </c>
      <c r="BL94" s="294" t="s">
        <v>226</v>
      </c>
      <c r="BM94" s="293" t="s">
        <v>2027</v>
      </c>
    </row>
    <row r="95" spans="1:47" s="281" customFormat="1" ht="29.25">
      <c r="A95" s="285"/>
      <c r="B95" s="31"/>
      <c r="C95" s="320"/>
      <c r="D95" s="321" t="s">
        <v>186</v>
      </c>
      <c r="E95" s="320"/>
      <c r="F95" s="322" t="s">
        <v>2051</v>
      </c>
      <c r="G95" s="320"/>
      <c r="H95" s="320"/>
      <c r="I95" s="320"/>
      <c r="J95" s="320"/>
      <c r="K95" s="320"/>
      <c r="L95" s="31"/>
      <c r="M95" s="150"/>
      <c r="O95" s="285"/>
      <c r="P95" s="285"/>
      <c r="Q95" s="285"/>
      <c r="R95" s="285"/>
      <c r="S95" s="285"/>
      <c r="T95" s="52"/>
      <c r="U95" s="285"/>
      <c r="V95" s="285"/>
      <c r="W95" s="285"/>
      <c r="X95" s="285"/>
      <c r="Y95" s="285"/>
      <c r="Z95" s="285"/>
      <c r="AA95" s="285"/>
      <c r="AB95" s="285"/>
      <c r="AC95" s="285"/>
      <c r="AD95" s="285"/>
      <c r="AE95" s="285"/>
      <c r="AT95" s="294" t="s">
        <v>186</v>
      </c>
      <c r="AU95" s="294" t="s">
        <v>83</v>
      </c>
    </row>
    <row r="96" spans="1:65" s="281" customFormat="1" ht="100.5" customHeight="1">
      <c r="A96" s="285"/>
      <c r="B96" s="135"/>
      <c r="C96" s="136">
        <v>7</v>
      </c>
      <c r="D96" s="136" t="s">
        <v>135</v>
      </c>
      <c r="E96" s="137" t="s">
        <v>2029</v>
      </c>
      <c r="F96" s="138" t="s">
        <v>2063</v>
      </c>
      <c r="G96" s="139" t="s">
        <v>483</v>
      </c>
      <c r="H96" s="140">
        <v>1</v>
      </c>
      <c r="I96" s="141"/>
      <c r="J96" s="141">
        <f>ROUND(I96*H96,2)</f>
        <v>0</v>
      </c>
      <c r="K96" s="138" t="s">
        <v>407</v>
      </c>
      <c r="L96" s="31"/>
      <c r="M96" s="142" t="s">
        <v>3</v>
      </c>
      <c r="N96" s="274" t="s">
        <v>46</v>
      </c>
      <c r="O96" s="275">
        <v>0</v>
      </c>
      <c r="P96" s="275">
        <f>O96*H96</f>
        <v>0</v>
      </c>
      <c r="Q96" s="275">
        <v>0</v>
      </c>
      <c r="R96" s="275">
        <f>Q96*H96</f>
        <v>0</v>
      </c>
      <c r="S96" s="275">
        <v>0</v>
      </c>
      <c r="T96" s="145">
        <f>S96*H96</f>
        <v>0</v>
      </c>
      <c r="U96" s="285"/>
      <c r="V96" s="285"/>
      <c r="W96" s="285"/>
      <c r="X96" s="285"/>
      <c r="Y96" s="285"/>
      <c r="Z96" s="285"/>
      <c r="AA96" s="285"/>
      <c r="AB96" s="285"/>
      <c r="AC96" s="285"/>
      <c r="AD96" s="285"/>
      <c r="AE96" s="285"/>
      <c r="AR96" s="293" t="s">
        <v>226</v>
      </c>
      <c r="AT96" s="293" t="s">
        <v>135</v>
      </c>
      <c r="AU96" s="293" t="s">
        <v>83</v>
      </c>
      <c r="AY96" s="294" t="s">
        <v>132</v>
      </c>
      <c r="BE96" s="295">
        <f>IF(N96="základní",J96,0)</f>
        <v>0</v>
      </c>
      <c r="BF96" s="295">
        <f>IF(N96="snížená",J96,0)</f>
        <v>0</v>
      </c>
      <c r="BG96" s="295">
        <f>IF(N96="zákl. přenesená",J96,0)</f>
        <v>0</v>
      </c>
      <c r="BH96" s="295">
        <f>IF(N96="sníž. přenesená",J96,0)</f>
        <v>0</v>
      </c>
      <c r="BI96" s="295">
        <f>IF(N96="nulová",J96,0)</f>
        <v>0</v>
      </c>
      <c r="BJ96" s="294" t="s">
        <v>81</v>
      </c>
      <c r="BK96" s="295">
        <f>ROUND(I96*H96,2)</f>
        <v>0</v>
      </c>
      <c r="BL96" s="294" t="s">
        <v>226</v>
      </c>
      <c r="BM96" s="293" t="s">
        <v>2039</v>
      </c>
    </row>
    <row r="97" spans="1:47" s="281" customFormat="1" ht="29.25">
      <c r="A97" s="285"/>
      <c r="B97" s="31"/>
      <c r="C97" s="285"/>
      <c r="D97" s="296" t="s">
        <v>186</v>
      </c>
      <c r="E97" s="285"/>
      <c r="F97" s="297" t="s">
        <v>2031</v>
      </c>
      <c r="G97" s="285"/>
      <c r="H97" s="285"/>
      <c r="I97" s="285"/>
      <c r="J97" s="285"/>
      <c r="K97" s="285"/>
      <c r="L97" s="31"/>
      <c r="M97" s="150"/>
      <c r="O97" s="285"/>
      <c r="P97" s="285"/>
      <c r="Q97" s="285"/>
      <c r="R97" s="285"/>
      <c r="S97" s="285"/>
      <c r="T97" s="52"/>
      <c r="U97" s="285"/>
      <c r="V97" s="285"/>
      <c r="W97" s="285"/>
      <c r="X97" s="285"/>
      <c r="Y97" s="285"/>
      <c r="Z97" s="285"/>
      <c r="AA97" s="285"/>
      <c r="AB97" s="285"/>
      <c r="AC97" s="285"/>
      <c r="AD97" s="285"/>
      <c r="AE97" s="285"/>
      <c r="AT97" s="294" t="s">
        <v>186</v>
      </c>
      <c r="AU97" s="294" t="s">
        <v>83</v>
      </c>
    </row>
    <row r="98" spans="1:65" s="281" customFormat="1" ht="100.5" customHeight="1">
      <c r="A98" s="285"/>
      <c r="B98" s="135"/>
      <c r="C98" s="309">
        <v>8</v>
      </c>
      <c r="D98" s="309" t="s">
        <v>135</v>
      </c>
      <c r="E98" s="310" t="s">
        <v>2059</v>
      </c>
      <c r="F98" s="284" t="s">
        <v>2058</v>
      </c>
      <c r="G98" s="311" t="s">
        <v>483</v>
      </c>
      <c r="H98" s="312">
        <v>2</v>
      </c>
      <c r="I98" s="313"/>
      <c r="J98" s="313">
        <f>ROUND(I98*H98,2)</f>
        <v>0</v>
      </c>
      <c r="K98" s="284" t="s">
        <v>407</v>
      </c>
      <c r="L98" s="31"/>
      <c r="M98" s="142" t="s">
        <v>3</v>
      </c>
      <c r="N98" s="274" t="s">
        <v>46</v>
      </c>
      <c r="O98" s="275">
        <v>0</v>
      </c>
      <c r="P98" s="275">
        <f>O98*H98</f>
        <v>0</v>
      </c>
      <c r="Q98" s="275">
        <v>0</v>
      </c>
      <c r="R98" s="275">
        <f>Q98*H98</f>
        <v>0</v>
      </c>
      <c r="S98" s="275">
        <v>0</v>
      </c>
      <c r="T98" s="145">
        <f>S98*H98</f>
        <v>0</v>
      </c>
      <c r="U98" s="285"/>
      <c r="V98" s="285"/>
      <c r="W98" s="285"/>
      <c r="X98" s="285"/>
      <c r="Y98" s="285"/>
      <c r="Z98" s="285"/>
      <c r="AA98" s="285"/>
      <c r="AB98" s="285"/>
      <c r="AC98" s="285"/>
      <c r="AD98" s="285"/>
      <c r="AE98" s="285"/>
      <c r="AR98" s="293" t="s">
        <v>226</v>
      </c>
      <c r="AT98" s="293" t="s">
        <v>135</v>
      </c>
      <c r="AU98" s="293" t="s">
        <v>83</v>
      </c>
      <c r="AY98" s="294" t="s">
        <v>132</v>
      </c>
      <c r="BE98" s="295">
        <f>IF(N98="základní",J98,0)</f>
        <v>0</v>
      </c>
      <c r="BF98" s="295">
        <f>IF(N98="snížená",J98,0)</f>
        <v>0</v>
      </c>
      <c r="BG98" s="295">
        <f>IF(N98="zákl. přenesená",J98,0)</f>
        <v>0</v>
      </c>
      <c r="BH98" s="295">
        <f>IF(N98="sníž. přenesená",J98,0)</f>
        <v>0</v>
      </c>
      <c r="BI98" s="295">
        <f>IF(N98="nulová",J98,0)</f>
        <v>0</v>
      </c>
      <c r="BJ98" s="294" t="s">
        <v>81</v>
      </c>
      <c r="BK98" s="295">
        <f>ROUND(I98*H98,2)</f>
        <v>0</v>
      </c>
      <c r="BL98" s="294" t="s">
        <v>226</v>
      </c>
      <c r="BM98" s="293" t="s">
        <v>2039</v>
      </c>
    </row>
    <row r="99" spans="1:47" s="281" customFormat="1" ht="29.25">
      <c r="A99" s="285"/>
      <c r="B99" s="31"/>
      <c r="C99" s="320"/>
      <c r="D99" s="321" t="s">
        <v>186</v>
      </c>
      <c r="E99" s="320"/>
      <c r="F99" s="322" t="s">
        <v>2060</v>
      </c>
      <c r="G99" s="320"/>
      <c r="H99" s="320"/>
      <c r="I99" s="320"/>
      <c r="J99" s="320"/>
      <c r="K99" s="320"/>
      <c r="L99" s="31"/>
      <c r="M99" s="150"/>
      <c r="O99" s="285"/>
      <c r="P99" s="285"/>
      <c r="Q99" s="285"/>
      <c r="R99" s="285"/>
      <c r="S99" s="285"/>
      <c r="T99" s="52"/>
      <c r="U99" s="285"/>
      <c r="V99" s="285"/>
      <c r="W99" s="285"/>
      <c r="X99" s="285"/>
      <c r="Y99" s="285"/>
      <c r="Z99" s="285"/>
      <c r="AA99" s="285"/>
      <c r="AB99" s="285"/>
      <c r="AC99" s="285"/>
      <c r="AD99" s="285"/>
      <c r="AE99" s="285"/>
      <c r="AT99" s="294" t="s">
        <v>186</v>
      </c>
      <c r="AU99" s="294" t="s">
        <v>83</v>
      </c>
    </row>
    <row r="100" spans="1:65" s="281" customFormat="1" ht="100.5" customHeight="1">
      <c r="A100" s="285"/>
      <c r="B100" s="135"/>
      <c r="C100" s="309">
        <v>9</v>
      </c>
      <c r="D100" s="309" t="s">
        <v>135</v>
      </c>
      <c r="E100" s="310" t="s">
        <v>2032</v>
      </c>
      <c r="F100" s="284" t="s">
        <v>2062</v>
      </c>
      <c r="G100" s="311" t="s">
        <v>483</v>
      </c>
      <c r="H100" s="312">
        <v>1</v>
      </c>
      <c r="I100" s="313"/>
      <c r="J100" s="313">
        <f>ROUND(I100*H100,2)</f>
        <v>0</v>
      </c>
      <c r="K100" s="284" t="s">
        <v>407</v>
      </c>
      <c r="L100" s="31"/>
      <c r="M100" s="142" t="s">
        <v>3</v>
      </c>
      <c r="N100" s="274" t="s">
        <v>46</v>
      </c>
      <c r="O100" s="275">
        <v>0</v>
      </c>
      <c r="P100" s="275">
        <f>O100*H100</f>
        <v>0</v>
      </c>
      <c r="Q100" s="275">
        <v>0</v>
      </c>
      <c r="R100" s="275">
        <f>Q100*H100</f>
        <v>0</v>
      </c>
      <c r="S100" s="275">
        <v>0</v>
      </c>
      <c r="T100" s="145">
        <f>S100*H100</f>
        <v>0</v>
      </c>
      <c r="U100" s="285"/>
      <c r="V100" s="285"/>
      <c r="W100" s="285"/>
      <c r="X100" s="285"/>
      <c r="Y100" s="285"/>
      <c r="Z100" s="285"/>
      <c r="AA100" s="285"/>
      <c r="AB100" s="285"/>
      <c r="AC100" s="285"/>
      <c r="AD100" s="285"/>
      <c r="AE100" s="285"/>
      <c r="AR100" s="293" t="s">
        <v>226</v>
      </c>
      <c r="AT100" s="293" t="s">
        <v>135</v>
      </c>
      <c r="AU100" s="293" t="s">
        <v>83</v>
      </c>
      <c r="AY100" s="294" t="s">
        <v>132</v>
      </c>
      <c r="BE100" s="295">
        <f>IF(N100="základní",J100,0)</f>
        <v>0</v>
      </c>
      <c r="BF100" s="295">
        <f>IF(N100="snížená",J100,0)</f>
        <v>0</v>
      </c>
      <c r="BG100" s="295">
        <f>IF(N100="zákl. přenesená",J100,0)</f>
        <v>0</v>
      </c>
      <c r="BH100" s="295">
        <f>IF(N100="sníž. přenesená",J100,0)</f>
        <v>0</v>
      </c>
      <c r="BI100" s="295">
        <f>IF(N100="nulová",J100,0)</f>
        <v>0</v>
      </c>
      <c r="BJ100" s="294" t="s">
        <v>81</v>
      </c>
      <c r="BK100" s="295">
        <f>ROUND(I100*H100,2)</f>
        <v>0</v>
      </c>
      <c r="BL100" s="294" t="s">
        <v>226</v>
      </c>
      <c r="BM100" s="293" t="s">
        <v>2039</v>
      </c>
    </row>
    <row r="101" spans="1:47" s="281" customFormat="1" ht="29.25">
      <c r="A101" s="285"/>
      <c r="B101" s="31"/>
      <c r="C101" s="320"/>
      <c r="D101" s="321" t="s">
        <v>186</v>
      </c>
      <c r="E101" s="320"/>
      <c r="F101" s="322" t="s">
        <v>2034</v>
      </c>
      <c r="G101" s="320"/>
      <c r="H101" s="320"/>
      <c r="I101" s="320"/>
      <c r="J101" s="320"/>
      <c r="K101" s="320"/>
      <c r="L101" s="31"/>
      <c r="M101" s="150"/>
      <c r="O101" s="285"/>
      <c r="P101" s="285"/>
      <c r="Q101" s="285"/>
      <c r="R101" s="285"/>
      <c r="S101" s="285"/>
      <c r="T101" s="52"/>
      <c r="U101" s="285"/>
      <c r="V101" s="285"/>
      <c r="W101" s="285"/>
      <c r="X101" s="285"/>
      <c r="Y101" s="285"/>
      <c r="Z101" s="285"/>
      <c r="AA101" s="285"/>
      <c r="AB101" s="285"/>
      <c r="AC101" s="285"/>
      <c r="AD101" s="285"/>
      <c r="AE101" s="285"/>
      <c r="AT101" s="294" t="s">
        <v>186</v>
      </c>
      <c r="AU101" s="294" t="s">
        <v>83</v>
      </c>
    </row>
    <row r="102" spans="1:65" s="281" customFormat="1" ht="101.25" customHeight="1">
      <c r="A102" s="285"/>
      <c r="B102" s="135"/>
      <c r="C102" s="309">
        <v>10</v>
      </c>
      <c r="D102" s="309" t="s">
        <v>135</v>
      </c>
      <c r="E102" s="310" t="s">
        <v>2032</v>
      </c>
      <c r="F102" s="284" t="s">
        <v>2061</v>
      </c>
      <c r="G102" s="311" t="s">
        <v>483</v>
      </c>
      <c r="H102" s="312">
        <v>1</v>
      </c>
      <c r="I102" s="313"/>
      <c r="J102" s="313">
        <f>ROUND(I102*H102,2)</f>
        <v>0</v>
      </c>
      <c r="K102" s="284" t="s">
        <v>407</v>
      </c>
      <c r="L102" s="31"/>
      <c r="M102" s="142" t="s">
        <v>3</v>
      </c>
      <c r="N102" s="274" t="s">
        <v>46</v>
      </c>
      <c r="O102" s="275">
        <v>0</v>
      </c>
      <c r="P102" s="275">
        <f>O102*H102</f>
        <v>0</v>
      </c>
      <c r="Q102" s="275">
        <v>0</v>
      </c>
      <c r="R102" s="275">
        <f>Q102*H102</f>
        <v>0</v>
      </c>
      <c r="S102" s="275">
        <v>0</v>
      </c>
      <c r="T102" s="145">
        <f>S102*H102</f>
        <v>0</v>
      </c>
      <c r="U102" s="285"/>
      <c r="V102" s="285"/>
      <c r="W102" s="285"/>
      <c r="X102" s="285"/>
      <c r="Y102" s="285"/>
      <c r="Z102" s="285"/>
      <c r="AA102" s="285"/>
      <c r="AB102" s="285"/>
      <c r="AC102" s="285"/>
      <c r="AD102" s="285"/>
      <c r="AE102" s="285"/>
      <c r="AR102" s="293" t="s">
        <v>226</v>
      </c>
      <c r="AT102" s="293" t="s">
        <v>135</v>
      </c>
      <c r="AU102" s="293" t="s">
        <v>83</v>
      </c>
      <c r="AY102" s="294" t="s">
        <v>132</v>
      </c>
      <c r="BE102" s="295">
        <f>IF(N102="základní",J102,0)</f>
        <v>0</v>
      </c>
      <c r="BF102" s="295">
        <f>IF(N102="snížená",J102,0)</f>
        <v>0</v>
      </c>
      <c r="BG102" s="295">
        <f>IF(N102="zákl. přenesená",J102,0)</f>
        <v>0</v>
      </c>
      <c r="BH102" s="295">
        <f>IF(N102="sníž. přenesená",J102,0)</f>
        <v>0</v>
      </c>
      <c r="BI102" s="295">
        <f>IF(N102="nulová",J102,0)</f>
        <v>0</v>
      </c>
      <c r="BJ102" s="294" t="s">
        <v>81</v>
      </c>
      <c r="BK102" s="295">
        <f>ROUND(I102*H102,2)</f>
        <v>0</v>
      </c>
      <c r="BL102" s="294" t="s">
        <v>226</v>
      </c>
      <c r="BM102" s="293" t="s">
        <v>2030</v>
      </c>
    </row>
    <row r="103" spans="1:47" s="281" customFormat="1" ht="29.25">
      <c r="A103" s="285"/>
      <c r="B103" s="31"/>
      <c r="C103" s="320"/>
      <c r="D103" s="321" t="s">
        <v>186</v>
      </c>
      <c r="E103" s="320"/>
      <c r="F103" s="322" t="s">
        <v>2034</v>
      </c>
      <c r="G103" s="320"/>
      <c r="H103" s="320"/>
      <c r="I103" s="320"/>
      <c r="J103" s="320"/>
      <c r="K103" s="320"/>
      <c r="L103" s="31"/>
      <c r="M103" s="150"/>
      <c r="O103" s="285"/>
      <c r="P103" s="285"/>
      <c r="Q103" s="285"/>
      <c r="R103" s="285"/>
      <c r="S103" s="285"/>
      <c r="T103" s="52"/>
      <c r="U103" s="285"/>
      <c r="V103" s="285"/>
      <c r="W103" s="285"/>
      <c r="X103" s="285"/>
      <c r="Y103" s="285"/>
      <c r="Z103" s="285"/>
      <c r="AA103" s="285"/>
      <c r="AB103" s="285"/>
      <c r="AC103" s="285"/>
      <c r="AD103" s="285"/>
      <c r="AE103" s="285"/>
      <c r="AT103" s="294" t="s">
        <v>186</v>
      </c>
      <c r="AU103" s="294" t="s">
        <v>83</v>
      </c>
    </row>
    <row r="104" spans="1:65" s="281" customFormat="1" ht="100.5" customHeight="1">
      <c r="A104" s="285"/>
      <c r="B104" s="135"/>
      <c r="C104" s="309">
        <v>11</v>
      </c>
      <c r="D104" s="309" t="s">
        <v>135</v>
      </c>
      <c r="E104" s="310" t="s">
        <v>2035</v>
      </c>
      <c r="F104" s="284" t="s">
        <v>2064</v>
      </c>
      <c r="G104" s="311" t="s">
        <v>483</v>
      </c>
      <c r="H104" s="312">
        <v>1</v>
      </c>
      <c r="I104" s="313"/>
      <c r="J104" s="313">
        <f>ROUND(I104*H104,2)</f>
        <v>0</v>
      </c>
      <c r="K104" s="284" t="s">
        <v>407</v>
      </c>
      <c r="L104" s="31"/>
      <c r="M104" s="142" t="s">
        <v>3</v>
      </c>
      <c r="N104" s="274" t="s">
        <v>46</v>
      </c>
      <c r="O104" s="275">
        <v>0</v>
      </c>
      <c r="P104" s="275">
        <f>O104*H104</f>
        <v>0</v>
      </c>
      <c r="Q104" s="275">
        <v>0</v>
      </c>
      <c r="R104" s="275">
        <f>Q104*H104</f>
        <v>0</v>
      </c>
      <c r="S104" s="275">
        <v>0</v>
      </c>
      <c r="T104" s="145">
        <f>S104*H104</f>
        <v>0</v>
      </c>
      <c r="U104" s="285"/>
      <c r="V104" s="285"/>
      <c r="W104" s="285"/>
      <c r="X104" s="285"/>
      <c r="Y104" s="285"/>
      <c r="Z104" s="285"/>
      <c r="AA104" s="285"/>
      <c r="AB104" s="285"/>
      <c r="AC104" s="285"/>
      <c r="AD104" s="285"/>
      <c r="AE104" s="285"/>
      <c r="AR104" s="293" t="s">
        <v>226</v>
      </c>
      <c r="AT104" s="293" t="s">
        <v>135</v>
      </c>
      <c r="AU104" s="293" t="s">
        <v>83</v>
      </c>
      <c r="AY104" s="294" t="s">
        <v>132</v>
      </c>
      <c r="BE104" s="295">
        <f>IF(N104="základní",J104,0)</f>
        <v>0</v>
      </c>
      <c r="BF104" s="295">
        <f>IF(N104="snížená",J104,0)</f>
        <v>0</v>
      </c>
      <c r="BG104" s="295">
        <f>IF(N104="zákl. přenesená",J104,0)</f>
        <v>0</v>
      </c>
      <c r="BH104" s="295">
        <f>IF(N104="sníž. přenesená",J104,0)</f>
        <v>0</v>
      </c>
      <c r="BI104" s="295">
        <f>IF(N104="nulová",J104,0)</f>
        <v>0</v>
      </c>
      <c r="BJ104" s="294" t="s">
        <v>81</v>
      </c>
      <c r="BK104" s="295">
        <f>ROUND(I104*H104,2)</f>
        <v>0</v>
      </c>
      <c r="BL104" s="294" t="s">
        <v>226</v>
      </c>
      <c r="BM104" s="293" t="s">
        <v>2039</v>
      </c>
    </row>
    <row r="105" spans="1:47" s="281" customFormat="1" ht="29.25">
      <c r="A105" s="285"/>
      <c r="B105" s="31"/>
      <c r="C105" s="320"/>
      <c r="D105" s="321" t="s">
        <v>186</v>
      </c>
      <c r="E105" s="320"/>
      <c r="F105" s="322" t="s">
        <v>2036</v>
      </c>
      <c r="G105" s="320"/>
      <c r="H105" s="320"/>
      <c r="I105" s="320"/>
      <c r="J105" s="320"/>
      <c r="K105" s="320"/>
      <c r="L105" s="31"/>
      <c r="M105" s="150"/>
      <c r="O105" s="285"/>
      <c r="P105" s="285"/>
      <c r="Q105" s="285"/>
      <c r="R105" s="285"/>
      <c r="S105" s="285"/>
      <c r="T105" s="52"/>
      <c r="U105" s="285"/>
      <c r="V105" s="285"/>
      <c r="W105" s="285"/>
      <c r="X105" s="285"/>
      <c r="Y105" s="285"/>
      <c r="Z105" s="285"/>
      <c r="AA105" s="285"/>
      <c r="AB105" s="285"/>
      <c r="AC105" s="285"/>
      <c r="AD105" s="285"/>
      <c r="AE105" s="285"/>
      <c r="AT105" s="294" t="s">
        <v>186</v>
      </c>
      <c r="AU105" s="294" t="s">
        <v>83</v>
      </c>
    </row>
    <row r="106" spans="1:65" s="281" customFormat="1" ht="101.25" customHeight="1">
      <c r="A106" s="285"/>
      <c r="B106" s="135"/>
      <c r="C106" s="309">
        <v>12</v>
      </c>
      <c r="D106" s="309" t="s">
        <v>135</v>
      </c>
      <c r="E106" s="310" t="s">
        <v>2035</v>
      </c>
      <c r="F106" s="284" t="s">
        <v>2065</v>
      </c>
      <c r="G106" s="311" t="s">
        <v>483</v>
      </c>
      <c r="H106" s="312">
        <v>3</v>
      </c>
      <c r="I106" s="313"/>
      <c r="J106" s="313">
        <f>ROUND(I106*H106,2)</f>
        <v>0</v>
      </c>
      <c r="K106" s="284" t="s">
        <v>407</v>
      </c>
      <c r="L106" s="31"/>
      <c r="M106" s="142" t="s">
        <v>3</v>
      </c>
      <c r="N106" s="274" t="s">
        <v>46</v>
      </c>
      <c r="O106" s="275">
        <v>0</v>
      </c>
      <c r="P106" s="275">
        <f>O106*H106</f>
        <v>0</v>
      </c>
      <c r="Q106" s="275">
        <v>0</v>
      </c>
      <c r="R106" s="275">
        <f>Q106*H106</f>
        <v>0</v>
      </c>
      <c r="S106" s="275">
        <v>0</v>
      </c>
      <c r="T106" s="145">
        <f>S106*H106</f>
        <v>0</v>
      </c>
      <c r="U106" s="285"/>
      <c r="V106" s="285"/>
      <c r="W106" s="285"/>
      <c r="X106" s="285"/>
      <c r="Y106" s="285"/>
      <c r="Z106" s="285"/>
      <c r="AA106" s="285"/>
      <c r="AB106" s="285"/>
      <c r="AC106" s="285"/>
      <c r="AD106" s="285"/>
      <c r="AE106" s="285"/>
      <c r="AR106" s="293" t="s">
        <v>226</v>
      </c>
      <c r="AT106" s="293" t="s">
        <v>135</v>
      </c>
      <c r="AU106" s="293" t="s">
        <v>83</v>
      </c>
      <c r="AY106" s="294" t="s">
        <v>132</v>
      </c>
      <c r="BE106" s="295">
        <f>IF(N106="základní",J106,0)</f>
        <v>0</v>
      </c>
      <c r="BF106" s="295">
        <f>IF(N106="snížená",J106,0)</f>
        <v>0</v>
      </c>
      <c r="BG106" s="295">
        <f>IF(N106="zákl. přenesená",J106,0)</f>
        <v>0</v>
      </c>
      <c r="BH106" s="295">
        <f>IF(N106="sníž. přenesená",J106,0)</f>
        <v>0</v>
      </c>
      <c r="BI106" s="295">
        <f>IF(N106="nulová",J106,0)</f>
        <v>0</v>
      </c>
      <c r="BJ106" s="294" t="s">
        <v>81</v>
      </c>
      <c r="BK106" s="295">
        <f>ROUND(I106*H106,2)</f>
        <v>0</v>
      </c>
      <c r="BL106" s="294" t="s">
        <v>226</v>
      </c>
      <c r="BM106" s="293" t="s">
        <v>2030</v>
      </c>
    </row>
    <row r="107" spans="1:47" s="281" customFormat="1" ht="29.25">
      <c r="A107" s="285"/>
      <c r="B107" s="31"/>
      <c r="C107" s="320"/>
      <c r="D107" s="321" t="s">
        <v>186</v>
      </c>
      <c r="E107" s="320"/>
      <c r="F107" s="322" t="s">
        <v>2036</v>
      </c>
      <c r="G107" s="320"/>
      <c r="H107" s="320"/>
      <c r="I107" s="320"/>
      <c r="J107" s="320"/>
      <c r="K107" s="320"/>
      <c r="L107" s="31"/>
      <c r="M107" s="150"/>
      <c r="O107" s="285"/>
      <c r="P107" s="285"/>
      <c r="Q107" s="285"/>
      <c r="R107" s="285"/>
      <c r="S107" s="285"/>
      <c r="T107" s="52"/>
      <c r="U107" s="285"/>
      <c r="V107" s="285"/>
      <c r="W107" s="285"/>
      <c r="X107" s="285"/>
      <c r="Y107" s="285"/>
      <c r="Z107" s="285"/>
      <c r="AA107" s="285"/>
      <c r="AB107" s="285"/>
      <c r="AC107" s="285"/>
      <c r="AD107" s="285"/>
      <c r="AE107" s="285"/>
      <c r="AT107" s="294" t="s">
        <v>186</v>
      </c>
      <c r="AU107" s="294" t="s">
        <v>83</v>
      </c>
    </row>
    <row r="108" spans="1:65" s="281" customFormat="1" ht="37.9" customHeight="1">
      <c r="A108" s="285"/>
      <c r="B108" s="135"/>
      <c r="C108" s="136">
        <v>13</v>
      </c>
      <c r="D108" s="136" t="s">
        <v>135</v>
      </c>
      <c r="E108" s="137" t="s">
        <v>2040</v>
      </c>
      <c r="F108" s="138" t="s">
        <v>2041</v>
      </c>
      <c r="G108" s="139" t="s">
        <v>432</v>
      </c>
      <c r="H108" s="140">
        <f>SUM(J84:J106)/100</f>
        <v>0</v>
      </c>
      <c r="I108" s="141"/>
      <c r="J108" s="141">
        <f>ROUND(I108*H108,2)</f>
        <v>0</v>
      </c>
      <c r="K108" s="138" t="s">
        <v>139</v>
      </c>
      <c r="L108" s="31"/>
      <c r="M108" s="142" t="s">
        <v>3</v>
      </c>
      <c r="N108" s="274" t="s">
        <v>46</v>
      </c>
      <c r="O108" s="275">
        <v>0</v>
      </c>
      <c r="P108" s="275">
        <f>O108*H108</f>
        <v>0</v>
      </c>
      <c r="Q108" s="275">
        <v>0</v>
      </c>
      <c r="R108" s="275">
        <f>Q108*H108</f>
        <v>0</v>
      </c>
      <c r="S108" s="275">
        <v>0</v>
      </c>
      <c r="T108" s="145">
        <f>S108*H108</f>
        <v>0</v>
      </c>
      <c r="U108" s="285"/>
      <c r="V108" s="295"/>
      <c r="W108" s="285"/>
      <c r="X108" s="285"/>
      <c r="Y108" s="285"/>
      <c r="Z108" s="285"/>
      <c r="AA108" s="285"/>
      <c r="AB108" s="285"/>
      <c r="AC108" s="285"/>
      <c r="AD108" s="285"/>
      <c r="AE108" s="285"/>
      <c r="AR108" s="293" t="s">
        <v>226</v>
      </c>
      <c r="AT108" s="293" t="s">
        <v>135</v>
      </c>
      <c r="AU108" s="293" t="s">
        <v>83</v>
      </c>
      <c r="AY108" s="294" t="s">
        <v>132</v>
      </c>
      <c r="BE108" s="295">
        <f>IF(N108="základní",J108,0)</f>
        <v>0</v>
      </c>
      <c r="BF108" s="295">
        <f>IF(N108="snížená",J108,0)</f>
        <v>0</v>
      </c>
      <c r="BG108" s="295">
        <f>IF(N108="zákl. přenesená",J108,0)</f>
        <v>0</v>
      </c>
      <c r="BH108" s="295">
        <f>IF(N108="sníž. přenesená",J108,0)</f>
        <v>0</v>
      </c>
      <c r="BI108" s="295">
        <f>IF(N108="nulová",J108,0)</f>
        <v>0</v>
      </c>
      <c r="BJ108" s="294" t="s">
        <v>81</v>
      </c>
      <c r="BK108" s="295">
        <f>ROUND(I108*H108,2)</f>
        <v>0</v>
      </c>
      <c r="BL108" s="294" t="s">
        <v>226</v>
      </c>
      <c r="BM108" s="293" t="s">
        <v>2042</v>
      </c>
    </row>
    <row r="109" spans="1:47" s="281" customFormat="1" ht="146.25">
      <c r="A109" s="285"/>
      <c r="B109" s="31"/>
      <c r="C109" s="285"/>
      <c r="D109" s="296" t="s">
        <v>142</v>
      </c>
      <c r="E109" s="285"/>
      <c r="F109" s="297" t="s">
        <v>957</v>
      </c>
      <c r="G109" s="285"/>
      <c r="H109" s="285"/>
      <c r="I109" s="285"/>
      <c r="J109" s="285"/>
      <c r="K109" s="285"/>
      <c r="L109" s="31"/>
      <c r="M109" s="150"/>
      <c r="O109" s="285"/>
      <c r="P109" s="285"/>
      <c r="Q109" s="285"/>
      <c r="R109" s="285"/>
      <c r="S109" s="285"/>
      <c r="T109" s="52"/>
      <c r="U109" s="285"/>
      <c r="V109" s="285"/>
      <c r="W109" s="285"/>
      <c r="X109" s="285"/>
      <c r="Y109" s="285"/>
      <c r="Z109" s="285"/>
      <c r="AA109" s="285"/>
      <c r="AB109" s="285"/>
      <c r="AC109" s="285"/>
      <c r="AD109" s="285"/>
      <c r="AE109" s="285"/>
      <c r="AT109" s="294" t="s">
        <v>142</v>
      </c>
      <c r="AU109" s="294" t="s">
        <v>83</v>
      </c>
    </row>
    <row r="110" spans="1:65" s="281" customFormat="1" ht="49.15" customHeight="1">
      <c r="A110" s="285"/>
      <c r="B110" s="135"/>
      <c r="C110" s="136">
        <v>14</v>
      </c>
      <c r="D110" s="136" t="s">
        <v>135</v>
      </c>
      <c r="E110" s="137" t="s">
        <v>959</v>
      </c>
      <c r="F110" s="138" t="s">
        <v>960</v>
      </c>
      <c r="G110" s="139" t="s">
        <v>432</v>
      </c>
      <c r="H110" s="140">
        <f>H108</f>
        <v>0</v>
      </c>
      <c r="I110" s="141"/>
      <c r="J110" s="141">
        <f>ROUND(I110*H110,2)</f>
        <v>0</v>
      </c>
      <c r="K110" s="138" t="s">
        <v>139</v>
      </c>
      <c r="L110" s="31"/>
      <c r="M110" s="142" t="s">
        <v>3</v>
      </c>
      <c r="N110" s="274" t="s">
        <v>46</v>
      </c>
      <c r="O110" s="275">
        <v>0</v>
      </c>
      <c r="P110" s="275">
        <f>O110*H110</f>
        <v>0</v>
      </c>
      <c r="Q110" s="275">
        <v>0</v>
      </c>
      <c r="R110" s="275">
        <f>Q110*H110</f>
        <v>0</v>
      </c>
      <c r="S110" s="275">
        <v>0</v>
      </c>
      <c r="T110" s="145">
        <f>S110*H110</f>
        <v>0</v>
      </c>
      <c r="U110" s="285"/>
      <c r="V110" s="285"/>
      <c r="W110" s="285"/>
      <c r="X110" s="285"/>
      <c r="Y110" s="285"/>
      <c r="Z110" s="285"/>
      <c r="AA110" s="285"/>
      <c r="AB110" s="285"/>
      <c r="AC110" s="285"/>
      <c r="AD110" s="285"/>
      <c r="AE110" s="285"/>
      <c r="AR110" s="293" t="s">
        <v>226</v>
      </c>
      <c r="AT110" s="293" t="s">
        <v>135</v>
      </c>
      <c r="AU110" s="293" t="s">
        <v>83</v>
      </c>
      <c r="AY110" s="294" t="s">
        <v>132</v>
      </c>
      <c r="BE110" s="295">
        <f>IF(N110="základní",J110,0)</f>
        <v>0</v>
      </c>
      <c r="BF110" s="295">
        <f>IF(N110="snížená",J110,0)</f>
        <v>0</v>
      </c>
      <c r="BG110" s="295">
        <f>IF(N110="zákl. přenesená",J110,0)</f>
        <v>0</v>
      </c>
      <c r="BH110" s="295">
        <f>IF(N110="sníž. přenesená",J110,0)</f>
        <v>0</v>
      </c>
      <c r="BI110" s="295">
        <f>IF(N110="nulová",J110,0)</f>
        <v>0</v>
      </c>
      <c r="BJ110" s="294" t="s">
        <v>81</v>
      </c>
      <c r="BK110" s="295">
        <f>ROUND(I110*H110,2)</f>
        <v>0</v>
      </c>
      <c r="BL110" s="294" t="s">
        <v>226</v>
      </c>
      <c r="BM110" s="293" t="s">
        <v>2043</v>
      </c>
    </row>
    <row r="111" spans="1:47" s="281" customFormat="1" ht="146.25">
      <c r="A111" s="285"/>
      <c r="B111" s="369"/>
      <c r="C111" s="370"/>
      <c r="D111" s="371" t="s">
        <v>142</v>
      </c>
      <c r="E111" s="370"/>
      <c r="F111" s="372" t="s">
        <v>957</v>
      </c>
      <c r="G111" s="370"/>
      <c r="H111" s="370"/>
      <c r="I111" s="370"/>
      <c r="J111" s="370"/>
      <c r="K111" s="373"/>
      <c r="L111" s="31"/>
      <c r="M111" s="150"/>
      <c r="O111" s="285"/>
      <c r="P111" s="285"/>
      <c r="Q111" s="285"/>
      <c r="R111" s="285"/>
      <c r="S111" s="285"/>
      <c r="T111" s="52"/>
      <c r="U111" s="285"/>
      <c r="V111" s="285"/>
      <c r="W111" s="285"/>
      <c r="X111" s="285"/>
      <c r="Y111" s="285"/>
      <c r="Z111" s="285"/>
      <c r="AA111" s="285"/>
      <c r="AB111" s="285"/>
      <c r="AC111" s="285"/>
      <c r="AD111" s="285"/>
      <c r="AE111" s="285"/>
      <c r="AT111" s="294" t="s">
        <v>142</v>
      </c>
      <c r="AU111" s="294" t="s">
        <v>83</v>
      </c>
    </row>
  </sheetData>
  <mergeCells count="9">
    <mergeCell ref="E50:H50"/>
    <mergeCell ref="E71:H71"/>
    <mergeCell ref="E73:H73"/>
    <mergeCell ref="L2:V2"/>
    <mergeCell ref="E7:H7"/>
    <mergeCell ref="E9:H9"/>
    <mergeCell ref="E18:H18"/>
    <mergeCell ref="E27:H27"/>
    <mergeCell ref="E48:H48"/>
  </mergeCells>
  <printOptions horizontalCentered="1"/>
  <pageMargins left="0.3937007874015748" right="0.3937007874015748" top="0.3937007874015748" bottom="0.3937007874015748" header="0.31496062992125984" footer="0.31496062992125984"/>
  <pageSetup horizontalDpi="600" verticalDpi="600" orientation="portrait" paperSize="9" scale="70" r:id="rId1"/>
  <rowBreaks count="3" manualBreakCount="3">
    <brk id="42" min="1" max="16383" man="1"/>
    <brk id="65" min="1" max="16383" man="1"/>
    <brk id="95"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101"/>
  <sheetViews>
    <sheetView showGridLines="0" workbookViewId="0" topLeftCell="A38">
      <selection activeCell="J103" sqref="J10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74" t="s">
        <v>6</v>
      </c>
      <c r="M2" s="375"/>
      <c r="N2" s="375"/>
      <c r="O2" s="375"/>
      <c r="P2" s="375"/>
      <c r="Q2" s="375"/>
      <c r="R2" s="375"/>
      <c r="S2" s="375"/>
      <c r="T2" s="375"/>
      <c r="U2" s="375"/>
      <c r="V2" s="375"/>
      <c r="AT2" s="18" t="s">
        <v>91</v>
      </c>
    </row>
    <row r="3" spans="2:46" s="1" customFormat="1" ht="6.95" customHeight="1">
      <c r="B3" s="19"/>
      <c r="C3" s="20"/>
      <c r="D3" s="20"/>
      <c r="E3" s="20"/>
      <c r="F3" s="20"/>
      <c r="G3" s="20"/>
      <c r="H3" s="20"/>
      <c r="I3" s="20"/>
      <c r="J3" s="20"/>
      <c r="K3" s="20"/>
      <c r="L3" s="21"/>
      <c r="AT3" s="18" t="s">
        <v>83</v>
      </c>
    </row>
    <row r="4" spans="2:46" s="1" customFormat="1" ht="24.95" customHeight="1">
      <c r="B4" s="21"/>
      <c r="D4" s="22" t="s">
        <v>92</v>
      </c>
      <c r="L4" s="21"/>
      <c r="M4" s="87" t="s">
        <v>11</v>
      </c>
      <c r="AT4" s="18" t="s">
        <v>4</v>
      </c>
    </row>
    <row r="5" spans="2:12" s="1" customFormat="1" ht="6.95" customHeight="1">
      <c r="B5" s="21"/>
      <c r="L5" s="21"/>
    </row>
    <row r="6" spans="2:12" s="1" customFormat="1" ht="12" customHeight="1">
      <c r="B6" s="21"/>
      <c r="D6" s="27" t="s">
        <v>15</v>
      </c>
      <c r="L6" s="21"/>
    </row>
    <row r="7" spans="2:12" s="1" customFormat="1" ht="23.25" customHeight="1">
      <c r="B7" s="21"/>
      <c r="E7" s="408" t="str">
        <f>'Rekapitulace stavby'!K6</f>
        <v>Zázemí zdravotnického personálu Oddělení gynekogolie a porodnice Nymburk s.r.o.</v>
      </c>
      <c r="F7" s="409"/>
      <c r="G7" s="409"/>
      <c r="H7" s="409"/>
      <c r="L7" s="21"/>
    </row>
    <row r="8" spans="1:31" s="2" customFormat="1" ht="12" customHeight="1">
      <c r="A8" s="30"/>
      <c r="B8" s="31"/>
      <c r="C8" s="30"/>
      <c r="D8" s="27" t="s">
        <v>93</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98" t="s">
        <v>1876</v>
      </c>
      <c r="F9" s="407"/>
      <c r="G9" s="407"/>
      <c r="H9" s="407"/>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17</v>
      </c>
      <c r="E11" s="30"/>
      <c r="F11" s="25" t="s">
        <v>18</v>
      </c>
      <c r="G11" s="30"/>
      <c r="H11" s="30"/>
      <c r="I11" s="27" t="s">
        <v>19</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21</v>
      </c>
      <c r="E12" s="30"/>
      <c r="F12" s="25" t="s">
        <v>22</v>
      </c>
      <c r="G12" s="30"/>
      <c r="H12" s="30"/>
      <c r="I12" s="27" t="s">
        <v>23</v>
      </c>
      <c r="J12" s="48" t="str">
        <f>'Rekapitulace stavby'!AN8</f>
        <v>10. 8. 2020</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25</v>
      </c>
      <c r="E14" s="30"/>
      <c r="F14" s="30"/>
      <c r="G14" s="30"/>
      <c r="H14" s="30"/>
      <c r="I14" s="27" t="s">
        <v>26</v>
      </c>
      <c r="J14" s="25" t="s">
        <v>27</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28</v>
      </c>
      <c r="F15" s="30"/>
      <c r="G15" s="30"/>
      <c r="H15" s="30"/>
      <c r="I15" s="27" t="s">
        <v>29</v>
      </c>
      <c r="J15" s="25" t="s">
        <v>30</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31</v>
      </c>
      <c r="E17" s="30"/>
      <c r="F17" s="30"/>
      <c r="G17" s="30"/>
      <c r="H17" s="30"/>
      <c r="I17" s="27" t="s">
        <v>26</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83" t="str">
        <f>'Rekapitulace stavby'!E14</f>
        <v xml:space="preserve"> </v>
      </c>
      <c r="F18" s="383"/>
      <c r="G18" s="383"/>
      <c r="H18" s="383"/>
      <c r="I18" s="27" t="s">
        <v>29</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33</v>
      </c>
      <c r="E20" s="30"/>
      <c r="F20" s="30"/>
      <c r="G20" s="30"/>
      <c r="H20" s="30"/>
      <c r="I20" s="27" t="s">
        <v>26</v>
      </c>
      <c r="J20" s="25" t="s">
        <v>34</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35</v>
      </c>
      <c r="F21" s="30"/>
      <c r="G21" s="30"/>
      <c r="H21" s="30"/>
      <c r="I21" s="27" t="s">
        <v>29</v>
      </c>
      <c r="J21" s="25" t="s">
        <v>36</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38</v>
      </c>
      <c r="E23" s="30"/>
      <c r="F23" s="30"/>
      <c r="G23" s="30"/>
      <c r="H23" s="30"/>
      <c r="I23" s="27" t="s">
        <v>26</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29</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39</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85" t="s">
        <v>40</v>
      </c>
      <c r="F27" s="385"/>
      <c r="G27" s="385"/>
      <c r="H27" s="385"/>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41</v>
      </c>
      <c r="E30" s="30"/>
      <c r="F30" s="30"/>
      <c r="G30" s="30"/>
      <c r="H30" s="30"/>
      <c r="I30" s="30"/>
      <c r="J30" s="64">
        <f>ROUND(J85,2)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43</v>
      </c>
      <c r="G32" s="30"/>
      <c r="H32" s="30"/>
      <c r="I32" s="34" t="s">
        <v>42</v>
      </c>
      <c r="J32" s="34" t="s">
        <v>44</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45</v>
      </c>
      <c r="E33" s="27" t="s">
        <v>46</v>
      </c>
      <c r="F33" s="94">
        <f>ROUND((SUM(BE85:BE100)),2)</f>
        <v>0</v>
      </c>
      <c r="G33" s="30"/>
      <c r="H33" s="30"/>
      <c r="I33" s="95">
        <v>0.21</v>
      </c>
      <c r="J33" s="94">
        <f>ROUND(((SUM(BE85:BE100))*I33),2)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47</v>
      </c>
      <c r="F34" s="94">
        <f>ROUND((SUM(BF85:BF100)),2)</f>
        <v>0</v>
      </c>
      <c r="G34" s="30"/>
      <c r="H34" s="30"/>
      <c r="I34" s="95">
        <v>0.15</v>
      </c>
      <c r="J34" s="94">
        <f>ROUND(((SUM(BF85:BF100))*I34),2)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48</v>
      </c>
      <c r="F35" s="94">
        <f>ROUND((SUM(BG85:BG100)),2)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49</v>
      </c>
      <c r="F36" s="94">
        <f>ROUND((SUM(BH85:BH100)),2)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50</v>
      </c>
      <c r="F37" s="94">
        <f>ROUND((SUM(BI85:BI100)),2)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51</v>
      </c>
      <c r="E39" s="53"/>
      <c r="F39" s="53"/>
      <c r="G39" s="98" t="s">
        <v>52</v>
      </c>
      <c r="H39" s="99" t="s">
        <v>53</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95</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15</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408" t="str">
        <f>E7</f>
        <v>Zázemí zdravotnického personálu Oddělení gynekogolie a porodnice Nymburk s.r.o.</v>
      </c>
      <c r="F48" s="409"/>
      <c r="G48" s="409"/>
      <c r="H48" s="409"/>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93</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98" t="str">
        <f>E9</f>
        <v>06 - VRN</v>
      </c>
      <c r="F50" s="407"/>
      <c r="G50" s="407"/>
      <c r="H50" s="407"/>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21</v>
      </c>
      <c r="D52" s="30"/>
      <c r="E52" s="30"/>
      <c r="F52" s="25" t="str">
        <f>F12</f>
        <v>Nymburk</v>
      </c>
      <c r="G52" s="30"/>
      <c r="H52" s="30"/>
      <c r="I52" s="27" t="s">
        <v>23</v>
      </c>
      <c r="J52" s="48" t="str">
        <f>IF(J12="","",J12)</f>
        <v>10. 8. 2020</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25</v>
      </c>
      <c r="D54" s="30"/>
      <c r="E54" s="30"/>
      <c r="F54" s="25" t="str">
        <f>E15</f>
        <v>Nemocnice Nymburk s.r.o.</v>
      </c>
      <c r="G54" s="30"/>
      <c r="H54" s="30"/>
      <c r="I54" s="27" t="s">
        <v>33</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31</v>
      </c>
      <c r="D55" s="30"/>
      <c r="E55" s="30"/>
      <c r="F55" s="25" t="str">
        <f>IF(E18="","",E18)</f>
        <v xml:space="preserve"> </v>
      </c>
      <c r="G55" s="30"/>
      <c r="H55" s="30"/>
      <c r="I55" s="27" t="s">
        <v>38</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96</v>
      </c>
      <c r="D57" s="96"/>
      <c r="E57" s="96"/>
      <c r="F57" s="96"/>
      <c r="G57" s="96"/>
      <c r="H57" s="96"/>
      <c r="I57" s="96"/>
      <c r="J57" s="103" t="s">
        <v>97</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73</v>
      </c>
      <c r="D59" s="30"/>
      <c r="E59" s="30"/>
      <c r="F59" s="30"/>
      <c r="G59" s="30"/>
      <c r="H59" s="30"/>
      <c r="I59" s="30"/>
      <c r="J59" s="64">
        <f>J85</f>
        <v>0</v>
      </c>
      <c r="K59" s="30"/>
      <c r="L59" s="88"/>
      <c r="S59" s="30"/>
      <c r="T59" s="30"/>
      <c r="U59" s="30"/>
      <c r="V59" s="30"/>
      <c r="W59" s="30"/>
      <c r="X59" s="30"/>
      <c r="Y59" s="30"/>
      <c r="Z59" s="30"/>
      <c r="AA59" s="30"/>
      <c r="AB59" s="30"/>
      <c r="AC59" s="30"/>
      <c r="AD59" s="30"/>
      <c r="AE59" s="30"/>
      <c r="AU59" s="18" t="s">
        <v>98</v>
      </c>
    </row>
    <row r="60" spans="2:12" s="9" customFormat="1" ht="24.95" customHeight="1">
      <c r="B60" s="105"/>
      <c r="D60" s="106" t="s">
        <v>1501</v>
      </c>
      <c r="E60" s="107"/>
      <c r="F60" s="107"/>
      <c r="G60" s="107"/>
      <c r="H60" s="107"/>
      <c r="I60" s="107"/>
      <c r="J60" s="108">
        <f>J86</f>
        <v>0</v>
      </c>
      <c r="L60" s="105"/>
    </row>
    <row r="61" spans="2:12" s="10" customFormat="1" ht="19.9" customHeight="1">
      <c r="B61" s="109"/>
      <c r="D61" s="110" t="s">
        <v>1502</v>
      </c>
      <c r="E61" s="111"/>
      <c r="F61" s="111"/>
      <c r="G61" s="111"/>
      <c r="H61" s="111"/>
      <c r="I61" s="111"/>
      <c r="J61" s="112">
        <f>J87</f>
        <v>0</v>
      </c>
      <c r="L61" s="109"/>
    </row>
    <row r="62" spans="2:12" s="10" customFormat="1" ht="19.9" customHeight="1">
      <c r="B62" s="109"/>
      <c r="D62" s="110" t="s">
        <v>1503</v>
      </c>
      <c r="E62" s="111"/>
      <c r="F62" s="111"/>
      <c r="G62" s="111"/>
      <c r="H62" s="111"/>
      <c r="I62" s="111"/>
      <c r="J62" s="112">
        <f>J89</f>
        <v>0</v>
      </c>
      <c r="L62" s="109"/>
    </row>
    <row r="63" spans="2:12" s="10" customFormat="1" ht="19.9" customHeight="1">
      <c r="B63" s="109"/>
      <c r="D63" s="110" t="s">
        <v>1504</v>
      </c>
      <c r="E63" s="111"/>
      <c r="F63" s="111"/>
      <c r="G63" s="111"/>
      <c r="H63" s="111"/>
      <c r="I63" s="111"/>
      <c r="J63" s="112">
        <f>J92</f>
        <v>0</v>
      </c>
      <c r="L63" s="109"/>
    </row>
    <row r="64" spans="2:12" s="10" customFormat="1" ht="19.9" customHeight="1">
      <c r="B64" s="109"/>
      <c r="D64" s="110" t="s">
        <v>1505</v>
      </c>
      <c r="E64" s="111"/>
      <c r="F64" s="111"/>
      <c r="G64" s="111"/>
      <c r="H64" s="111"/>
      <c r="I64" s="111"/>
      <c r="J64" s="112">
        <f>J95</f>
        <v>0</v>
      </c>
      <c r="L64" s="109"/>
    </row>
    <row r="65" spans="2:12" s="10" customFormat="1" ht="19.9" customHeight="1">
      <c r="B65" s="109"/>
      <c r="D65" s="110" t="s">
        <v>1506</v>
      </c>
      <c r="E65" s="111"/>
      <c r="F65" s="111"/>
      <c r="G65" s="111"/>
      <c r="H65" s="111"/>
      <c r="I65" s="111"/>
      <c r="J65" s="112">
        <f>J98</f>
        <v>0</v>
      </c>
      <c r="L65" s="109"/>
    </row>
    <row r="66" spans="1:31" s="2" customFormat="1" ht="21.75" customHeight="1">
      <c r="A66" s="30"/>
      <c r="B66" s="31"/>
      <c r="C66" s="30"/>
      <c r="D66" s="30"/>
      <c r="E66" s="30"/>
      <c r="F66" s="30"/>
      <c r="G66" s="30"/>
      <c r="H66" s="30"/>
      <c r="I66" s="30"/>
      <c r="J66" s="30"/>
      <c r="K66" s="30"/>
      <c r="L66" s="88"/>
      <c r="S66" s="30"/>
      <c r="T66" s="30"/>
      <c r="U66" s="30"/>
      <c r="V66" s="30"/>
      <c r="W66" s="30"/>
      <c r="X66" s="30"/>
      <c r="Y66" s="30"/>
      <c r="Z66" s="30"/>
      <c r="AA66" s="30"/>
      <c r="AB66" s="30"/>
      <c r="AC66" s="30"/>
      <c r="AD66" s="30"/>
      <c r="AE66" s="30"/>
    </row>
    <row r="67" spans="1:31" s="2" customFormat="1" ht="6.95" customHeight="1">
      <c r="A67" s="30"/>
      <c r="B67" s="40"/>
      <c r="C67" s="41"/>
      <c r="D67" s="41"/>
      <c r="E67" s="41"/>
      <c r="F67" s="41"/>
      <c r="G67" s="41"/>
      <c r="H67" s="41"/>
      <c r="I67" s="41"/>
      <c r="J67" s="41"/>
      <c r="K67" s="41"/>
      <c r="L67" s="88"/>
      <c r="S67" s="30"/>
      <c r="T67" s="30"/>
      <c r="U67" s="30"/>
      <c r="V67" s="30"/>
      <c r="W67" s="30"/>
      <c r="X67" s="30"/>
      <c r="Y67" s="30"/>
      <c r="Z67" s="30"/>
      <c r="AA67" s="30"/>
      <c r="AB67" s="30"/>
      <c r="AC67" s="30"/>
      <c r="AD67" s="30"/>
      <c r="AE67" s="30"/>
    </row>
    <row r="71" spans="1:31" s="2" customFormat="1" ht="6.95" customHeight="1">
      <c r="A71" s="30"/>
      <c r="B71" s="42"/>
      <c r="C71" s="43"/>
      <c r="D71" s="43"/>
      <c r="E71" s="43"/>
      <c r="F71" s="43"/>
      <c r="G71" s="43"/>
      <c r="H71" s="43"/>
      <c r="I71" s="43"/>
      <c r="J71" s="43"/>
      <c r="K71" s="43"/>
      <c r="L71" s="88"/>
      <c r="S71" s="30"/>
      <c r="T71" s="30"/>
      <c r="U71" s="30"/>
      <c r="V71" s="30"/>
      <c r="W71" s="30"/>
      <c r="X71" s="30"/>
      <c r="Y71" s="30"/>
      <c r="Z71" s="30"/>
      <c r="AA71" s="30"/>
      <c r="AB71" s="30"/>
      <c r="AC71" s="30"/>
      <c r="AD71" s="30"/>
      <c r="AE71" s="30"/>
    </row>
    <row r="72" spans="1:31" s="2" customFormat="1" ht="24.95" customHeight="1">
      <c r="A72" s="30"/>
      <c r="B72" s="31"/>
      <c r="C72" s="22" t="s">
        <v>117</v>
      </c>
      <c r="D72" s="30"/>
      <c r="E72" s="30"/>
      <c r="F72" s="30"/>
      <c r="G72" s="30"/>
      <c r="H72" s="30"/>
      <c r="I72" s="30"/>
      <c r="J72" s="30"/>
      <c r="K72" s="30"/>
      <c r="L72" s="88"/>
      <c r="S72" s="30"/>
      <c r="T72" s="30"/>
      <c r="U72" s="30"/>
      <c r="V72" s="30"/>
      <c r="W72" s="30"/>
      <c r="X72" s="30"/>
      <c r="Y72" s="30"/>
      <c r="Z72" s="30"/>
      <c r="AA72" s="30"/>
      <c r="AB72" s="30"/>
      <c r="AC72" s="30"/>
      <c r="AD72" s="30"/>
      <c r="AE72" s="30"/>
    </row>
    <row r="73" spans="1:31" s="2" customFormat="1" ht="6.95" customHeight="1">
      <c r="A73" s="30"/>
      <c r="B73" s="31"/>
      <c r="C73" s="30"/>
      <c r="D73" s="30"/>
      <c r="E73" s="30"/>
      <c r="F73" s="30"/>
      <c r="G73" s="30"/>
      <c r="H73" s="30"/>
      <c r="I73" s="30"/>
      <c r="J73" s="30"/>
      <c r="K73" s="30"/>
      <c r="L73" s="88"/>
      <c r="S73" s="30"/>
      <c r="T73" s="30"/>
      <c r="U73" s="30"/>
      <c r="V73" s="30"/>
      <c r="W73" s="30"/>
      <c r="X73" s="30"/>
      <c r="Y73" s="30"/>
      <c r="Z73" s="30"/>
      <c r="AA73" s="30"/>
      <c r="AB73" s="30"/>
      <c r="AC73" s="30"/>
      <c r="AD73" s="30"/>
      <c r="AE73" s="30"/>
    </row>
    <row r="74" spans="1:31" s="2" customFormat="1" ht="12" customHeight="1">
      <c r="A74" s="30"/>
      <c r="B74" s="31"/>
      <c r="C74" s="27" t="s">
        <v>15</v>
      </c>
      <c r="D74" s="30"/>
      <c r="E74" s="30"/>
      <c r="F74" s="30"/>
      <c r="G74" s="30"/>
      <c r="H74" s="30"/>
      <c r="I74" s="30"/>
      <c r="J74" s="30"/>
      <c r="K74" s="30"/>
      <c r="L74" s="88"/>
      <c r="S74" s="30"/>
      <c r="T74" s="30"/>
      <c r="U74" s="30"/>
      <c r="V74" s="30"/>
      <c r="W74" s="30"/>
      <c r="X74" s="30"/>
      <c r="Y74" s="30"/>
      <c r="Z74" s="30"/>
      <c r="AA74" s="30"/>
      <c r="AB74" s="30"/>
      <c r="AC74" s="30"/>
      <c r="AD74" s="30"/>
      <c r="AE74" s="30"/>
    </row>
    <row r="75" spans="1:31" s="2" customFormat="1" ht="23.25" customHeight="1">
      <c r="A75" s="30"/>
      <c r="B75" s="31"/>
      <c r="C75" s="30"/>
      <c r="D75" s="30"/>
      <c r="E75" s="408" t="str">
        <f>E7</f>
        <v>Zázemí zdravotnického personálu Oddělení gynekogolie a porodnice Nymburk s.r.o.</v>
      </c>
      <c r="F75" s="409"/>
      <c r="G75" s="409"/>
      <c r="H75" s="409"/>
      <c r="I75" s="30"/>
      <c r="J75" s="30"/>
      <c r="K75" s="30"/>
      <c r="L75" s="88"/>
      <c r="S75" s="30"/>
      <c r="T75" s="30"/>
      <c r="U75" s="30"/>
      <c r="V75" s="30"/>
      <c r="W75" s="30"/>
      <c r="X75" s="30"/>
      <c r="Y75" s="30"/>
      <c r="Z75" s="30"/>
      <c r="AA75" s="30"/>
      <c r="AB75" s="30"/>
      <c r="AC75" s="30"/>
      <c r="AD75" s="30"/>
      <c r="AE75" s="30"/>
    </row>
    <row r="76" spans="1:31" s="2" customFormat="1" ht="12" customHeight="1">
      <c r="A76" s="30"/>
      <c r="B76" s="31"/>
      <c r="C76" s="27" t="s">
        <v>93</v>
      </c>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16.5" customHeight="1">
      <c r="A77" s="30"/>
      <c r="B77" s="31"/>
      <c r="C77" s="30"/>
      <c r="D77" s="30"/>
      <c r="E77" s="398" t="str">
        <f>E9</f>
        <v>06 - VRN</v>
      </c>
      <c r="F77" s="407"/>
      <c r="G77" s="407"/>
      <c r="H77" s="407"/>
      <c r="I77" s="30"/>
      <c r="J77" s="30"/>
      <c r="K77" s="30"/>
      <c r="L77" s="88"/>
      <c r="S77" s="30"/>
      <c r="T77" s="30"/>
      <c r="U77" s="30"/>
      <c r="V77" s="30"/>
      <c r="W77" s="30"/>
      <c r="X77" s="30"/>
      <c r="Y77" s="30"/>
      <c r="Z77" s="30"/>
      <c r="AA77" s="30"/>
      <c r="AB77" s="30"/>
      <c r="AC77" s="30"/>
      <c r="AD77" s="30"/>
      <c r="AE77" s="30"/>
    </row>
    <row r="78" spans="1:31" s="2" customFormat="1" ht="6.95" customHeight="1">
      <c r="A78" s="30"/>
      <c r="B78" s="31"/>
      <c r="C78" s="30"/>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12" customHeight="1">
      <c r="A79" s="30"/>
      <c r="B79" s="31"/>
      <c r="C79" s="27" t="s">
        <v>21</v>
      </c>
      <c r="D79" s="30"/>
      <c r="E79" s="30"/>
      <c r="F79" s="25" t="str">
        <f>F12</f>
        <v>Nymburk</v>
      </c>
      <c r="G79" s="30"/>
      <c r="H79" s="30"/>
      <c r="I79" s="27" t="s">
        <v>23</v>
      </c>
      <c r="J79" s="48" t="str">
        <f>IF(J12="","",J12)</f>
        <v>10. 8. 2020</v>
      </c>
      <c r="K79" s="30"/>
      <c r="L79" s="88"/>
      <c r="S79" s="30"/>
      <c r="T79" s="30"/>
      <c r="U79" s="30"/>
      <c r="V79" s="30"/>
      <c r="W79" s="30"/>
      <c r="X79" s="30"/>
      <c r="Y79" s="30"/>
      <c r="Z79" s="30"/>
      <c r="AA79" s="30"/>
      <c r="AB79" s="30"/>
      <c r="AC79" s="30"/>
      <c r="AD79" s="30"/>
      <c r="AE79" s="30"/>
    </row>
    <row r="80" spans="1:31" s="2" customFormat="1" ht="6.95" customHeight="1">
      <c r="A80" s="30"/>
      <c r="B80" s="31"/>
      <c r="C80" s="30"/>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25.7" customHeight="1">
      <c r="A81" s="30"/>
      <c r="B81" s="31"/>
      <c r="C81" s="27" t="s">
        <v>25</v>
      </c>
      <c r="D81" s="30"/>
      <c r="E81" s="30"/>
      <c r="F81" s="25" t="str">
        <f>E15</f>
        <v>Nemocnice Nymburk s.r.o.</v>
      </c>
      <c r="G81" s="30"/>
      <c r="H81" s="30"/>
      <c r="I81" s="27" t="s">
        <v>33</v>
      </c>
      <c r="J81" s="28" t="str">
        <f>E21</f>
        <v>Ing. arch. Pavel Petrák</v>
      </c>
      <c r="K81" s="30"/>
      <c r="L81" s="88"/>
      <c r="S81" s="30"/>
      <c r="T81" s="30"/>
      <c r="U81" s="30"/>
      <c r="V81" s="30"/>
      <c r="W81" s="30"/>
      <c r="X81" s="30"/>
      <c r="Y81" s="30"/>
      <c r="Z81" s="30"/>
      <c r="AA81" s="30"/>
      <c r="AB81" s="30"/>
      <c r="AC81" s="30"/>
      <c r="AD81" s="30"/>
      <c r="AE81" s="30"/>
    </row>
    <row r="82" spans="1:31" s="2" customFormat="1" ht="15.2" customHeight="1">
      <c r="A82" s="30"/>
      <c r="B82" s="31"/>
      <c r="C82" s="27" t="s">
        <v>31</v>
      </c>
      <c r="D82" s="30"/>
      <c r="E82" s="30"/>
      <c r="F82" s="25" t="str">
        <f>IF(E18="","",E18)</f>
        <v xml:space="preserve"> </v>
      </c>
      <c r="G82" s="30"/>
      <c r="H82" s="30"/>
      <c r="I82" s="27" t="s">
        <v>38</v>
      </c>
      <c r="J82" s="28" t="str">
        <f>E24</f>
        <v xml:space="preserve"> </v>
      </c>
      <c r="K82" s="30"/>
      <c r="L82" s="88"/>
      <c r="S82" s="30"/>
      <c r="T82" s="30"/>
      <c r="U82" s="30"/>
      <c r="V82" s="30"/>
      <c r="W82" s="30"/>
      <c r="X82" s="30"/>
      <c r="Y82" s="30"/>
      <c r="Z82" s="30"/>
      <c r="AA82" s="30"/>
      <c r="AB82" s="30"/>
      <c r="AC82" s="30"/>
      <c r="AD82" s="30"/>
      <c r="AE82" s="30"/>
    </row>
    <row r="83" spans="1:31" s="2" customFormat="1" ht="10.35" customHeight="1">
      <c r="A83" s="30"/>
      <c r="B83" s="31"/>
      <c r="C83" s="30"/>
      <c r="D83" s="30"/>
      <c r="E83" s="30"/>
      <c r="F83" s="30"/>
      <c r="G83" s="30"/>
      <c r="H83" s="30"/>
      <c r="I83" s="30"/>
      <c r="J83" s="30"/>
      <c r="K83" s="30"/>
      <c r="L83" s="88"/>
      <c r="S83" s="30"/>
      <c r="T83" s="30"/>
      <c r="U83" s="30"/>
      <c r="V83" s="30"/>
      <c r="W83" s="30"/>
      <c r="X83" s="30"/>
      <c r="Y83" s="30"/>
      <c r="Z83" s="30"/>
      <c r="AA83" s="30"/>
      <c r="AB83" s="30"/>
      <c r="AC83" s="30"/>
      <c r="AD83" s="30"/>
      <c r="AE83" s="30"/>
    </row>
    <row r="84" spans="1:31" s="11" customFormat="1" ht="29.25" customHeight="1">
      <c r="A84" s="113"/>
      <c r="B84" s="114"/>
      <c r="C84" s="115" t="s">
        <v>118</v>
      </c>
      <c r="D84" s="116" t="s">
        <v>60</v>
      </c>
      <c r="E84" s="116" t="s">
        <v>56</v>
      </c>
      <c r="F84" s="116" t="s">
        <v>57</v>
      </c>
      <c r="G84" s="116" t="s">
        <v>119</v>
      </c>
      <c r="H84" s="116" t="s">
        <v>120</v>
      </c>
      <c r="I84" s="116" t="s">
        <v>121</v>
      </c>
      <c r="J84" s="116" t="s">
        <v>97</v>
      </c>
      <c r="K84" s="117" t="s">
        <v>122</v>
      </c>
      <c r="L84" s="118"/>
      <c r="M84" s="55" t="s">
        <v>3</v>
      </c>
      <c r="N84" s="56" t="s">
        <v>45</v>
      </c>
      <c r="O84" s="56" t="s">
        <v>123</v>
      </c>
      <c r="P84" s="56" t="s">
        <v>124</v>
      </c>
      <c r="Q84" s="56" t="s">
        <v>125</v>
      </c>
      <c r="R84" s="56" t="s">
        <v>126</v>
      </c>
      <c r="S84" s="56" t="s">
        <v>127</v>
      </c>
      <c r="T84" s="57" t="s">
        <v>128</v>
      </c>
      <c r="U84" s="113"/>
      <c r="V84" s="113"/>
      <c r="W84" s="113"/>
      <c r="X84" s="113"/>
      <c r="Y84" s="113"/>
      <c r="Z84" s="113"/>
      <c r="AA84" s="113"/>
      <c r="AB84" s="113"/>
      <c r="AC84" s="113"/>
      <c r="AD84" s="113"/>
      <c r="AE84" s="113"/>
    </row>
    <row r="85" spans="1:63" s="2" customFormat="1" ht="22.9" customHeight="1">
      <c r="A85" s="30"/>
      <c r="B85" s="31"/>
      <c r="C85" s="62" t="s">
        <v>129</v>
      </c>
      <c r="D85" s="30"/>
      <c r="E85" s="30"/>
      <c r="F85" s="30"/>
      <c r="G85" s="30"/>
      <c r="H85" s="30"/>
      <c r="I85" s="30"/>
      <c r="J85" s="119">
        <f>BK85</f>
        <v>0</v>
      </c>
      <c r="K85" s="30"/>
      <c r="L85" s="31"/>
      <c r="M85" s="58"/>
      <c r="N85" s="49"/>
      <c r="O85" s="59"/>
      <c r="P85" s="120">
        <f>P86</f>
        <v>0</v>
      </c>
      <c r="Q85" s="59"/>
      <c r="R85" s="120">
        <f>R86</f>
        <v>0</v>
      </c>
      <c r="S85" s="59"/>
      <c r="T85" s="121">
        <f>T86</f>
        <v>0</v>
      </c>
      <c r="U85" s="30"/>
      <c r="V85" s="30"/>
      <c r="W85" s="30"/>
      <c r="X85" s="30"/>
      <c r="Y85" s="30"/>
      <c r="Z85" s="30"/>
      <c r="AA85" s="30"/>
      <c r="AB85" s="30"/>
      <c r="AC85" s="30"/>
      <c r="AD85" s="30"/>
      <c r="AE85" s="30"/>
      <c r="AT85" s="18" t="s">
        <v>74</v>
      </c>
      <c r="AU85" s="18" t="s">
        <v>98</v>
      </c>
      <c r="BK85" s="122">
        <f>BK86</f>
        <v>0</v>
      </c>
    </row>
    <row r="86" spans="2:63" s="12" customFormat="1" ht="25.9" customHeight="1">
      <c r="B86" s="123"/>
      <c r="D86" s="124" t="s">
        <v>74</v>
      </c>
      <c r="E86" s="125" t="s">
        <v>90</v>
      </c>
      <c r="F86" s="125" t="s">
        <v>1507</v>
      </c>
      <c r="J86" s="126">
        <f>BK86</f>
        <v>0</v>
      </c>
      <c r="L86" s="123"/>
      <c r="M86" s="127"/>
      <c r="N86" s="128"/>
      <c r="O86" s="128"/>
      <c r="P86" s="129">
        <f>P87+P89+P92+P95+P98</f>
        <v>0</v>
      </c>
      <c r="Q86" s="128"/>
      <c r="R86" s="129">
        <f>R87+R89+R92+R95+R98</f>
        <v>0</v>
      </c>
      <c r="S86" s="128"/>
      <c r="T86" s="130">
        <f>T87+T89+T92+T95+T98</f>
        <v>0</v>
      </c>
      <c r="AR86" s="124" t="s">
        <v>164</v>
      </c>
      <c r="AT86" s="131" t="s">
        <v>74</v>
      </c>
      <c r="AU86" s="131" t="s">
        <v>75</v>
      </c>
      <c r="AY86" s="124" t="s">
        <v>132</v>
      </c>
      <c r="BK86" s="132">
        <f>BK87+BK89+BK92+BK95+BK98</f>
        <v>0</v>
      </c>
    </row>
    <row r="87" spans="2:63" s="12" customFormat="1" ht="22.9" customHeight="1">
      <c r="B87" s="123"/>
      <c r="D87" s="124" t="s">
        <v>74</v>
      </c>
      <c r="E87" s="133" t="s">
        <v>1508</v>
      </c>
      <c r="F87" s="133" t="s">
        <v>1509</v>
      </c>
      <c r="J87" s="134">
        <f>BK87</f>
        <v>0</v>
      </c>
      <c r="L87" s="123"/>
      <c r="M87" s="127"/>
      <c r="N87" s="128"/>
      <c r="O87" s="128"/>
      <c r="P87" s="129">
        <f>P88</f>
        <v>0</v>
      </c>
      <c r="Q87" s="128"/>
      <c r="R87" s="129">
        <f>R88</f>
        <v>0</v>
      </c>
      <c r="S87" s="128"/>
      <c r="T87" s="130">
        <f>T88</f>
        <v>0</v>
      </c>
      <c r="AR87" s="124" t="s">
        <v>164</v>
      </c>
      <c r="AT87" s="131" t="s">
        <v>74</v>
      </c>
      <c r="AU87" s="131" t="s">
        <v>81</v>
      </c>
      <c r="AY87" s="124" t="s">
        <v>132</v>
      </c>
      <c r="BK87" s="132">
        <f>BK88</f>
        <v>0</v>
      </c>
    </row>
    <row r="88" spans="1:65" s="2" customFormat="1" ht="14.45" customHeight="1">
      <c r="A88" s="30"/>
      <c r="B88" s="135"/>
      <c r="C88" s="136" t="s">
        <v>81</v>
      </c>
      <c r="D88" s="136" t="s">
        <v>135</v>
      </c>
      <c r="E88" s="137" t="s">
        <v>1510</v>
      </c>
      <c r="F88" s="138" t="s">
        <v>1511</v>
      </c>
      <c r="G88" s="139" t="s">
        <v>1512</v>
      </c>
      <c r="H88" s="140">
        <v>1</v>
      </c>
      <c r="I88" s="141"/>
      <c r="J88" s="141">
        <f>ROUND(I88*H88,2)</f>
        <v>0</v>
      </c>
      <c r="K88" s="138" t="s">
        <v>139</v>
      </c>
      <c r="L88" s="31"/>
      <c r="M88" s="142" t="s">
        <v>3</v>
      </c>
      <c r="N88" s="143" t="s">
        <v>46</v>
      </c>
      <c r="O88" s="144">
        <v>0</v>
      </c>
      <c r="P88" s="144">
        <f>O88*H88</f>
        <v>0</v>
      </c>
      <c r="Q88" s="144">
        <v>0</v>
      </c>
      <c r="R88" s="144">
        <f>Q88*H88</f>
        <v>0</v>
      </c>
      <c r="S88" s="144">
        <v>0</v>
      </c>
      <c r="T88" s="145">
        <f>S88*H88</f>
        <v>0</v>
      </c>
      <c r="U88" s="30"/>
      <c r="V88" s="30"/>
      <c r="W88" s="30"/>
      <c r="X88" s="30"/>
      <c r="Y88" s="30"/>
      <c r="Z88" s="30"/>
      <c r="AA88" s="30"/>
      <c r="AB88" s="30"/>
      <c r="AC88" s="30"/>
      <c r="AD88" s="30"/>
      <c r="AE88" s="30"/>
      <c r="AR88" s="146" t="s">
        <v>1513</v>
      </c>
      <c r="AT88" s="146" t="s">
        <v>135</v>
      </c>
      <c r="AU88" s="146" t="s">
        <v>83</v>
      </c>
      <c r="AY88" s="18" t="s">
        <v>132</v>
      </c>
      <c r="BE88" s="147">
        <f>IF(N88="základní",J88,0)</f>
        <v>0</v>
      </c>
      <c r="BF88" s="147">
        <f>IF(N88="snížená",J88,0)</f>
        <v>0</v>
      </c>
      <c r="BG88" s="147">
        <f>IF(N88="zákl. přenesená",J88,0)</f>
        <v>0</v>
      </c>
      <c r="BH88" s="147">
        <f>IF(N88="sníž. přenesená",J88,0)</f>
        <v>0</v>
      </c>
      <c r="BI88" s="147">
        <f>IF(N88="nulová",J88,0)</f>
        <v>0</v>
      </c>
      <c r="BJ88" s="18" t="s">
        <v>81</v>
      </c>
      <c r="BK88" s="147">
        <f>ROUND(I88*H88,2)</f>
        <v>0</v>
      </c>
      <c r="BL88" s="18" t="s">
        <v>1513</v>
      </c>
      <c r="BM88" s="146" t="s">
        <v>1514</v>
      </c>
    </row>
    <row r="89" spans="2:63" s="12" customFormat="1" ht="22.9" customHeight="1">
      <c r="B89" s="123"/>
      <c r="D89" s="124" t="s">
        <v>74</v>
      </c>
      <c r="E89" s="133" t="s">
        <v>1515</v>
      </c>
      <c r="F89" s="133" t="s">
        <v>1516</v>
      </c>
      <c r="J89" s="134">
        <f>BK89</f>
        <v>0</v>
      </c>
      <c r="L89" s="123"/>
      <c r="M89" s="127"/>
      <c r="N89" s="128"/>
      <c r="O89" s="128"/>
      <c r="P89" s="129">
        <f>SUM(P90:P91)</f>
        <v>0</v>
      </c>
      <c r="Q89" s="128"/>
      <c r="R89" s="129">
        <f>SUM(R90:R91)</f>
        <v>0</v>
      </c>
      <c r="S89" s="128"/>
      <c r="T89" s="130">
        <f>SUM(T90:T91)</f>
        <v>0</v>
      </c>
      <c r="AR89" s="124" t="s">
        <v>164</v>
      </c>
      <c r="AT89" s="131" t="s">
        <v>74</v>
      </c>
      <c r="AU89" s="131" t="s">
        <v>81</v>
      </c>
      <c r="AY89" s="124" t="s">
        <v>132</v>
      </c>
      <c r="BK89" s="132">
        <f>SUM(BK90:BK91)</f>
        <v>0</v>
      </c>
    </row>
    <row r="90" spans="1:65" s="2" customFormat="1" ht="14.45" customHeight="1">
      <c r="A90" s="30"/>
      <c r="B90" s="135"/>
      <c r="C90" s="136" t="s">
        <v>83</v>
      </c>
      <c r="D90" s="136" t="s">
        <v>135</v>
      </c>
      <c r="E90" s="137" t="s">
        <v>1517</v>
      </c>
      <c r="F90" s="138" t="s">
        <v>1516</v>
      </c>
      <c r="G90" s="139" t="s">
        <v>1512</v>
      </c>
      <c r="H90" s="140">
        <v>1</v>
      </c>
      <c r="I90" s="141"/>
      <c r="J90" s="141">
        <f>ROUND(I90*H90,2)</f>
        <v>0</v>
      </c>
      <c r="K90" s="138" t="s">
        <v>139</v>
      </c>
      <c r="L90" s="31"/>
      <c r="M90" s="142" t="s">
        <v>3</v>
      </c>
      <c r="N90" s="143" t="s">
        <v>46</v>
      </c>
      <c r="O90" s="144">
        <v>0</v>
      </c>
      <c r="P90" s="144">
        <f>O90*H90</f>
        <v>0</v>
      </c>
      <c r="Q90" s="144">
        <v>0</v>
      </c>
      <c r="R90" s="144">
        <f>Q90*H90</f>
        <v>0</v>
      </c>
      <c r="S90" s="144">
        <v>0</v>
      </c>
      <c r="T90" s="145">
        <f>S90*H90</f>
        <v>0</v>
      </c>
      <c r="U90" s="30"/>
      <c r="V90" s="30"/>
      <c r="W90" s="30"/>
      <c r="X90" s="30"/>
      <c r="Y90" s="30"/>
      <c r="Z90" s="30"/>
      <c r="AA90" s="30"/>
      <c r="AB90" s="30"/>
      <c r="AC90" s="30"/>
      <c r="AD90" s="30"/>
      <c r="AE90" s="30"/>
      <c r="AR90" s="146" t="s">
        <v>1513</v>
      </c>
      <c r="AT90" s="146" t="s">
        <v>135</v>
      </c>
      <c r="AU90" s="146" t="s">
        <v>83</v>
      </c>
      <c r="AY90" s="18" t="s">
        <v>132</v>
      </c>
      <c r="BE90" s="147">
        <f>IF(N90="základní",J90,0)</f>
        <v>0</v>
      </c>
      <c r="BF90" s="147">
        <f>IF(N90="snížená",J90,0)</f>
        <v>0</v>
      </c>
      <c r="BG90" s="147">
        <f>IF(N90="zákl. přenesená",J90,0)</f>
        <v>0</v>
      </c>
      <c r="BH90" s="147">
        <f>IF(N90="sníž. přenesená",J90,0)</f>
        <v>0</v>
      </c>
      <c r="BI90" s="147">
        <f>IF(N90="nulová",J90,0)</f>
        <v>0</v>
      </c>
      <c r="BJ90" s="18" t="s">
        <v>81</v>
      </c>
      <c r="BK90" s="147">
        <f>ROUND(I90*H90,2)</f>
        <v>0</v>
      </c>
      <c r="BL90" s="18" t="s">
        <v>1513</v>
      </c>
      <c r="BM90" s="146" t="s">
        <v>1518</v>
      </c>
    </row>
    <row r="91" spans="1:47" s="2" customFormat="1" ht="29.25">
      <c r="A91" s="30"/>
      <c r="B91" s="31"/>
      <c r="C91" s="30"/>
      <c r="D91" s="148" t="s">
        <v>186</v>
      </c>
      <c r="E91" s="30"/>
      <c r="F91" s="149" t="s">
        <v>1519</v>
      </c>
      <c r="G91" s="30"/>
      <c r="H91" s="30"/>
      <c r="I91" s="30"/>
      <c r="J91" s="30"/>
      <c r="K91" s="30"/>
      <c r="L91" s="31"/>
      <c r="M91" s="150"/>
      <c r="N91" s="151"/>
      <c r="O91" s="51"/>
      <c r="P91" s="51"/>
      <c r="Q91" s="51"/>
      <c r="R91" s="51"/>
      <c r="S91" s="51"/>
      <c r="T91" s="52"/>
      <c r="U91" s="30"/>
      <c r="V91" s="30"/>
      <c r="W91" s="30"/>
      <c r="X91" s="30"/>
      <c r="Y91" s="30"/>
      <c r="Z91" s="30"/>
      <c r="AA91" s="30"/>
      <c r="AB91" s="30"/>
      <c r="AC91" s="30"/>
      <c r="AD91" s="30"/>
      <c r="AE91" s="30"/>
      <c r="AT91" s="18" t="s">
        <v>186</v>
      </c>
      <c r="AU91" s="18" t="s">
        <v>83</v>
      </c>
    </row>
    <row r="92" spans="2:63" s="12" customFormat="1" ht="22.9" customHeight="1">
      <c r="B92" s="123"/>
      <c r="D92" s="124" t="s">
        <v>74</v>
      </c>
      <c r="E92" s="133" t="s">
        <v>1520</v>
      </c>
      <c r="F92" s="133" t="s">
        <v>1521</v>
      </c>
      <c r="J92" s="134">
        <f>BK92</f>
        <v>0</v>
      </c>
      <c r="L92" s="123"/>
      <c r="M92" s="127"/>
      <c r="N92" s="128"/>
      <c r="O92" s="128"/>
      <c r="P92" s="129">
        <f>SUM(P93:P94)</f>
        <v>0</v>
      </c>
      <c r="Q92" s="128"/>
      <c r="R92" s="129">
        <f>SUM(R93:R94)</f>
        <v>0</v>
      </c>
      <c r="S92" s="128"/>
      <c r="T92" s="130">
        <f>SUM(T93:T94)</f>
        <v>0</v>
      </c>
      <c r="AR92" s="124" t="s">
        <v>164</v>
      </c>
      <c r="AT92" s="131" t="s">
        <v>74</v>
      </c>
      <c r="AU92" s="131" t="s">
        <v>81</v>
      </c>
      <c r="AY92" s="124" t="s">
        <v>132</v>
      </c>
      <c r="BK92" s="132">
        <f>SUM(BK93:BK94)</f>
        <v>0</v>
      </c>
    </row>
    <row r="93" spans="1:65" s="2" customFormat="1" ht="14.45" customHeight="1">
      <c r="A93" s="30"/>
      <c r="B93" s="135"/>
      <c r="C93" s="136" t="s">
        <v>133</v>
      </c>
      <c r="D93" s="136" t="s">
        <v>135</v>
      </c>
      <c r="E93" s="137" t="s">
        <v>1522</v>
      </c>
      <c r="F93" s="138" t="s">
        <v>1523</v>
      </c>
      <c r="G93" s="139" t="s">
        <v>1512</v>
      </c>
      <c r="H93" s="140">
        <v>1</v>
      </c>
      <c r="I93" s="141"/>
      <c r="J93" s="141">
        <f>ROUND(I93*H93,2)</f>
        <v>0</v>
      </c>
      <c r="K93" s="138" t="s">
        <v>139</v>
      </c>
      <c r="L93" s="31"/>
      <c r="M93" s="142" t="s">
        <v>3</v>
      </c>
      <c r="N93" s="143" t="s">
        <v>46</v>
      </c>
      <c r="O93" s="144">
        <v>0</v>
      </c>
      <c r="P93" s="144">
        <f>O93*H93</f>
        <v>0</v>
      </c>
      <c r="Q93" s="144">
        <v>0</v>
      </c>
      <c r="R93" s="144">
        <f>Q93*H93</f>
        <v>0</v>
      </c>
      <c r="S93" s="144">
        <v>0</v>
      </c>
      <c r="T93" s="145">
        <f>S93*H93</f>
        <v>0</v>
      </c>
      <c r="U93" s="30"/>
      <c r="V93" s="30"/>
      <c r="W93" s="30"/>
      <c r="X93" s="30"/>
      <c r="Y93" s="30"/>
      <c r="Z93" s="30"/>
      <c r="AA93" s="30"/>
      <c r="AB93" s="30"/>
      <c r="AC93" s="30"/>
      <c r="AD93" s="30"/>
      <c r="AE93" s="30"/>
      <c r="AR93" s="146" t="s">
        <v>1513</v>
      </c>
      <c r="AT93" s="146" t="s">
        <v>135</v>
      </c>
      <c r="AU93" s="146" t="s">
        <v>83</v>
      </c>
      <c r="AY93" s="18" t="s">
        <v>132</v>
      </c>
      <c r="BE93" s="147">
        <f>IF(N93="základní",J93,0)</f>
        <v>0</v>
      </c>
      <c r="BF93" s="147">
        <f>IF(N93="snížená",J93,0)</f>
        <v>0</v>
      </c>
      <c r="BG93" s="147">
        <f>IF(N93="zákl. přenesená",J93,0)</f>
        <v>0</v>
      </c>
      <c r="BH93" s="147">
        <f>IF(N93="sníž. přenesená",J93,0)</f>
        <v>0</v>
      </c>
      <c r="BI93" s="147">
        <f>IF(N93="nulová",J93,0)</f>
        <v>0</v>
      </c>
      <c r="BJ93" s="18" t="s">
        <v>81</v>
      </c>
      <c r="BK93" s="147">
        <f>ROUND(I93*H93,2)</f>
        <v>0</v>
      </c>
      <c r="BL93" s="18" t="s">
        <v>1513</v>
      </c>
      <c r="BM93" s="146" t="s">
        <v>1524</v>
      </c>
    </row>
    <row r="94" spans="1:47" s="2" customFormat="1" ht="19.5">
      <c r="A94" s="30"/>
      <c r="B94" s="31"/>
      <c r="C94" s="30"/>
      <c r="D94" s="148" t="s">
        <v>186</v>
      </c>
      <c r="E94" s="30"/>
      <c r="F94" s="149" t="s">
        <v>1525</v>
      </c>
      <c r="G94" s="30"/>
      <c r="H94" s="30"/>
      <c r="I94" s="30"/>
      <c r="J94" s="30"/>
      <c r="K94" s="30"/>
      <c r="L94" s="31"/>
      <c r="M94" s="150"/>
      <c r="N94" s="151"/>
      <c r="O94" s="51"/>
      <c r="P94" s="51"/>
      <c r="Q94" s="51"/>
      <c r="R94" s="51"/>
      <c r="S94" s="51"/>
      <c r="T94" s="52"/>
      <c r="U94" s="30"/>
      <c r="V94" s="30"/>
      <c r="W94" s="30"/>
      <c r="X94" s="30"/>
      <c r="Y94" s="30"/>
      <c r="Z94" s="30"/>
      <c r="AA94" s="30"/>
      <c r="AB94" s="30"/>
      <c r="AC94" s="30"/>
      <c r="AD94" s="30"/>
      <c r="AE94" s="30"/>
      <c r="AT94" s="18" t="s">
        <v>186</v>
      </c>
      <c r="AU94" s="18" t="s">
        <v>83</v>
      </c>
    </row>
    <row r="95" spans="2:63" s="12" customFormat="1" ht="22.9" customHeight="1">
      <c r="B95" s="123"/>
      <c r="D95" s="124" t="s">
        <v>74</v>
      </c>
      <c r="E95" s="133" t="s">
        <v>1526</v>
      </c>
      <c r="F95" s="133" t="s">
        <v>1527</v>
      </c>
      <c r="J95" s="134">
        <f>BK95</f>
        <v>0</v>
      </c>
      <c r="L95" s="123"/>
      <c r="M95" s="127"/>
      <c r="N95" s="128"/>
      <c r="O95" s="128"/>
      <c r="P95" s="129">
        <f>SUM(P96:P97)</f>
        <v>0</v>
      </c>
      <c r="Q95" s="128"/>
      <c r="R95" s="129">
        <f>SUM(R96:R97)</f>
        <v>0</v>
      </c>
      <c r="S95" s="128"/>
      <c r="T95" s="130">
        <f>SUM(T96:T97)</f>
        <v>0</v>
      </c>
      <c r="AR95" s="124" t="s">
        <v>164</v>
      </c>
      <c r="AT95" s="131" t="s">
        <v>74</v>
      </c>
      <c r="AU95" s="131" t="s">
        <v>81</v>
      </c>
      <c r="AY95" s="124" t="s">
        <v>132</v>
      </c>
      <c r="BK95" s="132">
        <f>SUM(BK96:BK97)</f>
        <v>0</v>
      </c>
    </row>
    <row r="96" spans="1:65" s="2" customFormat="1" ht="14.45" customHeight="1">
      <c r="A96" s="30"/>
      <c r="B96" s="135"/>
      <c r="C96" s="136" t="s">
        <v>140</v>
      </c>
      <c r="D96" s="136" t="s">
        <v>135</v>
      </c>
      <c r="E96" s="137" t="s">
        <v>1528</v>
      </c>
      <c r="F96" s="138" t="s">
        <v>1529</v>
      </c>
      <c r="G96" s="139" t="s">
        <v>1512</v>
      </c>
      <c r="H96" s="140">
        <v>1</v>
      </c>
      <c r="I96" s="141"/>
      <c r="J96" s="141">
        <f>ROUND(I96*H96,2)</f>
        <v>0</v>
      </c>
      <c r="K96" s="138" t="s">
        <v>139</v>
      </c>
      <c r="L96" s="31"/>
      <c r="M96" s="142" t="s">
        <v>3</v>
      </c>
      <c r="N96" s="143" t="s">
        <v>46</v>
      </c>
      <c r="O96" s="144">
        <v>0</v>
      </c>
      <c r="P96" s="144">
        <f>O96*H96</f>
        <v>0</v>
      </c>
      <c r="Q96" s="144">
        <v>0</v>
      </c>
      <c r="R96" s="144">
        <f>Q96*H96</f>
        <v>0</v>
      </c>
      <c r="S96" s="144">
        <v>0</v>
      </c>
      <c r="T96" s="145">
        <f>S96*H96</f>
        <v>0</v>
      </c>
      <c r="U96" s="30"/>
      <c r="V96" s="30"/>
      <c r="W96" s="30"/>
      <c r="X96" s="30"/>
      <c r="Y96" s="30"/>
      <c r="Z96" s="30"/>
      <c r="AA96" s="30"/>
      <c r="AB96" s="30"/>
      <c r="AC96" s="30"/>
      <c r="AD96" s="30"/>
      <c r="AE96" s="30"/>
      <c r="AR96" s="146" t="s">
        <v>1513</v>
      </c>
      <c r="AT96" s="146" t="s">
        <v>135</v>
      </c>
      <c r="AU96" s="146" t="s">
        <v>83</v>
      </c>
      <c r="AY96" s="18" t="s">
        <v>132</v>
      </c>
      <c r="BE96" s="147">
        <f>IF(N96="základní",J96,0)</f>
        <v>0</v>
      </c>
      <c r="BF96" s="147">
        <f>IF(N96="snížená",J96,0)</f>
        <v>0</v>
      </c>
      <c r="BG96" s="147">
        <f>IF(N96="zákl. přenesená",J96,0)</f>
        <v>0</v>
      </c>
      <c r="BH96" s="147">
        <f>IF(N96="sníž. přenesená",J96,0)</f>
        <v>0</v>
      </c>
      <c r="BI96" s="147">
        <f>IF(N96="nulová",J96,0)</f>
        <v>0</v>
      </c>
      <c r="BJ96" s="18" t="s">
        <v>81</v>
      </c>
      <c r="BK96" s="147">
        <f>ROUND(I96*H96,2)</f>
        <v>0</v>
      </c>
      <c r="BL96" s="18" t="s">
        <v>1513</v>
      </c>
      <c r="BM96" s="146" t="s">
        <v>1530</v>
      </c>
    </row>
    <row r="97" spans="1:47" s="2" customFormat="1" ht="29.25">
      <c r="A97" s="30"/>
      <c r="B97" s="31"/>
      <c r="C97" s="30"/>
      <c r="D97" s="148" t="s">
        <v>186</v>
      </c>
      <c r="E97" s="30"/>
      <c r="F97" s="149" t="s">
        <v>1531</v>
      </c>
      <c r="G97" s="30"/>
      <c r="H97" s="30"/>
      <c r="I97" s="30"/>
      <c r="J97" s="30"/>
      <c r="K97" s="30"/>
      <c r="L97" s="31"/>
      <c r="M97" s="150"/>
      <c r="N97" s="151"/>
      <c r="O97" s="51"/>
      <c r="P97" s="51"/>
      <c r="Q97" s="51"/>
      <c r="R97" s="51"/>
      <c r="S97" s="51"/>
      <c r="T97" s="52"/>
      <c r="U97" s="30"/>
      <c r="V97" s="30"/>
      <c r="W97" s="30"/>
      <c r="X97" s="30"/>
      <c r="Y97" s="30"/>
      <c r="Z97" s="30"/>
      <c r="AA97" s="30"/>
      <c r="AB97" s="30"/>
      <c r="AC97" s="30"/>
      <c r="AD97" s="30"/>
      <c r="AE97" s="30"/>
      <c r="AT97" s="18" t="s">
        <v>186</v>
      </c>
      <c r="AU97" s="18" t="s">
        <v>83</v>
      </c>
    </row>
    <row r="98" spans="2:63" s="12" customFormat="1" ht="22.9" customHeight="1">
      <c r="B98" s="123"/>
      <c r="D98" s="124" t="s">
        <v>74</v>
      </c>
      <c r="E98" s="133" t="s">
        <v>1532</v>
      </c>
      <c r="F98" s="133" t="s">
        <v>1533</v>
      </c>
      <c r="J98" s="134">
        <f>BK98</f>
        <v>0</v>
      </c>
      <c r="L98" s="123"/>
      <c r="M98" s="127"/>
      <c r="N98" s="128"/>
      <c r="O98" s="128"/>
      <c r="P98" s="129">
        <f>SUM(P99:P100)</f>
        <v>0</v>
      </c>
      <c r="Q98" s="128"/>
      <c r="R98" s="129">
        <f>SUM(R99:R100)</f>
        <v>0</v>
      </c>
      <c r="S98" s="128"/>
      <c r="T98" s="130">
        <f>SUM(T99:T100)</f>
        <v>0</v>
      </c>
      <c r="AR98" s="124" t="s">
        <v>164</v>
      </c>
      <c r="AT98" s="131" t="s">
        <v>74</v>
      </c>
      <c r="AU98" s="131" t="s">
        <v>81</v>
      </c>
      <c r="AY98" s="124" t="s">
        <v>132</v>
      </c>
      <c r="BK98" s="132">
        <f>SUM(BK99:BK100)</f>
        <v>0</v>
      </c>
    </row>
    <row r="99" spans="1:65" s="2" customFormat="1" ht="14.45" customHeight="1">
      <c r="A99" s="30"/>
      <c r="B99" s="135"/>
      <c r="C99" s="136" t="s">
        <v>164</v>
      </c>
      <c r="D99" s="136" t="s">
        <v>135</v>
      </c>
      <c r="E99" s="137" t="s">
        <v>1534</v>
      </c>
      <c r="F99" s="138" t="s">
        <v>1535</v>
      </c>
      <c r="G99" s="139" t="s">
        <v>1512</v>
      </c>
      <c r="H99" s="140">
        <v>1</v>
      </c>
      <c r="I99" s="141"/>
      <c r="J99" s="141">
        <f>ROUND(I99*H99,2)</f>
        <v>0</v>
      </c>
      <c r="K99" s="138" t="s">
        <v>139</v>
      </c>
      <c r="L99" s="31"/>
      <c r="M99" s="142" t="s">
        <v>3</v>
      </c>
      <c r="N99" s="143" t="s">
        <v>46</v>
      </c>
      <c r="O99" s="144">
        <v>0</v>
      </c>
      <c r="P99" s="144">
        <f>O99*H99</f>
        <v>0</v>
      </c>
      <c r="Q99" s="144">
        <v>0</v>
      </c>
      <c r="R99" s="144">
        <f>Q99*H99</f>
        <v>0</v>
      </c>
      <c r="S99" s="144">
        <v>0</v>
      </c>
      <c r="T99" s="145">
        <f>S99*H99</f>
        <v>0</v>
      </c>
      <c r="U99" s="30"/>
      <c r="V99" s="30"/>
      <c r="W99" s="30"/>
      <c r="X99" s="30"/>
      <c r="Y99" s="30"/>
      <c r="Z99" s="30"/>
      <c r="AA99" s="30"/>
      <c r="AB99" s="30"/>
      <c r="AC99" s="30"/>
      <c r="AD99" s="30"/>
      <c r="AE99" s="30"/>
      <c r="AR99" s="146" t="s">
        <v>1513</v>
      </c>
      <c r="AT99" s="146" t="s">
        <v>135</v>
      </c>
      <c r="AU99" s="146" t="s">
        <v>83</v>
      </c>
      <c r="AY99" s="18" t="s">
        <v>132</v>
      </c>
      <c r="BE99" s="147">
        <f>IF(N99="základní",J99,0)</f>
        <v>0</v>
      </c>
      <c r="BF99" s="147">
        <f>IF(N99="snížená",J99,0)</f>
        <v>0</v>
      </c>
      <c r="BG99" s="147">
        <f>IF(N99="zákl. přenesená",J99,0)</f>
        <v>0</v>
      </c>
      <c r="BH99" s="147">
        <f>IF(N99="sníž. přenesená",J99,0)</f>
        <v>0</v>
      </c>
      <c r="BI99" s="147">
        <f>IF(N99="nulová",J99,0)</f>
        <v>0</v>
      </c>
      <c r="BJ99" s="18" t="s">
        <v>81</v>
      </c>
      <c r="BK99" s="147">
        <f>ROUND(I99*H99,2)</f>
        <v>0</v>
      </c>
      <c r="BL99" s="18" t="s">
        <v>1513</v>
      </c>
      <c r="BM99" s="146" t="s">
        <v>1536</v>
      </c>
    </row>
    <row r="100" spans="1:47" s="2" customFormat="1" ht="29.25">
      <c r="A100" s="30"/>
      <c r="B100" s="31"/>
      <c r="C100" s="30"/>
      <c r="D100" s="148" t="s">
        <v>186</v>
      </c>
      <c r="E100" s="30"/>
      <c r="F100" s="149" t="s">
        <v>1537</v>
      </c>
      <c r="G100" s="30"/>
      <c r="H100" s="30"/>
      <c r="I100" s="30"/>
      <c r="J100" s="30"/>
      <c r="K100" s="30"/>
      <c r="L100" s="31"/>
      <c r="M100" s="185"/>
      <c r="N100" s="186"/>
      <c r="O100" s="187"/>
      <c r="P100" s="187"/>
      <c r="Q100" s="187"/>
      <c r="R100" s="187"/>
      <c r="S100" s="187"/>
      <c r="T100" s="188"/>
      <c r="U100" s="30"/>
      <c r="V100" s="30"/>
      <c r="W100" s="30"/>
      <c r="X100" s="30"/>
      <c r="Y100" s="30"/>
      <c r="Z100" s="30"/>
      <c r="AA100" s="30"/>
      <c r="AB100" s="30"/>
      <c r="AC100" s="30"/>
      <c r="AD100" s="30"/>
      <c r="AE100" s="30"/>
      <c r="AT100" s="18" t="s">
        <v>186</v>
      </c>
      <c r="AU100" s="18" t="s">
        <v>83</v>
      </c>
    </row>
    <row r="101" spans="1:31" s="2" customFormat="1" ht="6.95" customHeight="1">
      <c r="A101" s="30"/>
      <c r="B101" s="40"/>
      <c r="C101" s="41"/>
      <c r="D101" s="41"/>
      <c r="E101" s="41"/>
      <c r="F101" s="41"/>
      <c r="G101" s="41"/>
      <c r="H101" s="41"/>
      <c r="I101" s="41"/>
      <c r="J101" s="41"/>
      <c r="K101" s="41"/>
      <c r="L101" s="31"/>
      <c r="M101" s="30"/>
      <c r="O101" s="30"/>
      <c r="P101" s="30"/>
      <c r="Q101" s="30"/>
      <c r="R101" s="30"/>
      <c r="S101" s="30"/>
      <c r="T101" s="30"/>
      <c r="U101" s="30"/>
      <c r="V101" s="30"/>
      <c r="W101" s="30"/>
      <c r="X101" s="30"/>
      <c r="Y101" s="30"/>
      <c r="Z101" s="30"/>
      <c r="AA101" s="30"/>
      <c r="AB101" s="30"/>
      <c r="AC101" s="30"/>
      <c r="AD101" s="30"/>
      <c r="AE101" s="30"/>
    </row>
  </sheetData>
  <autoFilter ref="C84:K100"/>
  <mergeCells count="9">
    <mergeCell ref="E50:H50"/>
    <mergeCell ref="E75:H75"/>
    <mergeCell ref="E77:H77"/>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portrait" paperSize="9" scale="77"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election activeCell="C26" sqref="C26:J26"/>
    </sheetView>
  </sheetViews>
  <sheetFormatPr defaultColWidth="9.140625" defaultRowHeight="12"/>
  <cols>
    <col min="1" max="1" width="8.28125" style="189" customWidth="1"/>
    <col min="2" max="2" width="1.7109375" style="189" customWidth="1"/>
    <col min="3" max="4" width="5.00390625" style="189" customWidth="1"/>
    <col min="5" max="5" width="11.7109375" style="189" customWidth="1"/>
    <col min="6" max="6" width="9.140625" style="189" customWidth="1"/>
    <col min="7" max="7" width="5.00390625" style="189" customWidth="1"/>
    <col min="8" max="8" width="77.8515625" style="189" customWidth="1"/>
    <col min="9" max="10" width="20.00390625" style="189" customWidth="1"/>
    <col min="11" max="11" width="1.7109375" style="189" customWidth="1"/>
  </cols>
  <sheetData>
    <row r="1" s="1" customFormat="1" ht="37.5" customHeight="1"/>
    <row r="2" spans="2:11" s="1" customFormat="1" ht="7.5" customHeight="1">
      <c r="B2" s="190"/>
      <c r="C2" s="191"/>
      <c r="D2" s="191"/>
      <c r="E2" s="191"/>
      <c r="F2" s="191"/>
      <c r="G2" s="191"/>
      <c r="H2" s="191"/>
      <c r="I2" s="191"/>
      <c r="J2" s="191"/>
      <c r="K2" s="192"/>
    </row>
    <row r="3" spans="2:11" s="16" customFormat="1" ht="45" customHeight="1">
      <c r="B3" s="193"/>
      <c r="C3" s="419" t="s">
        <v>1538</v>
      </c>
      <c r="D3" s="419"/>
      <c r="E3" s="419"/>
      <c r="F3" s="419"/>
      <c r="G3" s="419"/>
      <c r="H3" s="419"/>
      <c r="I3" s="419"/>
      <c r="J3" s="419"/>
      <c r="K3" s="194"/>
    </row>
    <row r="4" spans="2:11" s="1" customFormat="1" ht="25.5" customHeight="1">
      <c r="B4" s="195"/>
      <c r="C4" s="420" t="s">
        <v>1539</v>
      </c>
      <c r="D4" s="420"/>
      <c r="E4" s="420"/>
      <c r="F4" s="420"/>
      <c r="G4" s="420"/>
      <c r="H4" s="420"/>
      <c r="I4" s="420"/>
      <c r="J4" s="420"/>
      <c r="K4" s="196"/>
    </row>
    <row r="5" spans="2:11" s="1" customFormat="1" ht="5.25" customHeight="1">
      <c r="B5" s="195"/>
      <c r="C5" s="197"/>
      <c r="D5" s="197"/>
      <c r="E5" s="197"/>
      <c r="F5" s="197"/>
      <c r="G5" s="197"/>
      <c r="H5" s="197"/>
      <c r="I5" s="197"/>
      <c r="J5" s="197"/>
      <c r="K5" s="196"/>
    </row>
    <row r="6" spans="2:11" s="1" customFormat="1" ht="15" customHeight="1">
      <c r="B6" s="195"/>
      <c r="C6" s="418" t="s">
        <v>1540</v>
      </c>
      <c r="D6" s="418"/>
      <c r="E6" s="418"/>
      <c r="F6" s="418"/>
      <c r="G6" s="418"/>
      <c r="H6" s="418"/>
      <c r="I6" s="418"/>
      <c r="J6" s="418"/>
      <c r="K6" s="196"/>
    </row>
    <row r="7" spans="2:11" s="1" customFormat="1" ht="15" customHeight="1">
      <c r="B7" s="199"/>
      <c r="C7" s="418" t="s">
        <v>1541</v>
      </c>
      <c r="D7" s="418"/>
      <c r="E7" s="418"/>
      <c r="F7" s="418"/>
      <c r="G7" s="418"/>
      <c r="H7" s="418"/>
      <c r="I7" s="418"/>
      <c r="J7" s="418"/>
      <c r="K7" s="196"/>
    </row>
    <row r="8" spans="2:11" s="1" customFormat="1" ht="12.75" customHeight="1">
      <c r="B8" s="199"/>
      <c r="C8" s="198"/>
      <c r="D8" s="198"/>
      <c r="E8" s="198"/>
      <c r="F8" s="198"/>
      <c r="G8" s="198"/>
      <c r="H8" s="198"/>
      <c r="I8" s="198"/>
      <c r="J8" s="198"/>
      <c r="K8" s="196"/>
    </row>
    <row r="9" spans="2:11" s="1" customFormat="1" ht="15" customHeight="1">
      <c r="B9" s="199"/>
      <c r="C9" s="418" t="s">
        <v>1542</v>
      </c>
      <c r="D9" s="418"/>
      <c r="E9" s="418"/>
      <c r="F9" s="418"/>
      <c r="G9" s="418"/>
      <c r="H9" s="418"/>
      <c r="I9" s="418"/>
      <c r="J9" s="418"/>
      <c r="K9" s="196"/>
    </row>
    <row r="10" spans="2:11" s="1" customFormat="1" ht="15" customHeight="1">
      <c r="B10" s="199"/>
      <c r="C10" s="198"/>
      <c r="D10" s="418" t="s">
        <v>1543</v>
      </c>
      <c r="E10" s="418"/>
      <c r="F10" s="418"/>
      <c r="G10" s="418"/>
      <c r="H10" s="418"/>
      <c r="I10" s="418"/>
      <c r="J10" s="418"/>
      <c r="K10" s="196"/>
    </row>
    <row r="11" spans="2:11" s="1" customFormat="1" ht="15" customHeight="1">
      <c r="B11" s="199"/>
      <c r="C11" s="200"/>
      <c r="D11" s="418" t="s">
        <v>1544</v>
      </c>
      <c r="E11" s="418"/>
      <c r="F11" s="418"/>
      <c r="G11" s="418"/>
      <c r="H11" s="418"/>
      <c r="I11" s="418"/>
      <c r="J11" s="418"/>
      <c r="K11" s="196"/>
    </row>
    <row r="12" spans="2:11" s="1" customFormat="1" ht="15" customHeight="1">
      <c r="B12" s="199"/>
      <c r="C12" s="200"/>
      <c r="D12" s="198"/>
      <c r="E12" s="198"/>
      <c r="F12" s="198"/>
      <c r="G12" s="198"/>
      <c r="H12" s="198"/>
      <c r="I12" s="198"/>
      <c r="J12" s="198"/>
      <c r="K12" s="196"/>
    </row>
    <row r="13" spans="2:11" s="1" customFormat="1" ht="15" customHeight="1">
      <c r="B13" s="199"/>
      <c r="C13" s="200"/>
      <c r="D13" s="201" t="s">
        <v>1545</v>
      </c>
      <c r="E13" s="198"/>
      <c r="F13" s="198"/>
      <c r="G13" s="198"/>
      <c r="H13" s="198"/>
      <c r="I13" s="198"/>
      <c r="J13" s="198"/>
      <c r="K13" s="196"/>
    </row>
    <row r="14" spans="2:11" s="1" customFormat="1" ht="12.75" customHeight="1">
      <c r="B14" s="199"/>
      <c r="C14" s="200"/>
      <c r="D14" s="200"/>
      <c r="E14" s="200"/>
      <c r="F14" s="200"/>
      <c r="G14" s="200"/>
      <c r="H14" s="200"/>
      <c r="I14" s="200"/>
      <c r="J14" s="200"/>
      <c r="K14" s="196"/>
    </row>
    <row r="15" spans="2:11" s="1" customFormat="1" ht="15" customHeight="1">
      <c r="B15" s="199"/>
      <c r="C15" s="200"/>
      <c r="D15" s="418" t="s">
        <v>1546</v>
      </c>
      <c r="E15" s="418"/>
      <c r="F15" s="418"/>
      <c r="G15" s="418"/>
      <c r="H15" s="418"/>
      <c r="I15" s="418"/>
      <c r="J15" s="418"/>
      <c r="K15" s="196"/>
    </row>
    <row r="16" spans="2:11" s="1" customFormat="1" ht="15" customHeight="1">
      <c r="B16" s="199"/>
      <c r="C16" s="200"/>
      <c r="D16" s="418" t="s">
        <v>1547</v>
      </c>
      <c r="E16" s="418"/>
      <c r="F16" s="418"/>
      <c r="G16" s="418"/>
      <c r="H16" s="418"/>
      <c r="I16" s="418"/>
      <c r="J16" s="418"/>
      <c r="K16" s="196"/>
    </row>
    <row r="17" spans="2:11" s="1" customFormat="1" ht="15" customHeight="1">
      <c r="B17" s="199"/>
      <c r="C17" s="200"/>
      <c r="D17" s="418" t="s">
        <v>1548</v>
      </c>
      <c r="E17" s="418"/>
      <c r="F17" s="418"/>
      <c r="G17" s="418"/>
      <c r="H17" s="418"/>
      <c r="I17" s="418"/>
      <c r="J17" s="418"/>
      <c r="K17" s="196"/>
    </row>
    <row r="18" spans="2:11" s="1" customFormat="1" ht="15" customHeight="1">
      <c r="B18" s="199"/>
      <c r="C18" s="200"/>
      <c r="D18" s="200"/>
      <c r="E18" s="202" t="s">
        <v>80</v>
      </c>
      <c r="F18" s="418" t="s">
        <v>1549</v>
      </c>
      <c r="G18" s="418"/>
      <c r="H18" s="418"/>
      <c r="I18" s="418"/>
      <c r="J18" s="418"/>
      <c r="K18" s="196"/>
    </row>
    <row r="19" spans="2:11" s="1" customFormat="1" ht="15" customHeight="1">
      <c r="B19" s="199"/>
      <c r="C19" s="200"/>
      <c r="D19" s="200"/>
      <c r="E19" s="202" t="s">
        <v>1550</v>
      </c>
      <c r="F19" s="418" t="s">
        <v>1551</v>
      </c>
      <c r="G19" s="418"/>
      <c r="H19" s="418"/>
      <c r="I19" s="418"/>
      <c r="J19" s="418"/>
      <c r="K19" s="196"/>
    </row>
    <row r="20" spans="2:11" s="1" customFormat="1" ht="15" customHeight="1">
      <c r="B20" s="199"/>
      <c r="C20" s="200"/>
      <c r="D20" s="200"/>
      <c r="E20" s="202" t="s">
        <v>1552</v>
      </c>
      <c r="F20" s="418" t="s">
        <v>1553</v>
      </c>
      <c r="G20" s="418"/>
      <c r="H20" s="418"/>
      <c r="I20" s="418"/>
      <c r="J20" s="418"/>
      <c r="K20" s="196"/>
    </row>
    <row r="21" spans="2:11" s="1" customFormat="1" ht="15" customHeight="1">
      <c r="B21" s="199"/>
      <c r="C21" s="200"/>
      <c r="D21" s="200"/>
      <c r="E21" s="202" t="s">
        <v>1554</v>
      </c>
      <c r="F21" s="418" t="s">
        <v>1555</v>
      </c>
      <c r="G21" s="418"/>
      <c r="H21" s="418"/>
      <c r="I21" s="418"/>
      <c r="J21" s="418"/>
      <c r="K21" s="196"/>
    </row>
    <row r="22" spans="2:11" s="1" customFormat="1" ht="15" customHeight="1">
      <c r="B22" s="199"/>
      <c r="C22" s="200"/>
      <c r="D22" s="200"/>
      <c r="E22" s="202" t="s">
        <v>1556</v>
      </c>
      <c r="F22" s="418" t="s">
        <v>1557</v>
      </c>
      <c r="G22" s="418"/>
      <c r="H22" s="418"/>
      <c r="I22" s="418"/>
      <c r="J22" s="418"/>
      <c r="K22" s="196"/>
    </row>
    <row r="23" spans="2:11" s="1" customFormat="1" ht="15" customHeight="1">
      <c r="B23" s="199"/>
      <c r="C23" s="200"/>
      <c r="D23" s="200"/>
      <c r="E23" s="202" t="s">
        <v>1558</v>
      </c>
      <c r="F23" s="418" t="s">
        <v>1559</v>
      </c>
      <c r="G23" s="418"/>
      <c r="H23" s="418"/>
      <c r="I23" s="418"/>
      <c r="J23" s="418"/>
      <c r="K23" s="196"/>
    </row>
    <row r="24" spans="2:11" s="1" customFormat="1" ht="12.75" customHeight="1">
      <c r="B24" s="199"/>
      <c r="C24" s="200"/>
      <c r="D24" s="200"/>
      <c r="E24" s="200"/>
      <c r="F24" s="200"/>
      <c r="G24" s="200"/>
      <c r="H24" s="200"/>
      <c r="I24" s="200"/>
      <c r="J24" s="200"/>
      <c r="K24" s="196"/>
    </row>
    <row r="25" spans="2:11" s="1" customFormat="1" ht="15" customHeight="1">
      <c r="B25" s="199"/>
      <c r="C25" s="418" t="s">
        <v>1560</v>
      </c>
      <c r="D25" s="418"/>
      <c r="E25" s="418"/>
      <c r="F25" s="418"/>
      <c r="G25" s="418"/>
      <c r="H25" s="418"/>
      <c r="I25" s="418"/>
      <c r="J25" s="418"/>
      <c r="K25" s="196"/>
    </row>
    <row r="26" spans="2:11" s="1" customFormat="1" ht="15" customHeight="1">
      <c r="B26" s="199"/>
      <c r="C26" s="418" t="s">
        <v>1561</v>
      </c>
      <c r="D26" s="418"/>
      <c r="E26" s="418"/>
      <c r="F26" s="418"/>
      <c r="G26" s="418"/>
      <c r="H26" s="418"/>
      <c r="I26" s="418"/>
      <c r="J26" s="418"/>
      <c r="K26" s="196"/>
    </row>
    <row r="27" spans="2:11" s="1" customFormat="1" ht="15" customHeight="1">
      <c r="B27" s="199"/>
      <c r="C27" s="198"/>
      <c r="D27" s="418" t="s">
        <v>1562</v>
      </c>
      <c r="E27" s="418"/>
      <c r="F27" s="418"/>
      <c r="G27" s="418"/>
      <c r="H27" s="418"/>
      <c r="I27" s="418"/>
      <c r="J27" s="418"/>
      <c r="K27" s="196"/>
    </row>
    <row r="28" spans="2:11" s="1" customFormat="1" ht="15" customHeight="1">
      <c r="B28" s="199"/>
      <c r="C28" s="200"/>
      <c r="D28" s="418" t="s">
        <v>1563</v>
      </c>
      <c r="E28" s="418"/>
      <c r="F28" s="418"/>
      <c r="G28" s="418"/>
      <c r="H28" s="418"/>
      <c r="I28" s="418"/>
      <c r="J28" s="418"/>
      <c r="K28" s="196"/>
    </row>
    <row r="29" spans="2:11" s="1" customFormat="1" ht="12.75" customHeight="1">
      <c r="B29" s="199"/>
      <c r="C29" s="200"/>
      <c r="D29" s="200"/>
      <c r="E29" s="200"/>
      <c r="F29" s="200"/>
      <c r="G29" s="200"/>
      <c r="H29" s="200"/>
      <c r="I29" s="200"/>
      <c r="J29" s="200"/>
      <c r="K29" s="196"/>
    </row>
    <row r="30" spans="2:11" s="1" customFormat="1" ht="15" customHeight="1">
      <c r="B30" s="199"/>
      <c r="C30" s="200"/>
      <c r="D30" s="418" t="s">
        <v>1564</v>
      </c>
      <c r="E30" s="418"/>
      <c r="F30" s="418"/>
      <c r="G30" s="418"/>
      <c r="H30" s="418"/>
      <c r="I30" s="418"/>
      <c r="J30" s="418"/>
      <c r="K30" s="196"/>
    </row>
    <row r="31" spans="2:11" s="1" customFormat="1" ht="15" customHeight="1">
      <c r="B31" s="199"/>
      <c r="C31" s="200"/>
      <c r="D31" s="418" t="s">
        <v>1565</v>
      </c>
      <c r="E31" s="418"/>
      <c r="F31" s="418"/>
      <c r="G31" s="418"/>
      <c r="H31" s="418"/>
      <c r="I31" s="418"/>
      <c r="J31" s="418"/>
      <c r="K31" s="196"/>
    </row>
    <row r="32" spans="2:11" s="1" customFormat="1" ht="12.75" customHeight="1">
      <c r="B32" s="199"/>
      <c r="C32" s="200"/>
      <c r="D32" s="200"/>
      <c r="E32" s="200"/>
      <c r="F32" s="200"/>
      <c r="G32" s="200"/>
      <c r="H32" s="200"/>
      <c r="I32" s="200"/>
      <c r="J32" s="200"/>
      <c r="K32" s="196"/>
    </row>
    <row r="33" spans="2:11" s="1" customFormat="1" ht="15" customHeight="1">
      <c r="B33" s="199"/>
      <c r="C33" s="200"/>
      <c r="D33" s="418" t="s">
        <v>1566</v>
      </c>
      <c r="E33" s="418"/>
      <c r="F33" s="418"/>
      <c r="G33" s="418"/>
      <c r="H33" s="418"/>
      <c r="I33" s="418"/>
      <c r="J33" s="418"/>
      <c r="K33" s="196"/>
    </row>
    <row r="34" spans="2:11" s="1" customFormat="1" ht="15" customHeight="1">
      <c r="B34" s="199"/>
      <c r="C34" s="200"/>
      <c r="D34" s="418" t="s">
        <v>1567</v>
      </c>
      <c r="E34" s="418"/>
      <c r="F34" s="418"/>
      <c r="G34" s="418"/>
      <c r="H34" s="418"/>
      <c r="I34" s="418"/>
      <c r="J34" s="418"/>
      <c r="K34" s="196"/>
    </row>
    <row r="35" spans="2:11" s="1" customFormat="1" ht="15" customHeight="1">
      <c r="B35" s="199"/>
      <c r="C35" s="200"/>
      <c r="D35" s="418" t="s">
        <v>1568</v>
      </c>
      <c r="E35" s="418"/>
      <c r="F35" s="418"/>
      <c r="G35" s="418"/>
      <c r="H35" s="418"/>
      <c r="I35" s="418"/>
      <c r="J35" s="418"/>
      <c r="K35" s="196"/>
    </row>
    <row r="36" spans="2:11" s="1" customFormat="1" ht="15" customHeight="1">
      <c r="B36" s="199"/>
      <c r="C36" s="200"/>
      <c r="D36" s="198"/>
      <c r="E36" s="201" t="s">
        <v>118</v>
      </c>
      <c r="F36" s="198"/>
      <c r="G36" s="418" t="s">
        <v>1569</v>
      </c>
      <c r="H36" s="418"/>
      <c r="I36" s="418"/>
      <c r="J36" s="418"/>
      <c r="K36" s="196"/>
    </row>
    <row r="37" spans="2:11" s="1" customFormat="1" ht="30.75" customHeight="1">
      <c r="B37" s="199"/>
      <c r="C37" s="200"/>
      <c r="D37" s="198"/>
      <c r="E37" s="201" t="s">
        <v>1570</v>
      </c>
      <c r="F37" s="198"/>
      <c r="G37" s="418" t="s">
        <v>1571</v>
      </c>
      <c r="H37" s="418"/>
      <c r="I37" s="418"/>
      <c r="J37" s="418"/>
      <c r="K37" s="196"/>
    </row>
    <row r="38" spans="2:11" s="1" customFormat="1" ht="15" customHeight="1">
      <c r="B38" s="199"/>
      <c r="C38" s="200"/>
      <c r="D38" s="198"/>
      <c r="E38" s="201" t="s">
        <v>56</v>
      </c>
      <c r="F38" s="198"/>
      <c r="G38" s="418" t="s">
        <v>1572</v>
      </c>
      <c r="H38" s="418"/>
      <c r="I38" s="418"/>
      <c r="J38" s="418"/>
      <c r="K38" s="196"/>
    </row>
    <row r="39" spans="2:11" s="1" customFormat="1" ht="15" customHeight="1">
      <c r="B39" s="199"/>
      <c r="C39" s="200"/>
      <c r="D39" s="198"/>
      <c r="E39" s="201" t="s">
        <v>57</v>
      </c>
      <c r="F39" s="198"/>
      <c r="G39" s="418" t="s">
        <v>1573</v>
      </c>
      <c r="H39" s="418"/>
      <c r="I39" s="418"/>
      <c r="J39" s="418"/>
      <c r="K39" s="196"/>
    </row>
    <row r="40" spans="2:11" s="1" customFormat="1" ht="15" customHeight="1">
      <c r="B40" s="199"/>
      <c r="C40" s="200"/>
      <c r="D40" s="198"/>
      <c r="E40" s="201" t="s">
        <v>119</v>
      </c>
      <c r="F40" s="198"/>
      <c r="G40" s="418" t="s">
        <v>1574</v>
      </c>
      <c r="H40" s="418"/>
      <c r="I40" s="418"/>
      <c r="J40" s="418"/>
      <c r="K40" s="196"/>
    </row>
    <row r="41" spans="2:11" s="1" customFormat="1" ht="15" customHeight="1">
      <c r="B41" s="199"/>
      <c r="C41" s="200"/>
      <c r="D41" s="198"/>
      <c r="E41" s="201" t="s">
        <v>120</v>
      </c>
      <c r="F41" s="198"/>
      <c r="G41" s="418" t="s">
        <v>1575</v>
      </c>
      <c r="H41" s="418"/>
      <c r="I41" s="418"/>
      <c r="J41" s="418"/>
      <c r="K41" s="196"/>
    </row>
    <row r="42" spans="2:11" s="1" customFormat="1" ht="15" customHeight="1">
      <c r="B42" s="199"/>
      <c r="C42" s="200"/>
      <c r="D42" s="198"/>
      <c r="E42" s="201" t="s">
        <v>1576</v>
      </c>
      <c r="F42" s="198"/>
      <c r="G42" s="418" t="s">
        <v>1577</v>
      </c>
      <c r="H42" s="418"/>
      <c r="I42" s="418"/>
      <c r="J42" s="418"/>
      <c r="K42" s="196"/>
    </row>
    <row r="43" spans="2:11" s="1" customFormat="1" ht="15" customHeight="1">
      <c r="B43" s="199"/>
      <c r="C43" s="200"/>
      <c r="D43" s="198"/>
      <c r="E43" s="201"/>
      <c r="F43" s="198"/>
      <c r="G43" s="418" t="s">
        <v>1578</v>
      </c>
      <c r="H43" s="418"/>
      <c r="I43" s="418"/>
      <c r="J43" s="418"/>
      <c r="K43" s="196"/>
    </row>
    <row r="44" spans="2:11" s="1" customFormat="1" ht="15" customHeight="1">
      <c r="B44" s="199"/>
      <c r="C44" s="200"/>
      <c r="D44" s="198"/>
      <c r="E44" s="201" t="s">
        <v>1579</v>
      </c>
      <c r="F44" s="198"/>
      <c r="G44" s="418" t="s">
        <v>1580</v>
      </c>
      <c r="H44" s="418"/>
      <c r="I44" s="418"/>
      <c r="J44" s="418"/>
      <c r="K44" s="196"/>
    </row>
    <row r="45" spans="2:11" s="1" customFormat="1" ht="15" customHeight="1">
      <c r="B45" s="199"/>
      <c r="C45" s="200"/>
      <c r="D45" s="198"/>
      <c r="E45" s="201" t="s">
        <v>122</v>
      </c>
      <c r="F45" s="198"/>
      <c r="G45" s="418" t="s">
        <v>1581</v>
      </c>
      <c r="H45" s="418"/>
      <c r="I45" s="418"/>
      <c r="J45" s="418"/>
      <c r="K45" s="196"/>
    </row>
    <row r="46" spans="2:11" s="1" customFormat="1" ht="12.75" customHeight="1">
      <c r="B46" s="199"/>
      <c r="C46" s="200"/>
      <c r="D46" s="198"/>
      <c r="E46" s="198"/>
      <c r="F46" s="198"/>
      <c r="G46" s="198"/>
      <c r="H46" s="198"/>
      <c r="I46" s="198"/>
      <c r="J46" s="198"/>
      <c r="K46" s="196"/>
    </row>
    <row r="47" spans="2:11" s="1" customFormat="1" ht="15" customHeight="1">
      <c r="B47" s="199"/>
      <c r="C47" s="200"/>
      <c r="D47" s="418" t="s">
        <v>1582</v>
      </c>
      <c r="E47" s="418"/>
      <c r="F47" s="418"/>
      <c r="G47" s="418"/>
      <c r="H47" s="418"/>
      <c r="I47" s="418"/>
      <c r="J47" s="418"/>
      <c r="K47" s="196"/>
    </row>
    <row r="48" spans="2:11" s="1" customFormat="1" ht="15" customHeight="1">
      <c r="B48" s="199"/>
      <c r="C48" s="200"/>
      <c r="D48" s="200"/>
      <c r="E48" s="418" t="s">
        <v>1583</v>
      </c>
      <c r="F48" s="418"/>
      <c r="G48" s="418"/>
      <c r="H48" s="418"/>
      <c r="I48" s="418"/>
      <c r="J48" s="418"/>
      <c r="K48" s="196"/>
    </row>
    <row r="49" spans="2:11" s="1" customFormat="1" ht="15" customHeight="1">
      <c r="B49" s="199"/>
      <c r="C49" s="200"/>
      <c r="D49" s="200"/>
      <c r="E49" s="418" t="s">
        <v>1584</v>
      </c>
      <c r="F49" s="418"/>
      <c r="G49" s="418"/>
      <c r="H49" s="418"/>
      <c r="I49" s="418"/>
      <c r="J49" s="418"/>
      <c r="K49" s="196"/>
    </row>
    <row r="50" spans="2:11" s="1" customFormat="1" ht="15" customHeight="1">
      <c r="B50" s="199"/>
      <c r="C50" s="200"/>
      <c r="D50" s="200"/>
      <c r="E50" s="418" t="s">
        <v>1585</v>
      </c>
      <c r="F50" s="418"/>
      <c r="G50" s="418"/>
      <c r="H50" s="418"/>
      <c r="I50" s="418"/>
      <c r="J50" s="418"/>
      <c r="K50" s="196"/>
    </row>
    <row r="51" spans="2:11" s="1" customFormat="1" ht="15" customHeight="1">
      <c r="B51" s="199"/>
      <c r="C51" s="200"/>
      <c r="D51" s="418" t="s">
        <v>1586</v>
      </c>
      <c r="E51" s="418"/>
      <c r="F51" s="418"/>
      <c r="G51" s="418"/>
      <c r="H51" s="418"/>
      <c r="I51" s="418"/>
      <c r="J51" s="418"/>
      <c r="K51" s="196"/>
    </row>
    <row r="52" spans="2:11" s="1" customFormat="1" ht="25.5" customHeight="1">
      <c r="B52" s="195"/>
      <c r="C52" s="420" t="s">
        <v>1587</v>
      </c>
      <c r="D52" s="420"/>
      <c r="E52" s="420"/>
      <c r="F52" s="420"/>
      <c r="G52" s="420"/>
      <c r="H52" s="420"/>
      <c r="I52" s="420"/>
      <c r="J52" s="420"/>
      <c r="K52" s="196"/>
    </row>
    <row r="53" spans="2:11" s="1" customFormat="1" ht="5.25" customHeight="1">
      <c r="B53" s="195"/>
      <c r="C53" s="197"/>
      <c r="D53" s="197"/>
      <c r="E53" s="197"/>
      <c r="F53" s="197"/>
      <c r="G53" s="197"/>
      <c r="H53" s="197"/>
      <c r="I53" s="197"/>
      <c r="J53" s="197"/>
      <c r="K53" s="196"/>
    </row>
    <row r="54" spans="2:11" s="1" customFormat="1" ht="15" customHeight="1">
      <c r="B54" s="195"/>
      <c r="C54" s="418" t="s">
        <v>1588</v>
      </c>
      <c r="D54" s="418"/>
      <c r="E54" s="418"/>
      <c r="F54" s="418"/>
      <c r="G54" s="418"/>
      <c r="H54" s="418"/>
      <c r="I54" s="418"/>
      <c r="J54" s="418"/>
      <c r="K54" s="196"/>
    </row>
    <row r="55" spans="2:11" s="1" customFormat="1" ht="15" customHeight="1">
      <c r="B55" s="195"/>
      <c r="C55" s="418" t="s">
        <v>1589</v>
      </c>
      <c r="D55" s="418"/>
      <c r="E55" s="418"/>
      <c r="F55" s="418"/>
      <c r="G55" s="418"/>
      <c r="H55" s="418"/>
      <c r="I55" s="418"/>
      <c r="J55" s="418"/>
      <c r="K55" s="196"/>
    </row>
    <row r="56" spans="2:11" s="1" customFormat="1" ht="12.75" customHeight="1">
      <c r="B56" s="195"/>
      <c r="C56" s="198"/>
      <c r="D56" s="198"/>
      <c r="E56" s="198"/>
      <c r="F56" s="198"/>
      <c r="G56" s="198"/>
      <c r="H56" s="198"/>
      <c r="I56" s="198"/>
      <c r="J56" s="198"/>
      <c r="K56" s="196"/>
    </row>
    <row r="57" spans="2:11" s="1" customFormat="1" ht="15" customHeight="1">
      <c r="B57" s="195"/>
      <c r="C57" s="418" t="s">
        <v>1590</v>
      </c>
      <c r="D57" s="418"/>
      <c r="E57" s="418"/>
      <c r="F57" s="418"/>
      <c r="G57" s="418"/>
      <c r="H57" s="418"/>
      <c r="I57" s="418"/>
      <c r="J57" s="418"/>
      <c r="K57" s="196"/>
    </row>
    <row r="58" spans="2:11" s="1" customFormat="1" ht="15" customHeight="1">
      <c r="B58" s="195"/>
      <c r="C58" s="200"/>
      <c r="D58" s="418" t="s">
        <v>1591</v>
      </c>
      <c r="E58" s="418"/>
      <c r="F58" s="418"/>
      <c r="G58" s="418"/>
      <c r="H58" s="418"/>
      <c r="I58" s="418"/>
      <c r="J58" s="418"/>
      <c r="K58" s="196"/>
    </row>
    <row r="59" spans="2:11" s="1" customFormat="1" ht="15" customHeight="1">
      <c r="B59" s="195"/>
      <c r="C59" s="200"/>
      <c r="D59" s="418" t="s">
        <v>1592</v>
      </c>
      <c r="E59" s="418"/>
      <c r="F59" s="418"/>
      <c r="G59" s="418"/>
      <c r="H59" s="418"/>
      <c r="I59" s="418"/>
      <c r="J59" s="418"/>
      <c r="K59" s="196"/>
    </row>
    <row r="60" spans="2:11" s="1" customFormat="1" ht="15" customHeight="1">
      <c r="B60" s="195"/>
      <c r="C60" s="200"/>
      <c r="D60" s="418" t="s">
        <v>1593</v>
      </c>
      <c r="E60" s="418"/>
      <c r="F60" s="418"/>
      <c r="G60" s="418"/>
      <c r="H60" s="418"/>
      <c r="I60" s="418"/>
      <c r="J60" s="418"/>
      <c r="K60" s="196"/>
    </row>
    <row r="61" spans="2:11" s="1" customFormat="1" ht="15" customHeight="1">
      <c r="B61" s="195"/>
      <c r="C61" s="200"/>
      <c r="D61" s="418" t="s">
        <v>1594</v>
      </c>
      <c r="E61" s="418"/>
      <c r="F61" s="418"/>
      <c r="G61" s="418"/>
      <c r="H61" s="418"/>
      <c r="I61" s="418"/>
      <c r="J61" s="418"/>
      <c r="K61" s="196"/>
    </row>
    <row r="62" spans="2:11" s="1" customFormat="1" ht="15" customHeight="1">
      <c r="B62" s="195"/>
      <c r="C62" s="200"/>
      <c r="D62" s="422" t="s">
        <v>1595</v>
      </c>
      <c r="E62" s="422"/>
      <c r="F62" s="422"/>
      <c r="G62" s="422"/>
      <c r="H62" s="422"/>
      <c r="I62" s="422"/>
      <c r="J62" s="422"/>
      <c r="K62" s="196"/>
    </row>
    <row r="63" spans="2:11" s="1" customFormat="1" ht="15" customHeight="1">
      <c r="B63" s="195"/>
      <c r="C63" s="200"/>
      <c r="D63" s="418" t="s">
        <v>1596</v>
      </c>
      <c r="E63" s="418"/>
      <c r="F63" s="418"/>
      <c r="G63" s="418"/>
      <c r="H63" s="418"/>
      <c r="I63" s="418"/>
      <c r="J63" s="418"/>
      <c r="K63" s="196"/>
    </row>
    <row r="64" spans="2:11" s="1" customFormat="1" ht="12.75" customHeight="1">
      <c r="B64" s="195"/>
      <c r="C64" s="200"/>
      <c r="D64" s="200"/>
      <c r="E64" s="203"/>
      <c r="F64" s="200"/>
      <c r="G64" s="200"/>
      <c r="H64" s="200"/>
      <c r="I64" s="200"/>
      <c r="J64" s="200"/>
      <c r="K64" s="196"/>
    </row>
    <row r="65" spans="2:11" s="1" customFormat="1" ht="15" customHeight="1">
      <c r="B65" s="195"/>
      <c r="C65" s="200"/>
      <c r="D65" s="418" t="s">
        <v>1597</v>
      </c>
      <c r="E65" s="418"/>
      <c r="F65" s="418"/>
      <c r="G65" s="418"/>
      <c r="H65" s="418"/>
      <c r="I65" s="418"/>
      <c r="J65" s="418"/>
      <c r="K65" s="196"/>
    </row>
    <row r="66" spans="2:11" s="1" customFormat="1" ht="15" customHeight="1">
      <c r="B66" s="195"/>
      <c r="C66" s="200"/>
      <c r="D66" s="422" t="s">
        <v>1598</v>
      </c>
      <c r="E66" s="422"/>
      <c r="F66" s="422"/>
      <c r="G66" s="422"/>
      <c r="H66" s="422"/>
      <c r="I66" s="422"/>
      <c r="J66" s="422"/>
      <c r="K66" s="196"/>
    </row>
    <row r="67" spans="2:11" s="1" customFormat="1" ht="15" customHeight="1">
      <c r="B67" s="195"/>
      <c r="C67" s="200"/>
      <c r="D67" s="418" t="s">
        <v>1599</v>
      </c>
      <c r="E67" s="418"/>
      <c r="F67" s="418"/>
      <c r="G67" s="418"/>
      <c r="H67" s="418"/>
      <c r="I67" s="418"/>
      <c r="J67" s="418"/>
      <c r="K67" s="196"/>
    </row>
    <row r="68" spans="2:11" s="1" customFormat="1" ht="15" customHeight="1">
      <c r="B68" s="195"/>
      <c r="C68" s="200"/>
      <c r="D68" s="418" t="s">
        <v>1600</v>
      </c>
      <c r="E68" s="418"/>
      <c r="F68" s="418"/>
      <c r="G68" s="418"/>
      <c r="H68" s="418"/>
      <c r="I68" s="418"/>
      <c r="J68" s="418"/>
      <c r="K68" s="196"/>
    </row>
    <row r="69" spans="2:11" s="1" customFormat="1" ht="15" customHeight="1">
      <c r="B69" s="195"/>
      <c r="C69" s="200"/>
      <c r="D69" s="418" t="s">
        <v>1601</v>
      </c>
      <c r="E69" s="418"/>
      <c r="F69" s="418"/>
      <c r="G69" s="418"/>
      <c r="H69" s="418"/>
      <c r="I69" s="418"/>
      <c r="J69" s="418"/>
      <c r="K69" s="196"/>
    </row>
    <row r="70" spans="2:11" s="1" customFormat="1" ht="15" customHeight="1">
      <c r="B70" s="195"/>
      <c r="C70" s="200"/>
      <c r="D70" s="418" t="s">
        <v>1602</v>
      </c>
      <c r="E70" s="418"/>
      <c r="F70" s="418"/>
      <c r="G70" s="418"/>
      <c r="H70" s="418"/>
      <c r="I70" s="418"/>
      <c r="J70" s="418"/>
      <c r="K70" s="196"/>
    </row>
    <row r="71" spans="2:11" s="1" customFormat="1" ht="12.75" customHeight="1">
      <c r="B71" s="204"/>
      <c r="C71" s="205"/>
      <c r="D71" s="205"/>
      <c r="E71" s="205"/>
      <c r="F71" s="205"/>
      <c r="G71" s="205"/>
      <c r="H71" s="205"/>
      <c r="I71" s="205"/>
      <c r="J71" s="205"/>
      <c r="K71" s="206"/>
    </row>
    <row r="72" spans="2:11" s="1" customFormat="1" ht="18.75" customHeight="1">
      <c r="B72" s="207"/>
      <c r="C72" s="207"/>
      <c r="D72" s="207"/>
      <c r="E72" s="207"/>
      <c r="F72" s="207"/>
      <c r="G72" s="207"/>
      <c r="H72" s="207"/>
      <c r="I72" s="207"/>
      <c r="J72" s="207"/>
      <c r="K72" s="208"/>
    </row>
    <row r="73" spans="2:11" s="1" customFormat="1" ht="18.75" customHeight="1">
      <c r="B73" s="208"/>
      <c r="C73" s="208"/>
      <c r="D73" s="208"/>
      <c r="E73" s="208"/>
      <c r="F73" s="208"/>
      <c r="G73" s="208"/>
      <c r="H73" s="208"/>
      <c r="I73" s="208"/>
      <c r="J73" s="208"/>
      <c r="K73" s="208"/>
    </row>
    <row r="74" spans="2:11" s="1" customFormat="1" ht="7.5" customHeight="1">
      <c r="B74" s="209"/>
      <c r="C74" s="210"/>
      <c r="D74" s="210"/>
      <c r="E74" s="210"/>
      <c r="F74" s="210"/>
      <c r="G74" s="210"/>
      <c r="H74" s="210"/>
      <c r="I74" s="210"/>
      <c r="J74" s="210"/>
      <c r="K74" s="211"/>
    </row>
    <row r="75" spans="2:11" s="1" customFormat="1" ht="45" customHeight="1">
      <c r="B75" s="212"/>
      <c r="C75" s="421" t="s">
        <v>1603</v>
      </c>
      <c r="D75" s="421"/>
      <c r="E75" s="421"/>
      <c r="F75" s="421"/>
      <c r="G75" s="421"/>
      <c r="H75" s="421"/>
      <c r="I75" s="421"/>
      <c r="J75" s="421"/>
      <c r="K75" s="213"/>
    </row>
    <row r="76" spans="2:11" s="1" customFormat="1" ht="17.25" customHeight="1">
      <c r="B76" s="212"/>
      <c r="C76" s="214" t="s">
        <v>1604</v>
      </c>
      <c r="D76" s="214"/>
      <c r="E76" s="214"/>
      <c r="F76" s="214" t="s">
        <v>1605</v>
      </c>
      <c r="G76" s="215"/>
      <c r="H76" s="214" t="s">
        <v>57</v>
      </c>
      <c r="I76" s="214" t="s">
        <v>60</v>
      </c>
      <c r="J76" s="214" t="s">
        <v>1606</v>
      </c>
      <c r="K76" s="213"/>
    </row>
    <row r="77" spans="2:11" s="1" customFormat="1" ht="17.25" customHeight="1">
      <c r="B77" s="212"/>
      <c r="C77" s="216" t="s">
        <v>1607</v>
      </c>
      <c r="D77" s="216"/>
      <c r="E77" s="216"/>
      <c r="F77" s="217" t="s">
        <v>1608</v>
      </c>
      <c r="G77" s="218"/>
      <c r="H77" s="216"/>
      <c r="I77" s="216"/>
      <c r="J77" s="216" t="s">
        <v>1609</v>
      </c>
      <c r="K77" s="213"/>
    </row>
    <row r="78" spans="2:11" s="1" customFormat="1" ht="5.25" customHeight="1">
      <c r="B78" s="212"/>
      <c r="C78" s="219"/>
      <c r="D78" s="219"/>
      <c r="E78" s="219"/>
      <c r="F78" s="219"/>
      <c r="G78" s="220"/>
      <c r="H78" s="219"/>
      <c r="I78" s="219"/>
      <c r="J78" s="219"/>
      <c r="K78" s="213"/>
    </row>
    <row r="79" spans="2:11" s="1" customFormat="1" ht="15" customHeight="1">
      <c r="B79" s="212"/>
      <c r="C79" s="201" t="s">
        <v>56</v>
      </c>
      <c r="D79" s="221"/>
      <c r="E79" s="221"/>
      <c r="F79" s="222" t="s">
        <v>1610</v>
      </c>
      <c r="G79" s="223"/>
      <c r="H79" s="201" t="s">
        <v>1611</v>
      </c>
      <c r="I79" s="201" t="s">
        <v>1612</v>
      </c>
      <c r="J79" s="201">
        <v>20</v>
      </c>
      <c r="K79" s="213"/>
    </row>
    <row r="80" spans="2:11" s="1" customFormat="1" ht="15" customHeight="1">
      <c r="B80" s="212"/>
      <c r="C80" s="201" t="s">
        <v>1613</v>
      </c>
      <c r="D80" s="201"/>
      <c r="E80" s="201"/>
      <c r="F80" s="222" t="s">
        <v>1610</v>
      </c>
      <c r="G80" s="223"/>
      <c r="H80" s="201" t="s">
        <v>1614</v>
      </c>
      <c r="I80" s="201" t="s">
        <v>1612</v>
      </c>
      <c r="J80" s="201">
        <v>120</v>
      </c>
      <c r="K80" s="213"/>
    </row>
    <row r="81" spans="2:11" s="1" customFormat="1" ht="15" customHeight="1">
      <c r="B81" s="224"/>
      <c r="C81" s="201" t="s">
        <v>1615</v>
      </c>
      <c r="D81" s="201"/>
      <c r="E81" s="201"/>
      <c r="F81" s="222" t="s">
        <v>1616</v>
      </c>
      <c r="G81" s="223"/>
      <c r="H81" s="201" t="s">
        <v>1617</v>
      </c>
      <c r="I81" s="201" t="s">
        <v>1612</v>
      </c>
      <c r="J81" s="201">
        <v>50</v>
      </c>
      <c r="K81" s="213"/>
    </row>
    <row r="82" spans="2:11" s="1" customFormat="1" ht="15" customHeight="1">
      <c r="B82" s="224"/>
      <c r="C82" s="201" t="s">
        <v>1618</v>
      </c>
      <c r="D82" s="201"/>
      <c r="E82" s="201"/>
      <c r="F82" s="222" t="s">
        <v>1610</v>
      </c>
      <c r="G82" s="223"/>
      <c r="H82" s="201" t="s">
        <v>1619</v>
      </c>
      <c r="I82" s="201" t="s">
        <v>1620</v>
      </c>
      <c r="J82" s="201"/>
      <c r="K82" s="213"/>
    </row>
    <row r="83" spans="2:11" s="1" customFormat="1" ht="15" customHeight="1">
      <c r="B83" s="224"/>
      <c r="C83" s="225" t="s">
        <v>1621</v>
      </c>
      <c r="D83" s="225"/>
      <c r="E83" s="225"/>
      <c r="F83" s="226" t="s">
        <v>1616</v>
      </c>
      <c r="G83" s="225"/>
      <c r="H83" s="225" t="s">
        <v>1622</v>
      </c>
      <c r="I83" s="225" t="s">
        <v>1612</v>
      </c>
      <c r="J83" s="225">
        <v>15</v>
      </c>
      <c r="K83" s="213"/>
    </row>
    <row r="84" spans="2:11" s="1" customFormat="1" ht="15" customHeight="1">
      <c r="B84" s="224"/>
      <c r="C84" s="225" t="s">
        <v>1623</v>
      </c>
      <c r="D84" s="225"/>
      <c r="E84" s="225"/>
      <c r="F84" s="226" t="s">
        <v>1616</v>
      </c>
      <c r="G84" s="225"/>
      <c r="H84" s="225" t="s">
        <v>1624</v>
      </c>
      <c r="I84" s="225" t="s">
        <v>1612</v>
      </c>
      <c r="J84" s="225">
        <v>15</v>
      </c>
      <c r="K84" s="213"/>
    </row>
    <row r="85" spans="2:11" s="1" customFormat="1" ht="15" customHeight="1">
      <c r="B85" s="224"/>
      <c r="C85" s="225" t="s">
        <v>1625</v>
      </c>
      <c r="D85" s="225"/>
      <c r="E85" s="225"/>
      <c r="F85" s="226" t="s">
        <v>1616</v>
      </c>
      <c r="G85" s="225"/>
      <c r="H85" s="225" t="s">
        <v>1626</v>
      </c>
      <c r="I85" s="225" t="s">
        <v>1612</v>
      </c>
      <c r="J85" s="225">
        <v>20</v>
      </c>
      <c r="K85" s="213"/>
    </row>
    <row r="86" spans="2:11" s="1" customFormat="1" ht="15" customHeight="1">
      <c r="B86" s="224"/>
      <c r="C86" s="225" t="s">
        <v>1627</v>
      </c>
      <c r="D86" s="225"/>
      <c r="E86" s="225"/>
      <c r="F86" s="226" t="s">
        <v>1616</v>
      </c>
      <c r="G86" s="225"/>
      <c r="H86" s="225" t="s">
        <v>1628</v>
      </c>
      <c r="I86" s="225" t="s">
        <v>1612</v>
      </c>
      <c r="J86" s="225">
        <v>20</v>
      </c>
      <c r="K86" s="213"/>
    </row>
    <row r="87" spans="2:11" s="1" customFormat="1" ht="15" customHeight="1">
      <c r="B87" s="224"/>
      <c r="C87" s="201" t="s">
        <v>1629</v>
      </c>
      <c r="D87" s="201"/>
      <c r="E87" s="201"/>
      <c r="F87" s="222" t="s">
        <v>1616</v>
      </c>
      <c r="G87" s="223"/>
      <c r="H87" s="201" t="s">
        <v>1630</v>
      </c>
      <c r="I87" s="201" t="s">
        <v>1612</v>
      </c>
      <c r="J87" s="201">
        <v>50</v>
      </c>
      <c r="K87" s="213"/>
    </row>
    <row r="88" spans="2:11" s="1" customFormat="1" ht="15" customHeight="1">
      <c r="B88" s="224"/>
      <c r="C88" s="201" t="s">
        <v>1631</v>
      </c>
      <c r="D88" s="201"/>
      <c r="E88" s="201"/>
      <c r="F88" s="222" t="s">
        <v>1616</v>
      </c>
      <c r="G88" s="223"/>
      <c r="H88" s="201" t="s">
        <v>1632</v>
      </c>
      <c r="I88" s="201" t="s">
        <v>1612</v>
      </c>
      <c r="J88" s="201">
        <v>20</v>
      </c>
      <c r="K88" s="213"/>
    </row>
    <row r="89" spans="2:11" s="1" customFormat="1" ht="15" customHeight="1">
      <c r="B89" s="224"/>
      <c r="C89" s="201" t="s">
        <v>1633</v>
      </c>
      <c r="D89" s="201"/>
      <c r="E89" s="201"/>
      <c r="F89" s="222" t="s">
        <v>1616</v>
      </c>
      <c r="G89" s="223"/>
      <c r="H89" s="201" t="s">
        <v>1634</v>
      </c>
      <c r="I89" s="201" t="s">
        <v>1612</v>
      </c>
      <c r="J89" s="201">
        <v>20</v>
      </c>
      <c r="K89" s="213"/>
    </row>
    <row r="90" spans="2:11" s="1" customFormat="1" ht="15" customHeight="1">
      <c r="B90" s="224"/>
      <c r="C90" s="201" t="s">
        <v>1635</v>
      </c>
      <c r="D90" s="201"/>
      <c r="E90" s="201"/>
      <c r="F90" s="222" t="s">
        <v>1616</v>
      </c>
      <c r="G90" s="223"/>
      <c r="H90" s="201" t="s">
        <v>1636</v>
      </c>
      <c r="I90" s="201" t="s">
        <v>1612</v>
      </c>
      <c r="J90" s="201">
        <v>50</v>
      </c>
      <c r="K90" s="213"/>
    </row>
    <row r="91" spans="2:11" s="1" customFormat="1" ht="15" customHeight="1">
      <c r="B91" s="224"/>
      <c r="C91" s="201" t="s">
        <v>1637</v>
      </c>
      <c r="D91" s="201"/>
      <c r="E91" s="201"/>
      <c r="F91" s="222" t="s">
        <v>1616</v>
      </c>
      <c r="G91" s="223"/>
      <c r="H91" s="201" t="s">
        <v>1637</v>
      </c>
      <c r="I91" s="201" t="s">
        <v>1612</v>
      </c>
      <c r="J91" s="201">
        <v>50</v>
      </c>
      <c r="K91" s="213"/>
    </row>
    <row r="92" spans="2:11" s="1" customFormat="1" ht="15" customHeight="1">
      <c r="B92" s="224"/>
      <c r="C92" s="201" t="s">
        <v>1638</v>
      </c>
      <c r="D92" s="201"/>
      <c r="E92" s="201"/>
      <c r="F92" s="222" t="s">
        <v>1616</v>
      </c>
      <c r="G92" s="223"/>
      <c r="H92" s="201" t="s">
        <v>1639</v>
      </c>
      <c r="I92" s="201" t="s">
        <v>1612</v>
      </c>
      <c r="J92" s="201">
        <v>255</v>
      </c>
      <c r="K92" s="213"/>
    </row>
    <row r="93" spans="2:11" s="1" customFormat="1" ht="15" customHeight="1">
      <c r="B93" s="224"/>
      <c r="C93" s="201" t="s">
        <v>1640</v>
      </c>
      <c r="D93" s="201"/>
      <c r="E93" s="201"/>
      <c r="F93" s="222" t="s">
        <v>1610</v>
      </c>
      <c r="G93" s="223"/>
      <c r="H93" s="201" t="s">
        <v>1641</v>
      </c>
      <c r="I93" s="201" t="s">
        <v>1642</v>
      </c>
      <c r="J93" s="201"/>
      <c r="K93" s="213"/>
    </row>
    <row r="94" spans="2:11" s="1" customFormat="1" ht="15" customHeight="1">
      <c r="B94" s="224"/>
      <c r="C94" s="201" t="s">
        <v>1643</v>
      </c>
      <c r="D94" s="201"/>
      <c r="E94" s="201"/>
      <c r="F94" s="222" t="s">
        <v>1610</v>
      </c>
      <c r="G94" s="223"/>
      <c r="H94" s="201" t="s">
        <v>1644</v>
      </c>
      <c r="I94" s="201" t="s">
        <v>1645</v>
      </c>
      <c r="J94" s="201"/>
      <c r="K94" s="213"/>
    </row>
    <row r="95" spans="2:11" s="1" customFormat="1" ht="15" customHeight="1">
      <c r="B95" s="224"/>
      <c r="C95" s="201" t="s">
        <v>1646</v>
      </c>
      <c r="D95" s="201"/>
      <c r="E95" s="201"/>
      <c r="F95" s="222" t="s">
        <v>1610</v>
      </c>
      <c r="G95" s="223"/>
      <c r="H95" s="201" t="s">
        <v>1646</v>
      </c>
      <c r="I95" s="201" t="s">
        <v>1645</v>
      </c>
      <c r="J95" s="201"/>
      <c r="K95" s="213"/>
    </row>
    <row r="96" spans="2:11" s="1" customFormat="1" ht="15" customHeight="1">
      <c r="B96" s="224"/>
      <c r="C96" s="201" t="s">
        <v>41</v>
      </c>
      <c r="D96" s="201"/>
      <c r="E96" s="201"/>
      <c r="F96" s="222" t="s">
        <v>1610</v>
      </c>
      <c r="G96" s="223"/>
      <c r="H96" s="201" t="s">
        <v>1647</v>
      </c>
      <c r="I96" s="201" t="s">
        <v>1645</v>
      </c>
      <c r="J96" s="201"/>
      <c r="K96" s="213"/>
    </row>
    <row r="97" spans="2:11" s="1" customFormat="1" ht="15" customHeight="1">
      <c r="B97" s="224"/>
      <c r="C97" s="201" t="s">
        <v>51</v>
      </c>
      <c r="D97" s="201"/>
      <c r="E97" s="201"/>
      <c r="F97" s="222" t="s">
        <v>1610</v>
      </c>
      <c r="G97" s="223"/>
      <c r="H97" s="201" t="s">
        <v>1648</v>
      </c>
      <c r="I97" s="201" t="s">
        <v>1645</v>
      </c>
      <c r="J97" s="201"/>
      <c r="K97" s="213"/>
    </row>
    <row r="98" spans="2:11" s="1" customFormat="1" ht="15" customHeight="1">
      <c r="B98" s="227"/>
      <c r="C98" s="228"/>
      <c r="D98" s="228"/>
      <c r="E98" s="228"/>
      <c r="F98" s="228"/>
      <c r="G98" s="228"/>
      <c r="H98" s="228"/>
      <c r="I98" s="228"/>
      <c r="J98" s="228"/>
      <c r="K98" s="229"/>
    </row>
    <row r="99" spans="2:11" s="1" customFormat="1" ht="18.75" customHeight="1">
      <c r="B99" s="230"/>
      <c r="C99" s="231"/>
      <c r="D99" s="231"/>
      <c r="E99" s="231"/>
      <c r="F99" s="231"/>
      <c r="G99" s="231"/>
      <c r="H99" s="231"/>
      <c r="I99" s="231"/>
      <c r="J99" s="231"/>
      <c r="K99" s="230"/>
    </row>
    <row r="100" spans="2:11" s="1" customFormat="1" ht="18.75" customHeight="1">
      <c r="B100" s="208"/>
      <c r="C100" s="208"/>
      <c r="D100" s="208"/>
      <c r="E100" s="208"/>
      <c r="F100" s="208"/>
      <c r="G100" s="208"/>
      <c r="H100" s="208"/>
      <c r="I100" s="208"/>
      <c r="J100" s="208"/>
      <c r="K100" s="208"/>
    </row>
    <row r="101" spans="2:11" s="1" customFormat="1" ht="7.5" customHeight="1">
      <c r="B101" s="209"/>
      <c r="C101" s="210"/>
      <c r="D101" s="210"/>
      <c r="E101" s="210"/>
      <c r="F101" s="210"/>
      <c r="G101" s="210"/>
      <c r="H101" s="210"/>
      <c r="I101" s="210"/>
      <c r="J101" s="210"/>
      <c r="K101" s="211"/>
    </row>
    <row r="102" spans="2:11" s="1" customFormat="1" ht="45" customHeight="1">
      <c r="B102" s="212"/>
      <c r="C102" s="421" t="s">
        <v>1649</v>
      </c>
      <c r="D102" s="421"/>
      <c r="E102" s="421"/>
      <c r="F102" s="421"/>
      <c r="G102" s="421"/>
      <c r="H102" s="421"/>
      <c r="I102" s="421"/>
      <c r="J102" s="421"/>
      <c r="K102" s="213"/>
    </row>
    <row r="103" spans="2:11" s="1" customFormat="1" ht="17.25" customHeight="1">
      <c r="B103" s="212"/>
      <c r="C103" s="214" t="s">
        <v>1604</v>
      </c>
      <c r="D103" s="214"/>
      <c r="E103" s="214"/>
      <c r="F103" s="214" t="s">
        <v>1605</v>
      </c>
      <c r="G103" s="215"/>
      <c r="H103" s="214" t="s">
        <v>57</v>
      </c>
      <c r="I103" s="214" t="s">
        <v>60</v>
      </c>
      <c r="J103" s="214" t="s">
        <v>1606</v>
      </c>
      <c r="K103" s="213"/>
    </row>
    <row r="104" spans="2:11" s="1" customFormat="1" ht="17.25" customHeight="1">
      <c r="B104" s="212"/>
      <c r="C104" s="216" t="s">
        <v>1607</v>
      </c>
      <c r="D104" s="216"/>
      <c r="E104" s="216"/>
      <c r="F104" s="217" t="s">
        <v>1608</v>
      </c>
      <c r="G104" s="218"/>
      <c r="H104" s="216"/>
      <c r="I104" s="216"/>
      <c r="J104" s="216" t="s">
        <v>1609</v>
      </c>
      <c r="K104" s="213"/>
    </row>
    <row r="105" spans="2:11" s="1" customFormat="1" ht="5.25" customHeight="1">
      <c r="B105" s="212"/>
      <c r="C105" s="214"/>
      <c r="D105" s="214"/>
      <c r="E105" s="214"/>
      <c r="F105" s="214"/>
      <c r="G105" s="232"/>
      <c r="H105" s="214"/>
      <c r="I105" s="214"/>
      <c r="J105" s="214"/>
      <c r="K105" s="213"/>
    </row>
    <row r="106" spans="2:11" s="1" customFormat="1" ht="15" customHeight="1">
      <c r="B106" s="212"/>
      <c r="C106" s="201" t="s">
        <v>56</v>
      </c>
      <c r="D106" s="221"/>
      <c r="E106" s="221"/>
      <c r="F106" s="222" t="s">
        <v>1610</v>
      </c>
      <c r="G106" s="201"/>
      <c r="H106" s="201" t="s">
        <v>1650</v>
      </c>
      <c r="I106" s="201" t="s">
        <v>1612</v>
      </c>
      <c r="J106" s="201">
        <v>20</v>
      </c>
      <c r="K106" s="213"/>
    </row>
    <row r="107" spans="2:11" s="1" customFormat="1" ht="15" customHeight="1">
      <c r="B107" s="212"/>
      <c r="C107" s="201" t="s">
        <v>1613</v>
      </c>
      <c r="D107" s="201"/>
      <c r="E107" s="201"/>
      <c r="F107" s="222" t="s">
        <v>1610</v>
      </c>
      <c r="G107" s="201"/>
      <c r="H107" s="201" t="s">
        <v>1650</v>
      </c>
      <c r="I107" s="201" t="s">
        <v>1612</v>
      </c>
      <c r="J107" s="201">
        <v>120</v>
      </c>
      <c r="K107" s="213"/>
    </row>
    <row r="108" spans="2:11" s="1" customFormat="1" ht="15" customHeight="1">
      <c r="B108" s="224"/>
      <c r="C108" s="201" t="s">
        <v>1615</v>
      </c>
      <c r="D108" s="201"/>
      <c r="E108" s="201"/>
      <c r="F108" s="222" t="s">
        <v>1616</v>
      </c>
      <c r="G108" s="201"/>
      <c r="H108" s="201" t="s">
        <v>1650</v>
      </c>
      <c r="I108" s="201" t="s">
        <v>1612</v>
      </c>
      <c r="J108" s="201">
        <v>50</v>
      </c>
      <c r="K108" s="213"/>
    </row>
    <row r="109" spans="2:11" s="1" customFormat="1" ht="15" customHeight="1">
      <c r="B109" s="224"/>
      <c r="C109" s="201" t="s">
        <v>1618</v>
      </c>
      <c r="D109" s="201"/>
      <c r="E109" s="201"/>
      <c r="F109" s="222" t="s">
        <v>1610</v>
      </c>
      <c r="G109" s="201"/>
      <c r="H109" s="201" t="s">
        <v>1650</v>
      </c>
      <c r="I109" s="201" t="s">
        <v>1620</v>
      </c>
      <c r="J109" s="201"/>
      <c r="K109" s="213"/>
    </row>
    <row r="110" spans="2:11" s="1" customFormat="1" ht="15" customHeight="1">
      <c r="B110" s="224"/>
      <c r="C110" s="201" t="s">
        <v>1629</v>
      </c>
      <c r="D110" s="201"/>
      <c r="E110" s="201"/>
      <c r="F110" s="222" t="s">
        <v>1616</v>
      </c>
      <c r="G110" s="201"/>
      <c r="H110" s="201" t="s">
        <v>1650</v>
      </c>
      <c r="I110" s="201" t="s">
        <v>1612</v>
      </c>
      <c r="J110" s="201">
        <v>50</v>
      </c>
      <c r="K110" s="213"/>
    </row>
    <row r="111" spans="2:11" s="1" customFormat="1" ht="15" customHeight="1">
      <c r="B111" s="224"/>
      <c r="C111" s="201" t="s">
        <v>1637</v>
      </c>
      <c r="D111" s="201"/>
      <c r="E111" s="201"/>
      <c r="F111" s="222" t="s">
        <v>1616</v>
      </c>
      <c r="G111" s="201"/>
      <c r="H111" s="201" t="s">
        <v>1650</v>
      </c>
      <c r="I111" s="201" t="s">
        <v>1612</v>
      </c>
      <c r="J111" s="201">
        <v>50</v>
      </c>
      <c r="K111" s="213"/>
    </row>
    <row r="112" spans="2:11" s="1" customFormat="1" ht="15" customHeight="1">
      <c r="B112" s="224"/>
      <c r="C112" s="201" t="s">
        <v>1635</v>
      </c>
      <c r="D112" s="201"/>
      <c r="E112" s="201"/>
      <c r="F112" s="222" t="s">
        <v>1616</v>
      </c>
      <c r="G112" s="201"/>
      <c r="H112" s="201" t="s">
        <v>1650</v>
      </c>
      <c r="I112" s="201" t="s">
        <v>1612</v>
      </c>
      <c r="J112" s="201">
        <v>50</v>
      </c>
      <c r="K112" s="213"/>
    </row>
    <row r="113" spans="2:11" s="1" customFormat="1" ht="15" customHeight="1">
      <c r="B113" s="224"/>
      <c r="C113" s="201" t="s">
        <v>56</v>
      </c>
      <c r="D113" s="201"/>
      <c r="E113" s="201"/>
      <c r="F113" s="222" t="s">
        <v>1610</v>
      </c>
      <c r="G113" s="201"/>
      <c r="H113" s="201" t="s">
        <v>1651</v>
      </c>
      <c r="I113" s="201" t="s">
        <v>1612</v>
      </c>
      <c r="J113" s="201">
        <v>20</v>
      </c>
      <c r="K113" s="213"/>
    </row>
    <row r="114" spans="2:11" s="1" customFormat="1" ht="15" customHeight="1">
      <c r="B114" s="224"/>
      <c r="C114" s="201" t="s">
        <v>1652</v>
      </c>
      <c r="D114" s="201"/>
      <c r="E114" s="201"/>
      <c r="F114" s="222" t="s">
        <v>1610</v>
      </c>
      <c r="G114" s="201"/>
      <c r="H114" s="201" t="s">
        <v>1653</v>
      </c>
      <c r="I114" s="201" t="s">
        <v>1612</v>
      </c>
      <c r="J114" s="201">
        <v>120</v>
      </c>
      <c r="K114" s="213"/>
    </row>
    <row r="115" spans="2:11" s="1" customFormat="1" ht="15" customHeight="1">
      <c r="B115" s="224"/>
      <c r="C115" s="201" t="s">
        <v>41</v>
      </c>
      <c r="D115" s="201"/>
      <c r="E115" s="201"/>
      <c r="F115" s="222" t="s">
        <v>1610</v>
      </c>
      <c r="G115" s="201"/>
      <c r="H115" s="201" t="s">
        <v>1654</v>
      </c>
      <c r="I115" s="201" t="s">
        <v>1645</v>
      </c>
      <c r="J115" s="201"/>
      <c r="K115" s="213"/>
    </row>
    <row r="116" spans="2:11" s="1" customFormat="1" ht="15" customHeight="1">
      <c r="B116" s="224"/>
      <c r="C116" s="201" t="s">
        <v>51</v>
      </c>
      <c r="D116" s="201"/>
      <c r="E116" s="201"/>
      <c r="F116" s="222" t="s">
        <v>1610</v>
      </c>
      <c r="G116" s="201"/>
      <c r="H116" s="201" t="s">
        <v>1655</v>
      </c>
      <c r="I116" s="201" t="s">
        <v>1645</v>
      </c>
      <c r="J116" s="201"/>
      <c r="K116" s="213"/>
    </row>
    <row r="117" spans="2:11" s="1" customFormat="1" ht="15" customHeight="1">
      <c r="B117" s="224"/>
      <c r="C117" s="201" t="s">
        <v>60</v>
      </c>
      <c r="D117" s="201"/>
      <c r="E117" s="201"/>
      <c r="F117" s="222" t="s">
        <v>1610</v>
      </c>
      <c r="G117" s="201"/>
      <c r="H117" s="201" t="s">
        <v>1656</v>
      </c>
      <c r="I117" s="201" t="s">
        <v>1657</v>
      </c>
      <c r="J117" s="201"/>
      <c r="K117" s="213"/>
    </row>
    <row r="118" spans="2:11" s="1" customFormat="1" ht="15" customHeight="1">
      <c r="B118" s="227"/>
      <c r="C118" s="233"/>
      <c r="D118" s="233"/>
      <c r="E118" s="233"/>
      <c r="F118" s="233"/>
      <c r="G118" s="233"/>
      <c r="H118" s="233"/>
      <c r="I118" s="233"/>
      <c r="J118" s="233"/>
      <c r="K118" s="229"/>
    </row>
    <row r="119" spans="2:11" s="1" customFormat="1" ht="18.75" customHeight="1">
      <c r="B119" s="234"/>
      <c r="C119" s="235"/>
      <c r="D119" s="235"/>
      <c r="E119" s="235"/>
      <c r="F119" s="236"/>
      <c r="G119" s="235"/>
      <c r="H119" s="235"/>
      <c r="I119" s="235"/>
      <c r="J119" s="235"/>
      <c r="K119" s="234"/>
    </row>
    <row r="120" spans="2:11" s="1" customFormat="1" ht="18.75" customHeight="1">
      <c r="B120" s="208"/>
      <c r="C120" s="208"/>
      <c r="D120" s="208"/>
      <c r="E120" s="208"/>
      <c r="F120" s="208"/>
      <c r="G120" s="208"/>
      <c r="H120" s="208"/>
      <c r="I120" s="208"/>
      <c r="J120" s="208"/>
      <c r="K120" s="208"/>
    </row>
    <row r="121" spans="2:11" s="1" customFormat="1" ht="7.5" customHeight="1">
      <c r="B121" s="237"/>
      <c r="C121" s="238"/>
      <c r="D121" s="238"/>
      <c r="E121" s="238"/>
      <c r="F121" s="238"/>
      <c r="G121" s="238"/>
      <c r="H121" s="238"/>
      <c r="I121" s="238"/>
      <c r="J121" s="238"/>
      <c r="K121" s="239"/>
    </row>
    <row r="122" spans="2:11" s="1" customFormat="1" ht="45" customHeight="1">
      <c r="B122" s="240"/>
      <c r="C122" s="419" t="s">
        <v>1658</v>
      </c>
      <c r="D122" s="419"/>
      <c r="E122" s="419"/>
      <c r="F122" s="419"/>
      <c r="G122" s="419"/>
      <c r="H122" s="419"/>
      <c r="I122" s="419"/>
      <c r="J122" s="419"/>
      <c r="K122" s="241"/>
    </row>
    <row r="123" spans="2:11" s="1" customFormat="1" ht="17.25" customHeight="1">
      <c r="B123" s="242"/>
      <c r="C123" s="214" t="s">
        <v>1604</v>
      </c>
      <c r="D123" s="214"/>
      <c r="E123" s="214"/>
      <c r="F123" s="214" t="s">
        <v>1605</v>
      </c>
      <c r="G123" s="215"/>
      <c r="H123" s="214" t="s">
        <v>57</v>
      </c>
      <c r="I123" s="214" t="s">
        <v>60</v>
      </c>
      <c r="J123" s="214" t="s">
        <v>1606</v>
      </c>
      <c r="K123" s="243"/>
    </row>
    <row r="124" spans="2:11" s="1" customFormat="1" ht="17.25" customHeight="1">
      <c r="B124" s="242"/>
      <c r="C124" s="216" t="s">
        <v>1607</v>
      </c>
      <c r="D124" s="216"/>
      <c r="E124" s="216"/>
      <c r="F124" s="217" t="s">
        <v>1608</v>
      </c>
      <c r="G124" s="218"/>
      <c r="H124" s="216"/>
      <c r="I124" s="216"/>
      <c r="J124" s="216" t="s">
        <v>1609</v>
      </c>
      <c r="K124" s="243"/>
    </row>
    <row r="125" spans="2:11" s="1" customFormat="1" ht="5.25" customHeight="1">
      <c r="B125" s="244"/>
      <c r="C125" s="219"/>
      <c r="D125" s="219"/>
      <c r="E125" s="219"/>
      <c r="F125" s="219"/>
      <c r="G125" s="245"/>
      <c r="H125" s="219"/>
      <c r="I125" s="219"/>
      <c r="J125" s="219"/>
      <c r="K125" s="246"/>
    </row>
    <row r="126" spans="2:11" s="1" customFormat="1" ht="15" customHeight="1">
      <c r="B126" s="244"/>
      <c r="C126" s="201" t="s">
        <v>1613</v>
      </c>
      <c r="D126" s="221"/>
      <c r="E126" s="221"/>
      <c r="F126" s="222" t="s">
        <v>1610</v>
      </c>
      <c r="G126" s="201"/>
      <c r="H126" s="201" t="s">
        <v>1650</v>
      </c>
      <c r="I126" s="201" t="s">
        <v>1612</v>
      </c>
      <c r="J126" s="201">
        <v>120</v>
      </c>
      <c r="K126" s="247"/>
    </row>
    <row r="127" spans="2:11" s="1" customFormat="1" ht="15" customHeight="1">
      <c r="B127" s="244"/>
      <c r="C127" s="201" t="s">
        <v>1659</v>
      </c>
      <c r="D127" s="201"/>
      <c r="E127" s="201"/>
      <c r="F127" s="222" t="s">
        <v>1610</v>
      </c>
      <c r="G127" s="201"/>
      <c r="H127" s="201" t="s">
        <v>1660</v>
      </c>
      <c r="I127" s="201" t="s">
        <v>1612</v>
      </c>
      <c r="J127" s="201" t="s">
        <v>1661</v>
      </c>
      <c r="K127" s="247"/>
    </row>
    <row r="128" spans="2:11" s="1" customFormat="1" ht="15" customHeight="1">
      <c r="B128" s="244"/>
      <c r="C128" s="201" t="s">
        <v>1558</v>
      </c>
      <c r="D128" s="201"/>
      <c r="E128" s="201"/>
      <c r="F128" s="222" t="s">
        <v>1610</v>
      </c>
      <c r="G128" s="201"/>
      <c r="H128" s="201" t="s">
        <v>1662</v>
      </c>
      <c r="I128" s="201" t="s">
        <v>1612</v>
      </c>
      <c r="J128" s="201" t="s">
        <v>1661</v>
      </c>
      <c r="K128" s="247"/>
    </row>
    <row r="129" spans="2:11" s="1" customFormat="1" ht="15" customHeight="1">
      <c r="B129" s="244"/>
      <c r="C129" s="201" t="s">
        <v>1621</v>
      </c>
      <c r="D129" s="201"/>
      <c r="E129" s="201"/>
      <c r="F129" s="222" t="s">
        <v>1616</v>
      </c>
      <c r="G129" s="201"/>
      <c r="H129" s="201" t="s">
        <v>1622</v>
      </c>
      <c r="I129" s="201" t="s">
        <v>1612</v>
      </c>
      <c r="J129" s="201">
        <v>15</v>
      </c>
      <c r="K129" s="247"/>
    </row>
    <row r="130" spans="2:11" s="1" customFormat="1" ht="15" customHeight="1">
      <c r="B130" s="244"/>
      <c r="C130" s="225" t="s">
        <v>1623</v>
      </c>
      <c r="D130" s="225"/>
      <c r="E130" s="225"/>
      <c r="F130" s="226" t="s">
        <v>1616</v>
      </c>
      <c r="G130" s="225"/>
      <c r="H130" s="225" t="s">
        <v>1624</v>
      </c>
      <c r="I130" s="225" t="s">
        <v>1612</v>
      </c>
      <c r="J130" s="225">
        <v>15</v>
      </c>
      <c r="K130" s="247"/>
    </row>
    <row r="131" spans="2:11" s="1" customFormat="1" ht="15" customHeight="1">
      <c r="B131" s="244"/>
      <c r="C131" s="225" t="s">
        <v>1625</v>
      </c>
      <c r="D131" s="225"/>
      <c r="E131" s="225"/>
      <c r="F131" s="226" t="s">
        <v>1616</v>
      </c>
      <c r="G131" s="225"/>
      <c r="H131" s="225" t="s">
        <v>1626</v>
      </c>
      <c r="I131" s="225" t="s">
        <v>1612</v>
      </c>
      <c r="J131" s="225">
        <v>20</v>
      </c>
      <c r="K131" s="247"/>
    </row>
    <row r="132" spans="2:11" s="1" customFormat="1" ht="15" customHeight="1">
      <c r="B132" s="244"/>
      <c r="C132" s="225" t="s">
        <v>1627</v>
      </c>
      <c r="D132" s="225"/>
      <c r="E132" s="225"/>
      <c r="F132" s="226" t="s">
        <v>1616</v>
      </c>
      <c r="G132" s="225"/>
      <c r="H132" s="225" t="s">
        <v>1628</v>
      </c>
      <c r="I132" s="225" t="s">
        <v>1612</v>
      </c>
      <c r="J132" s="225">
        <v>20</v>
      </c>
      <c r="K132" s="247"/>
    </row>
    <row r="133" spans="2:11" s="1" customFormat="1" ht="15" customHeight="1">
      <c r="B133" s="244"/>
      <c r="C133" s="201" t="s">
        <v>1615</v>
      </c>
      <c r="D133" s="201"/>
      <c r="E133" s="201"/>
      <c r="F133" s="222" t="s">
        <v>1616</v>
      </c>
      <c r="G133" s="201"/>
      <c r="H133" s="201" t="s">
        <v>1650</v>
      </c>
      <c r="I133" s="201" t="s">
        <v>1612</v>
      </c>
      <c r="J133" s="201">
        <v>50</v>
      </c>
      <c r="K133" s="247"/>
    </row>
    <row r="134" spans="2:11" s="1" customFormat="1" ht="15" customHeight="1">
      <c r="B134" s="244"/>
      <c r="C134" s="201" t="s">
        <v>1629</v>
      </c>
      <c r="D134" s="201"/>
      <c r="E134" s="201"/>
      <c r="F134" s="222" t="s">
        <v>1616</v>
      </c>
      <c r="G134" s="201"/>
      <c r="H134" s="201" t="s">
        <v>1650</v>
      </c>
      <c r="I134" s="201" t="s">
        <v>1612</v>
      </c>
      <c r="J134" s="201">
        <v>50</v>
      </c>
      <c r="K134" s="247"/>
    </row>
    <row r="135" spans="2:11" s="1" customFormat="1" ht="15" customHeight="1">
      <c r="B135" s="244"/>
      <c r="C135" s="201" t="s">
        <v>1635</v>
      </c>
      <c r="D135" s="201"/>
      <c r="E135" s="201"/>
      <c r="F135" s="222" t="s">
        <v>1616</v>
      </c>
      <c r="G135" s="201"/>
      <c r="H135" s="201" t="s">
        <v>1650</v>
      </c>
      <c r="I135" s="201" t="s">
        <v>1612</v>
      </c>
      <c r="J135" s="201">
        <v>50</v>
      </c>
      <c r="K135" s="247"/>
    </row>
    <row r="136" spans="2:11" s="1" customFormat="1" ht="15" customHeight="1">
      <c r="B136" s="244"/>
      <c r="C136" s="201" t="s">
        <v>1637</v>
      </c>
      <c r="D136" s="201"/>
      <c r="E136" s="201"/>
      <c r="F136" s="222" t="s">
        <v>1616</v>
      </c>
      <c r="G136" s="201"/>
      <c r="H136" s="201" t="s">
        <v>1650</v>
      </c>
      <c r="I136" s="201" t="s">
        <v>1612</v>
      </c>
      <c r="J136" s="201">
        <v>50</v>
      </c>
      <c r="K136" s="247"/>
    </row>
    <row r="137" spans="2:11" s="1" customFormat="1" ht="15" customHeight="1">
      <c r="B137" s="244"/>
      <c r="C137" s="201" t="s">
        <v>1638</v>
      </c>
      <c r="D137" s="201"/>
      <c r="E137" s="201"/>
      <c r="F137" s="222" t="s">
        <v>1616</v>
      </c>
      <c r="G137" s="201"/>
      <c r="H137" s="201" t="s">
        <v>1663</v>
      </c>
      <c r="I137" s="201" t="s">
        <v>1612</v>
      </c>
      <c r="J137" s="201">
        <v>255</v>
      </c>
      <c r="K137" s="247"/>
    </row>
    <row r="138" spans="2:11" s="1" customFormat="1" ht="15" customHeight="1">
      <c r="B138" s="244"/>
      <c r="C138" s="201" t="s">
        <v>1640</v>
      </c>
      <c r="D138" s="201"/>
      <c r="E138" s="201"/>
      <c r="F138" s="222" t="s">
        <v>1610</v>
      </c>
      <c r="G138" s="201"/>
      <c r="H138" s="201" t="s">
        <v>1664</v>
      </c>
      <c r="I138" s="201" t="s">
        <v>1642</v>
      </c>
      <c r="J138" s="201"/>
      <c r="K138" s="247"/>
    </row>
    <row r="139" spans="2:11" s="1" customFormat="1" ht="15" customHeight="1">
      <c r="B139" s="244"/>
      <c r="C139" s="201" t="s">
        <v>1643</v>
      </c>
      <c r="D139" s="201"/>
      <c r="E139" s="201"/>
      <c r="F139" s="222" t="s">
        <v>1610</v>
      </c>
      <c r="G139" s="201"/>
      <c r="H139" s="201" t="s">
        <v>1665</v>
      </c>
      <c r="I139" s="201" t="s">
        <v>1645</v>
      </c>
      <c r="J139" s="201"/>
      <c r="K139" s="247"/>
    </row>
    <row r="140" spans="2:11" s="1" customFormat="1" ht="15" customHeight="1">
      <c r="B140" s="244"/>
      <c r="C140" s="201" t="s">
        <v>1646</v>
      </c>
      <c r="D140" s="201"/>
      <c r="E140" s="201"/>
      <c r="F140" s="222" t="s">
        <v>1610</v>
      </c>
      <c r="G140" s="201"/>
      <c r="H140" s="201" t="s">
        <v>1646</v>
      </c>
      <c r="I140" s="201" t="s">
        <v>1645</v>
      </c>
      <c r="J140" s="201"/>
      <c r="K140" s="247"/>
    </row>
    <row r="141" spans="2:11" s="1" customFormat="1" ht="15" customHeight="1">
      <c r="B141" s="244"/>
      <c r="C141" s="201" t="s">
        <v>41</v>
      </c>
      <c r="D141" s="201"/>
      <c r="E141" s="201"/>
      <c r="F141" s="222" t="s">
        <v>1610</v>
      </c>
      <c r="G141" s="201"/>
      <c r="H141" s="201" t="s">
        <v>1666</v>
      </c>
      <c r="I141" s="201" t="s">
        <v>1645</v>
      </c>
      <c r="J141" s="201"/>
      <c r="K141" s="247"/>
    </row>
    <row r="142" spans="2:11" s="1" customFormat="1" ht="15" customHeight="1">
      <c r="B142" s="244"/>
      <c r="C142" s="201" t="s">
        <v>1667</v>
      </c>
      <c r="D142" s="201"/>
      <c r="E142" s="201"/>
      <c r="F142" s="222" t="s">
        <v>1610</v>
      </c>
      <c r="G142" s="201"/>
      <c r="H142" s="201" t="s">
        <v>1668</v>
      </c>
      <c r="I142" s="201" t="s">
        <v>1645</v>
      </c>
      <c r="J142" s="201"/>
      <c r="K142" s="247"/>
    </row>
    <row r="143" spans="2:11" s="1" customFormat="1" ht="15" customHeight="1">
      <c r="B143" s="248"/>
      <c r="C143" s="249"/>
      <c r="D143" s="249"/>
      <c r="E143" s="249"/>
      <c r="F143" s="249"/>
      <c r="G143" s="249"/>
      <c r="H143" s="249"/>
      <c r="I143" s="249"/>
      <c r="J143" s="249"/>
      <c r="K143" s="250"/>
    </row>
    <row r="144" spans="2:11" s="1" customFormat="1" ht="18.75" customHeight="1">
      <c r="B144" s="235"/>
      <c r="C144" s="235"/>
      <c r="D144" s="235"/>
      <c r="E144" s="235"/>
      <c r="F144" s="236"/>
      <c r="G144" s="235"/>
      <c r="H144" s="235"/>
      <c r="I144" s="235"/>
      <c r="J144" s="235"/>
      <c r="K144" s="235"/>
    </row>
    <row r="145" spans="2:11" s="1" customFormat="1" ht="18.75" customHeight="1">
      <c r="B145" s="208"/>
      <c r="C145" s="208"/>
      <c r="D145" s="208"/>
      <c r="E145" s="208"/>
      <c r="F145" s="208"/>
      <c r="G145" s="208"/>
      <c r="H145" s="208"/>
      <c r="I145" s="208"/>
      <c r="J145" s="208"/>
      <c r="K145" s="208"/>
    </row>
    <row r="146" spans="2:11" s="1" customFormat="1" ht="7.5" customHeight="1">
      <c r="B146" s="209"/>
      <c r="C146" s="210"/>
      <c r="D146" s="210"/>
      <c r="E146" s="210"/>
      <c r="F146" s="210"/>
      <c r="G146" s="210"/>
      <c r="H146" s="210"/>
      <c r="I146" s="210"/>
      <c r="J146" s="210"/>
      <c r="K146" s="211"/>
    </row>
    <row r="147" spans="2:11" s="1" customFormat="1" ht="45" customHeight="1">
      <c r="B147" s="212"/>
      <c r="C147" s="421" t="s">
        <v>1669</v>
      </c>
      <c r="D147" s="421"/>
      <c r="E147" s="421"/>
      <c r="F147" s="421"/>
      <c r="G147" s="421"/>
      <c r="H147" s="421"/>
      <c r="I147" s="421"/>
      <c r="J147" s="421"/>
      <c r="K147" s="213"/>
    </row>
    <row r="148" spans="2:11" s="1" customFormat="1" ht="17.25" customHeight="1">
      <c r="B148" s="212"/>
      <c r="C148" s="214" t="s">
        <v>1604</v>
      </c>
      <c r="D148" s="214"/>
      <c r="E148" s="214"/>
      <c r="F148" s="214" t="s">
        <v>1605</v>
      </c>
      <c r="G148" s="215"/>
      <c r="H148" s="214" t="s">
        <v>57</v>
      </c>
      <c r="I148" s="214" t="s">
        <v>60</v>
      </c>
      <c r="J148" s="214" t="s">
        <v>1606</v>
      </c>
      <c r="K148" s="213"/>
    </row>
    <row r="149" spans="2:11" s="1" customFormat="1" ht="17.25" customHeight="1">
      <c r="B149" s="212"/>
      <c r="C149" s="216" t="s">
        <v>1607</v>
      </c>
      <c r="D149" s="216"/>
      <c r="E149" s="216"/>
      <c r="F149" s="217" t="s">
        <v>1608</v>
      </c>
      <c r="G149" s="218"/>
      <c r="H149" s="216"/>
      <c r="I149" s="216"/>
      <c r="J149" s="216" t="s">
        <v>1609</v>
      </c>
      <c r="K149" s="213"/>
    </row>
    <row r="150" spans="2:11" s="1" customFormat="1" ht="5.25" customHeight="1">
      <c r="B150" s="224"/>
      <c r="C150" s="219"/>
      <c r="D150" s="219"/>
      <c r="E150" s="219"/>
      <c r="F150" s="219"/>
      <c r="G150" s="220"/>
      <c r="H150" s="219"/>
      <c r="I150" s="219"/>
      <c r="J150" s="219"/>
      <c r="K150" s="247"/>
    </row>
    <row r="151" spans="2:11" s="1" customFormat="1" ht="15" customHeight="1">
      <c r="B151" s="224"/>
      <c r="C151" s="251" t="s">
        <v>1613</v>
      </c>
      <c r="D151" s="201"/>
      <c r="E151" s="201"/>
      <c r="F151" s="252" t="s">
        <v>1610</v>
      </c>
      <c r="G151" s="201"/>
      <c r="H151" s="251" t="s">
        <v>1650</v>
      </c>
      <c r="I151" s="251" t="s">
        <v>1612</v>
      </c>
      <c r="J151" s="251">
        <v>120</v>
      </c>
      <c r="K151" s="247"/>
    </row>
    <row r="152" spans="2:11" s="1" customFormat="1" ht="15" customHeight="1">
      <c r="B152" s="224"/>
      <c r="C152" s="251" t="s">
        <v>1659</v>
      </c>
      <c r="D152" s="201"/>
      <c r="E152" s="201"/>
      <c r="F152" s="252" t="s">
        <v>1610</v>
      </c>
      <c r="G152" s="201"/>
      <c r="H152" s="251" t="s">
        <v>1670</v>
      </c>
      <c r="I152" s="251" t="s">
        <v>1612</v>
      </c>
      <c r="J152" s="251" t="s">
        <v>1661</v>
      </c>
      <c r="K152" s="247"/>
    </row>
    <row r="153" spans="2:11" s="1" customFormat="1" ht="15" customHeight="1">
      <c r="B153" s="224"/>
      <c r="C153" s="251" t="s">
        <v>1558</v>
      </c>
      <c r="D153" s="201"/>
      <c r="E153" s="201"/>
      <c r="F153" s="252" t="s">
        <v>1610</v>
      </c>
      <c r="G153" s="201"/>
      <c r="H153" s="251" t="s">
        <v>1671</v>
      </c>
      <c r="I153" s="251" t="s">
        <v>1612</v>
      </c>
      <c r="J153" s="251" t="s">
        <v>1661</v>
      </c>
      <c r="K153" s="247"/>
    </row>
    <row r="154" spans="2:11" s="1" customFormat="1" ht="15" customHeight="1">
      <c r="B154" s="224"/>
      <c r="C154" s="251" t="s">
        <v>1615</v>
      </c>
      <c r="D154" s="201"/>
      <c r="E154" s="201"/>
      <c r="F154" s="252" t="s">
        <v>1616</v>
      </c>
      <c r="G154" s="201"/>
      <c r="H154" s="251" t="s">
        <v>1650</v>
      </c>
      <c r="I154" s="251" t="s">
        <v>1612</v>
      </c>
      <c r="J154" s="251">
        <v>50</v>
      </c>
      <c r="K154" s="247"/>
    </row>
    <row r="155" spans="2:11" s="1" customFormat="1" ht="15" customHeight="1">
      <c r="B155" s="224"/>
      <c r="C155" s="251" t="s">
        <v>1618</v>
      </c>
      <c r="D155" s="201"/>
      <c r="E155" s="201"/>
      <c r="F155" s="252" t="s">
        <v>1610</v>
      </c>
      <c r="G155" s="201"/>
      <c r="H155" s="251" t="s">
        <v>1650</v>
      </c>
      <c r="I155" s="251" t="s">
        <v>1620</v>
      </c>
      <c r="J155" s="251"/>
      <c r="K155" s="247"/>
    </row>
    <row r="156" spans="2:11" s="1" customFormat="1" ht="15" customHeight="1">
      <c r="B156" s="224"/>
      <c r="C156" s="251" t="s">
        <v>1629</v>
      </c>
      <c r="D156" s="201"/>
      <c r="E156" s="201"/>
      <c r="F156" s="252" t="s">
        <v>1616</v>
      </c>
      <c r="G156" s="201"/>
      <c r="H156" s="251" t="s">
        <v>1650</v>
      </c>
      <c r="I156" s="251" t="s">
        <v>1612</v>
      </c>
      <c r="J156" s="251">
        <v>50</v>
      </c>
      <c r="K156" s="247"/>
    </row>
    <row r="157" spans="2:11" s="1" customFormat="1" ht="15" customHeight="1">
      <c r="B157" s="224"/>
      <c r="C157" s="251" t="s">
        <v>1637</v>
      </c>
      <c r="D157" s="201"/>
      <c r="E157" s="201"/>
      <c r="F157" s="252" t="s">
        <v>1616</v>
      </c>
      <c r="G157" s="201"/>
      <c r="H157" s="251" t="s">
        <v>1650</v>
      </c>
      <c r="I157" s="251" t="s">
        <v>1612</v>
      </c>
      <c r="J157" s="251">
        <v>50</v>
      </c>
      <c r="K157" s="247"/>
    </row>
    <row r="158" spans="2:11" s="1" customFormat="1" ht="15" customHeight="1">
      <c r="B158" s="224"/>
      <c r="C158" s="251" t="s">
        <v>1635</v>
      </c>
      <c r="D158" s="201"/>
      <c r="E158" s="201"/>
      <c r="F158" s="252" t="s">
        <v>1616</v>
      </c>
      <c r="G158" s="201"/>
      <c r="H158" s="251" t="s">
        <v>1650</v>
      </c>
      <c r="I158" s="251" t="s">
        <v>1612</v>
      </c>
      <c r="J158" s="251">
        <v>50</v>
      </c>
      <c r="K158" s="247"/>
    </row>
    <row r="159" spans="2:11" s="1" customFormat="1" ht="15" customHeight="1">
      <c r="B159" s="224"/>
      <c r="C159" s="251" t="s">
        <v>96</v>
      </c>
      <c r="D159" s="201"/>
      <c r="E159" s="201"/>
      <c r="F159" s="252" t="s">
        <v>1610</v>
      </c>
      <c r="G159" s="201"/>
      <c r="H159" s="251" t="s">
        <v>1672</v>
      </c>
      <c r="I159" s="251" t="s">
        <v>1612</v>
      </c>
      <c r="J159" s="251" t="s">
        <v>1673</v>
      </c>
      <c r="K159" s="247"/>
    </row>
    <row r="160" spans="2:11" s="1" customFormat="1" ht="15" customHeight="1">
      <c r="B160" s="224"/>
      <c r="C160" s="251" t="s">
        <v>1674</v>
      </c>
      <c r="D160" s="201"/>
      <c r="E160" s="201"/>
      <c r="F160" s="252" t="s">
        <v>1610</v>
      </c>
      <c r="G160" s="201"/>
      <c r="H160" s="251" t="s">
        <v>1675</v>
      </c>
      <c r="I160" s="251" t="s">
        <v>1645</v>
      </c>
      <c r="J160" s="251"/>
      <c r="K160" s="247"/>
    </row>
    <row r="161" spans="2:11" s="1" customFormat="1" ht="15" customHeight="1">
      <c r="B161" s="253"/>
      <c r="C161" s="233"/>
      <c r="D161" s="233"/>
      <c r="E161" s="233"/>
      <c r="F161" s="233"/>
      <c r="G161" s="233"/>
      <c r="H161" s="233"/>
      <c r="I161" s="233"/>
      <c r="J161" s="233"/>
      <c r="K161" s="254"/>
    </row>
    <row r="162" spans="2:11" s="1" customFormat="1" ht="18.75" customHeight="1">
      <c r="B162" s="235"/>
      <c r="C162" s="245"/>
      <c r="D162" s="245"/>
      <c r="E162" s="245"/>
      <c r="F162" s="255"/>
      <c r="G162" s="245"/>
      <c r="H162" s="245"/>
      <c r="I162" s="245"/>
      <c r="J162" s="245"/>
      <c r="K162" s="235"/>
    </row>
    <row r="163" spans="2:11" s="1" customFormat="1" ht="18.75" customHeight="1">
      <c r="B163" s="208"/>
      <c r="C163" s="208"/>
      <c r="D163" s="208"/>
      <c r="E163" s="208"/>
      <c r="F163" s="208"/>
      <c r="G163" s="208"/>
      <c r="H163" s="208"/>
      <c r="I163" s="208"/>
      <c r="J163" s="208"/>
      <c r="K163" s="208"/>
    </row>
    <row r="164" spans="2:11" s="1" customFormat="1" ht="7.5" customHeight="1">
      <c r="B164" s="190"/>
      <c r="C164" s="191"/>
      <c r="D164" s="191"/>
      <c r="E164" s="191"/>
      <c r="F164" s="191"/>
      <c r="G164" s="191"/>
      <c r="H164" s="191"/>
      <c r="I164" s="191"/>
      <c r="J164" s="191"/>
      <c r="K164" s="192"/>
    </row>
    <row r="165" spans="2:11" s="1" customFormat="1" ht="45" customHeight="1">
      <c r="B165" s="193"/>
      <c r="C165" s="419" t="s">
        <v>1676</v>
      </c>
      <c r="D165" s="419"/>
      <c r="E165" s="419"/>
      <c r="F165" s="419"/>
      <c r="G165" s="419"/>
      <c r="H165" s="419"/>
      <c r="I165" s="419"/>
      <c r="J165" s="419"/>
      <c r="K165" s="194"/>
    </row>
    <row r="166" spans="2:11" s="1" customFormat="1" ht="17.25" customHeight="1">
      <c r="B166" s="193"/>
      <c r="C166" s="214" t="s">
        <v>1604</v>
      </c>
      <c r="D166" s="214"/>
      <c r="E166" s="214"/>
      <c r="F166" s="214" t="s">
        <v>1605</v>
      </c>
      <c r="G166" s="256"/>
      <c r="H166" s="257" t="s">
        <v>57</v>
      </c>
      <c r="I166" s="257" t="s">
        <v>60</v>
      </c>
      <c r="J166" s="214" t="s">
        <v>1606</v>
      </c>
      <c r="K166" s="194"/>
    </row>
    <row r="167" spans="2:11" s="1" customFormat="1" ht="17.25" customHeight="1">
      <c r="B167" s="195"/>
      <c r="C167" s="216" t="s">
        <v>1607</v>
      </c>
      <c r="D167" s="216"/>
      <c r="E167" s="216"/>
      <c r="F167" s="217" t="s">
        <v>1608</v>
      </c>
      <c r="G167" s="258"/>
      <c r="H167" s="259"/>
      <c r="I167" s="259"/>
      <c r="J167" s="216" t="s">
        <v>1609</v>
      </c>
      <c r="K167" s="196"/>
    </row>
    <row r="168" spans="2:11" s="1" customFormat="1" ht="5.25" customHeight="1">
      <c r="B168" s="224"/>
      <c r="C168" s="219"/>
      <c r="D168" s="219"/>
      <c r="E168" s="219"/>
      <c r="F168" s="219"/>
      <c r="G168" s="220"/>
      <c r="H168" s="219"/>
      <c r="I168" s="219"/>
      <c r="J168" s="219"/>
      <c r="K168" s="247"/>
    </row>
    <row r="169" spans="2:11" s="1" customFormat="1" ht="15" customHeight="1">
      <c r="B169" s="224"/>
      <c r="C169" s="201" t="s">
        <v>1613</v>
      </c>
      <c r="D169" s="201"/>
      <c r="E169" s="201"/>
      <c r="F169" s="222" t="s">
        <v>1610</v>
      </c>
      <c r="G169" s="201"/>
      <c r="H169" s="201" t="s">
        <v>1650</v>
      </c>
      <c r="I169" s="201" t="s">
        <v>1612</v>
      </c>
      <c r="J169" s="201">
        <v>120</v>
      </c>
      <c r="K169" s="247"/>
    </row>
    <row r="170" spans="2:11" s="1" customFormat="1" ht="15" customHeight="1">
      <c r="B170" s="224"/>
      <c r="C170" s="201" t="s">
        <v>1659</v>
      </c>
      <c r="D170" s="201"/>
      <c r="E170" s="201"/>
      <c r="F170" s="222" t="s">
        <v>1610</v>
      </c>
      <c r="G170" s="201"/>
      <c r="H170" s="201" t="s">
        <v>1660</v>
      </c>
      <c r="I170" s="201" t="s">
        <v>1612</v>
      </c>
      <c r="J170" s="201" t="s">
        <v>1661</v>
      </c>
      <c r="K170" s="247"/>
    </row>
    <row r="171" spans="2:11" s="1" customFormat="1" ht="15" customHeight="1">
      <c r="B171" s="224"/>
      <c r="C171" s="201" t="s">
        <v>1558</v>
      </c>
      <c r="D171" s="201"/>
      <c r="E171" s="201"/>
      <c r="F171" s="222" t="s">
        <v>1610</v>
      </c>
      <c r="G171" s="201"/>
      <c r="H171" s="201" t="s">
        <v>1677</v>
      </c>
      <c r="I171" s="201" t="s">
        <v>1612</v>
      </c>
      <c r="J171" s="201" t="s">
        <v>1661</v>
      </c>
      <c r="K171" s="247"/>
    </row>
    <row r="172" spans="2:11" s="1" customFormat="1" ht="15" customHeight="1">
      <c r="B172" s="224"/>
      <c r="C172" s="201" t="s">
        <v>1615</v>
      </c>
      <c r="D172" s="201"/>
      <c r="E172" s="201"/>
      <c r="F172" s="222" t="s">
        <v>1616</v>
      </c>
      <c r="G172" s="201"/>
      <c r="H172" s="201" t="s">
        <v>1677</v>
      </c>
      <c r="I172" s="201" t="s">
        <v>1612</v>
      </c>
      <c r="J172" s="201">
        <v>50</v>
      </c>
      <c r="K172" s="247"/>
    </row>
    <row r="173" spans="2:11" s="1" customFormat="1" ht="15" customHeight="1">
      <c r="B173" s="224"/>
      <c r="C173" s="201" t="s">
        <v>1618</v>
      </c>
      <c r="D173" s="201"/>
      <c r="E173" s="201"/>
      <c r="F173" s="222" t="s">
        <v>1610</v>
      </c>
      <c r="G173" s="201"/>
      <c r="H173" s="201" t="s">
        <v>1677</v>
      </c>
      <c r="I173" s="201" t="s">
        <v>1620</v>
      </c>
      <c r="J173" s="201"/>
      <c r="K173" s="247"/>
    </row>
    <row r="174" spans="2:11" s="1" customFormat="1" ht="15" customHeight="1">
      <c r="B174" s="224"/>
      <c r="C174" s="201" t="s">
        <v>1629</v>
      </c>
      <c r="D174" s="201"/>
      <c r="E174" s="201"/>
      <c r="F174" s="222" t="s">
        <v>1616</v>
      </c>
      <c r="G174" s="201"/>
      <c r="H174" s="201" t="s">
        <v>1677</v>
      </c>
      <c r="I174" s="201" t="s">
        <v>1612</v>
      </c>
      <c r="J174" s="201">
        <v>50</v>
      </c>
      <c r="K174" s="247"/>
    </row>
    <row r="175" spans="2:11" s="1" customFormat="1" ht="15" customHeight="1">
      <c r="B175" s="224"/>
      <c r="C175" s="201" t="s">
        <v>1637</v>
      </c>
      <c r="D175" s="201"/>
      <c r="E175" s="201"/>
      <c r="F175" s="222" t="s">
        <v>1616</v>
      </c>
      <c r="G175" s="201"/>
      <c r="H175" s="201" t="s">
        <v>1677</v>
      </c>
      <c r="I175" s="201" t="s">
        <v>1612</v>
      </c>
      <c r="J175" s="201">
        <v>50</v>
      </c>
      <c r="K175" s="247"/>
    </row>
    <row r="176" spans="2:11" s="1" customFormat="1" ht="15" customHeight="1">
      <c r="B176" s="224"/>
      <c r="C176" s="201" t="s">
        <v>1635</v>
      </c>
      <c r="D176" s="201"/>
      <c r="E176" s="201"/>
      <c r="F176" s="222" t="s">
        <v>1616</v>
      </c>
      <c r="G176" s="201"/>
      <c r="H176" s="201" t="s">
        <v>1677</v>
      </c>
      <c r="I176" s="201" t="s">
        <v>1612</v>
      </c>
      <c r="J176" s="201">
        <v>50</v>
      </c>
      <c r="K176" s="247"/>
    </row>
    <row r="177" spans="2:11" s="1" customFormat="1" ht="15" customHeight="1">
      <c r="B177" s="224"/>
      <c r="C177" s="201" t="s">
        <v>118</v>
      </c>
      <c r="D177" s="201"/>
      <c r="E177" s="201"/>
      <c r="F177" s="222" t="s">
        <v>1610</v>
      </c>
      <c r="G177" s="201"/>
      <c r="H177" s="201" t="s">
        <v>1678</v>
      </c>
      <c r="I177" s="201" t="s">
        <v>1679</v>
      </c>
      <c r="J177" s="201"/>
      <c r="K177" s="247"/>
    </row>
    <row r="178" spans="2:11" s="1" customFormat="1" ht="15" customHeight="1">
      <c r="B178" s="224"/>
      <c r="C178" s="201" t="s">
        <v>60</v>
      </c>
      <c r="D178" s="201"/>
      <c r="E178" s="201"/>
      <c r="F178" s="222" t="s">
        <v>1610</v>
      </c>
      <c r="G178" s="201"/>
      <c r="H178" s="201" t="s">
        <v>1680</v>
      </c>
      <c r="I178" s="201" t="s">
        <v>1681</v>
      </c>
      <c r="J178" s="201">
        <v>1</v>
      </c>
      <c r="K178" s="247"/>
    </row>
    <row r="179" spans="2:11" s="1" customFormat="1" ht="15" customHeight="1">
      <c r="B179" s="224"/>
      <c r="C179" s="201" t="s">
        <v>56</v>
      </c>
      <c r="D179" s="201"/>
      <c r="E179" s="201"/>
      <c r="F179" s="222" t="s">
        <v>1610</v>
      </c>
      <c r="G179" s="201"/>
      <c r="H179" s="201" t="s">
        <v>1682</v>
      </c>
      <c r="I179" s="201" t="s">
        <v>1612</v>
      </c>
      <c r="J179" s="201">
        <v>20</v>
      </c>
      <c r="K179" s="247"/>
    </row>
    <row r="180" spans="2:11" s="1" customFormat="1" ht="15" customHeight="1">
      <c r="B180" s="224"/>
      <c r="C180" s="201" t="s">
        <v>57</v>
      </c>
      <c r="D180" s="201"/>
      <c r="E180" s="201"/>
      <c r="F180" s="222" t="s">
        <v>1610</v>
      </c>
      <c r="G180" s="201"/>
      <c r="H180" s="201" t="s">
        <v>1683</v>
      </c>
      <c r="I180" s="201" t="s">
        <v>1612</v>
      </c>
      <c r="J180" s="201">
        <v>255</v>
      </c>
      <c r="K180" s="247"/>
    </row>
    <row r="181" spans="2:11" s="1" customFormat="1" ht="15" customHeight="1">
      <c r="B181" s="224"/>
      <c r="C181" s="201" t="s">
        <v>119</v>
      </c>
      <c r="D181" s="201"/>
      <c r="E181" s="201"/>
      <c r="F181" s="222" t="s">
        <v>1610</v>
      </c>
      <c r="G181" s="201"/>
      <c r="H181" s="201" t="s">
        <v>1574</v>
      </c>
      <c r="I181" s="201" t="s">
        <v>1612</v>
      </c>
      <c r="J181" s="201">
        <v>10</v>
      </c>
      <c r="K181" s="247"/>
    </row>
    <row r="182" spans="2:11" s="1" customFormat="1" ht="15" customHeight="1">
      <c r="B182" s="224"/>
      <c r="C182" s="201" t="s">
        <v>120</v>
      </c>
      <c r="D182" s="201"/>
      <c r="E182" s="201"/>
      <c r="F182" s="222" t="s">
        <v>1610</v>
      </c>
      <c r="G182" s="201"/>
      <c r="H182" s="201" t="s">
        <v>1684</v>
      </c>
      <c r="I182" s="201" t="s">
        <v>1645</v>
      </c>
      <c r="J182" s="201"/>
      <c r="K182" s="247"/>
    </row>
    <row r="183" spans="2:11" s="1" customFormat="1" ht="15" customHeight="1">
      <c r="B183" s="224"/>
      <c r="C183" s="201" t="s">
        <v>1685</v>
      </c>
      <c r="D183" s="201"/>
      <c r="E183" s="201"/>
      <c r="F183" s="222" t="s">
        <v>1610</v>
      </c>
      <c r="G183" s="201"/>
      <c r="H183" s="201" t="s">
        <v>1686</v>
      </c>
      <c r="I183" s="201" t="s">
        <v>1645</v>
      </c>
      <c r="J183" s="201"/>
      <c r="K183" s="247"/>
    </row>
    <row r="184" spans="2:11" s="1" customFormat="1" ht="15" customHeight="1">
      <c r="B184" s="224"/>
      <c r="C184" s="201" t="s">
        <v>1674</v>
      </c>
      <c r="D184" s="201"/>
      <c r="E184" s="201"/>
      <c r="F184" s="222" t="s">
        <v>1610</v>
      </c>
      <c r="G184" s="201"/>
      <c r="H184" s="201" t="s">
        <v>1687</v>
      </c>
      <c r="I184" s="201" t="s">
        <v>1645</v>
      </c>
      <c r="J184" s="201"/>
      <c r="K184" s="247"/>
    </row>
    <row r="185" spans="2:11" s="1" customFormat="1" ht="15" customHeight="1">
      <c r="B185" s="224"/>
      <c r="C185" s="201" t="s">
        <v>122</v>
      </c>
      <c r="D185" s="201"/>
      <c r="E185" s="201"/>
      <c r="F185" s="222" t="s">
        <v>1616</v>
      </c>
      <c r="G185" s="201"/>
      <c r="H185" s="201" t="s">
        <v>1688</v>
      </c>
      <c r="I185" s="201" t="s">
        <v>1612</v>
      </c>
      <c r="J185" s="201">
        <v>50</v>
      </c>
      <c r="K185" s="247"/>
    </row>
    <row r="186" spans="2:11" s="1" customFormat="1" ht="15" customHeight="1">
      <c r="B186" s="224"/>
      <c r="C186" s="201" t="s">
        <v>1689</v>
      </c>
      <c r="D186" s="201"/>
      <c r="E186" s="201"/>
      <c r="F186" s="222" t="s">
        <v>1616</v>
      </c>
      <c r="G186" s="201"/>
      <c r="H186" s="201" t="s">
        <v>1690</v>
      </c>
      <c r="I186" s="201" t="s">
        <v>1691</v>
      </c>
      <c r="J186" s="201"/>
      <c r="K186" s="247"/>
    </row>
    <row r="187" spans="2:11" s="1" customFormat="1" ht="15" customHeight="1">
      <c r="B187" s="224"/>
      <c r="C187" s="201" t="s">
        <v>1692</v>
      </c>
      <c r="D187" s="201"/>
      <c r="E187" s="201"/>
      <c r="F187" s="222" t="s">
        <v>1616</v>
      </c>
      <c r="G187" s="201"/>
      <c r="H187" s="201" t="s">
        <v>1693</v>
      </c>
      <c r="I187" s="201" t="s">
        <v>1691</v>
      </c>
      <c r="J187" s="201"/>
      <c r="K187" s="247"/>
    </row>
    <row r="188" spans="2:11" s="1" customFormat="1" ht="15" customHeight="1">
      <c r="B188" s="224"/>
      <c r="C188" s="201" t="s">
        <v>1694</v>
      </c>
      <c r="D188" s="201"/>
      <c r="E188" s="201"/>
      <c r="F188" s="222" t="s">
        <v>1616</v>
      </c>
      <c r="G188" s="201"/>
      <c r="H188" s="201" t="s">
        <v>1695</v>
      </c>
      <c r="I188" s="201" t="s">
        <v>1691</v>
      </c>
      <c r="J188" s="201"/>
      <c r="K188" s="247"/>
    </row>
    <row r="189" spans="2:11" s="1" customFormat="1" ht="15" customHeight="1">
      <c r="B189" s="224"/>
      <c r="C189" s="260" t="s">
        <v>1696</v>
      </c>
      <c r="D189" s="201"/>
      <c r="E189" s="201"/>
      <c r="F189" s="222" t="s">
        <v>1616</v>
      </c>
      <c r="G189" s="201"/>
      <c r="H189" s="201" t="s">
        <v>1697</v>
      </c>
      <c r="I189" s="201" t="s">
        <v>1698</v>
      </c>
      <c r="J189" s="261" t="s">
        <v>1699</v>
      </c>
      <c r="K189" s="247"/>
    </row>
    <row r="190" spans="2:11" s="1" customFormat="1" ht="15" customHeight="1">
      <c r="B190" s="224"/>
      <c r="C190" s="260" t="s">
        <v>45</v>
      </c>
      <c r="D190" s="201"/>
      <c r="E190" s="201"/>
      <c r="F190" s="222" t="s">
        <v>1610</v>
      </c>
      <c r="G190" s="201"/>
      <c r="H190" s="198" t="s">
        <v>1700</v>
      </c>
      <c r="I190" s="201" t="s">
        <v>1701</v>
      </c>
      <c r="J190" s="201"/>
      <c r="K190" s="247"/>
    </row>
    <row r="191" spans="2:11" s="1" customFormat="1" ht="15" customHeight="1">
      <c r="B191" s="224"/>
      <c r="C191" s="260" t="s">
        <v>1702</v>
      </c>
      <c r="D191" s="201"/>
      <c r="E191" s="201"/>
      <c r="F191" s="222" t="s">
        <v>1610</v>
      </c>
      <c r="G191" s="201"/>
      <c r="H191" s="201" t="s">
        <v>1703</v>
      </c>
      <c r="I191" s="201" t="s">
        <v>1645</v>
      </c>
      <c r="J191" s="201"/>
      <c r="K191" s="247"/>
    </row>
    <row r="192" spans="2:11" s="1" customFormat="1" ht="15" customHeight="1">
      <c r="B192" s="224"/>
      <c r="C192" s="260" t="s">
        <v>1704</v>
      </c>
      <c r="D192" s="201"/>
      <c r="E192" s="201"/>
      <c r="F192" s="222" t="s">
        <v>1610</v>
      </c>
      <c r="G192" s="201"/>
      <c r="H192" s="201" t="s">
        <v>1705</v>
      </c>
      <c r="I192" s="201" t="s">
        <v>1645</v>
      </c>
      <c r="J192" s="201"/>
      <c r="K192" s="247"/>
    </row>
    <row r="193" spans="2:11" s="1" customFormat="1" ht="15" customHeight="1">
      <c r="B193" s="224"/>
      <c r="C193" s="260" t="s">
        <v>1706</v>
      </c>
      <c r="D193" s="201"/>
      <c r="E193" s="201"/>
      <c r="F193" s="222" t="s">
        <v>1616</v>
      </c>
      <c r="G193" s="201"/>
      <c r="H193" s="201" t="s">
        <v>1707</v>
      </c>
      <c r="I193" s="201" t="s">
        <v>1645</v>
      </c>
      <c r="J193" s="201"/>
      <c r="K193" s="247"/>
    </row>
    <row r="194" spans="2:11" s="1" customFormat="1" ht="15" customHeight="1">
      <c r="B194" s="253"/>
      <c r="C194" s="262"/>
      <c r="D194" s="233"/>
      <c r="E194" s="233"/>
      <c r="F194" s="233"/>
      <c r="G194" s="233"/>
      <c r="H194" s="233"/>
      <c r="I194" s="233"/>
      <c r="J194" s="233"/>
      <c r="K194" s="254"/>
    </row>
    <row r="195" spans="2:11" s="1" customFormat="1" ht="18.75" customHeight="1">
      <c r="B195" s="235"/>
      <c r="C195" s="245"/>
      <c r="D195" s="245"/>
      <c r="E195" s="245"/>
      <c r="F195" s="255"/>
      <c r="G195" s="245"/>
      <c r="H195" s="245"/>
      <c r="I195" s="245"/>
      <c r="J195" s="245"/>
      <c r="K195" s="235"/>
    </row>
    <row r="196" spans="2:11" s="1" customFormat="1" ht="18.75" customHeight="1">
      <c r="B196" s="235"/>
      <c r="C196" s="245"/>
      <c r="D196" s="245"/>
      <c r="E196" s="245"/>
      <c r="F196" s="255"/>
      <c r="G196" s="245"/>
      <c r="H196" s="245"/>
      <c r="I196" s="245"/>
      <c r="J196" s="245"/>
      <c r="K196" s="235"/>
    </row>
    <row r="197" spans="2:11" s="1" customFormat="1" ht="18.75" customHeight="1">
      <c r="B197" s="208"/>
      <c r="C197" s="208"/>
      <c r="D197" s="208"/>
      <c r="E197" s="208"/>
      <c r="F197" s="208"/>
      <c r="G197" s="208"/>
      <c r="H197" s="208"/>
      <c r="I197" s="208"/>
      <c r="J197" s="208"/>
      <c r="K197" s="208"/>
    </row>
    <row r="198" spans="2:11" s="1" customFormat="1" ht="13.5">
      <c r="B198" s="190"/>
      <c r="C198" s="191"/>
      <c r="D198" s="191"/>
      <c r="E198" s="191"/>
      <c r="F198" s="191"/>
      <c r="G198" s="191"/>
      <c r="H198" s="191"/>
      <c r="I198" s="191"/>
      <c r="J198" s="191"/>
      <c r="K198" s="192"/>
    </row>
    <row r="199" spans="2:11" s="1" customFormat="1" ht="21">
      <c r="B199" s="193"/>
      <c r="C199" s="419" t="s">
        <v>1708</v>
      </c>
      <c r="D199" s="419"/>
      <c r="E199" s="419"/>
      <c r="F199" s="419"/>
      <c r="G199" s="419"/>
      <c r="H199" s="419"/>
      <c r="I199" s="419"/>
      <c r="J199" s="419"/>
      <c r="K199" s="194"/>
    </row>
    <row r="200" spans="2:11" s="1" customFormat="1" ht="25.5" customHeight="1">
      <c r="B200" s="193"/>
      <c r="C200" s="263" t="s">
        <v>1709</v>
      </c>
      <c r="D200" s="263"/>
      <c r="E200" s="263"/>
      <c r="F200" s="263" t="s">
        <v>1710</v>
      </c>
      <c r="G200" s="264"/>
      <c r="H200" s="425" t="s">
        <v>1711</v>
      </c>
      <c r="I200" s="425"/>
      <c r="J200" s="425"/>
      <c r="K200" s="194"/>
    </row>
    <row r="201" spans="2:11" s="1" customFormat="1" ht="5.25" customHeight="1">
      <c r="B201" s="224"/>
      <c r="C201" s="219"/>
      <c r="D201" s="219"/>
      <c r="E201" s="219"/>
      <c r="F201" s="219"/>
      <c r="G201" s="245"/>
      <c r="H201" s="219"/>
      <c r="I201" s="219"/>
      <c r="J201" s="219"/>
      <c r="K201" s="247"/>
    </row>
    <row r="202" spans="2:11" s="1" customFormat="1" ht="15" customHeight="1">
      <c r="B202" s="224"/>
      <c r="C202" s="201" t="s">
        <v>1701</v>
      </c>
      <c r="D202" s="201"/>
      <c r="E202" s="201"/>
      <c r="F202" s="222" t="s">
        <v>46</v>
      </c>
      <c r="G202" s="201"/>
      <c r="H202" s="424" t="s">
        <v>1712</v>
      </c>
      <c r="I202" s="424"/>
      <c r="J202" s="424"/>
      <c r="K202" s="247"/>
    </row>
    <row r="203" spans="2:11" s="1" customFormat="1" ht="15" customHeight="1">
      <c r="B203" s="224"/>
      <c r="C203" s="201"/>
      <c r="D203" s="201"/>
      <c r="E203" s="201"/>
      <c r="F203" s="222" t="s">
        <v>47</v>
      </c>
      <c r="G203" s="201"/>
      <c r="H203" s="424" t="s">
        <v>1713</v>
      </c>
      <c r="I203" s="424"/>
      <c r="J203" s="424"/>
      <c r="K203" s="247"/>
    </row>
    <row r="204" spans="2:11" s="1" customFormat="1" ht="15" customHeight="1">
      <c r="B204" s="224"/>
      <c r="C204" s="201"/>
      <c r="D204" s="201"/>
      <c r="E204" s="201"/>
      <c r="F204" s="222" t="s">
        <v>50</v>
      </c>
      <c r="G204" s="201"/>
      <c r="H204" s="424" t="s">
        <v>1714</v>
      </c>
      <c r="I204" s="424"/>
      <c r="J204" s="424"/>
      <c r="K204" s="247"/>
    </row>
    <row r="205" spans="2:11" s="1" customFormat="1" ht="15" customHeight="1">
      <c r="B205" s="224"/>
      <c r="C205" s="201"/>
      <c r="D205" s="201"/>
      <c r="E205" s="201"/>
      <c r="F205" s="222" t="s">
        <v>48</v>
      </c>
      <c r="G205" s="201"/>
      <c r="H205" s="424" t="s">
        <v>1715</v>
      </c>
      <c r="I205" s="424"/>
      <c r="J205" s="424"/>
      <c r="K205" s="247"/>
    </row>
    <row r="206" spans="2:11" s="1" customFormat="1" ht="15" customHeight="1">
      <c r="B206" s="224"/>
      <c r="C206" s="201"/>
      <c r="D206" s="201"/>
      <c r="E206" s="201"/>
      <c r="F206" s="222" t="s">
        <v>49</v>
      </c>
      <c r="G206" s="201"/>
      <c r="H206" s="424" t="s">
        <v>1716</v>
      </c>
      <c r="I206" s="424"/>
      <c r="J206" s="424"/>
      <c r="K206" s="247"/>
    </row>
    <row r="207" spans="2:11" s="1" customFormat="1" ht="15" customHeight="1">
      <c r="B207" s="224"/>
      <c r="C207" s="201"/>
      <c r="D207" s="201"/>
      <c r="E207" s="201"/>
      <c r="F207" s="222"/>
      <c r="G207" s="201"/>
      <c r="H207" s="201"/>
      <c r="I207" s="201"/>
      <c r="J207" s="201"/>
      <c r="K207" s="247"/>
    </row>
    <row r="208" spans="2:11" s="1" customFormat="1" ht="15" customHeight="1">
      <c r="B208" s="224"/>
      <c r="C208" s="201" t="s">
        <v>1657</v>
      </c>
      <c r="D208" s="201"/>
      <c r="E208" s="201"/>
      <c r="F208" s="222" t="s">
        <v>80</v>
      </c>
      <c r="G208" s="201"/>
      <c r="H208" s="424" t="s">
        <v>1717</v>
      </c>
      <c r="I208" s="424"/>
      <c r="J208" s="424"/>
      <c r="K208" s="247"/>
    </row>
    <row r="209" spans="2:11" s="1" customFormat="1" ht="15" customHeight="1">
      <c r="B209" s="224"/>
      <c r="C209" s="201"/>
      <c r="D209" s="201"/>
      <c r="E209" s="201"/>
      <c r="F209" s="222" t="s">
        <v>1552</v>
      </c>
      <c r="G209" s="201"/>
      <c r="H209" s="424" t="s">
        <v>1553</v>
      </c>
      <c r="I209" s="424"/>
      <c r="J209" s="424"/>
      <c r="K209" s="247"/>
    </row>
    <row r="210" spans="2:11" s="1" customFormat="1" ht="15" customHeight="1">
      <c r="B210" s="224"/>
      <c r="C210" s="201"/>
      <c r="D210" s="201"/>
      <c r="E210" s="201"/>
      <c r="F210" s="222" t="s">
        <v>1550</v>
      </c>
      <c r="G210" s="201"/>
      <c r="H210" s="424" t="s">
        <v>1718</v>
      </c>
      <c r="I210" s="424"/>
      <c r="J210" s="424"/>
      <c r="K210" s="247"/>
    </row>
    <row r="211" spans="2:11" s="1" customFormat="1" ht="15" customHeight="1">
      <c r="B211" s="265"/>
      <c r="C211" s="201"/>
      <c r="D211" s="201"/>
      <c r="E211" s="201"/>
      <c r="F211" s="222" t="s">
        <v>1554</v>
      </c>
      <c r="G211" s="260"/>
      <c r="H211" s="423" t="s">
        <v>1555</v>
      </c>
      <c r="I211" s="423"/>
      <c r="J211" s="423"/>
      <c r="K211" s="266"/>
    </row>
    <row r="212" spans="2:11" s="1" customFormat="1" ht="15" customHeight="1">
      <c r="B212" s="265"/>
      <c r="C212" s="201"/>
      <c r="D212" s="201"/>
      <c r="E212" s="201"/>
      <c r="F212" s="222" t="s">
        <v>1556</v>
      </c>
      <c r="G212" s="260"/>
      <c r="H212" s="423" t="s">
        <v>1719</v>
      </c>
      <c r="I212" s="423"/>
      <c r="J212" s="423"/>
      <c r="K212" s="266"/>
    </row>
    <row r="213" spans="2:11" s="1" customFormat="1" ht="15" customHeight="1">
      <c r="B213" s="265"/>
      <c r="C213" s="201"/>
      <c r="D213" s="201"/>
      <c r="E213" s="201"/>
      <c r="F213" s="222"/>
      <c r="G213" s="260"/>
      <c r="H213" s="251"/>
      <c r="I213" s="251"/>
      <c r="J213" s="251"/>
      <c r="K213" s="266"/>
    </row>
    <row r="214" spans="2:11" s="1" customFormat="1" ht="15" customHeight="1">
      <c r="B214" s="265"/>
      <c r="C214" s="201" t="s">
        <v>1681</v>
      </c>
      <c r="D214" s="201"/>
      <c r="E214" s="201"/>
      <c r="F214" s="222">
        <v>1</v>
      </c>
      <c r="G214" s="260"/>
      <c r="H214" s="423" t="s">
        <v>1720</v>
      </c>
      <c r="I214" s="423"/>
      <c r="J214" s="423"/>
      <c r="K214" s="266"/>
    </row>
    <row r="215" spans="2:11" s="1" customFormat="1" ht="15" customHeight="1">
      <c r="B215" s="265"/>
      <c r="C215" s="201"/>
      <c r="D215" s="201"/>
      <c r="E215" s="201"/>
      <c r="F215" s="222">
        <v>2</v>
      </c>
      <c r="G215" s="260"/>
      <c r="H215" s="423" t="s">
        <v>1721</v>
      </c>
      <c r="I215" s="423"/>
      <c r="J215" s="423"/>
      <c r="K215" s="266"/>
    </row>
    <row r="216" spans="2:11" s="1" customFormat="1" ht="15" customHeight="1">
      <c r="B216" s="265"/>
      <c r="C216" s="201"/>
      <c r="D216" s="201"/>
      <c r="E216" s="201"/>
      <c r="F216" s="222">
        <v>3</v>
      </c>
      <c r="G216" s="260"/>
      <c r="H216" s="423" t="s">
        <v>1722</v>
      </c>
      <c r="I216" s="423"/>
      <c r="J216" s="423"/>
      <c r="K216" s="266"/>
    </row>
    <row r="217" spans="2:11" s="1" customFormat="1" ht="15" customHeight="1">
      <c r="B217" s="265"/>
      <c r="C217" s="201"/>
      <c r="D217" s="201"/>
      <c r="E217" s="201"/>
      <c r="F217" s="222">
        <v>4</v>
      </c>
      <c r="G217" s="260"/>
      <c r="H217" s="423" t="s">
        <v>1723</v>
      </c>
      <c r="I217" s="423"/>
      <c r="J217" s="423"/>
      <c r="K217" s="266"/>
    </row>
    <row r="218" spans="2:11" s="1" customFormat="1" ht="12.75" customHeight="1">
      <c r="B218" s="267"/>
      <c r="C218" s="268"/>
      <c r="D218" s="268"/>
      <c r="E218" s="268"/>
      <c r="F218" s="268"/>
      <c r="G218" s="268"/>
      <c r="H218" s="268"/>
      <c r="I218" s="268"/>
      <c r="J218" s="268"/>
      <c r="K218" s="2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horizontalCentered="1"/>
  <pageMargins left="0.3937007874015748" right="0.3937007874015748" top="0.3937007874015748" bottom="0.393700787401574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cp:lastModifiedBy>
  <cp:lastPrinted>2020-10-15T05:31:49Z</cp:lastPrinted>
  <dcterms:created xsi:type="dcterms:W3CDTF">2020-09-18T07:54:06Z</dcterms:created>
  <dcterms:modified xsi:type="dcterms:W3CDTF">2020-10-15T11:40:00Z</dcterms:modified>
  <cp:category/>
  <cp:version/>
  <cp:contentType/>
  <cp:contentStatus/>
</cp:coreProperties>
</file>