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ekapitulace stavby" sheetId="1" r:id="rId1"/>
    <sheet name="114 - Nymburk, ul. Okružn..." sheetId="2" r:id="rId2"/>
  </sheets>
  <definedNames>
    <definedName name="_xlnm.Print_Area" localSheetId="1">'114 - Nymburk, ul. Okružn...'!$C$4:$J$76,'114 - Nymburk, ul. Okružn...'!$C$82:$J$105,'114 - Nymburk, ul. Okružn...'!$C$111:$J$192</definedName>
    <definedName name="_xlnm._FilterDatabase" localSheetId="1" hidden="1">'114 - Nymburk, ul. Okružn...'!$C$121:$K$192</definedName>
    <definedName name="_xlnm.Print_Area" localSheetId="0">'Rekapitulace stavby'!$D$4:$AO$76,'Rekapitulace stavby'!$C$82:$AQ$96</definedName>
    <definedName name="_xlnm.Print_Titles" localSheetId="0">'Rekapitulace stavby'!$92:$92</definedName>
  </definedNames>
  <calcPr calcId="145621"/>
  <extLst/>
</workbook>
</file>

<file path=xl/sharedStrings.xml><?xml version="1.0" encoding="utf-8"?>
<sst xmlns="http://schemas.openxmlformats.org/spreadsheetml/2006/main" count="931" uniqueCount="270">
  <si>
    <t>Export Komplet</t>
  </si>
  <si>
    <t>2.0</t>
  </si>
  <si>
    <t>False</t>
  </si>
  <si>
    <t>{14f2546f-b703-4480-90a1-d24066957c21}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</si>
  <si>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</si>
  <si>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</si>
  <si>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</si>
  <si>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</si>
  <si>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</si>
  <si>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</si>
  <si>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</si>
  <si>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</si>
  <si>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</si>
  <si>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Nymburk, ul. Okružní - chodníky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</si>
  <si>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</si>
  <si>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</si>
  <si>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</si>
  <si>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</si>
  <si>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</si>
  <si>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</si>
  <si>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</si>
  <si>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</si>
  <si>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</si>
  <si>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</si>
  <si>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</si>
  <si>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</si>
  <si>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</si>
  <si>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</si>
  <si>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</si>
  <si>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</si>
  <si>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</si>
  <si>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</si>
  <si>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</si>
  <si>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</si>
  <si>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</si>
  <si>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</si>
  <si>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</si>
  <si>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</si>
  <si>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</si>
  <si>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</si>
  <si>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</si>
  <si>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</si>
  <si>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</si>
  <si>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</si>
  <si>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</si>
  <si>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</si>
  <si>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</si>
  <si>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</si>
  <si>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</si>
  <si>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</si>
  <si>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</si>
  <si>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</si>
  <si>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</si>
  <si>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</si>
  <si>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</si>
  <si>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</si>
  <si>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</si>
  <si>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</si>
  <si>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</si>
  <si>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</si>
  <si>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</si>
  <si>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</si>
  <si>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</si>
  <si>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</si>
  <si>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</si>
  <si>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</si>
  <si>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</si>
  <si>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</si>
  <si>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</si>
  <si>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</si>
  <si>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</si>
  <si>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114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</si>
  <si>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</si>
  <si>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</si>
  <si>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</si>
  <si>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</si>
  <si>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</si>
  <si>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</si>
  <si>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</si>
  <si>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</si>
  <si>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</si>
  <si>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</si>
  <si>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</si>
  <si>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</si>
  <si>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</si>
  <si>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</si>
  <si>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</si>
  <si>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</si>
  <si>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</si>
  <si>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</si>
  <si>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</si>
  <si>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</si>
  <si>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</si>
  <si>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</si>
  <si>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</si>
  <si>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</si>
  <si>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</si>
  <si>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</si>
  <si>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</si>
  <si>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</si>
  <si>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</si>
  <si>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</si>
  <si>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</si>
  <si>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</si>
  <si>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</si>
  <si>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</si>
  <si>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</si>
  <si>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</si>
  <si>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</si>
  <si>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</si>
  <si>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</si>
  <si>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</si>
  <si>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</si>
  <si>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</si>
  <si>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-1190641639</t>
  </si>
  <si>
    <t>113107034</t>
  </si>
  <si>
    <t>Odstranění podkladu z betonu prostého tl přes 400 do 500 mm při překopech ručně</t>
  </si>
  <si>
    <t>-956710612</t>
  </si>
  <si>
    <t>3</t>
  </si>
  <si>
    <t>113107164</t>
  </si>
  <si>
    <t>Odstranění podkladu z kameniva drceného tl přes 300 do 400 mm strojně pl přes 50 do 200 m2</t>
  </si>
  <si>
    <t>420142797</t>
  </si>
  <si>
    <t>VV</t>
  </si>
  <si>
    <t>240*2,1*0,35 "sanace 35% plochy</t>
  </si>
  <si>
    <t>Součet</t>
  </si>
  <si>
    <t>113154234R01</t>
  </si>
  <si>
    <t>Frézování živičného krytu tl 60 mm pruh š přes 1 do 2 m pl přes 500 do 1000 m2 bez překážek v trase</t>
  </si>
  <si>
    <t>-645455294</t>
  </si>
  <si>
    <t>240*2,1</t>
  </si>
  <si>
    <t>5</t>
  </si>
  <si>
    <t>113202111</t>
  </si>
  <si>
    <t>Vytrhání obrub krajníků obrubníků stojatých</t>
  </si>
  <si>
    <t>m</t>
  </si>
  <si>
    <t>957759722</t>
  </si>
  <si>
    <t>100 "vyrovnání stáv. obrubníků</t>
  </si>
  <si>
    <t>6</t>
  </si>
  <si>
    <t>132251101</t>
  </si>
  <si>
    <t>Hloubení rýh nezapažených š do 800 mm v hornině třídy těžitelnosti I skupiny 3 objem do 20 m3 strojně</t>
  </si>
  <si>
    <t>m3</t>
  </si>
  <si>
    <t>740176886</t>
  </si>
  <si>
    <t>15*0,3*0,3 " silniční obruby</t>
  </si>
  <si>
    <t>30*0,3*0,3 " parkové obruby</t>
  </si>
  <si>
    <t>100*0,3*0,2 " rovnání stáv obrub</t>
  </si>
  <si>
    <t>7</t>
  </si>
  <si>
    <t>181351103</t>
  </si>
  <si>
    <t>Rozprostření ornice tl vrstvy do 200 mm pl přes 100 do 500 m2 v rovině nebo ve svahu do 1:5 strojně</t>
  </si>
  <si>
    <t>-218712129</t>
  </si>
  <si>
    <t>8</t>
  </si>
  <si>
    <t>M</t>
  </si>
  <si>
    <t>10364101</t>
  </si>
  <si>
    <t>zemina pro terénní úpravy -  ornice</t>
  </si>
  <si>
    <t>t</t>
  </si>
  <si>
    <t>385253628</t>
  </si>
  <si>
    <t>120*0,15*1,6</t>
  </si>
  <si>
    <t>9</t>
  </si>
  <si>
    <t>181411131</t>
  </si>
  <si>
    <t>Založení parkového trávníku výsevem pl do 1000 m2 v rovině a ve svahu do 1:5</t>
  </si>
  <si>
    <t>-882914552</t>
  </si>
  <si>
    <t>10</t>
  </si>
  <si>
    <t>00572410</t>
  </si>
  <si>
    <t>osivo směs travní parková</t>
  </si>
  <si>
    <t>kg</t>
  </si>
  <si>
    <t>1772614501</t>
  </si>
  <si>
    <t>120*0,02 'Přepočtené koeficientem množství</t>
  </si>
  <si>
    <t>Komunikace pozemní</t>
  </si>
  <si>
    <t>11</t>
  </si>
  <si>
    <t>564871116</t>
  </si>
  <si>
    <t>Podklad ze štěrkodrtě ŠD plochy přes 100 m2 tl. 300 mm</t>
  </si>
  <si>
    <t>1951262178</t>
  </si>
  <si>
    <t>12</t>
  </si>
  <si>
    <t>565165111</t>
  </si>
  <si>
    <t>Asfaltový beton vrstva podkladní ACP 16 (obalované kamenivo OKS) tl 80 mm š do 3 m</t>
  </si>
  <si>
    <t>434514970</t>
  </si>
  <si>
    <t>13</t>
  </si>
  <si>
    <t>573231111</t>
  </si>
  <si>
    <t>Postřik živičný spojovací ze silniční emulze v množství 0,70 kg/m2</t>
  </si>
  <si>
    <t>505866495</t>
  </si>
  <si>
    <t>14</t>
  </si>
  <si>
    <t>577154211</t>
  </si>
  <si>
    <t>Asfaltový beton vrstva obrusná ACO 11 (ABS) tř. II tl 60 mm š do 3 m z nemodifikovaného asfaltu</t>
  </si>
  <si>
    <t>-1383053079</t>
  </si>
  <si>
    <t>596211110</t>
  </si>
  <si>
    <t>Kladení zámkové dlažby komunikací pro pěší ručně tl 60 mm skupiny A pl do 50 m2</t>
  </si>
  <si>
    <t>-1272057449</t>
  </si>
  <si>
    <t>16</t>
  </si>
  <si>
    <t>59245019</t>
  </si>
  <si>
    <t>dlažba tvar obdélník betonová pro nevidomé 200x100x60mm přírodní</t>
  </si>
  <si>
    <t>1234472607</t>
  </si>
  <si>
    <t>3*1,03 'Přepočtené koeficientem množství</t>
  </si>
  <si>
    <t>Ostatní konstrukce a práce, bourání</t>
  </si>
  <si>
    <t>17</t>
  </si>
  <si>
    <t>916241213</t>
  </si>
  <si>
    <t>Osazení obrubníku kamenného stojatého s boční opěrou do lože z betonu prostého</t>
  </si>
  <si>
    <t>-1185666295</t>
  </si>
  <si>
    <t>100 " vyrovnání obrub</t>
  </si>
  <si>
    <t>15 " nové obruby</t>
  </si>
  <si>
    <t>18</t>
  </si>
  <si>
    <t>58380007</t>
  </si>
  <si>
    <t>obrubník kamenný žulový přímý 1000x150x250mm</t>
  </si>
  <si>
    <t>2142954713</t>
  </si>
  <si>
    <t>19</t>
  </si>
  <si>
    <t>916331112</t>
  </si>
  <si>
    <t>Osazení zahradního obrubníku betonového do lože z betonu s boční opěrou</t>
  </si>
  <si>
    <t>-1039928524</t>
  </si>
  <si>
    <t>20</t>
  </si>
  <si>
    <t>59217011</t>
  </si>
  <si>
    <t>obrubník betonový zahradní 500x50x200mm</t>
  </si>
  <si>
    <t>885377041</t>
  </si>
  <si>
    <t>919112212</t>
  </si>
  <si>
    <t>Řezání spár pro vytvoření komůrky š 10 mm hl 20 mm pro těsnící zálivku v živičném krytu</t>
  </si>
  <si>
    <t>-794679316</t>
  </si>
  <si>
    <t>367</t>
  </si>
  <si>
    <t>22</t>
  </si>
  <si>
    <t>919122111</t>
  </si>
  <si>
    <t>Těsnění spár zálivkou za tepla pro komůrky š 10 mm hl 20 mm s těsnicím profilem</t>
  </si>
  <si>
    <t>536169186</t>
  </si>
  <si>
    <t>23</t>
  </si>
  <si>
    <t>979024443</t>
  </si>
  <si>
    <t>Očištění vybouraných obrubníků a krajníků silničních</t>
  </si>
  <si>
    <t>607443639</t>
  </si>
  <si>
    <t>997</t>
  </si>
  <si>
    <t>Přesun sutě</t>
  </si>
  <si>
    <t>24</t>
  </si>
  <si>
    <t>997221551</t>
  </si>
  <si>
    <t>Vodorovná doprava suti ze sypkých materiálů do 1 km</t>
  </si>
  <si>
    <t>-1185033144</t>
  </si>
  <si>
    <t>25</t>
  </si>
  <si>
    <t>997221559</t>
  </si>
  <si>
    <t>Příplatek ZKD 1 km u vodorovné dopravy suti ze sypkých materiálů</t>
  </si>
  <si>
    <t>-1412159776</t>
  </si>
  <si>
    <t>252,599*9 'Přepočtené koeficientem množství</t>
  </si>
  <si>
    <t>26</t>
  </si>
  <si>
    <t>997221861</t>
  </si>
  <si>
    <t>Poplatek za uložení stavebního odpadu na recyklační skládce (skládkovné) z prostého betonu pod kódem 17 01 01</t>
  </si>
  <si>
    <t>645237756</t>
  </si>
  <si>
    <t>27</t>
  </si>
  <si>
    <t>997221873</t>
  </si>
  <si>
    <t>Poplatek za uložení stavebního odpadu na recyklační skládce (skládkovné) zeminy a kamení zatříděného do Katalogu odpadů pod kódem 17 05 04</t>
  </si>
  <si>
    <t>-1415821586</t>
  </si>
  <si>
    <t>28</t>
  </si>
  <si>
    <t>997221875</t>
  </si>
  <si>
    <t>Poplatek za uložení stavebního odpadu na recyklační skládce (skládkovné) asfaltového bez obsahu dehtu zatříděného do Katalogu odpadů pod kódem 17 03 02</t>
  </si>
  <si>
    <t>203200473</t>
  </si>
  <si>
    <t>998</t>
  </si>
  <si>
    <t>Přesun hmot</t>
  </si>
  <si>
    <t>29</t>
  </si>
  <si>
    <t>998225111</t>
  </si>
  <si>
    <t>Přesun hmot pro pozemní komunikace s krytem z kamene, monolitickým betonovým nebo živičným</t>
  </si>
  <si>
    <t>-564194309</t>
  </si>
  <si>
    <t>VRN</t>
  </si>
  <si>
    <t>Vedlejší rozpočtové náklady</t>
  </si>
  <si>
    <t>VRN1</t>
  </si>
  <si>
    <t>Průzkumné, geodetické a projektové práce</t>
  </si>
  <si>
    <t>30</t>
  </si>
  <si>
    <t>010001000R03</t>
  </si>
  <si>
    <t>Vytýčení inženýrských sítí</t>
  </si>
  <si>
    <t>kpl</t>
  </si>
  <si>
    <t>1024</t>
  </si>
  <si>
    <t>1595993602</t>
  </si>
  <si>
    <t>VRN3</t>
  </si>
  <si>
    <t>Zařízení staveniště</t>
  </si>
  <si>
    <t>31</t>
  </si>
  <si>
    <t>030001000</t>
  </si>
  <si>
    <t>1911813519</t>
  </si>
  <si>
    <t>VRN7</t>
  </si>
  <si>
    <t>Provozní vlivy</t>
  </si>
  <si>
    <t>32</t>
  </si>
  <si>
    <t>070001000R04</t>
  </si>
  <si>
    <t>Dopravní opatření</t>
  </si>
  <si>
    <t>1587773494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</si>
</sst>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/yyyy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@"/>
    <numFmt numFmtId="172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rgb="FF0000FF"/>
      <name val="Wingdings 2"/>
      <family val="1"/>
    </font>
    <font>
      <u val="single"/>
      <sz val="11"/>
      <color rgb="FF0000FF"/>
      <name val="Calibri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7" fillId="0" borderId="0" applyBorder="0" applyProtection="0">
      <alignment/>
    </xf>
  </cellStyleXfs>
  <cellXfs count="20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top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top"/>
      <protection hidden="1"/>
    </xf>
    <xf numFmtId="164" fontId="7" fillId="0" borderId="0" xfId="0" applyFont="1" applyBorder="1" applyAlignment="1" applyProtection="1">
      <alignment horizontal="left" vertical="top" wrapText="1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5" fontId="6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8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6" fontId="8" fillId="0" borderId="5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righ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5" fillId="0" borderId="3" xfId="0" applyFont="1" applyBorder="1" applyAlignment="1" applyProtection="1">
      <alignment vertical="center"/>
      <protection hidden="1"/>
    </xf>
    <xf numFmtId="167" fontId="5" fillId="0" borderId="0" xfId="0" applyFont="1" applyBorder="1" applyAlignment="1" applyProtection="1">
      <alignment horizontal="left" vertical="center"/>
      <protection hidden="1"/>
    </xf>
    <xf numFmtId="166" fontId="9" fillId="0" borderId="0" xfId="0" applyFont="1" applyBorder="1" applyAlignment="1" applyProtection="1">
      <alignment vertical="center"/>
      <protection hidden="1"/>
    </xf>
    <xf numFmtId="164" fontId="0" fillId="3" borderId="0" xfId="0" applyFont="1" applyAlignment="1" applyProtection="1">
      <alignment vertical="center"/>
      <protection hidden="1"/>
    </xf>
    <xf numFmtId="164" fontId="10" fillId="3" borderId="6" xfId="0" applyFont="1" applyBorder="1" applyAlignment="1" applyProtection="1">
      <alignment horizontal="left" vertical="center"/>
      <protection hidden="1"/>
    </xf>
    <xf numFmtId="164" fontId="0" fillId="3" borderId="7" xfId="0" applyFont="1" applyBorder="1" applyAlignment="1" applyProtection="1">
      <alignment vertical="center"/>
      <protection hidden="1"/>
    </xf>
    <xf numFmtId="164" fontId="10" fillId="3" borderId="7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6" fontId="10" fillId="3" borderId="8" xfId="0" applyFont="1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11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9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 wrapText="1"/>
      <protection hidden="1"/>
    </xf>
    <xf numFmtId="164" fontId="12" fillId="0" borderId="11" xfId="0" applyFont="1" applyBorder="1" applyAlignment="1" applyProtection="1">
      <alignment horizontal="center" vertical="center"/>
      <protection hidden="1"/>
    </xf>
    <xf numFmtId="164" fontId="0" fillId="0" borderId="12" xfId="0" applyBorder="1" applyAlignment="1" applyProtection="1">
      <alignment vertical="center"/>
      <protection hidden="1"/>
    </xf>
    <xf numFmtId="164" fontId="0" fillId="0" borderId="13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3" fillId="4" borderId="7" xfId="0" applyFont="1" applyBorder="1" applyAlignment="1" applyProtection="1">
      <alignment horizontal="center" vertical="center"/>
      <protection hidden="1"/>
    </xf>
    <xf numFmtId="164" fontId="13" fillId="4" borderId="7" xfId="0" applyFont="1" applyBorder="1" applyAlignment="1" applyProtection="1">
      <alignment horizontal="right" vertical="center"/>
      <protection hidden="1"/>
    </xf>
    <xf numFmtId="164" fontId="13" fillId="4" borderId="8" xfId="0" applyFont="1" applyBorder="1" applyAlignment="1" applyProtection="1">
      <alignment horizontal="center" vertical="center"/>
      <protection hidden="1"/>
    </xf>
    <xf numFmtId="164" fontId="13" fillId="4" borderId="0" xfId="0" applyFont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center" vertical="center" wrapText="1"/>
      <protection hidden="1"/>
    </xf>
    <xf numFmtId="164" fontId="14" fillId="0" borderId="16" xfId="0" applyFont="1" applyBorder="1" applyAlignment="1" applyProtection="1">
      <alignment horizontal="center" vertical="center" wrapText="1"/>
      <protection hidden="1"/>
    </xf>
    <xf numFmtId="164" fontId="14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3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6" fontId="15" fillId="0" borderId="0" xfId="0" applyFont="1" applyBorder="1" applyAlignment="1" applyProtection="1">
      <alignment horizontal="right" vertical="center"/>
      <protection hidden="1"/>
    </xf>
    <xf numFmtId="166" fontId="15" fillId="0" borderId="0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6" fontId="12" fillId="0" borderId="18" xfId="0" applyFont="1" applyBorder="1" applyAlignment="1" applyProtection="1">
      <alignment vertical="center"/>
      <protection hidden="1"/>
    </xf>
    <xf numFmtId="166" fontId="12" fillId="0" borderId="0" xfId="0" applyFont="1" applyBorder="1" applyAlignment="1" applyProtection="1">
      <alignment vertical="center"/>
      <protection hidden="1"/>
    </xf>
    <xf numFmtId="170" fontId="12" fillId="0" borderId="0" xfId="0" applyFont="1" applyBorder="1" applyAlignment="1" applyProtection="1">
      <alignment vertical="center"/>
      <protection hidden="1"/>
    </xf>
    <xf numFmtId="166" fontId="12" fillId="0" borderId="14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horizontal="center" vertical="center"/>
      <protection hidden="1"/>
    </xf>
    <xf numFmtId="164" fontId="18" fillId="0" borderId="3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horizontal="left" vertical="center" wrapText="1"/>
      <protection hidden="1"/>
    </xf>
    <xf numFmtId="164" fontId="20" fillId="0" borderId="0" xfId="0" applyFont="1" applyAlignment="1" applyProtection="1">
      <alignment vertical="center"/>
      <protection hidden="1"/>
    </xf>
    <xf numFmtId="166" fontId="20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6" fontId="21" fillId="0" borderId="19" xfId="0" applyFont="1" applyBorder="1" applyAlignment="1" applyProtection="1">
      <alignment vertical="center"/>
      <protection hidden="1"/>
    </xf>
    <xf numFmtId="166" fontId="21" fillId="0" borderId="20" xfId="0" applyFont="1" applyBorder="1" applyAlignment="1" applyProtection="1">
      <alignment vertical="center"/>
      <protection hidden="1"/>
    </xf>
    <xf numFmtId="170" fontId="21" fillId="0" borderId="20" xfId="0" applyFont="1" applyBorder="1" applyAlignment="1" applyProtection="1">
      <alignment vertical="center"/>
      <protection hidden="1"/>
    </xf>
    <xf numFmtId="166" fontId="21" fillId="0" borderId="2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9" fontId="6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0" fillId="0" borderId="3" xfId="0" applyBorder="1" applyAlignment="1" applyProtection="1">
      <alignment vertical="center" wrapText="1"/>
      <protection hidden="1"/>
    </xf>
    <xf numFmtId="164" fontId="0" fillId="0" borderId="0" xfId="0" applyAlignment="1" applyProtection="1">
      <alignment vertical="center" wrapText="1"/>
      <protection hidden="1"/>
    </xf>
    <xf numFmtId="164" fontId="8" fillId="0" borderId="0" xfId="0" applyFont="1" applyAlignment="1" applyProtection="1">
      <alignment horizontal="left" vertical="center"/>
      <protection hidden="1"/>
    </xf>
    <xf numFmtId="166" fontId="15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3" fillId="0" borderId="0" xfId="0" applyFont="1" applyAlignment="1" applyProtection="1">
      <alignment horizontal="left" vertical="center"/>
      <protection hidden="1"/>
    </xf>
    <xf numFmtId="166" fontId="5" fillId="0" borderId="0" xfId="0" applyFont="1" applyAlignment="1" applyProtection="1">
      <alignment vertical="center"/>
      <protection hidden="1"/>
    </xf>
    <xf numFmtId="167" fontId="5" fillId="0" borderId="0" xfId="0" applyFont="1" applyAlignment="1" applyProtection="1">
      <alignment horizontal="righ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0" fillId="4" borderId="6" xfId="0" applyFont="1" applyBorder="1" applyAlignment="1" applyProtection="1">
      <alignment horizontal="left" vertical="center"/>
      <protection hidden="1"/>
    </xf>
    <xf numFmtId="164" fontId="10" fillId="4" borderId="7" xfId="0" applyFont="1" applyBorder="1" applyAlignment="1" applyProtection="1">
      <alignment horizontal="right" vertical="center"/>
      <protection hidden="1"/>
    </xf>
    <xf numFmtId="164" fontId="10" fillId="4" borderId="7" xfId="0" applyFont="1" applyBorder="1" applyAlignment="1" applyProtection="1">
      <alignment horizontal="center" vertical="center"/>
      <protection hidden="1"/>
    </xf>
    <xf numFmtId="166" fontId="10" fillId="4" borderId="7" xfId="0" applyFont="1" applyBorder="1" applyAlignment="1" applyProtection="1">
      <alignment vertical="center"/>
      <protection hidden="1"/>
    </xf>
    <xf numFmtId="164" fontId="0" fillId="4" borderId="8" xfId="0" applyFont="1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horizontal="left" vertical="center" wrapText="1"/>
      <protection hidden="1"/>
    </xf>
    <xf numFmtId="164" fontId="13" fillId="4" borderId="0" xfId="0" applyFont="1" applyAlignment="1" applyProtection="1">
      <alignment horizontal="left" vertical="center"/>
      <protection hidden="1"/>
    </xf>
    <xf numFmtId="164" fontId="13" fillId="4" borderId="0" xfId="0" applyFont="1" applyAlignment="1" applyProtection="1">
      <alignment horizontal="right" vertical="center"/>
      <protection hidden="1"/>
    </xf>
    <xf numFmtId="164" fontId="24" fillId="0" borderId="0" xfId="0" applyFont="1" applyAlignment="1" applyProtection="1">
      <alignment horizontal="left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3" xfId="0" applyFont="1" applyBorder="1" applyAlignment="1" applyProtection="1">
      <alignment vertical="center"/>
      <protection hidden="1"/>
    </xf>
    <xf numFmtId="164" fontId="25" fillId="0" borderId="20" xfId="0" applyFont="1" applyBorder="1" applyAlignment="1" applyProtection="1">
      <alignment horizontal="left" vertical="center"/>
      <protection hidden="1"/>
    </xf>
    <xf numFmtId="164" fontId="25" fillId="0" borderId="20" xfId="0" applyFont="1" applyBorder="1" applyAlignment="1" applyProtection="1">
      <alignment vertical="center"/>
      <protection hidden="1"/>
    </xf>
    <xf numFmtId="166" fontId="25" fillId="0" borderId="20" xfId="0" applyFont="1" applyBorder="1" applyAlignment="1" applyProtection="1">
      <alignment vertical="center"/>
      <protection hidden="1"/>
    </xf>
    <xf numFmtId="164" fontId="26" fillId="0" borderId="0" xfId="0" applyFont="1" applyAlignment="1" applyProtection="1">
      <alignment vertical="center"/>
      <protection hidden="1"/>
    </xf>
    <xf numFmtId="164" fontId="26" fillId="0" borderId="3" xfId="0" applyFont="1" applyBorder="1" applyAlignment="1" applyProtection="1">
      <alignment vertical="center"/>
      <protection hidden="1"/>
    </xf>
    <xf numFmtId="164" fontId="26" fillId="0" borderId="20" xfId="0" applyFont="1" applyBorder="1" applyAlignment="1" applyProtection="1">
      <alignment horizontal="left" vertical="center"/>
      <protection hidden="1"/>
    </xf>
    <xf numFmtId="164" fontId="26" fillId="0" borderId="20" xfId="0" applyFont="1" applyBorder="1" applyAlignment="1" applyProtection="1">
      <alignment vertical="center"/>
      <protection hidden="1"/>
    </xf>
    <xf numFmtId="166" fontId="26" fillId="0" borderId="2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vertical="center" wrapText="1"/>
      <protection hidden="1"/>
    </xf>
    <xf numFmtId="164" fontId="13" fillId="4" borderId="15" xfId="0" applyFont="1" applyBorder="1" applyAlignment="1" applyProtection="1">
      <alignment horizontal="center" vertical="center" wrapText="1"/>
      <protection hidden="1"/>
    </xf>
    <xf numFmtId="164" fontId="13" fillId="4" borderId="16" xfId="0" applyFont="1" applyBorder="1" applyAlignment="1" applyProtection="1">
      <alignment horizontal="center" vertical="center" wrapText="1"/>
      <protection hidden="1"/>
    </xf>
    <xf numFmtId="164" fontId="13" fillId="4" borderId="17" xfId="0" applyFont="1" applyBorder="1" applyAlignment="1" applyProtection="1">
      <alignment horizontal="center" vertical="center" wrapText="1"/>
      <protection hidden="1"/>
    </xf>
    <xf numFmtId="164" fontId="13" fillId="4" borderId="0" xfId="0" applyFont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6" fontId="15" fillId="0" borderId="0" xfId="0" applyFont="1" applyAlignment="1" applyProtection="1">
      <alignment/>
      <protection hidden="1"/>
    </xf>
    <xf numFmtId="170" fontId="27" fillId="0" borderId="12" xfId="0" applyFont="1" applyBorder="1" applyAlignment="1" applyProtection="1">
      <alignment/>
      <protection hidden="1"/>
    </xf>
    <xf numFmtId="170" fontId="27" fillId="0" borderId="13" xfId="0" applyFont="1" applyBorder="1" applyAlignment="1" applyProtection="1">
      <alignment/>
      <protection hidden="1"/>
    </xf>
    <xf numFmtId="166" fontId="28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/>
      <protection hidden="1"/>
    </xf>
    <xf numFmtId="164" fontId="29" fillId="0" borderId="3" xfId="0" applyFont="1" applyBorder="1" applyAlignment="1" applyProtection="1">
      <alignment/>
      <protection hidden="1"/>
    </xf>
    <xf numFmtId="164" fontId="29" fillId="0" borderId="0" xfId="0" applyFont="1" applyAlignment="1" applyProtection="1">
      <alignment horizontal="left"/>
      <protection hidden="1"/>
    </xf>
    <xf numFmtId="164" fontId="25" fillId="0" borderId="0" xfId="0" applyFont="1" applyAlignment="1" applyProtection="1">
      <alignment horizontal="left"/>
      <protection hidden="1"/>
    </xf>
    <xf numFmtId="166" fontId="25" fillId="0" borderId="0" xfId="0" applyFont="1" applyAlignment="1" applyProtection="1">
      <alignment/>
      <protection hidden="1"/>
    </xf>
    <xf numFmtId="164" fontId="29" fillId="0" borderId="18" xfId="0" applyFont="1" applyBorder="1" applyAlignment="1" applyProtection="1">
      <alignment/>
      <protection hidden="1"/>
    </xf>
    <xf numFmtId="164" fontId="29" fillId="0" borderId="0" xfId="0" applyFont="1" applyBorder="1" applyAlignment="1" applyProtection="1">
      <alignment/>
      <protection hidden="1"/>
    </xf>
    <xf numFmtId="170" fontId="29" fillId="0" borderId="0" xfId="0" applyFont="1" applyBorder="1" applyAlignment="1" applyProtection="1">
      <alignment/>
      <protection hidden="1"/>
    </xf>
    <xf numFmtId="170" fontId="29" fillId="0" borderId="14" xfId="0" applyFont="1" applyBorder="1" applyAlignment="1" applyProtection="1">
      <alignment/>
      <protection hidden="1"/>
    </xf>
    <xf numFmtId="164" fontId="29" fillId="0" borderId="0" xfId="0" applyFont="1" applyAlignment="1" applyProtection="1">
      <alignment horizontal="center"/>
      <protection hidden="1"/>
    </xf>
    <xf numFmtId="166" fontId="29" fillId="0" borderId="0" xfId="0" applyFont="1" applyAlignment="1" applyProtection="1">
      <alignment vertical="center"/>
      <protection hidden="1"/>
    </xf>
    <xf numFmtId="164" fontId="26" fillId="0" borderId="0" xfId="0" applyFont="1" applyAlignment="1" applyProtection="1">
      <alignment horizontal="left"/>
      <protection hidden="1"/>
    </xf>
    <xf numFmtId="166" fontId="26" fillId="0" borderId="0" xfId="0" applyFont="1" applyAlignment="1" applyProtection="1">
      <alignment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13" fillId="0" borderId="22" xfId="0" applyFont="1" applyBorder="1" applyAlignment="1" applyProtection="1">
      <alignment horizontal="center" vertical="center"/>
      <protection hidden="1"/>
    </xf>
    <xf numFmtId="171" fontId="13" fillId="0" borderId="22" xfId="0" applyFont="1" applyBorder="1" applyAlignment="1" applyProtection="1">
      <alignment horizontal="left" vertical="center" wrapText="1"/>
      <protection hidden="1"/>
    </xf>
    <xf numFmtId="164" fontId="13" fillId="0" borderId="22" xfId="0" applyFont="1" applyBorder="1" applyAlignment="1" applyProtection="1">
      <alignment horizontal="left" vertical="center" wrapText="1"/>
      <protection hidden="1"/>
    </xf>
    <xf numFmtId="164" fontId="13" fillId="0" borderId="22" xfId="0" applyFont="1" applyBorder="1" applyAlignment="1" applyProtection="1">
      <alignment horizontal="center" vertical="center" wrapText="1"/>
      <protection hidden="1"/>
    </xf>
    <xf numFmtId="172" fontId="13" fillId="0" borderId="22" xfId="0" applyFont="1" applyBorder="1" applyAlignment="1" applyProtection="1">
      <alignment vertical="center"/>
      <protection hidden="1"/>
    </xf>
    <xf numFmtId="166" fontId="13" fillId="0" borderId="22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14" fillId="0" borderId="18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70" fontId="14" fillId="0" borderId="0" xfId="0" applyFont="1" applyBorder="1" applyAlignment="1" applyProtection="1">
      <alignment vertical="center"/>
      <protection hidden="1"/>
    </xf>
    <xf numFmtId="170" fontId="14" fillId="0" borderId="14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0" fillId="0" borderId="3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left" vertical="center" wrapText="1"/>
      <protection hidden="1"/>
    </xf>
    <xf numFmtId="172" fontId="30" fillId="0" borderId="0" xfId="0" applyFont="1" applyAlignment="1" applyProtection="1">
      <alignment vertical="center"/>
      <protection hidden="1"/>
    </xf>
    <xf numFmtId="164" fontId="30" fillId="0" borderId="18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0" fillId="0" borderId="14" xfId="0" applyFont="1" applyBorder="1" applyAlignment="1" applyProtection="1">
      <alignment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2" fillId="0" borderId="3" xfId="0" applyFont="1" applyBorder="1" applyAlignment="1" applyProtection="1">
      <alignment vertical="center"/>
      <protection hidden="1"/>
    </xf>
    <xf numFmtId="164" fontId="32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horizontal="left" vertical="center" wrapText="1"/>
      <protection hidden="1"/>
    </xf>
    <xf numFmtId="172" fontId="32" fillId="0" borderId="0" xfId="0" applyFont="1" applyAlignment="1" applyProtection="1">
      <alignment vertical="center"/>
      <protection hidden="1"/>
    </xf>
    <xf numFmtId="164" fontId="32" fillId="0" borderId="18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2" fillId="0" borderId="14" xfId="0" applyFont="1" applyBorder="1" applyAlignment="1" applyProtection="1">
      <alignment vertical="center"/>
      <protection hidden="1"/>
    </xf>
    <xf numFmtId="164" fontId="33" fillId="0" borderId="22" xfId="0" applyFont="1" applyBorder="1" applyAlignment="1" applyProtection="1">
      <alignment horizontal="center" vertical="center"/>
      <protection hidden="1"/>
    </xf>
    <xf numFmtId="171" fontId="33" fillId="0" borderId="22" xfId="0" applyFont="1" applyBorder="1" applyAlignment="1" applyProtection="1">
      <alignment horizontal="left" vertical="center" wrapText="1"/>
      <protection hidden="1"/>
    </xf>
    <xf numFmtId="164" fontId="33" fillId="0" borderId="22" xfId="0" applyFont="1" applyBorder="1" applyAlignment="1" applyProtection="1">
      <alignment horizontal="left" vertical="center" wrapText="1"/>
      <protection hidden="1"/>
    </xf>
    <xf numFmtId="164" fontId="33" fillId="0" borderId="22" xfId="0" applyFont="1" applyBorder="1" applyAlignment="1" applyProtection="1">
      <alignment horizontal="center" vertical="center" wrapText="1"/>
      <protection hidden="1"/>
    </xf>
    <xf numFmtId="172" fontId="33" fillId="0" borderId="22" xfId="0" applyFont="1" applyBorder="1" applyAlignment="1" applyProtection="1">
      <alignment vertical="center"/>
      <protection hidden="1"/>
    </xf>
    <xf numFmtId="166" fontId="33" fillId="0" borderId="22" xfId="0" applyFont="1" applyBorder="1" applyAlignment="1" applyProtection="1">
      <alignment vertical="center"/>
      <protection hidden="1"/>
    </xf>
    <xf numFmtId="164" fontId="34" fillId="0" borderId="22" xfId="0" applyFont="1" applyBorder="1" applyAlignment="1" applyProtection="1">
      <alignment vertical="center"/>
      <protection hidden="1"/>
    </xf>
    <xf numFmtId="164" fontId="34" fillId="0" borderId="3" xfId="0" applyFont="1" applyBorder="1" applyAlignment="1" applyProtection="1">
      <alignment vertical="center"/>
      <protection hidden="1"/>
    </xf>
    <xf numFmtId="164" fontId="33" fillId="0" borderId="18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center" vertical="center"/>
      <protection hidden="1"/>
    </xf>
    <xf numFmtId="164" fontId="14" fillId="0" borderId="19" xfId="0" applyFont="1" applyBorder="1" applyAlignment="1" applyProtection="1">
      <alignment horizontal="left" vertical="center"/>
      <protection hidden="1"/>
    </xf>
    <xf numFmtId="164" fontId="14" fillId="0" borderId="20" xfId="0" applyFont="1" applyBorder="1" applyAlignment="1" applyProtection="1">
      <alignment horizontal="center" vertical="center"/>
      <protection hidden="1"/>
    </xf>
    <xf numFmtId="170" fontId="14" fillId="0" borderId="20" xfId="0" applyFont="1" applyBorder="1" applyAlignment="1" applyProtection="1">
      <alignment vertical="center"/>
      <protection hidden="1"/>
    </xf>
    <xf numFmtId="170" fontId="14" fillId="0" borderId="21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dxfs count="8">
    <dxf>
      <fill>
        <patternFill patternType="solid">
          <fgColor rgb="FFD2D2D2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960000"/>
        </patternFill>
      </fill>
    </dxf>
    <dxf>
      <fill>
        <patternFill patternType="solid">
          <fgColor rgb="FF003366"/>
        </patternFill>
      </fill>
    </dxf>
    <dxf>
      <fill>
        <patternFill patternType="solid">
          <fgColor rgb="FF969696"/>
        </patternFill>
      </fill>
    </dxf>
    <dxf>
      <fill>
        <patternFill patternType="solid">
          <fgColor rgb="FF505050"/>
        </patternFill>
      </fill>
    </dxf>
    <dxf>
      <fill>
        <patternFill patternType="solid">
          <fgColor rgb="FFFF0000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0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9527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9527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CL97"/>
  <sheetViews>
    <sheetView showGridLines="0" tabSelected="1" workbookViewId="0" topLeftCell="A1">
      <selection activeCell="K5" sqref="K5"/>
    </sheetView>
  </sheetViews>
  <sheetFormatPr defaultColWidth="8.5742187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s="1" customFormat="1" ht="36.75" customHeight="1">
      <c r="AR2" s="3" t="s">
        <v>4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s="1" customFormat="1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s="1" customFormat="1" ht="24.75" customHeight="1">
      <c r="B4" s="7"/>
      <c r="D4" s="8" t="s">
        <v>8</v>
      </c>
      <c r="AR4" s="7"/>
      <c r="AS4" s="9" t="s">
        <v>9</v>
      </c>
      <c r="BS4" s="4" t="s">
        <v>10</v>
      </c>
    </row>
    <row r="5" spans="2:71" s="1" customFormat="1" ht="12" customHeight="1">
      <c r="B5" s="7"/>
      <c r="D5" s="10" t="s">
        <v>11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7"/>
      <c r="BS5" s="4" t="s">
        <v>5</v>
      </c>
    </row>
    <row r="6" spans="2:71" s="1" customFormat="1" ht="36.75" customHeight="1">
      <c r="B6" s="7"/>
      <c r="D6" s="12" t="s">
        <v>12</v>
      </c>
      <c r="K6" s="13" t="s">
        <v>13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R6" s="7"/>
      <c r="BS6" s="4" t="s">
        <v>5</v>
      </c>
    </row>
    <row r="7" spans="2:71" s="1" customFormat="1" ht="12" customHeight="1">
      <c r="B7" s="7"/>
      <c r="D7" s="14" t="s">
        <v>14</v>
      </c>
      <c r="K7" s="15"/>
      <c r="AK7" s="14" t="s">
        <v>15</v>
      </c>
      <c r="AN7" s="15"/>
      <c r="AR7" s="7"/>
      <c r="BS7" s="4" t="s">
        <v>5</v>
      </c>
    </row>
    <row r="8" spans="2:71" s="1" customFormat="1" ht="12" customHeight="1">
      <c r="B8" s="7"/>
      <c r="D8" s="14" t="s">
        <v>16</v>
      </c>
      <c r="K8" s="15" t="s">
        <v>17</v>
      </c>
      <c r="AK8" s="14" t="s">
        <v>18</v>
      </c>
      <c r="AN8" s="16"/>
      <c r="AR8" s="7"/>
      <c r="BS8" s="4" t="s">
        <v>5</v>
      </c>
    </row>
    <row r="9" spans="2:71" s="1" customFormat="1" ht="14.25" customHeight="1">
      <c r="B9" s="7"/>
      <c r="AR9" s="7"/>
      <c r="BS9" s="4" t="s">
        <v>5</v>
      </c>
    </row>
    <row r="10" spans="2:71" s="1" customFormat="1" ht="12" customHeight="1">
      <c r="B10" s="7"/>
      <c r="D10" s="14" t="s">
        <v>19</v>
      </c>
      <c r="AK10" s="14" t="s">
        <v>20</v>
      </c>
      <c r="AN10" s="15"/>
      <c r="AR10" s="7"/>
      <c r="BS10" s="4" t="s">
        <v>5</v>
      </c>
    </row>
    <row r="11" spans="2:71" s="1" customFormat="1" ht="18" customHeight="1">
      <c r="B11" s="7"/>
      <c r="E11" s="15" t="s">
        <v>17</v>
      </c>
      <c r="AK11" s="14" t="s">
        <v>21</v>
      </c>
      <c r="AN11" s="15"/>
      <c r="AR11" s="7"/>
      <c r="BS11" s="4" t="s">
        <v>5</v>
      </c>
    </row>
    <row r="12" spans="2:71" s="1" customFormat="1" ht="6.75" customHeight="1">
      <c r="B12" s="7"/>
      <c r="AR12" s="7"/>
      <c r="BS12" s="4" t="s">
        <v>5</v>
      </c>
    </row>
    <row r="13" spans="2:71" s="1" customFormat="1" ht="12" customHeight="1">
      <c r="B13" s="7"/>
      <c r="D13" s="14" t="s">
        <v>22</v>
      </c>
      <c r="AK13" s="14" t="s">
        <v>20</v>
      </c>
      <c r="AN13" s="15"/>
      <c r="AR13" s="7"/>
      <c r="BS13" s="4" t="s">
        <v>5</v>
      </c>
    </row>
    <row r="14" spans="2:71" ht="12.75">
      <c r="B14" s="7"/>
      <c r="E14" s="15" t="s">
        <v>17</v>
      </c>
      <c r="AK14" s="14" t="s">
        <v>21</v>
      </c>
      <c r="AN14" s="15"/>
      <c r="AR14" s="7"/>
      <c r="BS14" s="4" t="s">
        <v>5</v>
      </c>
    </row>
    <row r="15" spans="2:71" s="1" customFormat="1" ht="6.75" customHeight="1">
      <c r="B15" s="7"/>
      <c r="AR15" s="7"/>
      <c r="BS15" s="4" t="s">
        <v>2</v>
      </c>
    </row>
    <row r="16" spans="2:71" s="1" customFormat="1" ht="12" customHeight="1">
      <c r="B16" s="7"/>
      <c r="D16" s="14" t="s">
        <v>23</v>
      </c>
      <c r="AK16" s="14" t="s">
        <v>20</v>
      </c>
      <c r="AN16" s="15"/>
      <c r="AR16" s="7"/>
      <c r="BS16" s="4" t="s">
        <v>2</v>
      </c>
    </row>
    <row r="17" spans="2:71" s="1" customFormat="1" ht="18" customHeight="1">
      <c r="B17" s="7"/>
      <c r="E17" s="15" t="s">
        <v>17</v>
      </c>
      <c r="AK17" s="14" t="s">
        <v>21</v>
      </c>
      <c r="AN17" s="15"/>
      <c r="AR17" s="7"/>
      <c r="BS17" s="4" t="s">
        <v>24</v>
      </c>
    </row>
    <row r="18" spans="2:71" s="1" customFormat="1" ht="6.75" customHeight="1">
      <c r="B18" s="7"/>
      <c r="AR18" s="7"/>
      <c r="BS18" s="4" t="s">
        <v>5</v>
      </c>
    </row>
    <row r="19" spans="2:71" s="1" customFormat="1" ht="12" customHeight="1">
      <c r="B19" s="7"/>
      <c r="D19" s="14" t="s">
        <v>25</v>
      </c>
      <c r="AK19" s="14" t="s">
        <v>20</v>
      </c>
      <c r="AN19" s="15"/>
      <c r="AR19" s="7"/>
      <c r="BS19" s="4" t="s">
        <v>5</v>
      </c>
    </row>
    <row r="20" spans="2:71" s="1" customFormat="1" ht="18" customHeight="1">
      <c r="B20" s="7"/>
      <c r="E20" s="15" t="s">
        <v>17</v>
      </c>
      <c r="AK20" s="14" t="s">
        <v>21</v>
      </c>
      <c r="AN20" s="15"/>
      <c r="AR20" s="7"/>
      <c r="BS20" s="4" t="s">
        <v>24</v>
      </c>
    </row>
    <row r="21" spans="2:44" s="1" customFormat="1" ht="6.75" customHeight="1">
      <c r="B21" s="7"/>
      <c r="AR21" s="7"/>
    </row>
    <row r="22" spans="2:44" s="1" customFormat="1" ht="12" customHeight="1">
      <c r="B22" s="7"/>
      <c r="D22" s="14" t="s">
        <v>26</v>
      </c>
      <c r="AR22" s="7"/>
    </row>
    <row r="23" spans="2:44" s="1" customFormat="1" ht="16.5" customHeight="1">
      <c r="B23" s="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R23" s="7"/>
    </row>
    <row r="24" spans="2:44" s="1" customFormat="1" ht="6.75" customHeight="1">
      <c r="B24" s="7"/>
      <c r="AR24" s="7"/>
    </row>
    <row r="25" spans="2:44" s="1" customFormat="1" ht="6.75" customHeight="1">
      <c r="B25" s="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R25" s="7"/>
    </row>
    <row r="26" spans="1:57" s="24" customFormat="1" ht="25.5" customHeight="1">
      <c r="A26" s="19"/>
      <c r="B26" s="20"/>
      <c r="C26" s="19"/>
      <c r="D26" s="21" t="s">
        <v>27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>
        <f>ROUND(AG94,2)</f>
        <v>0</v>
      </c>
      <c r="AL26" s="23"/>
      <c r="AM26" s="23"/>
      <c r="AN26" s="23"/>
      <c r="AO26" s="23"/>
      <c r="AP26" s="19"/>
      <c r="AQ26" s="19"/>
      <c r="AR26" s="20"/>
      <c r="BE26" s="19"/>
    </row>
    <row r="27" spans="1:57" s="24" customFormat="1" ht="6.75" customHeight="1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BE27" s="19"/>
    </row>
    <row r="28" spans="1:57" s="24" customFormat="1" ht="12.7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25" t="s">
        <v>28</v>
      </c>
      <c r="M28" s="25"/>
      <c r="N28" s="25"/>
      <c r="O28" s="25"/>
      <c r="P28" s="25"/>
      <c r="Q28" s="19"/>
      <c r="R28" s="19"/>
      <c r="S28" s="19"/>
      <c r="T28" s="19"/>
      <c r="U28" s="19"/>
      <c r="V28" s="19"/>
      <c r="W28" s="25" t="s">
        <v>29</v>
      </c>
      <c r="X28" s="25"/>
      <c r="Y28" s="25"/>
      <c r="Z28" s="25"/>
      <c r="AA28" s="25"/>
      <c r="AB28" s="25"/>
      <c r="AC28" s="25"/>
      <c r="AD28" s="25"/>
      <c r="AE28" s="25"/>
      <c r="AF28" s="19"/>
      <c r="AG28" s="19"/>
      <c r="AH28" s="19"/>
      <c r="AI28" s="19"/>
      <c r="AJ28" s="19"/>
      <c r="AK28" s="25" t="s">
        <v>30</v>
      </c>
      <c r="AL28" s="25"/>
      <c r="AM28" s="25"/>
      <c r="AN28" s="25"/>
      <c r="AO28" s="25"/>
      <c r="AP28" s="19"/>
      <c r="AQ28" s="19"/>
      <c r="AR28" s="20"/>
      <c r="BE28" s="19"/>
    </row>
    <row r="29" spans="2:44" s="26" customFormat="1" ht="14.25" customHeight="1">
      <c r="B29" s="27"/>
      <c r="D29" s="14" t="s">
        <v>31</v>
      </c>
      <c r="F29" s="14" t="s">
        <v>32</v>
      </c>
      <c r="L29" s="28">
        <v>0.21</v>
      </c>
      <c r="M29" s="28"/>
      <c r="N29" s="28"/>
      <c r="O29" s="28"/>
      <c r="P29" s="28"/>
      <c r="W29" s="29">
        <f>ROUND(AZ94,2)</f>
        <v>0</v>
      </c>
      <c r="X29" s="29"/>
      <c r="Y29" s="29"/>
      <c r="Z29" s="29"/>
      <c r="AA29" s="29"/>
      <c r="AB29" s="29"/>
      <c r="AC29" s="29"/>
      <c r="AD29" s="29"/>
      <c r="AE29" s="29"/>
      <c r="AK29" s="29">
        <f>ROUND(AV94,2)</f>
        <v>0</v>
      </c>
      <c r="AL29" s="29"/>
      <c r="AM29" s="29"/>
      <c r="AN29" s="29"/>
      <c r="AO29" s="29"/>
      <c r="AR29" s="27"/>
    </row>
    <row r="30" spans="2:44" s="26" customFormat="1" ht="14.25" customHeight="1">
      <c r="B30" s="27"/>
      <c r="F30" s="14" t="s">
        <v>33</v>
      </c>
      <c r="L30" s="28">
        <v>0.15</v>
      </c>
      <c r="M30" s="28"/>
      <c r="N30" s="28"/>
      <c r="O30" s="28"/>
      <c r="P30" s="28"/>
      <c r="W30" s="29">
        <f>ROUND(BA94,2)</f>
        <v>0</v>
      </c>
      <c r="X30" s="29"/>
      <c r="Y30" s="29"/>
      <c r="Z30" s="29"/>
      <c r="AA30" s="29"/>
      <c r="AB30" s="29"/>
      <c r="AC30" s="29"/>
      <c r="AD30" s="29"/>
      <c r="AE30" s="29"/>
      <c r="AK30" s="29">
        <f>ROUND(AW94,2)</f>
        <v>0</v>
      </c>
      <c r="AL30" s="29"/>
      <c r="AM30" s="29"/>
      <c r="AN30" s="29"/>
      <c r="AO30" s="29"/>
      <c r="AR30" s="27"/>
    </row>
    <row r="31" spans="2:44" s="26" customFormat="1" ht="14.25" customHeight="1" hidden="1">
      <c r="B31" s="27"/>
      <c r="F31" s="14" t="s">
        <v>34</v>
      </c>
      <c r="L31" s="28">
        <v>0.21</v>
      </c>
      <c r="M31" s="28"/>
      <c r="N31" s="28"/>
      <c r="O31" s="28"/>
      <c r="P31" s="28"/>
      <c r="W31" s="29">
        <f>ROUND(BB94,2)</f>
        <v>0</v>
      </c>
      <c r="X31" s="29"/>
      <c r="Y31" s="29"/>
      <c r="Z31" s="29"/>
      <c r="AA31" s="29"/>
      <c r="AB31" s="29"/>
      <c r="AC31" s="29"/>
      <c r="AD31" s="29"/>
      <c r="AE31" s="29"/>
      <c r="AK31" s="29">
        <v>0</v>
      </c>
      <c r="AL31" s="29"/>
      <c r="AM31" s="29"/>
      <c r="AN31" s="29"/>
      <c r="AO31" s="29"/>
      <c r="AR31" s="27"/>
    </row>
    <row r="32" spans="2:44" s="26" customFormat="1" ht="14.25" customHeight="1" hidden="1">
      <c r="B32" s="27"/>
      <c r="F32" s="14" t="s">
        <v>35</v>
      </c>
      <c r="L32" s="28">
        <v>0.15</v>
      </c>
      <c r="M32" s="28"/>
      <c r="N32" s="28"/>
      <c r="O32" s="28"/>
      <c r="P32" s="28"/>
      <c r="W32" s="29">
        <f>ROUND(BC94,2)</f>
        <v>0</v>
      </c>
      <c r="X32" s="29"/>
      <c r="Y32" s="29"/>
      <c r="Z32" s="29"/>
      <c r="AA32" s="29"/>
      <c r="AB32" s="29"/>
      <c r="AC32" s="29"/>
      <c r="AD32" s="29"/>
      <c r="AE32" s="29"/>
      <c r="AK32" s="29">
        <v>0</v>
      </c>
      <c r="AL32" s="29"/>
      <c r="AM32" s="29"/>
      <c r="AN32" s="29"/>
      <c r="AO32" s="29"/>
      <c r="AR32" s="27"/>
    </row>
    <row r="33" spans="2:44" s="26" customFormat="1" ht="14.25" customHeight="1" hidden="1">
      <c r="B33" s="27"/>
      <c r="F33" s="14" t="s">
        <v>36</v>
      </c>
      <c r="L33" s="28">
        <v>0</v>
      </c>
      <c r="M33" s="28"/>
      <c r="N33" s="28"/>
      <c r="O33" s="28"/>
      <c r="P33" s="28"/>
      <c r="W33" s="29">
        <f>ROUND(BD94,2)</f>
        <v>0</v>
      </c>
      <c r="X33" s="29"/>
      <c r="Y33" s="29"/>
      <c r="Z33" s="29"/>
      <c r="AA33" s="29"/>
      <c r="AB33" s="29"/>
      <c r="AC33" s="29"/>
      <c r="AD33" s="29"/>
      <c r="AE33" s="29"/>
      <c r="AK33" s="29">
        <v>0</v>
      </c>
      <c r="AL33" s="29"/>
      <c r="AM33" s="29"/>
      <c r="AN33" s="29"/>
      <c r="AO33" s="29"/>
      <c r="AR33" s="27"/>
    </row>
    <row r="34" spans="1:57" s="24" customFormat="1" ht="6.75" customHeight="1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BE34" s="19"/>
    </row>
    <row r="35" spans="1:57" s="24" customFormat="1" ht="25.5" customHeight="1">
      <c r="A35" s="19"/>
      <c r="B35" s="20"/>
      <c r="C35" s="30"/>
      <c r="D35" s="31" t="s">
        <v>37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38</v>
      </c>
      <c r="U35" s="32"/>
      <c r="V35" s="32"/>
      <c r="W35" s="32"/>
      <c r="X35" s="34" t="s">
        <v>39</v>
      </c>
      <c r="Y35" s="34"/>
      <c r="Z35" s="34"/>
      <c r="AA35" s="34"/>
      <c r="AB35" s="34"/>
      <c r="AC35" s="32"/>
      <c r="AD35" s="32"/>
      <c r="AE35" s="32"/>
      <c r="AF35" s="32"/>
      <c r="AG35" s="32"/>
      <c r="AH35" s="32"/>
      <c r="AI35" s="32"/>
      <c r="AJ35" s="32"/>
      <c r="AK35" s="35">
        <f>SUM(AK26:AK33)</f>
        <v>0</v>
      </c>
      <c r="AL35" s="35"/>
      <c r="AM35" s="35"/>
      <c r="AN35" s="35"/>
      <c r="AO35" s="35"/>
      <c r="AP35" s="30"/>
      <c r="AQ35" s="30"/>
      <c r="AR35" s="20"/>
      <c r="BE35" s="19"/>
    </row>
    <row r="36" spans="1:57" s="24" customFormat="1" ht="6.75" customHeight="1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0"/>
      <c r="BE36" s="19"/>
    </row>
    <row r="37" spans="1:57" s="24" customFormat="1" ht="14.25" customHeight="1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BE37" s="19"/>
    </row>
    <row r="38" spans="2:44" s="1" customFormat="1" ht="14.25" customHeight="1">
      <c r="B38" s="7"/>
      <c r="AR38" s="7"/>
    </row>
    <row r="39" spans="2:44" s="1" customFormat="1" ht="14.25" customHeight="1">
      <c r="B39" s="7"/>
      <c r="AR39" s="7"/>
    </row>
    <row r="40" spans="2:44" s="1" customFormat="1" ht="14.25" customHeight="1">
      <c r="B40" s="7"/>
      <c r="AR40" s="7"/>
    </row>
    <row r="41" spans="2:44" s="1" customFormat="1" ht="14.25" customHeight="1">
      <c r="B41" s="7"/>
      <c r="AR41" s="7"/>
    </row>
    <row r="42" spans="2:44" s="1" customFormat="1" ht="14.25" customHeight="1">
      <c r="B42" s="7"/>
      <c r="AR42" s="7"/>
    </row>
    <row r="43" spans="2:44" s="1" customFormat="1" ht="14.25" customHeight="1">
      <c r="B43" s="7"/>
      <c r="AR43" s="7"/>
    </row>
    <row r="44" spans="2:44" s="1" customFormat="1" ht="14.25" customHeight="1">
      <c r="B44" s="7"/>
      <c r="AR44" s="7"/>
    </row>
    <row r="45" spans="2:44" s="1" customFormat="1" ht="14.25" customHeight="1">
      <c r="B45" s="7"/>
      <c r="AR45" s="7"/>
    </row>
    <row r="46" spans="2:44" s="1" customFormat="1" ht="14.25" customHeight="1">
      <c r="B46" s="7"/>
      <c r="AR46" s="7"/>
    </row>
    <row r="47" spans="2:44" s="1" customFormat="1" ht="14.25" customHeight="1">
      <c r="B47" s="7"/>
      <c r="AR47" s="7"/>
    </row>
    <row r="48" spans="2:44" s="1" customFormat="1" ht="14.25" customHeight="1">
      <c r="B48" s="7"/>
      <c r="AR48" s="7"/>
    </row>
    <row r="49" spans="2:44" s="24" customFormat="1" ht="14.25" customHeight="1">
      <c r="B49" s="36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41</v>
      </c>
      <c r="AI49" s="38"/>
      <c r="AJ49" s="38"/>
      <c r="AK49" s="38"/>
      <c r="AL49" s="38"/>
      <c r="AM49" s="38"/>
      <c r="AN49" s="38"/>
      <c r="AO49" s="38"/>
      <c r="AR49" s="36"/>
    </row>
    <row r="50" spans="2:44" ht="11.25">
      <c r="B50" s="7"/>
      <c r="AR50" s="7"/>
    </row>
    <row r="51" spans="2:44" ht="11.25">
      <c r="B51" s="7"/>
      <c r="AR51" s="7"/>
    </row>
    <row r="52" spans="2:44" ht="11.25">
      <c r="B52" s="7"/>
      <c r="AR52" s="7"/>
    </row>
    <row r="53" spans="2:44" ht="11.25">
      <c r="B53" s="7"/>
      <c r="AR53" s="7"/>
    </row>
    <row r="54" spans="2:44" ht="11.25">
      <c r="B54" s="7"/>
      <c r="AR54" s="7"/>
    </row>
    <row r="55" spans="2:44" ht="11.25">
      <c r="B55" s="7"/>
      <c r="AR55" s="7"/>
    </row>
    <row r="56" spans="2:44" ht="11.25">
      <c r="B56" s="7"/>
      <c r="AR56" s="7"/>
    </row>
    <row r="57" spans="2:44" ht="11.25">
      <c r="B57" s="7"/>
      <c r="AR57" s="7"/>
    </row>
    <row r="58" spans="2:44" ht="11.25">
      <c r="B58" s="7"/>
      <c r="AR58" s="7"/>
    </row>
    <row r="59" spans="2:44" ht="11.25">
      <c r="B59" s="7"/>
      <c r="AR59" s="7"/>
    </row>
    <row r="60" spans="1:57" s="24" customFormat="1" ht="12.75">
      <c r="A60" s="19"/>
      <c r="B60" s="20"/>
      <c r="C60" s="19"/>
      <c r="D60" s="39" t="s">
        <v>42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9" t="s">
        <v>43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9" t="s">
        <v>42</v>
      </c>
      <c r="AI60" s="22"/>
      <c r="AJ60" s="22"/>
      <c r="AK60" s="22"/>
      <c r="AL60" s="22"/>
      <c r="AM60" s="39" t="s">
        <v>43</v>
      </c>
      <c r="AN60" s="22"/>
      <c r="AO60" s="22"/>
      <c r="AP60" s="19"/>
      <c r="AQ60" s="19"/>
      <c r="AR60" s="20"/>
      <c r="BE60" s="19"/>
    </row>
    <row r="61" spans="2:44" ht="11.25">
      <c r="B61" s="7"/>
      <c r="AR61" s="7"/>
    </row>
    <row r="62" spans="2:44" ht="11.25">
      <c r="B62" s="7"/>
      <c r="AR62" s="7"/>
    </row>
    <row r="63" spans="2:44" ht="11.25">
      <c r="B63" s="7"/>
      <c r="AR63" s="7"/>
    </row>
    <row r="64" spans="1:57" s="24" customFormat="1" ht="12.75">
      <c r="A64" s="19"/>
      <c r="B64" s="20"/>
      <c r="C64" s="19"/>
      <c r="D64" s="37" t="s">
        <v>44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45</v>
      </c>
      <c r="AI64" s="40"/>
      <c r="AJ64" s="40"/>
      <c r="AK64" s="40"/>
      <c r="AL64" s="40"/>
      <c r="AM64" s="40"/>
      <c r="AN64" s="40"/>
      <c r="AO64" s="40"/>
      <c r="AP64" s="19"/>
      <c r="AQ64" s="19"/>
      <c r="AR64" s="20"/>
      <c r="BE64" s="19"/>
    </row>
    <row r="65" spans="2:44" ht="11.25">
      <c r="B65" s="7"/>
      <c r="AR65" s="7"/>
    </row>
    <row r="66" spans="2:44" ht="11.25">
      <c r="B66" s="7"/>
      <c r="AR66" s="7"/>
    </row>
    <row r="67" spans="2:44" ht="11.25">
      <c r="B67" s="7"/>
      <c r="AR67" s="7"/>
    </row>
    <row r="68" spans="2:44" ht="11.25">
      <c r="B68" s="7"/>
      <c r="AR68" s="7"/>
    </row>
    <row r="69" spans="2:44" ht="11.25">
      <c r="B69" s="7"/>
      <c r="AR69" s="7"/>
    </row>
    <row r="70" spans="2:44" ht="11.25">
      <c r="B70" s="7"/>
      <c r="AR70" s="7"/>
    </row>
    <row r="71" spans="2:44" ht="11.25">
      <c r="B71" s="7"/>
      <c r="AR71" s="7"/>
    </row>
    <row r="72" spans="2:44" ht="11.25">
      <c r="B72" s="7"/>
      <c r="AR72" s="7"/>
    </row>
    <row r="73" spans="2:44" ht="11.25">
      <c r="B73" s="7"/>
      <c r="AR73" s="7"/>
    </row>
    <row r="74" spans="2:44" ht="11.25">
      <c r="B74" s="7"/>
      <c r="AR74" s="7"/>
    </row>
    <row r="75" spans="1:57" s="24" customFormat="1" ht="12.75">
      <c r="A75" s="19"/>
      <c r="B75" s="20"/>
      <c r="C75" s="19"/>
      <c r="D75" s="39" t="s">
        <v>42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9" t="s">
        <v>43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9" t="s">
        <v>42</v>
      </c>
      <c r="AI75" s="22"/>
      <c r="AJ75" s="22"/>
      <c r="AK75" s="22"/>
      <c r="AL75" s="22"/>
      <c r="AM75" s="39" t="s">
        <v>43</v>
      </c>
      <c r="AN75" s="22"/>
      <c r="AO75" s="22"/>
      <c r="AP75" s="19"/>
      <c r="AQ75" s="19"/>
      <c r="AR75" s="20"/>
      <c r="BE75" s="19"/>
    </row>
    <row r="76" spans="1:57" s="24" customFormat="1" ht="11.25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20"/>
      <c r="BE76" s="19"/>
    </row>
    <row r="77" spans="1:57" s="24" customFormat="1" ht="6.75" customHeight="1">
      <c r="A77" s="19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0"/>
      <c r="BE77" s="19"/>
    </row>
    <row r="81" spans="1:57" s="24" customFormat="1" ht="6.75" customHeight="1">
      <c r="A81" s="19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0"/>
      <c r="BE81" s="19"/>
    </row>
    <row r="82" spans="1:57" s="24" customFormat="1" ht="24.75" customHeight="1">
      <c r="A82" s="19"/>
      <c r="B82" s="20"/>
      <c r="C82" s="8" t="s">
        <v>46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20"/>
      <c r="BE82" s="19"/>
    </row>
    <row r="83" spans="1:57" s="24" customFormat="1" ht="6.7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0"/>
      <c r="BE83" s="19"/>
    </row>
    <row r="84" spans="2:44" s="45" customFormat="1" ht="12" customHeight="1">
      <c r="B84" s="46"/>
      <c r="C84" s="14" t="s">
        <v>11</v>
      </c>
      <c r="L84" s="45">
        <f>K5</f>
        <v>0</v>
      </c>
      <c r="AR84" s="46"/>
    </row>
    <row r="85" spans="2:44" s="47" customFormat="1" ht="36.75" customHeight="1">
      <c r="B85" s="48"/>
      <c r="C85" s="49" t="s">
        <v>12</v>
      </c>
      <c r="L85" s="50" t="str">
        <f>K6</f>
        <v>Nymburk, ul. Okružní - chodníky</v>
      </c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R85" s="48"/>
    </row>
    <row r="86" spans="1:57" s="24" customFormat="1" ht="6.75" customHeight="1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20"/>
      <c r="BE86" s="19"/>
    </row>
    <row r="87" spans="1:57" s="24" customFormat="1" ht="12" customHeight="1">
      <c r="A87" s="19"/>
      <c r="B87" s="20"/>
      <c r="C87" s="14" t="s">
        <v>16</v>
      </c>
      <c r="D87" s="19"/>
      <c r="E87" s="19"/>
      <c r="F87" s="19"/>
      <c r="G87" s="19"/>
      <c r="H87" s="19"/>
      <c r="I87" s="19"/>
      <c r="J87" s="19"/>
      <c r="K87" s="19"/>
      <c r="L87" s="51" t="str">
        <f>IF(K8="","",K8)</f>
        <v/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4" t="s">
        <v>18</v>
      </c>
      <c r="AJ87" s="19"/>
      <c r="AK87" s="19"/>
      <c r="AL87" s="19"/>
      <c r="AM87" s="52" t="str">
        <f>IF(AN8="","",AN8)</f>
        <v/>
      </c>
      <c r="AN87" s="52"/>
      <c r="AO87" s="19"/>
      <c r="AP87" s="19"/>
      <c r="AQ87" s="19"/>
      <c r="AR87" s="20"/>
      <c r="BE87" s="19"/>
    </row>
    <row r="88" spans="1:57" s="24" customFormat="1" ht="6.7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20"/>
      <c r="BE88" s="19"/>
    </row>
    <row r="89" spans="1:57" s="24" customFormat="1" ht="15" customHeight="1">
      <c r="A89" s="19"/>
      <c r="B89" s="20"/>
      <c r="C89" s="14" t="s">
        <v>19</v>
      </c>
      <c r="D89" s="19"/>
      <c r="E89" s="19"/>
      <c r="F89" s="19"/>
      <c r="G89" s="19"/>
      <c r="H89" s="19"/>
      <c r="I89" s="19"/>
      <c r="J89" s="19"/>
      <c r="K89" s="19"/>
      <c r="L89" s="45" t="str">
        <f>IF(E11="","",E11)</f>
        <v/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4" t="s">
        <v>23</v>
      </c>
      <c r="AJ89" s="19"/>
      <c r="AK89" s="19"/>
      <c r="AL89" s="19"/>
      <c r="AM89" s="53" t="str">
        <f>IF(E17="","",E17)</f>
        <v/>
      </c>
      <c r="AN89" s="53"/>
      <c r="AO89" s="53"/>
      <c r="AP89" s="53"/>
      <c r="AQ89" s="19"/>
      <c r="AR89" s="20"/>
      <c r="AS89" s="54" t="s">
        <v>47</v>
      </c>
      <c r="AT89" s="54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19"/>
    </row>
    <row r="90" spans="1:57" s="24" customFormat="1" ht="15" customHeight="1">
      <c r="A90" s="19"/>
      <c r="B90" s="20"/>
      <c r="C90" s="14" t="s">
        <v>22</v>
      </c>
      <c r="D90" s="19"/>
      <c r="E90" s="19"/>
      <c r="F90" s="19"/>
      <c r="G90" s="19"/>
      <c r="H90" s="19"/>
      <c r="I90" s="19"/>
      <c r="J90" s="19"/>
      <c r="K90" s="19"/>
      <c r="L90" s="45" t="str">
        <f>IF(E14="","",E14)</f>
        <v/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4" t="s">
        <v>25</v>
      </c>
      <c r="AJ90" s="19"/>
      <c r="AK90" s="19"/>
      <c r="AL90" s="19"/>
      <c r="AM90" s="53" t="str">
        <f>IF(E20="","",E20)</f>
        <v/>
      </c>
      <c r="AN90" s="53"/>
      <c r="AO90" s="53"/>
      <c r="AP90" s="53"/>
      <c r="AQ90" s="19"/>
      <c r="AR90" s="20"/>
      <c r="AS90" s="54"/>
      <c r="AT90" s="54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19"/>
    </row>
    <row r="91" spans="1:57" s="24" customFormat="1" ht="10.5" customHeight="1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20"/>
      <c r="AS91" s="54"/>
      <c r="AT91" s="54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19"/>
    </row>
    <row r="92" spans="1:57" s="24" customFormat="1" ht="29.25" customHeight="1">
      <c r="A92" s="19"/>
      <c r="B92" s="20"/>
      <c r="C92" s="59" t="s">
        <v>48</v>
      </c>
      <c r="D92" s="59"/>
      <c r="E92" s="59"/>
      <c r="F92" s="59"/>
      <c r="G92" s="59"/>
      <c r="H92" s="60"/>
      <c r="I92" s="61" t="s">
        <v>49</v>
      </c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2" t="s">
        <v>50</v>
      </c>
      <c r="AH92" s="62"/>
      <c r="AI92" s="62"/>
      <c r="AJ92" s="62"/>
      <c r="AK92" s="62"/>
      <c r="AL92" s="62"/>
      <c r="AM92" s="62"/>
      <c r="AN92" s="63" t="s">
        <v>51</v>
      </c>
      <c r="AO92" s="63"/>
      <c r="AP92" s="63"/>
      <c r="AQ92" s="64" t="s">
        <v>52</v>
      </c>
      <c r="AR92" s="20"/>
      <c r="AS92" s="65" t="s">
        <v>53</v>
      </c>
      <c r="AT92" s="66" t="s">
        <v>54</v>
      </c>
      <c r="AU92" s="66" t="s">
        <v>55</v>
      </c>
      <c r="AV92" s="66" t="s">
        <v>56</v>
      </c>
      <c r="AW92" s="66" t="s">
        <v>57</v>
      </c>
      <c r="AX92" s="66" t="s">
        <v>58</v>
      </c>
      <c r="AY92" s="66" t="s">
        <v>59</v>
      </c>
      <c r="AZ92" s="66" t="s">
        <v>60</v>
      </c>
      <c r="BA92" s="66" t="s">
        <v>61</v>
      </c>
      <c r="BB92" s="66" t="s">
        <v>62</v>
      </c>
      <c r="BC92" s="66" t="s">
        <v>63</v>
      </c>
      <c r="BD92" s="67" t="s">
        <v>64</v>
      </c>
      <c r="BE92" s="19"/>
    </row>
    <row r="93" spans="1:57" s="24" customFormat="1" ht="10.5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20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19"/>
    </row>
    <row r="94" spans="2:90" s="71" customFormat="1" ht="32.25" customHeight="1">
      <c r="B94" s="72"/>
      <c r="C94" s="73" t="s">
        <v>65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5">
        <f>ROUND(AG95,2)</f>
        <v>0</v>
      </c>
      <c r="AH94" s="75"/>
      <c r="AI94" s="75"/>
      <c r="AJ94" s="75"/>
      <c r="AK94" s="75"/>
      <c r="AL94" s="75"/>
      <c r="AM94" s="75"/>
      <c r="AN94" s="76">
        <f>SUM(AG94,AT94)</f>
        <v>0</v>
      </c>
      <c r="AO94" s="76"/>
      <c r="AP94" s="76"/>
      <c r="AQ94" s="77"/>
      <c r="AR94" s="72"/>
      <c r="AS94" s="78">
        <f>ROUND(AS95,2)</f>
        <v>0</v>
      </c>
      <c r="AT94" s="79">
        <f>ROUND(SUM(AV94:AW94),2)</f>
        <v>0</v>
      </c>
      <c r="AU94" s="80">
        <f>ROUND(AU95,5)</f>
        <v>351.77274</v>
      </c>
      <c r="AV94" s="79">
        <f>ROUND(AZ94*L29,2)</f>
        <v>0</v>
      </c>
      <c r="AW94" s="79">
        <f>ROUND(BA94*L30,2)</f>
        <v>0</v>
      </c>
      <c r="AX94" s="79">
        <f>ROUND(BB94*L29,2)</f>
        <v>0</v>
      </c>
      <c r="AY94" s="79">
        <f>ROUND(BC94*L30,2)</f>
        <v>0</v>
      </c>
      <c r="AZ94" s="79">
        <f>ROUND(AZ95,2)</f>
        <v>0</v>
      </c>
      <c r="BA94" s="79">
        <f>ROUND(BA95,2)</f>
        <v>0</v>
      </c>
      <c r="BB94" s="79">
        <f>ROUND(BB95,2)</f>
        <v>0</v>
      </c>
      <c r="BC94" s="79">
        <f>ROUND(BC95,2)</f>
        <v>0</v>
      </c>
      <c r="BD94" s="81">
        <f>ROUND(BD95,2)</f>
        <v>0</v>
      </c>
      <c r="BS94" s="82" t="s">
        <v>66</v>
      </c>
      <c r="BT94" s="82" t="s">
        <v>67</v>
      </c>
      <c r="BV94" s="82" t="s">
        <v>68</v>
      </c>
      <c r="BW94" s="82" t="s">
        <v>3</v>
      </c>
      <c r="BX94" s="82" t="s">
        <v>69</v>
      </c>
      <c r="CL94" s="82"/>
    </row>
    <row r="95" spans="1:90" s="94" customFormat="1" ht="16.5" customHeight="1">
      <c r="A95" s="83" t="s">
        <v>70</v>
      </c>
      <c r="B95" s="84"/>
      <c r="C95" s="85"/>
      <c r="D95" s="86" t="s">
        <v>71</v>
      </c>
      <c r="E95" s="86"/>
      <c r="F95" s="86"/>
      <c r="G95" s="86"/>
      <c r="H95" s="86"/>
      <c r="I95" s="87"/>
      <c r="J95" s="86" t="s">
        <v>13</v>
      </c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8">
        <f>'114 - Nymburk, ul. Okružn...'!J28</f>
        <v>0</v>
      </c>
      <c r="AH95" s="88"/>
      <c r="AI95" s="88"/>
      <c r="AJ95" s="88"/>
      <c r="AK95" s="88"/>
      <c r="AL95" s="88"/>
      <c r="AM95" s="88"/>
      <c r="AN95" s="88">
        <f>SUM(AG95,AT95)</f>
        <v>0</v>
      </c>
      <c r="AO95" s="88"/>
      <c r="AP95" s="88"/>
      <c r="AQ95" s="89" t="s">
        <v>72</v>
      </c>
      <c r="AR95" s="84"/>
      <c r="AS95" s="90">
        <v>0</v>
      </c>
      <c r="AT95" s="91">
        <f>ROUND(SUM(AV95:AW95),2)</f>
        <v>0</v>
      </c>
      <c r="AU95" s="92">
        <f>'114 - Nymburk, ul. Okružn...'!P122</f>
        <v>351.772742</v>
      </c>
      <c r="AV95" s="91">
        <f>'114 - Nymburk, ul. Okružn...'!J31</f>
        <v>0</v>
      </c>
      <c r="AW95" s="91">
        <f>'114 - Nymburk, ul. Okružn...'!J32</f>
        <v>0</v>
      </c>
      <c r="AX95" s="91">
        <f>'114 - Nymburk, ul. Okružn...'!J33</f>
        <v>0</v>
      </c>
      <c r="AY95" s="91">
        <f>'114 - Nymburk, ul. Okružn...'!J34</f>
        <v>0</v>
      </c>
      <c r="AZ95" s="91">
        <f>'114 - Nymburk, ul. Okružn...'!F31</f>
        <v>0</v>
      </c>
      <c r="BA95" s="91">
        <f>'114 - Nymburk, ul. Okružn...'!F32</f>
        <v>0</v>
      </c>
      <c r="BB95" s="91">
        <f>'114 - Nymburk, ul. Okružn...'!F33</f>
        <v>0</v>
      </c>
      <c r="BC95" s="91">
        <f>'114 - Nymburk, ul. Okružn...'!F34</f>
        <v>0</v>
      </c>
      <c r="BD95" s="93">
        <f>'114 - Nymburk, ul. Okružn...'!F35</f>
        <v>0</v>
      </c>
      <c r="BT95" s="95" t="s">
        <v>73</v>
      </c>
      <c r="BU95" s="95" t="s">
        <v>74</v>
      </c>
      <c r="BV95" s="95" t="s">
        <v>68</v>
      </c>
      <c r="BW95" s="95" t="s">
        <v>3</v>
      </c>
      <c r="BX95" s="95" t="s">
        <v>69</v>
      </c>
      <c r="CL95" s="95"/>
    </row>
    <row r="96" spans="1:57" s="24" customFormat="1" ht="30" customHeight="1">
      <c r="A96" s="19"/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20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s="24" customFormat="1" ht="6.75" customHeight="1">
      <c r="A97" s="19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0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</sheetData>
  <mergeCells count="40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'114 - Nymburk, ul. Okružn...'!C2" display="/"/>
  </hyperlink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2:BM193"/>
  <sheetViews>
    <sheetView showGridLines="0" workbookViewId="0" topLeftCell="A192">
      <selection activeCell="F90" sqref="F90"/>
    </sheetView>
  </sheetViews>
  <sheetFormatPr defaultColWidth="8.5742187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" t="s">
        <v>4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3</v>
      </c>
    </row>
    <row r="3" spans="2:46" s="1" customFormat="1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75</v>
      </c>
    </row>
    <row r="4" spans="2:46" s="1" customFormat="1" ht="24.75" customHeight="1">
      <c r="B4" s="7"/>
      <c r="D4" s="8" t="s">
        <v>76</v>
      </c>
      <c r="L4" s="7"/>
      <c r="M4" s="96" t="s">
        <v>9</v>
      </c>
      <c r="AT4" s="4" t="s">
        <v>2</v>
      </c>
    </row>
    <row r="5" spans="2:12" s="1" customFormat="1" ht="6.75" customHeight="1">
      <c r="B5" s="7"/>
      <c r="L5" s="7"/>
    </row>
    <row r="6" spans="1:31" s="24" customFormat="1" ht="12" customHeight="1">
      <c r="A6" s="19"/>
      <c r="B6" s="20"/>
      <c r="C6" s="19"/>
      <c r="D6" s="14" t="s">
        <v>12</v>
      </c>
      <c r="E6" s="19"/>
      <c r="F6" s="19"/>
      <c r="G6" s="19"/>
      <c r="H6" s="19"/>
      <c r="I6" s="19"/>
      <c r="J6" s="19"/>
      <c r="K6" s="19"/>
      <c r="L6" s="36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4" customFormat="1" ht="16.5" customHeight="1">
      <c r="A7" s="19"/>
      <c r="B7" s="20"/>
      <c r="C7" s="19"/>
      <c r="D7" s="19"/>
      <c r="E7" s="97" t="s">
        <v>13</v>
      </c>
      <c r="F7" s="97"/>
      <c r="G7" s="97"/>
      <c r="H7" s="97"/>
      <c r="I7" s="19"/>
      <c r="J7" s="19"/>
      <c r="K7" s="19"/>
      <c r="L7" s="36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4" customFormat="1" ht="11.25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36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4" customFormat="1" ht="12" customHeight="1">
      <c r="A9" s="19"/>
      <c r="B9" s="20"/>
      <c r="C9" s="19"/>
      <c r="D9" s="14" t="s">
        <v>14</v>
      </c>
      <c r="E9" s="19"/>
      <c r="F9" s="15"/>
      <c r="G9" s="19"/>
      <c r="H9" s="19"/>
      <c r="I9" s="14" t="s">
        <v>15</v>
      </c>
      <c r="J9" s="15"/>
      <c r="K9" s="19"/>
      <c r="L9" s="36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4" customFormat="1" ht="12" customHeight="1">
      <c r="A10" s="19"/>
      <c r="B10" s="20"/>
      <c r="C10" s="19"/>
      <c r="D10" s="14" t="s">
        <v>16</v>
      </c>
      <c r="E10" s="19"/>
      <c r="F10" s="15" t="s">
        <v>17</v>
      </c>
      <c r="G10" s="19"/>
      <c r="H10" s="19"/>
      <c r="I10" s="14" t="s">
        <v>18</v>
      </c>
      <c r="J10" s="98"/>
      <c r="K10" s="19"/>
      <c r="L10" s="36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4" customFormat="1" ht="10.5" customHeight="1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36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4" customFormat="1" ht="12" customHeight="1">
      <c r="A12" s="19"/>
      <c r="B12" s="20"/>
      <c r="C12" s="19"/>
      <c r="D12" s="14" t="s">
        <v>19</v>
      </c>
      <c r="E12" s="19"/>
      <c r="F12" s="19"/>
      <c r="G12" s="19"/>
      <c r="H12" s="19"/>
      <c r="I12" s="14" t="s">
        <v>20</v>
      </c>
      <c r="J12" s="15" t="str">
        <f>IF('Rekapitulace stavby'!AN10="","",'Rekapitulace stavby'!AN10)</f>
        <v/>
      </c>
      <c r="K12" s="19"/>
      <c r="L12" s="36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4" customFormat="1" ht="18" customHeight="1">
      <c r="A13" s="19"/>
      <c r="B13" s="20"/>
      <c r="C13" s="19"/>
      <c r="D13" s="19"/>
      <c r="E13" s="15" t="str">
        <f>IF('Rekapitulace stavby'!E11="","",'Rekapitulace stavby'!E11)</f>
        <v/>
      </c>
      <c r="F13" s="19"/>
      <c r="G13" s="19"/>
      <c r="H13" s="19"/>
      <c r="I13" s="14" t="s">
        <v>21</v>
      </c>
      <c r="J13" s="15" t="str">
        <f>IF('Rekapitulace stavby'!AN11="","",'Rekapitulace stavby'!AN11)</f>
        <v/>
      </c>
      <c r="K13" s="19"/>
      <c r="L13" s="36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4" customFormat="1" ht="6.75" customHeight="1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36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4" customFormat="1" ht="12" customHeight="1">
      <c r="A15" s="19"/>
      <c r="B15" s="20"/>
      <c r="C15" s="19"/>
      <c r="D15" s="14" t="s">
        <v>22</v>
      </c>
      <c r="E15" s="19"/>
      <c r="F15" s="19"/>
      <c r="G15" s="19"/>
      <c r="H15" s="19"/>
      <c r="I15" s="14" t="s">
        <v>20</v>
      </c>
      <c r="J15" s="15"/>
      <c r="K15" s="19"/>
      <c r="L15" s="36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4" customFormat="1" ht="18" customHeight="1">
      <c r="A16" s="19"/>
      <c r="B16" s="20"/>
      <c r="C16" s="19"/>
      <c r="D16" s="19"/>
      <c r="E16" s="99" t="str">
        <f>'Rekapitulace stavby'!E14</f>
        <v/>
      </c>
      <c r="F16" s="99"/>
      <c r="G16" s="99"/>
      <c r="H16" s="99"/>
      <c r="I16" s="14" t="s">
        <v>21</v>
      </c>
      <c r="J16" s="15"/>
      <c r="K16" s="19"/>
      <c r="L16" s="36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4" customFormat="1" ht="6.7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36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4" customFormat="1" ht="12" customHeight="1">
      <c r="A18" s="19"/>
      <c r="B18" s="20"/>
      <c r="C18" s="19"/>
      <c r="D18" s="14" t="s">
        <v>23</v>
      </c>
      <c r="E18" s="19"/>
      <c r="F18" s="19"/>
      <c r="G18" s="19"/>
      <c r="H18" s="19"/>
      <c r="I18" s="14" t="s">
        <v>20</v>
      </c>
      <c r="J18" s="15" t="str">
        <f>IF('Rekapitulace stavby'!AN16="","",'Rekapitulace stavby'!AN16)</f>
        <v/>
      </c>
      <c r="K18" s="19"/>
      <c r="L18" s="36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4" customFormat="1" ht="18" customHeight="1">
      <c r="A19" s="19"/>
      <c r="B19" s="20"/>
      <c r="C19" s="19"/>
      <c r="D19" s="19"/>
      <c r="E19" s="15" t="str">
        <f>IF('Rekapitulace stavby'!E17="","",'Rekapitulace stavby'!E17)</f>
        <v/>
      </c>
      <c r="F19" s="19"/>
      <c r="G19" s="19"/>
      <c r="H19" s="19"/>
      <c r="I19" s="14" t="s">
        <v>21</v>
      </c>
      <c r="J19" s="15" t="str">
        <f>IF('Rekapitulace stavby'!AN17="","",'Rekapitulace stavby'!AN17)</f>
        <v/>
      </c>
      <c r="K19" s="19"/>
      <c r="L19" s="36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4" customFormat="1" ht="6.75" customHeight="1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36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4" customFormat="1" ht="12" customHeight="1">
      <c r="A21" s="19"/>
      <c r="B21" s="20"/>
      <c r="C21" s="19"/>
      <c r="D21" s="14" t="s">
        <v>25</v>
      </c>
      <c r="E21" s="19"/>
      <c r="F21" s="19"/>
      <c r="G21" s="19"/>
      <c r="H21" s="19"/>
      <c r="I21" s="14" t="s">
        <v>20</v>
      </c>
      <c r="J21" s="15" t="str">
        <f>IF('Rekapitulace stavby'!AN19="","",'Rekapitulace stavby'!AN19)</f>
        <v/>
      </c>
      <c r="K21" s="19"/>
      <c r="L21" s="36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4" customFormat="1" ht="18" customHeight="1">
      <c r="A22" s="19"/>
      <c r="B22" s="20"/>
      <c r="C22" s="19"/>
      <c r="D22" s="19"/>
      <c r="E22" s="15" t="str">
        <f>IF('Rekapitulace stavby'!E20="","",'Rekapitulace stavby'!E20)</f>
        <v/>
      </c>
      <c r="F22" s="19"/>
      <c r="G22" s="19"/>
      <c r="H22" s="19"/>
      <c r="I22" s="14" t="s">
        <v>21</v>
      </c>
      <c r="J22" s="15" t="str">
        <f>IF('Rekapitulace stavby'!AN20="","",'Rekapitulace stavby'!AN20)</f>
        <v/>
      </c>
      <c r="K22" s="19"/>
      <c r="L22" s="36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4" customFormat="1" ht="6.75" customHeight="1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36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4" customFormat="1" ht="12" customHeight="1">
      <c r="A24" s="19"/>
      <c r="B24" s="20"/>
      <c r="C24" s="19"/>
      <c r="D24" s="14" t="s">
        <v>26</v>
      </c>
      <c r="E24" s="19"/>
      <c r="F24" s="19"/>
      <c r="G24" s="19"/>
      <c r="H24" s="19"/>
      <c r="I24" s="19"/>
      <c r="J24" s="19"/>
      <c r="K24" s="19"/>
      <c r="L24" s="3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103" customFormat="1" ht="16.5" customHeight="1">
      <c r="A25" s="100"/>
      <c r="B25" s="101"/>
      <c r="C25" s="100"/>
      <c r="D25" s="100"/>
      <c r="E25" s="17"/>
      <c r="F25" s="17"/>
      <c r="G25" s="17"/>
      <c r="H25" s="17"/>
      <c r="I25" s="100"/>
      <c r="J25" s="100"/>
      <c r="K25" s="100"/>
      <c r="L25" s="102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s="24" customFormat="1" ht="6.75" customHeight="1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3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4" customFormat="1" ht="6.75" customHeight="1">
      <c r="A27" s="19"/>
      <c r="B27" s="20"/>
      <c r="C27" s="19"/>
      <c r="D27" s="69"/>
      <c r="E27" s="69"/>
      <c r="F27" s="69"/>
      <c r="G27" s="69"/>
      <c r="H27" s="69"/>
      <c r="I27" s="69"/>
      <c r="J27" s="69"/>
      <c r="K27" s="69"/>
      <c r="L27" s="36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4" customFormat="1" ht="24.75" customHeight="1">
      <c r="A28" s="19"/>
      <c r="B28" s="20"/>
      <c r="C28" s="19"/>
      <c r="D28" s="104" t="s">
        <v>27</v>
      </c>
      <c r="E28" s="19"/>
      <c r="F28" s="19"/>
      <c r="G28" s="19"/>
      <c r="H28" s="19"/>
      <c r="I28" s="19"/>
      <c r="J28" s="105">
        <f>ROUND(J122,2)</f>
        <v>0</v>
      </c>
      <c r="K28" s="19"/>
      <c r="L28" s="36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4" customFormat="1" ht="6.75" customHeight="1">
      <c r="A29" s="19"/>
      <c r="B29" s="20"/>
      <c r="C29" s="19"/>
      <c r="D29" s="69"/>
      <c r="E29" s="69"/>
      <c r="F29" s="69"/>
      <c r="G29" s="69"/>
      <c r="H29" s="69"/>
      <c r="I29" s="69"/>
      <c r="J29" s="69"/>
      <c r="K29" s="69"/>
      <c r="L29" s="36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4" customFormat="1" ht="14.25" customHeight="1">
      <c r="A30" s="19"/>
      <c r="B30" s="20"/>
      <c r="C30" s="19"/>
      <c r="D30" s="19"/>
      <c r="E30" s="19"/>
      <c r="F30" s="106" t="s">
        <v>29</v>
      </c>
      <c r="G30" s="19"/>
      <c r="H30" s="19"/>
      <c r="I30" s="106" t="s">
        <v>28</v>
      </c>
      <c r="J30" s="106" t="s">
        <v>30</v>
      </c>
      <c r="K30" s="19"/>
      <c r="L30" s="36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4" customFormat="1" ht="14.25" customHeight="1">
      <c r="A31" s="19"/>
      <c r="B31" s="20"/>
      <c r="C31" s="19"/>
      <c r="D31" s="107" t="s">
        <v>31</v>
      </c>
      <c r="E31" s="14" t="s">
        <v>32</v>
      </c>
      <c r="F31" s="108">
        <f>ROUND((SUM(BE122:BE192)),2)</f>
        <v>0</v>
      </c>
      <c r="G31" s="19"/>
      <c r="H31" s="19"/>
      <c r="I31" s="109">
        <v>0.21</v>
      </c>
      <c r="J31" s="108">
        <f>ROUND(((SUM(BE122:BE192))*I31),2)</f>
        <v>0</v>
      </c>
      <c r="K31" s="19"/>
      <c r="L31" s="3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4" customFormat="1" ht="14.25" customHeight="1">
      <c r="A32" s="19"/>
      <c r="B32" s="20"/>
      <c r="C32" s="19"/>
      <c r="D32" s="19"/>
      <c r="E32" s="14" t="s">
        <v>33</v>
      </c>
      <c r="F32" s="108">
        <f>ROUND((SUM(BF122:BF192)),2)</f>
        <v>0</v>
      </c>
      <c r="G32" s="19"/>
      <c r="H32" s="19"/>
      <c r="I32" s="109">
        <v>0.15</v>
      </c>
      <c r="J32" s="108">
        <f>ROUND(((SUM(BF122:BF192))*I32),2)</f>
        <v>0</v>
      </c>
      <c r="K32" s="19"/>
      <c r="L32" s="36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4" customFormat="1" ht="14.25" customHeight="1" hidden="1">
      <c r="A33" s="19"/>
      <c r="B33" s="20"/>
      <c r="C33" s="19"/>
      <c r="D33" s="19"/>
      <c r="E33" s="14" t="s">
        <v>34</v>
      </c>
      <c r="F33" s="108">
        <f>ROUND((SUM(BG122:BG192)),2)</f>
        <v>0</v>
      </c>
      <c r="G33" s="19"/>
      <c r="H33" s="19"/>
      <c r="I33" s="109">
        <v>0.21</v>
      </c>
      <c r="J33" s="108">
        <f>0</f>
        <v>0</v>
      </c>
      <c r="K33" s="19"/>
      <c r="L33" s="36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4" customFormat="1" ht="14.25" customHeight="1" hidden="1">
      <c r="A34" s="19"/>
      <c r="B34" s="20"/>
      <c r="C34" s="19"/>
      <c r="D34" s="19"/>
      <c r="E34" s="14" t="s">
        <v>35</v>
      </c>
      <c r="F34" s="108">
        <f>ROUND((SUM(BH122:BH192)),2)</f>
        <v>0</v>
      </c>
      <c r="G34" s="19"/>
      <c r="H34" s="19"/>
      <c r="I34" s="109">
        <v>0.15</v>
      </c>
      <c r="J34" s="108">
        <f>0</f>
        <v>0</v>
      </c>
      <c r="K34" s="19"/>
      <c r="L34" s="3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4" customFormat="1" ht="14.25" customHeight="1" hidden="1">
      <c r="A35" s="19"/>
      <c r="B35" s="20"/>
      <c r="C35" s="19"/>
      <c r="D35" s="19"/>
      <c r="E35" s="14" t="s">
        <v>36</v>
      </c>
      <c r="F35" s="108">
        <f>ROUND((SUM(BI122:BI192)),2)</f>
        <v>0</v>
      </c>
      <c r="G35" s="19"/>
      <c r="H35" s="19"/>
      <c r="I35" s="109">
        <v>0</v>
      </c>
      <c r="J35" s="108">
        <f>0</f>
        <v>0</v>
      </c>
      <c r="K35" s="19"/>
      <c r="L35" s="36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4" customFormat="1" ht="6.75" customHeight="1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3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4" customFormat="1" ht="24.75" customHeight="1">
      <c r="A37" s="19"/>
      <c r="B37" s="20"/>
      <c r="C37" s="110"/>
      <c r="D37" s="111" t="s">
        <v>37</v>
      </c>
      <c r="E37" s="60"/>
      <c r="F37" s="60"/>
      <c r="G37" s="112" t="s">
        <v>38</v>
      </c>
      <c r="H37" s="113" t="s">
        <v>39</v>
      </c>
      <c r="I37" s="60"/>
      <c r="J37" s="114">
        <f>SUM(J28:J35)</f>
        <v>0</v>
      </c>
      <c r="K37" s="115"/>
      <c r="L37" s="36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4" customFormat="1" ht="14.25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36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2:12" s="1" customFormat="1" ht="14.25" customHeight="1">
      <c r="B39" s="7"/>
      <c r="L39" s="7"/>
    </row>
    <row r="40" spans="2:12" s="1" customFormat="1" ht="14.25" customHeight="1">
      <c r="B40" s="7"/>
      <c r="L40" s="7"/>
    </row>
    <row r="41" spans="2:12" s="1" customFormat="1" ht="14.25" customHeight="1">
      <c r="B41" s="7"/>
      <c r="L41" s="7"/>
    </row>
    <row r="42" spans="2:12" s="1" customFormat="1" ht="14.25" customHeight="1">
      <c r="B42" s="7"/>
      <c r="L42" s="7"/>
    </row>
    <row r="43" spans="2:12" s="1" customFormat="1" ht="14.25" customHeight="1">
      <c r="B43" s="7"/>
      <c r="L43" s="7"/>
    </row>
    <row r="44" spans="2:12" s="1" customFormat="1" ht="14.25" customHeight="1">
      <c r="B44" s="7"/>
      <c r="L44" s="7"/>
    </row>
    <row r="45" spans="2:12" s="1" customFormat="1" ht="14.25" customHeight="1">
      <c r="B45" s="7"/>
      <c r="L45" s="7"/>
    </row>
    <row r="46" spans="2:12" s="1" customFormat="1" ht="14.25" customHeight="1">
      <c r="B46" s="7"/>
      <c r="L46" s="7"/>
    </row>
    <row r="47" spans="2:12" s="1" customFormat="1" ht="14.25" customHeight="1">
      <c r="B47" s="7"/>
      <c r="L47" s="7"/>
    </row>
    <row r="48" spans="2:12" s="1" customFormat="1" ht="14.25" customHeight="1">
      <c r="B48" s="7"/>
      <c r="L48" s="7"/>
    </row>
    <row r="49" spans="2:12" s="1" customFormat="1" ht="14.25" customHeight="1">
      <c r="B49" s="7"/>
      <c r="L49" s="7"/>
    </row>
    <row r="50" spans="2:12" s="24" customFormat="1" ht="14.25" customHeight="1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2:12" ht="11.25">
      <c r="B51" s="7"/>
      <c r="L51" s="7"/>
    </row>
    <row r="52" spans="2:12" ht="11.25">
      <c r="B52" s="7"/>
      <c r="L52" s="7"/>
    </row>
    <row r="53" spans="2:12" ht="11.25">
      <c r="B53" s="7"/>
      <c r="L53" s="7"/>
    </row>
    <row r="54" spans="2:12" ht="11.25">
      <c r="B54" s="7"/>
      <c r="L54" s="7"/>
    </row>
    <row r="55" spans="2:12" ht="11.25">
      <c r="B55" s="7"/>
      <c r="L55" s="7"/>
    </row>
    <row r="56" spans="2:12" ht="11.25">
      <c r="B56" s="7"/>
      <c r="L56" s="7"/>
    </row>
    <row r="57" spans="2:12" ht="11.25">
      <c r="B57" s="7"/>
      <c r="L57" s="7"/>
    </row>
    <row r="58" spans="2:12" ht="11.25">
      <c r="B58" s="7"/>
      <c r="L58" s="7"/>
    </row>
    <row r="59" spans="2:12" ht="11.25">
      <c r="B59" s="7"/>
      <c r="L59" s="7"/>
    </row>
    <row r="60" spans="2:12" ht="11.25">
      <c r="B60" s="7"/>
      <c r="L60" s="7"/>
    </row>
    <row r="61" spans="1:31" s="24" customFormat="1" ht="12.75">
      <c r="A61" s="19"/>
      <c r="B61" s="20"/>
      <c r="C61" s="19"/>
      <c r="D61" s="39" t="s">
        <v>42</v>
      </c>
      <c r="E61" s="22"/>
      <c r="F61" s="116" t="s">
        <v>43</v>
      </c>
      <c r="G61" s="39" t="s">
        <v>42</v>
      </c>
      <c r="H61" s="22"/>
      <c r="I61" s="22"/>
      <c r="J61" s="117" t="s">
        <v>43</v>
      </c>
      <c r="K61" s="22"/>
      <c r="L61" s="36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12" ht="11.25">
      <c r="B62" s="7"/>
      <c r="L62" s="7"/>
    </row>
    <row r="63" spans="2:12" ht="11.25">
      <c r="B63" s="7"/>
      <c r="L63" s="7"/>
    </row>
    <row r="64" spans="2:12" ht="11.25">
      <c r="B64" s="7"/>
      <c r="L64" s="7"/>
    </row>
    <row r="65" spans="1:31" s="24" customFormat="1" ht="12.75">
      <c r="A65" s="19"/>
      <c r="B65" s="20"/>
      <c r="C65" s="19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:12" ht="11.25">
      <c r="B66" s="7"/>
      <c r="L66" s="7"/>
    </row>
    <row r="67" spans="2:12" ht="11.25">
      <c r="B67" s="7"/>
      <c r="L67" s="7"/>
    </row>
    <row r="68" spans="2:12" ht="11.25">
      <c r="B68" s="7"/>
      <c r="L68" s="7"/>
    </row>
    <row r="69" spans="2:12" ht="11.25">
      <c r="B69" s="7"/>
      <c r="L69" s="7"/>
    </row>
    <row r="70" spans="2:12" ht="11.25">
      <c r="B70" s="7"/>
      <c r="L70" s="7"/>
    </row>
    <row r="71" spans="2:12" ht="11.25">
      <c r="B71" s="7"/>
      <c r="L71" s="7"/>
    </row>
    <row r="72" spans="2:12" ht="11.25">
      <c r="B72" s="7"/>
      <c r="L72" s="7"/>
    </row>
    <row r="73" spans="2:12" ht="11.25">
      <c r="B73" s="7"/>
      <c r="L73" s="7"/>
    </row>
    <row r="74" spans="2:12" ht="11.25">
      <c r="B74" s="7"/>
      <c r="L74" s="7"/>
    </row>
    <row r="75" spans="2:12" ht="11.25">
      <c r="B75" s="7"/>
      <c r="L75" s="7"/>
    </row>
    <row r="76" spans="1:31" s="24" customFormat="1" ht="12.75">
      <c r="A76" s="19"/>
      <c r="B76" s="20"/>
      <c r="C76" s="19"/>
      <c r="D76" s="39" t="s">
        <v>42</v>
      </c>
      <c r="E76" s="22"/>
      <c r="F76" s="116" t="s">
        <v>43</v>
      </c>
      <c r="G76" s="39" t="s">
        <v>42</v>
      </c>
      <c r="H76" s="22"/>
      <c r="I76" s="22"/>
      <c r="J76" s="117" t="s">
        <v>43</v>
      </c>
      <c r="K76" s="22"/>
      <c r="L76" s="36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4" customFormat="1" ht="14.25" customHeight="1">
      <c r="A77" s="19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31" s="24" customFormat="1" ht="6.75" customHeight="1">
      <c r="A81" s="19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4" customFormat="1" ht="24.75" customHeight="1">
      <c r="A82" s="19"/>
      <c r="B82" s="20"/>
      <c r="C82" s="8" t="s">
        <v>77</v>
      </c>
      <c r="D82" s="19"/>
      <c r="E82" s="19"/>
      <c r="F82" s="19"/>
      <c r="G82" s="19"/>
      <c r="H82" s="19"/>
      <c r="I82" s="19"/>
      <c r="J82" s="19"/>
      <c r="K82" s="19"/>
      <c r="L82" s="36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4" customFormat="1" ht="6.7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36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4" customFormat="1" ht="12" customHeight="1">
      <c r="A84" s="19"/>
      <c r="B84" s="20"/>
      <c r="C84" s="14" t="s">
        <v>12</v>
      </c>
      <c r="D84" s="19"/>
      <c r="E84" s="19"/>
      <c r="F84" s="19"/>
      <c r="G84" s="19"/>
      <c r="H84" s="19"/>
      <c r="I84" s="19"/>
      <c r="J84" s="19"/>
      <c r="K84" s="19"/>
      <c r="L84" s="36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4" customFormat="1" ht="16.5" customHeight="1">
      <c r="A85" s="19"/>
      <c r="B85" s="20"/>
      <c r="C85" s="19"/>
      <c r="D85" s="19"/>
      <c r="E85" s="97" t="str">
        <f>E7</f>
        <v>Nymburk, ul. Okružní - chodníky</v>
      </c>
      <c r="F85" s="97"/>
      <c r="G85" s="97"/>
      <c r="H85" s="97"/>
      <c r="I85" s="19"/>
      <c r="J85" s="19"/>
      <c r="K85" s="19"/>
      <c r="L85" s="36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24" customFormat="1" ht="6.75" customHeight="1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36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4" customFormat="1" ht="12" customHeight="1">
      <c r="A87" s="19"/>
      <c r="B87" s="20"/>
      <c r="C87" s="14" t="s">
        <v>16</v>
      </c>
      <c r="D87" s="19"/>
      <c r="E87" s="19"/>
      <c r="F87" s="15" t="str">
        <f>F10</f>
        <v/>
      </c>
      <c r="G87" s="19"/>
      <c r="H87" s="19"/>
      <c r="I87" s="14" t="s">
        <v>18</v>
      </c>
      <c r="J87" s="98" t="str">
        <f>IF(J10="","",J10)</f>
        <v/>
      </c>
      <c r="K87" s="19"/>
      <c r="L87" s="36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4" customFormat="1" ht="6.7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36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4" customFormat="1" ht="15" customHeight="1">
      <c r="A89" s="19"/>
      <c r="B89" s="20"/>
      <c r="C89" s="14" t="s">
        <v>19</v>
      </c>
      <c r="D89" s="19"/>
      <c r="E89" s="19"/>
      <c r="F89" s="15" t="str">
        <f>E13</f>
        <v/>
      </c>
      <c r="G89" s="19"/>
      <c r="H89" s="19"/>
      <c r="I89" s="14" t="s">
        <v>23</v>
      </c>
      <c r="J89" s="118" t="str">
        <f>E19</f>
        <v/>
      </c>
      <c r="K89" s="19"/>
      <c r="L89" s="36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4" customFormat="1" ht="15" customHeight="1">
      <c r="A90" s="19"/>
      <c r="B90" s="20"/>
      <c r="C90" s="14" t="s">
        <v>22</v>
      </c>
      <c r="D90" s="19"/>
      <c r="E90" s="19"/>
      <c r="F90" s="15"/>
      <c r="G90" s="19"/>
      <c r="H90" s="19"/>
      <c r="I90" s="14" t="s">
        <v>25</v>
      </c>
      <c r="J90" s="118" t="str">
        <f>E22</f>
        <v/>
      </c>
      <c r="K90" s="19"/>
      <c r="L90" s="36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4" customFormat="1" ht="9.75" customHeight="1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36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4" customFormat="1" ht="29.25" customHeight="1">
      <c r="A92" s="19"/>
      <c r="B92" s="20"/>
      <c r="C92" s="119" t="s">
        <v>78</v>
      </c>
      <c r="D92" s="110"/>
      <c r="E92" s="110"/>
      <c r="F92" s="110"/>
      <c r="G92" s="110"/>
      <c r="H92" s="110"/>
      <c r="I92" s="110"/>
      <c r="J92" s="120" t="s">
        <v>79</v>
      </c>
      <c r="K92" s="110"/>
      <c r="L92" s="36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4" customFormat="1" ht="9.75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36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47" s="24" customFormat="1" ht="22.5" customHeight="1">
      <c r="A94" s="19"/>
      <c r="B94" s="20"/>
      <c r="C94" s="121" t="s">
        <v>80</v>
      </c>
      <c r="D94" s="19"/>
      <c r="E94" s="19"/>
      <c r="F94" s="19"/>
      <c r="G94" s="19"/>
      <c r="H94" s="19"/>
      <c r="I94" s="19"/>
      <c r="J94" s="105">
        <f>J122</f>
        <v>0</v>
      </c>
      <c r="K94" s="19"/>
      <c r="L94" s="36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U94" s="4" t="s">
        <v>81</v>
      </c>
    </row>
    <row r="95" spans="2:12" s="122" customFormat="1" ht="24.75" customHeight="1">
      <c r="B95" s="123"/>
      <c r="D95" s="124" t="s">
        <v>82</v>
      </c>
      <c r="E95" s="125"/>
      <c r="F95" s="125"/>
      <c r="G95" s="125"/>
      <c r="H95" s="125"/>
      <c r="I95" s="125"/>
      <c r="J95" s="126">
        <f>J123</f>
        <v>0</v>
      </c>
      <c r="L95" s="123"/>
    </row>
    <row r="96" spans="2:12" s="127" customFormat="1" ht="19.5" customHeight="1">
      <c r="B96" s="128"/>
      <c r="D96" s="129" t="s">
        <v>83</v>
      </c>
      <c r="E96" s="130"/>
      <c r="F96" s="130"/>
      <c r="G96" s="130"/>
      <c r="H96" s="130"/>
      <c r="I96" s="130"/>
      <c r="J96" s="131">
        <f>J124</f>
        <v>0</v>
      </c>
      <c r="L96" s="128"/>
    </row>
    <row r="97" spans="2:12" s="127" customFormat="1" ht="19.5" customHeight="1">
      <c r="B97" s="128"/>
      <c r="D97" s="129" t="s">
        <v>84</v>
      </c>
      <c r="E97" s="130"/>
      <c r="F97" s="130"/>
      <c r="G97" s="130"/>
      <c r="H97" s="130"/>
      <c r="I97" s="130"/>
      <c r="J97" s="131">
        <f>J148</f>
        <v>0</v>
      </c>
      <c r="L97" s="128"/>
    </row>
    <row r="98" spans="2:12" s="127" customFormat="1" ht="19.5" customHeight="1">
      <c r="B98" s="128"/>
      <c r="D98" s="129" t="s">
        <v>85</v>
      </c>
      <c r="E98" s="130"/>
      <c r="F98" s="130"/>
      <c r="G98" s="130"/>
      <c r="H98" s="130"/>
      <c r="I98" s="130"/>
      <c r="J98" s="131">
        <f>J164</f>
        <v>0</v>
      </c>
      <c r="L98" s="128"/>
    </row>
    <row r="99" spans="2:12" s="127" customFormat="1" ht="19.5" customHeight="1">
      <c r="B99" s="128"/>
      <c r="D99" s="129" t="s">
        <v>86</v>
      </c>
      <c r="E99" s="130"/>
      <c r="F99" s="130"/>
      <c r="G99" s="130"/>
      <c r="H99" s="130"/>
      <c r="I99" s="130"/>
      <c r="J99" s="131">
        <f>J177</f>
        <v>0</v>
      </c>
      <c r="L99" s="128"/>
    </row>
    <row r="100" spans="2:12" s="127" customFormat="1" ht="19.5" customHeight="1">
      <c r="B100" s="128"/>
      <c r="D100" s="129" t="s">
        <v>87</v>
      </c>
      <c r="E100" s="130"/>
      <c r="F100" s="130"/>
      <c r="G100" s="130"/>
      <c r="H100" s="130"/>
      <c r="I100" s="130"/>
      <c r="J100" s="131">
        <f>J184</f>
        <v>0</v>
      </c>
      <c r="L100" s="128"/>
    </row>
    <row r="101" spans="2:12" s="122" customFormat="1" ht="24.75" customHeight="1">
      <c r="B101" s="123"/>
      <c r="D101" s="124" t="s">
        <v>88</v>
      </c>
      <c r="E101" s="125"/>
      <c r="F101" s="125"/>
      <c r="G101" s="125"/>
      <c r="H101" s="125"/>
      <c r="I101" s="125"/>
      <c r="J101" s="126">
        <f>J186</f>
        <v>0</v>
      </c>
      <c r="L101" s="123"/>
    </row>
    <row r="102" spans="2:12" s="127" customFormat="1" ht="19.5" customHeight="1">
      <c r="B102" s="128"/>
      <c r="D102" s="129" t="s">
        <v>89</v>
      </c>
      <c r="E102" s="130"/>
      <c r="F102" s="130"/>
      <c r="G102" s="130"/>
      <c r="H102" s="130"/>
      <c r="I102" s="130"/>
      <c r="J102" s="131">
        <f>J187</f>
        <v>0</v>
      </c>
      <c r="L102" s="128"/>
    </row>
    <row r="103" spans="2:12" s="127" customFormat="1" ht="19.5" customHeight="1">
      <c r="B103" s="128"/>
      <c r="D103" s="129" t="s">
        <v>90</v>
      </c>
      <c r="E103" s="130"/>
      <c r="F103" s="130"/>
      <c r="G103" s="130"/>
      <c r="H103" s="130"/>
      <c r="I103" s="130"/>
      <c r="J103" s="131">
        <f>J189</f>
        <v>0</v>
      </c>
      <c r="L103" s="128"/>
    </row>
    <row r="104" spans="2:12" s="127" customFormat="1" ht="19.5" customHeight="1">
      <c r="B104" s="128"/>
      <c r="D104" s="129" t="s">
        <v>91</v>
      </c>
      <c r="E104" s="130"/>
      <c r="F104" s="130"/>
      <c r="G104" s="130"/>
      <c r="H104" s="130"/>
      <c r="I104" s="130"/>
      <c r="J104" s="131">
        <f>J191</f>
        <v>0</v>
      </c>
      <c r="L104" s="128"/>
    </row>
    <row r="105" spans="1:31" s="24" customFormat="1" ht="21.75" customHeight="1">
      <c r="A105" s="19"/>
      <c r="B105" s="20"/>
      <c r="C105" s="19"/>
      <c r="D105" s="19"/>
      <c r="E105" s="19"/>
      <c r="F105" s="19"/>
      <c r="G105" s="19"/>
      <c r="H105" s="19"/>
      <c r="I105" s="19"/>
      <c r="J105" s="19"/>
      <c r="K105" s="19"/>
      <c r="L105" s="36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s="24" customFormat="1" ht="6.75" customHeight="1">
      <c r="A106" s="19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10" spans="1:31" s="24" customFormat="1" ht="6.75" customHeight="1">
      <c r="A110" s="19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4" customFormat="1" ht="24.75" customHeight="1">
      <c r="A111" s="19"/>
      <c r="B111" s="20"/>
      <c r="C111" s="8" t="s">
        <v>92</v>
      </c>
      <c r="D111" s="19"/>
      <c r="E111" s="19"/>
      <c r="F111" s="19"/>
      <c r="G111" s="19"/>
      <c r="H111" s="19"/>
      <c r="I111" s="19"/>
      <c r="J111" s="19"/>
      <c r="K111" s="19"/>
      <c r="L111" s="36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4" customFormat="1" ht="6.75" customHeight="1">
      <c r="A112" s="19"/>
      <c r="B112" s="20"/>
      <c r="C112" s="19"/>
      <c r="D112" s="19"/>
      <c r="E112" s="19"/>
      <c r="F112" s="19"/>
      <c r="G112" s="19"/>
      <c r="H112" s="19"/>
      <c r="I112" s="19"/>
      <c r="J112" s="19"/>
      <c r="K112" s="19"/>
      <c r="L112" s="36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4" customFormat="1" ht="12" customHeight="1">
      <c r="A113" s="19"/>
      <c r="B113" s="20"/>
      <c r="C113" s="14" t="s">
        <v>12</v>
      </c>
      <c r="D113" s="19"/>
      <c r="E113" s="19"/>
      <c r="F113" s="19"/>
      <c r="G113" s="19"/>
      <c r="H113" s="19"/>
      <c r="I113" s="19"/>
      <c r="J113" s="19"/>
      <c r="K113" s="19"/>
      <c r="L113" s="36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4" customFormat="1" ht="16.5" customHeight="1">
      <c r="A114" s="19"/>
      <c r="B114" s="20"/>
      <c r="C114" s="19"/>
      <c r="D114" s="19"/>
      <c r="E114" s="97" t="str">
        <f>E7</f>
        <v>Nymburk, ul. Okružní - chodníky</v>
      </c>
      <c r="F114" s="97"/>
      <c r="G114" s="97"/>
      <c r="H114" s="97"/>
      <c r="I114" s="19"/>
      <c r="J114" s="19"/>
      <c r="K114" s="19"/>
      <c r="L114" s="36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4" customFormat="1" ht="6.75" customHeight="1">
      <c r="A115" s="19"/>
      <c r="B115" s="20"/>
      <c r="C115" s="19"/>
      <c r="D115" s="19"/>
      <c r="E115" s="19"/>
      <c r="F115" s="19"/>
      <c r="G115" s="19"/>
      <c r="H115" s="19"/>
      <c r="I115" s="19"/>
      <c r="J115" s="19"/>
      <c r="K115" s="19"/>
      <c r="L115" s="36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4" customFormat="1" ht="12" customHeight="1">
      <c r="A116" s="19"/>
      <c r="B116" s="20"/>
      <c r="C116" s="14" t="s">
        <v>16</v>
      </c>
      <c r="D116" s="19"/>
      <c r="E116" s="19"/>
      <c r="F116" s="15" t="str">
        <f>F10</f>
        <v/>
      </c>
      <c r="G116" s="19"/>
      <c r="H116" s="19"/>
      <c r="I116" s="14" t="s">
        <v>18</v>
      </c>
      <c r="J116" s="98"/>
      <c r="K116" s="19"/>
      <c r="L116" s="36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4" customFormat="1" ht="6.75" customHeight="1">
      <c r="A117" s="19"/>
      <c r="B117" s="20"/>
      <c r="C117" s="19"/>
      <c r="D117" s="19"/>
      <c r="E117" s="19"/>
      <c r="F117" s="19"/>
      <c r="G117" s="19"/>
      <c r="H117" s="19"/>
      <c r="I117" s="19"/>
      <c r="J117" s="19"/>
      <c r="K117" s="19"/>
      <c r="L117" s="36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4" customFormat="1" ht="15" customHeight="1">
      <c r="A118" s="19"/>
      <c r="B118" s="20"/>
      <c r="C118" s="14" t="s">
        <v>19</v>
      </c>
      <c r="D118" s="19"/>
      <c r="E118" s="19"/>
      <c r="F118" s="15" t="str">
        <f>E13</f>
        <v/>
      </c>
      <c r="G118" s="19"/>
      <c r="H118" s="19"/>
      <c r="I118" s="14" t="s">
        <v>23</v>
      </c>
      <c r="J118" s="118" t="str">
        <f>E19</f>
        <v/>
      </c>
      <c r="K118" s="19"/>
      <c r="L118" s="36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4" customFormat="1" ht="15" customHeight="1">
      <c r="A119" s="19"/>
      <c r="B119" s="20"/>
      <c r="C119" s="14" t="s">
        <v>22</v>
      </c>
      <c r="D119" s="19"/>
      <c r="E119" s="19"/>
      <c r="F119" s="15"/>
      <c r="G119" s="19"/>
      <c r="H119" s="19"/>
      <c r="I119" s="14" t="s">
        <v>25</v>
      </c>
      <c r="J119" s="118" t="str">
        <f>E22</f>
        <v/>
      </c>
      <c r="K119" s="19"/>
      <c r="L119" s="36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4" customFormat="1" ht="9.75" customHeight="1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36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139" customFormat="1" ht="29.25" customHeight="1">
      <c r="A121" s="132"/>
      <c r="B121" s="133"/>
      <c r="C121" s="134" t="s">
        <v>93</v>
      </c>
      <c r="D121" s="135" t="s">
        <v>52</v>
      </c>
      <c r="E121" s="135" t="s">
        <v>48</v>
      </c>
      <c r="F121" s="135" t="s">
        <v>49</v>
      </c>
      <c r="G121" s="135" t="s">
        <v>94</v>
      </c>
      <c r="H121" s="135" t="s">
        <v>95</v>
      </c>
      <c r="I121" s="135" t="s">
        <v>96</v>
      </c>
      <c r="J121" s="136" t="s">
        <v>79</v>
      </c>
      <c r="K121" s="137" t="s">
        <v>97</v>
      </c>
      <c r="L121" s="138"/>
      <c r="M121" s="65"/>
      <c r="N121" s="66" t="s">
        <v>31</v>
      </c>
      <c r="O121" s="66" t="s">
        <v>98</v>
      </c>
      <c r="P121" s="66" t="s">
        <v>99</v>
      </c>
      <c r="Q121" s="66" t="s">
        <v>100</v>
      </c>
      <c r="R121" s="66" t="s">
        <v>101</v>
      </c>
      <c r="S121" s="66" t="s">
        <v>102</v>
      </c>
      <c r="T121" s="67" t="s">
        <v>103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3" s="24" customFormat="1" ht="22.5" customHeight="1">
      <c r="A122" s="19"/>
      <c r="B122" s="20"/>
      <c r="C122" s="73" t="s">
        <v>104</v>
      </c>
      <c r="D122" s="19"/>
      <c r="E122" s="19"/>
      <c r="F122" s="19"/>
      <c r="G122" s="19"/>
      <c r="H122" s="19"/>
      <c r="I122" s="19"/>
      <c r="J122" s="140">
        <f>BK122</f>
        <v>0</v>
      </c>
      <c r="K122" s="19"/>
      <c r="L122" s="20"/>
      <c r="M122" s="68"/>
      <c r="N122" s="55"/>
      <c r="O122" s="69"/>
      <c r="P122" s="141">
        <f>P123+P186</f>
        <v>351.772742</v>
      </c>
      <c r="Q122" s="69"/>
      <c r="R122" s="141">
        <f>R123+R186</f>
        <v>51.01547</v>
      </c>
      <c r="S122" s="69"/>
      <c r="T122" s="142">
        <f>T123+T186</f>
        <v>253.576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T122" s="4" t="s">
        <v>66</v>
      </c>
      <c r="AU122" s="4" t="s">
        <v>81</v>
      </c>
      <c r="BK122" s="143">
        <f>BK123+BK186</f>
        <v>0</v>
      </c>
    </row>
    <row r="123" spans="2:63" s="144" customFormat="1" ht="25.5" customHeight="1">
      <c r="B123" s="145"/>
      <c r="D123" s="146" t="s">
        <v>66</v>
      </c>
      <c r="E123" s="147" t="s">
        <v>105</v>
      </c>
      <c r="F123" s="147" t="s">
        <v>106</v>
      </c>
      <c r="J123" s="148">
        <f>BK123</f>
        <v>0</v>
      </c>
      <c r="L123" s="145"/>
      <c r="M123" s="149"/>
      <c r="N123" s="150"/>
      <c r="O123" s="150"/>
      <c r="P123" s="151">
        <f>P124+P148+P164+P177+P184</f>
        <v>351.772742</v>
      </c>
      <c r="Q123" s="150"/>
      <c r="R123" s="151">
        <f>R124+R148+R164+R177+R184</f>
        <v>51.01547</v>
      </c>
      <c r="S123" s="150"/>
      <c r="T123" s="152">
        <f>T124+T148+T164+T177+T184</f>
        <v>253.576</v>
      </c>
      <c r="AR123" s="146" t="s">
        <v>73</v>
      </c>
      <c r="AT123" s="153" t="s">
        <v>66</v>
      </c>
      <c r="AU123" s="153" t="s">
        <v>67</v>
      </c>
      <c r="AY123" s="146" t="s">
        <v>107</v>
      </c>
      <c r="BK123" s="154">
        <f>BK124+BK148+BK164+BK177+BK184</f>
        <v>0</v>
      </c>
    </row>
    <row r="124" spans="2:63" s="144" customFormat="1" ht="22.5" customHeight="1">
      <c r="B124" s="145"/>
      <c r="D124" s="146" t="s">
        <v>66</v>
      </c>
      <c r="E124" s="155" t="s">
        <v>73</v>
      </c>
      <c r="F124" s="155" t="s">
        <v>108</v>
      </c>
      <c r="J124" s="156">
        <f>BK124</f>
        <v>0</v>
      </c>
      <c r="L124" s="145"/>
      <c r="M124" s="149"/>
      <c r="N124" s="150"/>
      <c r="O124" s="150"/>
      <c r="P124" s="151">
        <f>SUM(P125:P147)</f>
        <v>167.4592</v>
      </c>
      <c r="Q124" s="150"/>
      <c r="R124" s="151">
        <f>SUM(R125:R147)</f>
        <v>28.86792</v>
      </c>
      <c r="S124" s="150"/>
      <c r="T124" s="152">
        <f>SUM(T125:T147)</f>
        <v>253.576</v>
      </c>
      <c r="AR124" s="146" t="s">
        <v>73</v>
      </c>
      <c r="AT124" s="153" t="s">
        <v>66</v>
      </c>
      <c r="AU124" s="153" t="s">
        <v>73</v>
      </c>
      <c r="AY124" s="146" t="s">
        <v>107</v>
      </c>
      <c r="BK124" s="154">
        <f>SUM(BK125:BK147)</f>
        <v>0</v>
      </c>
    </row>
    <row r="125" spans="1:65" s="24" customFormat="1" ht="24" customHeight="1">
      <c r="A125" s="19"/>
      <c r="B125" s="157"/>
      <c r="C125" s="158" t="s">
        <v>73</v>
      </c>
      <c r="D125" s="158" t="s">
        <v>109</v>
      </c>
      <c r="E125" s="159" t="s">
        <v>110</v>
      </c>
      <c r="F125" s="160" t="s">
        <v>111</v>
      </c>
      <c r="G125" s="161" t="s">
        <v>112</v>
      </c>
      <c r="H125" s="162">
        <v>5.4</v>
      </c>
      <c r="I125" s="163"/>
      <c r="J125" s="163">
        <f>ROUND(I125*H125,2)</f>
        <v>0</v>
      </c>
      <c r="K125" s="164"/>
      <c r="L125" s="20"/>
      <c r="M125" s="165"/>
      <c r="N125" s="166" t="s">
        <v>32</v>
      </c>
      <c r="O125" s="167">
        <v>0.272</v>
      </c>
      <c r="P125" s="167">
        <f>O125*H125</f>
        <v>1.4688</v>
      </c>
      <c r="Q125" s="167">
        <v>0</v>
      </c>
      <c r="R125" s="167">
        <f>Q125*H125</f>
        <v>0</v>
      </c>
      <c r="S125" s="167">
        <v>0.26</v>
      </c>
      <c r="T125" s="168">
        <f>S125*H125</f>
        <v>1.404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R125" s="169" t="s">
        <v>113</v>
      </c>
      <c r="AT125" s="169" t="s">
        <v>109</v>
      </c>
      <c r="AU125" s="169" t="s">
        <v>75</v>
      </c>
      <c r="AY125" s="4" t="s">
        <v>107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4" t="s">
        <v>73</v>
      </c>
      <c r="BK125" s="170">
        <f>ROUND(I125*H125,2)</f>
        <v>0</v>
      </c>
      <c r="BL125" s="4" t="s">
        <v>113</v>
      </c>
      <c r="BM125" s="169" t="s">
        <v>114</v>
      </c>
    </row>
    <row r="126" spans="1:65" s="24" customFormat="1" ht="24" customHeight="1">
      <c r="A126" s="19"/>
      <c r="B126" s="157"/>
      <c r="C126" s="158" t="s">
        <v>75</v>
      </c>
      <c r="D126" s="158" t="s">
        <v>109</v>
      </c>
      <c r="E126" s="159" t="s">
        <v>115</v>
      </c>
      <c r="F126" s="160" t="s">
        <v>116</v>
      </c>
      <c r="G126" s="161" t="s">
        <v>112</v>
      </c>
      <c r="H126" s="162">
        <v>12</v>
      </c>
      <c r="I126" s="163"/>
      <c r="J126" s="163">
        <f>ROUND(I126*H126,2)</f>
        <v>0</v>
      </c>
      <c r="K126" s="164"/>
      <c r="L126" s="20"/>
      <c r="M126" s="165"/>
      <c r="N126" s="166" t="s">
        <v>32</v>
      </c>
      <c r="O126" s="167">
        <v>6.679</v>
      </c>
      <c r="P126" s="167">
        <f>O126*H126</f>
        <v>80.148</v>
      </c>
      <c r="Q126" s="167">
        <v>0</v>
      </c>
      <c r="R126" s="167">
        <f>Q126*H126</f>
        <v>0</v>
      </c>
      <c r="S126" s="167">
        <v>1.12</v>
      </c>
      <c r="T126" s="168">
        <f>S126*H126</f>
        <v>13.44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169" t="s">
        <v>113</v>
      </c>
      <c r="AT126" s="169" t="s">
        <v>109</v>
      </c>
      <c r="AU126" s="169" t="s">
        <v>75</v>
      </c>
      <c r="AY126" s="4" t="s">
        <v>107</v>
      </c>
      <c r="BE126" s="170">
        <f>IF(N126="základní",J126,0)</f>
        <v>0</v>
      </c>
      <c r="BF126" s="170">
        <f>IF(N126="snížená",J126,0)</f>
        <v>0</v>
      </c>
      <c r="BG126" s="170">
        <f>IF(N126="zákl. přenesená",J126,0)</f>
        <v>0</v>
      </c>
      <c r="BH126" s="170">
        <f>IF(N126="sníž. přenesená",J126,0)</f>
        <v>0</v>
      </c>
      <c r="BI126" s="170">
        <f>IF(N126="nulová",J126,0)</f>
        <v>0</v>
      </c>
      <c r="BJ126" s="4" t="s">
        <v>73</v>
      </c>
      <c r="BK126" s="170">
        <f>ROUND(I126*H126,2)</f>
        <v>0</v>
      </c>
      <c r="BL126" s="4" t="s">
        <v>113</v>
      </c>
      <c r="BM126" s="169" t="s">
        <v>117</v>
      </c>
    </row>
    <row r="127" spans="1:65" s="24" customFormat="1" ht="33" customHeight="1">
      <c r="A127" s="19"/>
      <c r="B127" s="157"/>
      <c r="C127" s="158" t="s">
        <v>118</v>
      </c>
      <c r="D127" s="158" t="s">
        <v>109</v>
      </c>
      <c r="E127" s="159" t="s">
        <v>119</v>
      </c>
      <c r="F127" s="160" t="s">
        <v>120</v>
      </c>
      <c r="G127" s="161" t="s">
        <v>112</v>
      </c>
      <c r="H127" s="162">
        <v>176.4</v>
      </c>
      <c r="I127" s="163"/>
      <c r="J127" s="163">
        <f>ROUND(I127*H127,2)</f>
        <v>0</v>
      </c>
      <c r="K127" s="164"/>
      <c r="L127" s="20"/>
      <c r="M127" s="165"/>
      <c r="N127" s="166" t="s">
        <v>32</v>
      </c>
      <c r="O127" s="167">
        <v>0.201</v>
      </c>
      <c r="P127" s="167">
        <f>O127*H127</f>
        <v>35.4564</v>
      </c>
      <c r="Q127" s="167">
        <v>0</v>
      </c>
      <c r="R127" s="167">
        <f>Q127*H127</f>
        <v>0</v>
      </c>
      <c r="S127" s="167">
        <v>0.58</v>
      </c>
      <c r="T127" s="168">
        <f>S127*H127</f>
        <v>102.312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169" t="s">
        <v>113</v>
      </c>
      <c r="AT127" s="169" t="s">
        <v>109</v>
      </c>
      <c r="AU127" s="169" t="s">
        <v>75</v>
      </c>
      <c r="AY127" s="4" t="s">
        <v>107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4" t="s">
        <v>73</v>
      </c>
      <c r="BK127" s="170">
        <f>ROUND(I127*H127,2)</f>
        <v>0</v>
      </c>
      <c r="BL127" s="4" t="s">
        <v>113</v>
      </c>
      <c r="BM127" s="169" t="s">
        <v>121</v>
      </c>
    </row>
    <row r="128" spans="2:51" s="171" customFormat="1" ht="11.25">
      <c r="B128" s="172"/>
      <c r="D128" s="173" t="s">
        <v>122</v>
      </c>
      <c r="E128" s="174"/>
      <c r="F128" s="175" t="s">
        <v>123</v>
      </c>
      <c r="H128" s="176">
        <v>176.4</v>
      </c>
      <c r="L128" s="172"/>
      <c r="M128" s="177"/>
      <c r="N128" s="178"/>
      <c r="O128" s="178"/>
      <c r="P128" s="178"/>
      <c r="Q128" s="178"/>
      <c r="R128" s="178"/>
      <c r="S128" s="178"/>
      <c r="T128" s="179"/>
      <c r="AT128" s="174" t="s">
        <v>122</v>
      </c>
      <c r="AU128" s="174" t="s">
        <v>75</v>
      </c>
      <c r="AV128" s="171" t="s">
        <v>75</v>
      </c>
      <c r="AW128" s="171" t="s">
        <v>24</v>
      </c>
      <c r="AX128" s="171" t="s">
        <v>67</v>
      </c>
      <c r="AY128" s="174" t="s">
        <v>107</v>
      </c>
    </row>
    <row r="129" spans="2:51" s="180" customFormat="1" ht="11.25">
      <c r="B129" s="181"/>
      <c r="D129" s="173" t="s">
        <v>122</v>
      </c>
      <c r="E129" s="182"/>
      <c r="F129" s="183" t="s">
        <v>124</v>
      </c>
      <c r="H129" s="184">
        <v>176.4</v>
      </c>
      <c r="L129" s="181"/>
      <c r="M129" s="185"/>
      <c r="N129" s="186"/>
      <c r="O129" s="186"/>
      <c r="P129" s="186"/>
      <c r="Q129" s="186"/>
      <c r="R129" s="186"/>
      <c r="S129" s="186"/>
      <c r="T129" s="187"/>
      <c r="AT129" s="182" t="s">
        <v>122</v>
      </c>
      <c r="AU129" s="182" t="s">
        <v>75</v>
      </c>
      <c r="AV129" s="180" t="s">
        <v>113</v>
      </c>
      <c r="AW129" s="180" t="s">
        <v>24</v>
      </c>
      <c r="AX129" s="180" t="s">
        <v>73</v>
      </c>
      <c r="AY129" s="182" t="s">
        <v>107</v>
      </c>
    </row>
    <row r="130" spans="1:65" s="24" customFormat="1" ht="33" customHeight="1">
      <c r="A130" s="19"/>
      <c r="B130" s="157"/>
      <c r="C130" s="158" t="s">
        <v>113</v>
      </c>
      <c r="D130" s="158" t="s">
        <v>109</v>
      </c>
      <c r="E130" s="159" t="s">
        <v>125</v>
      </c>
      <c r="F130" s="160" t="s">
        <v>126</v>
      </c>
      <c r="G130" s="161" t="s">
        <v>112</v>
      </c>
      <c r="H130" s="162">
        <v>504</v>
      </c>
      <c r="I130" s="163"/>
      <c r="J130" s="163">
        <f>ROUND(I130*H130,2)</f>
        <v>0</v>
      </c>
      <c r="K130" s="164"/>
      <c r="L130" s="20"/>
      <c r="M130" s="165"/>
      <c r="N130" s="166" t="s">
        <v>32</v>
      </c>
      <c r="O130" s="167">
        <v>0.015</v>
      </c>
      <c r="P130" s="167">
        <f>O130*H130</f>
        <v>7.56</v>
      </c>
      <c r="Q130" s="167">
        <v>0.00013</v>
      </c>
      <c r="R130" s="167">
        <f>Q130*H130</f>
        <v>0.06552</v>
      </c>
      <c r="S130" s="167">
        <v>0.23</v>
      </c>
      <c r="T130" s="168">
        <f>S130*H130</f>
        <v>115.92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169" t="s">
        <v>113</v>
      </c>
      <c r="AT130" s="169" t="s">
        <v>109</v>
      </c>
      <c r="AU130" s="169" t="s">
        <v>75</v>
      </c>
      <c r="AY130" s="4" t="s">
        <v>107</v>
      </c>
      <c r="BE130" s="170">
        <f>IF(N130="základní",J130,0)</f>
        <v>0</v>
      </c>
      <c r="BF130" s="170">
        <f>IF(N130="snížená",J130,0)</f>
        <v>0</v>
      </c>
      <c r="BG130" s="170">
        <f>IF(N130="zákl. přenesená",J130,0)</f>
        <v>0</v>
      </c>
      <c r="BH130" s="170">
        <f>IF(N130="sníž. přenesená",J130,0)</f>
        <v>0</v>
      </c>
      <c r="BI130" s="170">
        <f>IF(N130="nulová",J130,0)</f>
        <v>0</v>
      </c>
      <c r="BJ130" s="4" t="s">
        <v>73</v>
      </c>
      <c r="BK130" s="170">
        <f>ROUND(I130*H130,2)</f>
        <v>0</v>
      </c>
      <c r="BL130" s="4" t="s">
        <v>113</v>
      </c>
      <c r="BM130" s="169" t="s">
        <v>127</v>
      </c>
    </row>
    <row r="131" spans="2:51" s="171" customFormat="1" ht="11.25">
      <c r="B131" s="172"/>
      <c r="D131" s="173" t="s">
        <v>122</v>
      </c>
      <c r="E131" s="174"/>
      <c r="F131" s="175" t="s">
        <v>128</v>
      </c>
      <c r="H131" s="176">
        <v>504</v>
      </c>
      <c r="L131" s="172"/>
      <c r="M131" s="177"/>
      <c r="N131" s="178"/>
      <c r="O131" s="178"/>
      <c r="P131" s="178"/>
      <c r="Q131" s="178"/>
      <c r="R131" s="178"/>
      <c r="S131" s="178"/>
      <c r="T131" s="179"/>
      <c r="AT131" s="174" t="s">
        <v>122</v>
      </c>
      <c r="AU131" s="174" t="s">
        <v>75</v>
      </c>
      <c r="AV131" s="171" t="s">
        <v>75</v>
      </c>
      <c r="AW131" s="171" t="s">
        <v>24</v>
      </c>
      <c r="AX131" s="171" t="s">
        <v>67</v>
      </c>
      <c r="AY131" s="174" t="s">
        <v>107</v>
      </c>
    </row>
    <row r="132" spans="2:51" s="180" customFormat="1" ht="11.25">
      <c r="B132" s="181"/>
      <c r="D132" s="173" t="s">
        <v>122</v>
      </c>
      <c r="E132" s="182"/>
      <c r="F132" s="183" t="s">
        <v>124</v>
      </c>
      <c r="H132" s="184">
        <v>504</v>
      </c>
      <c r="L132" s="181"/>
      <c r="M132" s="185"/>
      <c r="N132" s="186"/>
      <c r="O132" s="186"/>
      <c r="P132" s="186"/>
      <c r="Q132" s="186"/>
      <c r="R132" s="186"/>
      <c r="S132" s="186"/>
      <c r="T132" s="187"/>
      <c r="AT132" s="182" t="s">
        <v>122</v>
      </c>
      <c r="AU132" s="182" t="s">
        <v>75</v>
      </c>
      <c r="AV132" s="180" t="s">
        <v>113</v>
      </c>
      <c r="AW132" s="180" t="s">
        <v>24</v>
      </c>
      <c r="AX132" s="180" t="s">
        <v>73</v>
      </c>
      <c r="AY132" s="182" t="s">
        <v>107</v>
      </c>
    </row>
    <row r="133" spans="1:65" s="24" customFormat="1" ht="16.5" customHeight="1">
      <c r="A133" s="19"/>
      <c r="B133" s="157"/>
      <c r="C133" s="158" t="s">
        <v>129</v>
      </c>
      <c r="D133" s="158" t="s">
        <v>109</v>
      </c>
      <c r="E133" s="159" t="s">
        <v>130</v>
      </c>
      <c r="F133" s="160" t="s">
        <v>131</v>
      </c>
      <c r="G133" s="161" t="s">
        <v>132</v>
      </c>
      <c r="H133" s="162">
        <v>100</v>
      </c>
      <c r="I133" s="163"/>
      <c r="J133" s="163">
        <f>ROUND(I133*H133,2)</f>
        <v>0</v>
      </c>
      <c r="K133" s="164"/>
      <c r="L133" s="20"/>
      <c r="M133" s="165"/>
      <c r="N133" s="166" t="s">
        <v>32</v>
      </c>
      <c r="O133" s="167">
        <v>0.133</v>
      </c>
      <c r="P133" s="167">
        <f>O133*H133</f>
        <v>13.3</v>
      </c>
      <c r="Q133" s="167">
        <v>0</v>
      </c>
      <c r="R133" s="167">
        <f>Q133*H133</f>
        <v>0</v>
      </c>
      <c r="S133" s="167">
        <v>0.205</v>
      </c>
      <c r="T133" s="168">
        <f>S133*H133</f>
        <v>20.5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169" t="s">
        <v>113</v>
      </c>
      <c r="AT133" s="169" t="s">
        <v>109</v>
      </c>
      <c r="AU133" s="169" t="s">
        <v>75</v>
      </c>
      <c r="AY133" s="4" t="s">
        <v>107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4" t="s">
        <v>73</v>
      </c>
      <c r="BK133" s="170">
        <f>ROUND(I133*H133,2)</f>
        <v>0</v>
      </c>
      <c r="BL133" s="4" t="s">
        <v>113</v>
      </c>
      <c r="BM133" s="169" t="s">
        <v>133</v>
      </c>
    </row>
    <row r="134" spans="2:51" s="171" customFormat="1" ht="11.25">
      <c r="B134" s="172"/>
      <c r="D134" s="173" t="s">
        <v>122</v>
      </c>
      <c r="E134" s="174"/>
      <c r="F134" s="175" t="s">
        <v>134</v>
      </c>
      <c r="H134" s="176">
        <v>100</v>
      </c>
      <c r="L134" s="172"/>
      <c r="M134" s="177"/>
      <c r="N134" s="178"/>
      <c r="O134" s="178"/>
      <c r="P134" s="178"/>
      <c r="Q134" s="178"/>
      <c r="R134" s="178"/>
      <c r="S134" s="178"/>
      <c r="T134" s="179"/>
      <c r="AT134" s="174" t="s">
        <v>122</v>
      </c>
      <c r="AU134" s="174" t="s">
        <v>75</v>
      </c>
      <c r="AV134" s="171" t="s">
        <v>75</v>
      </c>
      <c r="AW134" s="171" t="s">
        <v>24</v>
      </c>
      <c r="AX134" s="171" t="s">
        <v>67</v>
      </c>
      <c r="AY134" s="174" t="s">
        <v>107</v>
      </c>
    </row>
    <row r="135" spans="2:51" s="180" customFormat="1" ht="11.25">
      <c r="B135" s="181"/>
      <c r="D135" s="173" t="s">
        <v>122</v>
      </c>
      <c r="E135" s="182"/>
      <c r="F135" s="183" t="s">
        <v>124</v>
      </c>
      <c r="H135" s="184">
        <v>100</v>
      </c>
      <c r="L135" s="181"/>
      <c r="M135" s="185"/>
      <c r="N135" s="186"/>
      <c r="O135" s="186"/>
      <c r="P135" s="186"/>
      <c r="Q135" s="186"/>
      <c r="R135" s="186"/>
      <c r="S135" s="186"/>
      <c r="T135" s="187"/>
      <c r="AT135" s="182" t="s">
        <v>122</v>
      </c>
      <c r="AU135" s="182" t="s">
        <v>75</v>
      </c>
      <c r="AV135" s="180" t="s">
        <v>113</v>
      </c>
      <c r="AW135" s="180" t="s">
        <v>24</v>
      </c>
      <c r="AX135" s="180" t="s">
        <v>73</v>
      </c>
      <c r="AY135" s="182" t="s">
        <v>107</v>
      </c>
    </row>
    <row r="136" spans="1:65" s="24" customFormat="1" ht="33" customHeight="1">
      <c r="A136" s="19"/>
      <c r="B136" s="157"/>
      <c r="C136" s="158" t="s">
        <v>135</v>
      </c>
      <c r="D136" s="158" t="s">
        <v>109</v>
      </c>
      <c r="E136" s="159" t="s">
        <v>136</v>
      </c>
      <c r="F136" s="160" t="s">
        <v>137</v>
      </c>
      <c r="G136" s="161" t="s">
        <v>138</v>
      </c>
      <c r="H136" s="162">
        <v>10.05</v>
      </c>
      <c r="I136" s="163"/>
      <c r="J136" s="163">
        <f>ROUND(I136*H136,2)</f>
        <v>0</v>
      </c>
      <c r="K136" s="164"/>
      <c r="L136" s="20"/>
      <c r="M136" s="165"/>
      <c r="N136" s="166" t="s">
        <v>32</v>
      </c>
      <c r="O136" s="167">
        <v>1.72</v>
      </c>
      <c r="P136" s="167">
        <f>O136*H136</f>
        <v>17.286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169" t="s">
        <v>113</v>
      </c>
      <c r="AT136" s="169" t="s">
        <v>109</v>
      </c>
      <c r="AU136" s="169" t="s">
        <v>75</v>
      </c>
      <c r="AY136" s="4" t="s">
        <v>107</v>
      </c>
      <c r="BE136" s="170">
        <f>IF(N136="základní",J136,0)</f>
        <v>0</v>
      </c>
      <c r="BF136" s="170">
        <f>IF(N136="snížená",J136,0)</f>
        <v>0</v>
      </c>
      <c r="BG136" s="170">
        <f>IF(N136="zákl. přenesená",J136,0)</f>
        <v>0</v>
      </c>
      <c r="BH136" s="170">
        <f>IF(N136="sníž. přenesená",J136,0)</f>
        <v>0</v>
      </c>
      <c r="BI136" s="170">
        <f>IF(N136="nulová",J136,0)</f>
        <v>0</v>
      </c>
      <c r="BJ136" s="4" t="s">
        <v>73</v>
      </c>
      <c r="BK136" s="170">
        <f>ROUND(I136*H136,2)</f>
        <v>0</v>
      </c>
      <c r="BL136" s="4" t="s">
        <v>113</v>
      </c>
      <c r="BM136" s="169" t="s">
        <v>139</v>
      </c>
    </row>
    <row r="137" spans="2:51" s="171" customFormat="1" ht="11.25">
      <c r="B137" s="172"/>
      <c r="D137" s="173" t="s">
        <v>122</v>
      </c>
      <c r="E137" s="174"/>
      <c r="F137" s="175" t="s">
        <v>140</v>
      </c>
      <c r="H137" s="176">
        <v>1.35</v>
      </c>
      <c r="L137" s="172"/>
      <c r="M137" s="177"/>
      <c r="N137" s="178"/>
      <c r="O137" s="178"/>
      <c r="P137" s="178"/>
      <c r="Q137" s="178"/>
      <c r="R137" s="178"/>
      <c r="S137" s="178"/>
      <c r="T137" s="179"/>
      <c r="AT137" s="174" t="s">
        <v>122</v>
      </c>
      <c r="AU137" s="174" t="s">
        <v>75</v>
      </c>
      <c r="AV137" s="171" t="s">
        <v>75</v>
      </c>
      <c r="AW137" s="171" t="s">
        <v>24</v>
      </c>
      <c r="AX137" s="171" t="s">
        <v>67</v>
      </c>
      <c r="AY137" s="174" t="s">
        <v>107</v>
      </c>
    </row>
    <row r="138" spans="2:51" s="171" customFormat="1" ht="11.25">
      <c r="B138" s="172"/>
      <c r="D138" s="173" t="s">
        <v>122</v>
      </c>
      <c r="E138" s="174"/>
      <c r="F138" s="175" t="s">
        <v>141</v>
      </c>
      <c r="H138" s="176">
        <v>2.7</v>
      </c>
      <c r="L138" s="172"/>
      <c r="M138" s="177"/>
      <c r="N138" s="178"/>
      <c r="O138" s="178"/>
      <c r="P138" s="178"/>
      <c r="Q138" s="178"/>
      <c r="R138" s="178"/>
      <c r="S138" s="178"/>
      <c r="T138" s="179"/>
      <c r="AT138" s="174" t="s">
        <v>122</v>
      </c>
      <c r="AU138" s="174" t="s">
        <v>75</v>
      </c>
      <c r="AV138" s="171" t="s">
        <v>75</v>
      </c>
      <c r="AW138" s="171" t="s">
        <v>24</v>
      </c>
      <c r="AX138" s="171" t="s">
        <v>67</v>
      </c>
      <c r="AY138" s="174" t="s">
        <v>107</v>
      </c>
    </row>
    <row r="139" spans="2:51" s="171" customFormat="1" ht="11.25">
      <c r="B139" s="172"/>
      <c r="D139" s="173" t="s">
        <v>122</v>
      </c>
      <c r="E139" s="174"/>
      <c r="F139" s="175" t="s">
        <v>142</v>
      </c>
      <c r="H139" s="176">
        <v>6</v>
      </c>
      <c r="L139" s="172"/>
      <c r="M139" s="177"/>
      <c r="N139" s="178"/>
      <c r="O139" s="178"/>
      <c r="P139" s="178"/>
      <c r="Q139" s="178"/>
      <c r="R139" s="178"/>
      <c r="S139" s="178"/>
      <c r="T139" s="179"/>
      <c r="AT139" s="174" t="s">
        <v>122</v>
      </c>
      <c r="AU139" s="174" t="s">
        <v>75</v>
      </c>
      <c r="AV139" s="171" t="s">
        <v>75</v>
      </c>
      <c r="AW139" s="171" t="s">
        <v>24</v>
      </c>
      <c r="AX139" s="171" t="s">
        <v>67</v>
      </c>
      <c r="AY139" s="174" t="s">
        <v>107</v>
      </c>
    </row>
    <row r="140" spans="2:51" s="180" customFormat="1" ht="11.25">
      <c r="B140" s="181"/>
      <c r="D140" s="173" t="s">
        <v>122</v>
      </c>
      <c r="E140" s="182"/>
      <c r="F140" s="183" t="s">
        <v>124</v>
      </c>
      <c r="H140" s="184">
        <v>10.05</v>
      </c>
      <c r="L140" s="181"/>
      <c r="M140" s="185"/>
      <c r="N140" s="186"/>
      <c r="O140" s="186"/>
      <c r="P140" s="186"/>
      <c r="Q140" s="186"/>
      <c r="R140" s="186"/>
      <c r="S140" s="186"/>
      <c r="T140" s="187"/>
      <c r="AT140" s="182" t="s">
        <v>122</v>
      </c>
      <c r="AU140" s="182" t="s">
        <v>75</v>
      </c>
      <c r="AV140" s="180" t="s">
        <v>113</v>
      </c>
      <c r="AW140" s="180" t="s">
        <v>24</v>
      </c>
      <c r="AX140" s="180" t="s">
        <v>73</v>
      </c>
      <c r="AY140" s="182" t="s">
        <v>107</v>
      </c>
    </row>
    <row r="141" spans="1:65" s="24" customFormat="1" ht="33" customHeight="1">
      <c r="A141" s="19"/>
      <c r="B141" s="157"/>
      <c r="C141" s="158" t="s">
        <v>143</v>
      </c>
      <c r="D141" s="158" t="s">
        <v>109</v>
      </c>
      <c r="E141" s="159" t="s">
        <v>144</v>
      </c>
      <c r="F141" s="160" t="s">
        <v>145</v>
      </c>
      <c r="G141" s="161" t="s">
        <v>112</v>
      </c>
      <c r="H141" s="162">
        <v>120</v>
      </c>
      <c r="I141" s="163"/>
      <c r="J141" s="163">
        <f>ROUND(I141*H141,2)</f>
        <v>0</v>
      </c>
      <c r="K141" s="164"/>
      <c r="L141" s="20"/>
      <c r="M141" s="165"/>
      <c r="N141" s="166" t="s">
        <v>32</v>
      </c>
      <c r="O141" s="167">
        <v>0.044</v>
      </c>
      <c r="P141" s="167">
        <f>O141*H141</f>
        <v>5.28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169" t="s">
        <v>113</v>
      </c>
      <c r="AT141" s="169" t="s">
        <v>109</v>
      </c>
      <c r="AU141" s="169" t="s">
        <v>75</v>
      </c>
      <c r="AY141" s="4" t="s">
        <v>107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4" t="s">
        <v>73</v>
      </c>
      <c r="BK141" s="170">
        <f>ROUND(I141*H141,2)</f>
        <v>0</v>
      </c>
      <c r="BL141" s="4" t="s">
        <v>113</v>
      </c>
      <c r="BM141" s="169" t="s">
        <v>146</v>
      </c>
    </row>
    <row r="142" spans="1:65" s="24" customFormat="1" ht="16.5" customHeight="1">
      <c r="A142" s="19"/>
      <c r="B142" s="157"/>
      <c r="C142" s="188" t="s">
        <v>147</v>
      </c>
      <c r="D142" s="188" t="s">
        <v>148</v>
      </c>
      <c r="E142" s="189" t="s">
        <v>149</v>
      </c>
      <c r="F142" s="190" t="s">
        <v>150</v>
      </c>
      <c r="G142" s="191" t="s">
        <v>151</v>
      </c>
      <c r="H142" s="192">
        <v>28.8</v>
      </c>
      <c r="I142" s="193"/>
      <c r="J142" s="193">
        <f>ROUND(I142*H142,2)</f>
        <v>0</v>
      </c>
      <c r="K142" s="194"/>
      <c r="L142" s="195"/>
      <c r="M142" s="196"/>
      <c r="N142" s="197" t="s">
        <v>32</v>
      </c>
      <c r="O142" s="167">
        <v>0</v>
      </c>
      <c r="P142" s="167">
        <f>O142*H142</f>
        <v>0</v>
      </c>
      <c r="Q142" s="167">
        <v>1</v>
      </c>
      <c r="R142" s="167">
        <f>Q142*H142</f>
        <v>28.8</v>
      </c>
      <c r="S142" s="167">
        <v>0</v>
      </c>
      <c r="T142" s="168">
        <f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169" t="s">
        <v>147</v>
      </c>
      <c r="AT142" s="169" t="s">
        <v>148</v>
      </c>
      <c r="AU142" s="169" t="s">
        <v>75</v>
      </c>
      <c r="AY142" s="4" t="s">
        <v>107</v>
      </c>
      <c r="BE142" s="170">
        <f>IF(N142="základní",J142,0)</f>
        <v>0</v>
      </c>
      <c r="BF142" s="170">
        <f>IF(N142="snížená",J142,0)</f>
        <v>0</v>
      </c>
      <c r="BG142" s="170">
        <f>IF(N142="zákl. přenesená",J142,0)</f>
        <v>0</v>
      </c>
      <c r="BH142" s="170">
        <f>IF(N142="sníž. přenesená",J142,0)</f>
        <v>0</v>
      </c>
      <c r="BI142" s="170">
        <f>IF(N142="nulová",J142,0)</f>
        <v>0</v>
      </c>
      <c r="BJ142" s="4" t="s">
        <v>73</v>
      </c>
      <c r="BK142" s="170">
        <f>ROUND(I142*H142,2)</f>
        <v>0</v>
      </c>
      <c r="BL142" s="4" t="s">
        <v>113</v>
      </c>
      <c r="BM142" s="169" t="s">
        <v>152</v>
      </c>
    </row>
    <row r="143" spans="2:51" s="171" customFormat="1" ht="11.25">
      <c r="B143" s="172"/>
      <c r="D143" s="173" t="s">
        <v>122</v>
      </c>
      <c r="E143" s="174"/>
      <c r="F143" s="175" t="s">
        <v>153</v>
      </c>
      <c r="H143" s="176">
        <v>28.8</v>
      </c>
      <c r="L143" s="172"/>
      <c r="M143" s="177"/>
      <c r="N143" s="178"/>
      <c r="O143" s="178"/>
      <c r="P143" s="178"/>
      <c r="Q143" s="178"/>
      <c r="R143" s="178"/>
      <c r="S143" s="178"/>
      <c r="T143" s="179"/>
      <c r="AT143" s="174" t="s">
        <v>122</v>
      </c>
      <c r="AU143" s="174" t="s">
        <v>75</v>
      </c>
      <c r="AV143" s="171" t="s">
        <v>75</v>
      </c>
      <c r="AW143" s="171" t="s">
        <v>24</v>
      </c>
      <c r="AX143" s="171" t="s">
        <v>67</v>
      </c>
      <c r="AY143" s="174" t="s">
        <v>107</v>
      </c>
    </row>
    <row r="144" spans="2:51" s="180" customFormat="1" ht="11.25">
      <c r="B144" s="181"/>
      <c r="D144" s="173" t="s">
        <v>122</v>
      </c>
      <c r="E144" s="182"/>
      <c r="F144" s="183" t="s">
        <v>124</v>
      </c>
      <c r="H144" s="184">
        <v>28.8</v>
      </c>
      <c r="L144" s="181"/>
      <c r="M144" s="185"/>
      <c r="N144" s="186"/>
      <c r="O144" s="186"/>
      <c r="P144" s="186"/>
      <c r="Q144" s="186"/>
      <c r="R144" s="186"/>
      <c r="S144" s="186"/>
      <c r="T144" s="187"/>
      <c r="AT144" s="182" t="s">
        <v>122</v>
      </c>
      <c r="AU144" s="182" t="s">
        <v>75</v>
      </c>
      <c r="AV144" s="180" t="s">
        <v>113</v>
      </c>
      <c r="AW144" s="180" t="s">
        <v>24</v>
      </c>
      <c r="AX144" s="180" t="s">
        <v>73</v>
      </c>
      <c r="AY144" s="182" t="s">
        <v>107</v>
      </c>
    </row>
    <row r="145" spans="1:65" s="24" customFormat="1" ht="24" customHeight="1">
      <c r="A145" s="19"/>
      <c r="B145" s="157"/>
      <c r="C145" s="158" t="s">
        <v>154</v>
      </c>
      <c r="D145" s="158" t="s">
        <v>109</v>
      </c>
      <c r="E145" s="159" t="s">
        <v>155</v>
      </c>
      <c r="F145" s="160" t="s">
        <v>156</v>
      </c>
      <c r="G145" s="161" t="s">
        <v>112</v>
      </c>
      <c r="H145" s="162">
        <v>120</v>
      </c>
      <c r="I145" s="163"/>
      <c r="J145" s="163">
        <f>ROUND(I145*H145,2)</f>
        <v>0</v>
      </c>
      <c r="K145" s="164"/>
      <c r="L145" s="20"/>
      <c r="M145" s="165"/>
      <c r="N145" s="166" t="s">
        <v>32</v>
      </c>
      <c r="O145" s="167">
        <v>0.058</v>
      </c>
      <c r="P145" s="167">
        <f>O145*H145</f>
        <v>6.96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169" t="s">
        <v>113</v>
      </c>
      <c r="AT145" s="169" t="s">
        <v>109</v>
      </c>
      <c r="AU145" s="169" t="s">
        <v>75</v>
      </c>
      <c r="AY145" s="4" t="s">
        <v>107</v>
      </c>
      <c r="BE145" s="170">
        <f>IF(N145="základní",J145,0)</f>
        <v>0</v>
      </c>
      <c r="BF145" s="170">
        <f>IF(N145="snížená",J145,0)</f>
        <v>0</v>
      </c>
      <c r="BG145" s="170">
        <f>IF(N145="zákl. přenesená",J145,0)</f>
        <v>0</v>
      </c>
      <c r="BH145" s="170">
        <f>IF(N145="sníž. přenesená",J145,0)</f>
        <v>0</v>
      </c>
      <c r="BI145" s="170">
        <f>IF(N145="nulová",J145,0)</f>
        <v>0</v>
      </c>
      <c r="BJ145" s="4" t="s">
        <v>73</v>
      </c>
      <c r="BK145" s="170">
        <f>ROUND(I145*H145,2)</f>
        <v>0</v>
      </c>
      <c r="BL145" s="4" t="s">
        <v>113</v>
      </c>
      <c r="BM145" s="169" t="s">
        <v>157</v>
      </c>
    </row>
    <row r="146" spans="1:65" s="24" customFormat="1" ht="16.5" customHeight="1">
      <c r="A146" s="19"/>
      <c r="B146" s="157"/>
      <c r="C146" s="188" t="s">
        <v>158</v>
      </c>
      <c r="D146" s="188" t="s">
        <v>148</v>
      </c>
      <c r="E146" s="189" t="s">
        <v>159</v>
      </c>
      <c r="F146" s="190" t="s">
        <v>160</v>
      </c>
      <c r="G146" s="191" t="s">
        <v>161</v>
      </c>
      <c r="H146" s="192">
        <v>2.4</v>
      </c>
      <c r="I146" s="193"/>
      <c r="J146" s="193">
        <f>ROUND(I146*H146,2)</f>
        <v>0</v>
      </c>
      <c r="K146" s="194"/>
      <c r="L146" s="195"/>
      <c r="M146" s="196"/>
      <c r="N146" s="197" t="s">
        <v>32</v>
      </c>
      <c r="O146" s="167">
        <v>0</v>
      </c>
      <c r="P146" s="167">
        <f>O146*H146</f>
        <v>0</v>
      </c>
      <c r="Q146" s="167">
        <v>0.001</v>
      </c>
      <c r="R146" s="167">
        <f>Q146*H146</f>
        <v>0.0024</v>
      </c>
      <c r="S146" s="167">
        <v>0</v>
      </c>
      <c r="T146" s="168">
        <f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169" t="s">
        <v>147</v>
      </c>
      <c r="AT146" s="169" t="s">
        <v>148</v>
      </c>
      <c r="AU146" s="169" t="s">
        <v>75</v>
      </c>
      <c r="AY146" s="4" t="s">
        <v>107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4" t="s">
        <v>73</v>
      </c>
      <c r="BK146" s="170">
        <f>ROUND(I146*H146,2)</f>
        <v>0</v>
      </c>
      <c r="BL146" s="4" t="s">
        <v>113</v>
      </c>
      <c r="BM146" s="169" t="s">
        <v>162</v>
      </c>
    </row>
    <row r="147" spans="2:51" s="171" customFormat="1" ht="11.25">
      <c r="B147" s="172"/>
      <c r="D147" s="173" t="s">
        <v>122</v>
      </c>
      <c r="F147" s="175" t="s">
        <v>163</v>
      </c>
      <c r="H147" s="176">
        <v>2.4</v>
      </c>
      <c r="L147" s="172"/>
      <c r="M147" s="177"/>
      <c r="N147" s="178"/>
      <c r="O147" s="178"/>
      <c r="P147" s="178"/>
      <c r="Q147" s="178"/>
      <c r="R147" s="178"/>
      <c r="S147" s="178"/>
      <c r="T147" s="179"/>
      <c r="AT147" s="174" t="s">
        <v>122</v>
      </c>
      <c r="AU147" s="174" t="s">
        <v>75</v>
      </c>
      <c r="AV147" s="171" t="s">
        <v>75</v>
      </c>
      <c r="AW147" s="171" t="s">
        <v>2</v>
      </c>
      <c r="AX147" s="171" t="s">
        <v>73</v>
      </c>
      <c r="AY147" s="174" t="s">
        <v>107</v>
      </c>
    </row>
    <row r="148" spans="2:63" s="144" customFormat="1" ht="22.5" customHeight="1">
      <c r="B148" s="145"/>
      <c r="D148" s="146" t="s">
        <v>66</v>
      </c>
      <c r="E148" s="155" t="s">
        <v>129</v>
      </c>
      <c r="F148" s="155" t="s">
        <v>164</v>
      </c>
      <c r="J148" s="156">
        <f>BK148</f>
        <v>0</v>
      </c>
      <c r="L148" s="145"/>
      <c r="M148" s="149"/>
      <c r="N148" s="150"/>
      <c r="O148" s="150"/>
      <c r="P148" s="151">
        <f>SUM(P149:P163)</f>
        <v>64.7568</v>
      </c>
      <c r="Q148" s="150"/>
      <c r="R148" s="151">
        <f>SUM(R149:R163)</f>
        <v>0.67245</v>
      </c>
      <c r="S148" s="150"/>
      <c r="T148" s="152">
        <f>SUM(T149:T163)</f>
        <v>0</v>
      </c>
      <c r="AR148" s="146" t="s">
        <v>73</v>
      </c>
      <c r="AT148" s="153" t="s">
        <v>66</v>
      </c>
      <c r="AU148" s="153" t="s">
        <v>73</v>
      </c>
      <c r="AY148" s="146" t="s">
        <v>107</v>
      </c>
      <c r="BK148" s="154">
        <f>SUM(BK149:BK163)</f>
        <v>0</v>
      </c>
    </row>
    <row r="149" spans="1:65" s="24" customFormat="1" ht="24" customHeight="1">
      <c r="A149" s="19"/>
      <c r="B149" s="157"/>
      <c r="C149" s="158" t="s">
        <v>165</v>
      </c>
      <c r="D149" s="158" t="s">
        <v>109</v>
      </c>
      <c r="E149" s="159" t="s">
        <v>166</v>
      </c>
      <c r="F149" s="160" t="s">
        <v>167</v>
      </c>
      <c r="G149" s="161" t="s">
        <v>112</v>
      </c>
      <c r="H149" s="162">
        <v>176.4</v>
      </c>
      <c r="I149" s="163"/>
      <c r="J149" s="163">
        <f>ROUND(I149*H149,2)</f>
        <v>0</v>
      </c>
      <c r="K149" s="164"/>
      <c r="L149" s="20"/>
      <c r="M149" s="165"/>
      <c r="N149" s="166" t="s">
        <v>32</v>
      </c>
      <c r="O149" s="167">
        <v>0.041</v>
      </c>
      <c r="P149" s="167">
        <f>O149*H149</f>
        <v>7.2324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169" t="s">
        <v>113</v>
      </c>
      <c r="AT149" s="169" t="s">
        <v>109</v>
      </c>
      <c r="AU149" s="169" t="s">
        <v>75</v>
      </c>
      <c r="AY149" s="4" t="s">
        <v>107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4" t="s">
        <v>73</v>
      </c>
      <c r="BK149" s="170">
        <f>ROUND(I149*H149,2)</f>
        <v>0</v>
      </c>
      <c r="BL149" s="4" t="s">
        <v>113</v>
      </c>
      <c r="BM149" s="169" t="s">
        <v>168</v>
      </c>
    </row>
    <row r="150" spans="2:51" s="171" customFormat="1" ht="11.25">
      <c r="B150" s="172"/>
      <c r="D150" s="173" t="s">
        <v>122</v>
      </c>
      <c r="E150" s="174"/>
      <c r="F150" s="175" t="s">
        <v>123</v>
      </c>
      <c r="H150" s="176">
        <v>176.4</v>
      </c>
      <c r="L150" s="172"/>
      <c r="M150" s="177"/>
      <c r="N150" s="178"/>
      <c r="O150" s="178"/>
      <c r="P150" s="178"/>
      <c r="Q150" s="178"/>
      <c r="R150" s="178"/>
      <c r="S150" s="178"/>
      <c r="T150" s="179"/>
      <c r="AT150" s="174" t="s">
        <v>122</v>
      </c>
      <c r="AU150" s="174" t="s">
        <v>75</v>
      </c>
      <c r="AV150" s="171" t="s">
        <v>75</v>
      </c>
      <c r="AW150" s="171" t="s">
        <v>24</v>
      </c>
      <c r="AX150" s="171" t="s">
        <v>67</v>
      </c>
      <c r="AY150" s="174" t="s">
        <v>107</v>
      </c>
    </row>
    <row r="151" spans="2:51" s="180" customFormat="1" ht="11.25">
      <c r="B151" s="181"/>
      <c r="D151" s="173" t="s">
        <v>122</v>
      </c>
      <c r="E151" s="182"/>
      <c r="F151" s="183" t="s">
        <v>124</v>
      </c>
      <c r="H151" s="184">
        <v>176.4</v>
      </c>
      <c r="L151" s="181"/>
      <c r="M151" s="185"/>
      <c r="N151" s="186"/>
      <c r="O151" s="186"/>
      <c r="P151" s="186"/>
      <c r="Q151" s="186"/>
      <c r="R151" s="186"/>
      <c r="S151" s="186"/>
      <c r="T151" s="187"/>
      <c r="AT151" s="182" t="s">
        <v>122</v>
      </c>
      <c r="AU151" s="182" t="s">
        <v>75</v>
      </c>
      <c r="AV151" s="180" t="s">
        <v>113</v>
      </c>
      <c r="AW151" s="180" t="s">
        <v>24</v>
      </c>
      <c r="AX151" s="180" t="s">
        <v>73</v>
      </c>
      <c r="AY151" s="182" t="s">
        <v>107</v>
      </c>
    </row>
    <row r="152" spans="1:65" s="24" customFormat="1" ht="33" customHeight="1">
      <c r="A152" s="19"/>
      <c r="B152" s="157"/>
      <c r="C152" s="158" t="s">
        <v>169</v>
      </c>
      <c r="D152" s="158" t="s">
        <v>109</v>
      </c>
      <c r="E152" s="159" t="s">
        <v>170</v>
      </c>
      <c r="F152" s="160" t="s">
        <v>171</v>
      </c>
      <c r="G152" s="161" t="s">
        <v>112</v>
      </c>
      <c r="H152" s="162">
        <v>176.4</v>
      </c>
      <c r="I152" s="163"/>
      <c r="J152" s="163">
        <f>ROUND(I152*H152,2)</f>
        <v>0</v>
      </c>
      <c r="K152" s="164"/>
      <c r="L152" s="20"/>
      <c r="M152" s="165"/>
      <c r="N152" s="166" t="s">
        <v>32</v>
      </c>
      <c r="O152" s="167">
        <v>0.071</v>
      </c>
      <c r="P152" s="167">
        <f>O152*H152</f>
        <v>12.5244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169" t="s">
        <v>113</v>
      </c>
      <c r="AT152" s="169" t="s">
        <v>109</v>
      </c>
      <c r="AU152" s="169" t="s">
        <v>75</v>
      </c>
      <c r="AY152" s="4" t="s">
        <v>107</v>
      </c>
      <c r="BE152" s="170">
        <f>IF(N152="základní",J152,0)</f>
        <v>0</v>
      </c>
      <c r="BF152" s="170">
        <f>IF(N152="snížená",J152,0)</f>
        <v>0</v>
      </c>
      <c r="BG152" s="170">
        <f>IF(N152="zákl. přenesená",J152,0)</f>
        <v>0</v>
      </c>
      <c r="BH152" s="170">
        <f>IF(N152="sníž. přenesená",J152,0)</f>
        <v>0</v>
      </c>
      <c r="BI152" s="170">
        <f>IF(N152="nulová",J152,0)</f>
        <v>0</v>
      </c>
      <c r="BJ152" s="4" t="s">
        <v>73</v>
      </c>
      <c r="BK152" s="170">
        <f>ROUND(I152*H152,2)</f>
        <v>0</v>
      </c>
      <c r="BL152" s="4" t="s">
        <v>113</v>
      </c>
      <c r="BM152" s="169" t="s">
        <v>172</v>
      </c>
    </row>
    <row r="153" spans="2:51" s="171" customFormat="1" ht="11.25">
      <c r="B153" s="172"/>
      <c r="D153" s="173" t="s">
        <v>122</v>
      </c>
      <c r="E153" s="174"/>
      <c r="F153" s="175" t="s">
        <v>123</v>
      </c>
      <c r="H153" s="176">
        <v>176.4</v>
      </c>
      <c r="L153" s="172"/>
      <c r="M153" s="177"/>
      <c r="N153" s="178"/>
      <c r="O153" s="178"/>
      <c r="P153" s="178"/>
      <c r="Q153" s="178"/>
      <c r="R153" s="178"/>
      <c r="S153" s="178"/>
      <c r="T153" s="179"/>
      <c r="AT153" s="174" t="s">
        <v>122</v>
      </c>
      <c r="AU153" s="174" t="s">
        <v>75</v>
      </c>
      <c r="AV153" s="171" t="s">
        <v>75</v>
      </c>
      <c r="AW153" s="171" t="s">
        <v>24</v>
      </c>
      <c r="AX153" s="171" t="s">
        <v>67</v>
      </c>
      <c r="AY153" s="174" t="s">
        <v>107</v>
      </c>
    </row>
    <row r="154" spans="2:51" s="180" customFormat="1" ht="11.25">
      <c r="B154" s="181"/>
      <c r="D154" s="173" t="s">
        <v>122</v>
      </c>
      <c r="E154" s="182"/>
      <c r="F154" s="183" t="s">
        <v>124</v>
      </c>
      <c r="H154" s="184">
        <v>176.4</v>
      </c>
      <c r="L154" s="181"/>
      <c r="M154" s="185"/>
      <c r="N154" s="186"/>
      <c r="O154" s="186"/>
      <c r="P154" s="186"/>
      <c r="Q154" s="186"/>
      <c r="R154" s="186"/>
      <c r="S154" s="186"/>
      <c r="T154" s="187"/>
      <c r="AT154" s="182" t="s">
        <v>122</v>
      </c>
      <c r="AU154" s="182" t="s">
        <v>75</v>
      </c>
      <c r="AV154" s="180" t="s">
        <v>113</v>
      </c>
      <c r="AW154" s="180" t="s">
        <v>24</v>
      </c>
      <c r="AX154" s="180" t="s">
        <v>73</v>
      </c>
      <c r="AY154" s="182" t="s">
        <v>107</v>
      </c>
    </row>
    <row r="155" spans="1:65" s="24" customFormat="1" ht="24" customHeight="1">
      <c r="A155" s="19"/>
      <c r="B155" s="157"/>
      <c r="C155" s="158" t="s">
        <v>173</v>
      </c>
      <c r="D155" s="158" t="s">
        <v>109</v>
      </c>
      <c r="E155" s="159" t="s">
        <v>174</v>
      </c>
      <c r="F155" s="160" t="s">
        <v>175</v>
      </c>
      <c r="G155" s="161" t="s">
        <v>112</v>
      </c>
      <c r="H155" s="162">
        <v>504</v>
      </c>
      <c r="I155" s="163"/>
      <c r="J155" s="163">
        <f>ROUND(I155*H155,2)</f>
        <v>0</v>
      </c>
      <c r="K155" s="164"/>
      <c r="L155" s="20"/>
      <c r="M155" s="165"/>
      <c r="N155" s="166" t="s">
        <v>32</v>
      </c>
      <c r="O155" s="167">
        <v>0.002</v>
      </c>
      <c r="P155" s="167">
        <f>O155*H155</f>
        <v>1.008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169" t="s">
        <v>113</v>
      </c>
      <c r="AT155" s="169" t="s">
        <v>109</v>
      </c>
      <c r="AU155" s="169" t="s">
        <v>75</v>
      </c>
      <c r="AY155" s="4" t="s">
        <v>107</v>
      </c>
      <c r="BE155" s="170">
        <f>IF(N155="základní",J155,0)</f>
        <v>0</v>
      </c>
      <c r="BF155" s="170">
        <f>IF(N155="snížená",J155,0)</f>
        <v>0</v>
      </c>
      <c r="BG155" s="170">
        <f>IF(N155="zákl. přenesená",J155,0)</f>
        <v>0</v>
      </c>
      <c r="BH155" s="170">
        <f>IF(N155="sníž. přenesená",J155,0)</f>
        <v>0</v>
      </c>
      <c r="BI155" s="170">
        <f>IF(N155="nulová",J155,0)</f>
        <v>0</v>
      </c>
      <c r="BJ155" s="4" t="s">
        <v>73</v>
      </c>
      <c r="BK155" s="170">
        <f>ROUND(I155*H155,2)</f>
        <v>0</v>
      </c>
      <c r="BL155" s="4" t="s">
        <v>113</v>
      </c>
      <c r="BM155" s="169" t="s">
        <v>176</v>
      </c>
    </row>
    <row r="156" spans="2:51" s="171" customFormat="1" ht="11.25">
      <c r="B156" s="172"/>
      <c r="D156" s="173" t="s">
        <v>122</v>
      </c>
      <c r="E156" s="174"/>
      <c r="F156" s="175" t="s">
        <v>128</v>
      </c>
      <c r="H156" s="176">
        <v>504</v>
      </c>
      <c r="L156" s="172"/>
      <c r="M156" s="177"/>
      <c r="N156" s="178"/>
      <c r="O156" s="178"/>
      <c r="P156" s="178"/>
      <c r="Q156" s="178"/>
      <c r="R156" s="178"/>
      <c r="S156" s="178"/>
      <c r="T156" s="179"/>
      <c r="AT156" s="174" t="s">
        <v>122</v>
      </c>
      <c r="AU156" s="174" t="s">
        <v>75</v>
      </c>
      <c r="AV156" s="171" t="s">
        <v>75</v>
      </c>
      <c r="AW156" s="171" t="s">
        <v>24</v>
      </c>
      <c r="AX156" s="171" t="s">
        <v>67</v>
      </c>
      <c r="AY156" s="174" t="s">
        <v>107</v>
      </c>
    </row>
    <row r="157" spans="2:51" s="180" customFormat="1" ht="11.25">
      <c r="B157" s="181"/>
      <c r="D157" s="173" t="s">
        <v>122</v>
      </c>
      <c r="E157" s="182"/>
      <c r="F157" s="183" t="s">
        <v>124</v>
      </c>
      <c r="H157" s="184">
        <v>504</v>
      </c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122</v>
      </c>
      <c r="AU157" s="182" t="s">
        <v>75</v>
      </c>
      <c r="AV157" s="180" t="s">
        <v>113</v>
      </c>
      <c r="AW157" s="180" t="s">
        <v>24</v>
      </c>
      <c r="AX157" s="180" t="s">
        <v>73</v>
      </c>
      <c r="AY157" s="182" t="s">
        <v>107</v>
      </c>
    </row>
    <row r="158" spans="1:65" s="24" customFormat="1" ht="33" customHeight="1">
      <c r="A158" s="19"/>
      <c r="B158" s="157"/>
      <c r="C158" s="158" t="s">
        <v>177</v>
      </c>
      <c r="D158" s="158" t="s">
        <v>109</v>
      </c>
      <c r="E158" s="159" t="s">
        <v>178</v>
      </c>
      <c r="F158" s="160" t="s">
        <v>179</v>
      </c>
      <c r="G158" s="161" t="s">
        <v>112</v>
      </c>
      <c r="H158" s="162">
        <v>504</v>
      </c>
      <c r="I158" s="163"/>
      <c r="J158" s="163">
        <f>ROUND(I158*H158,2)</f>
        <v>0</v>
      </c>
      <c r="K158" s="164"/>
      <c r="L158" s="20"/>
      <c r="M158" s="165"/>
      <c r="N158" s="166" t="s">
        <v>32</v>
      </c>
      <c r="O158" s="167">
        <v>0.083</v>
      </c>
      <c r="P158" s="167">
        <f>O158*H158</f>
        <v>41.832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169" t="s">
        <v>113</v>
      </c>
      <c r="AT158" s="169" t="s">
        <v>109</v>
      </c>
      <c r="AU158" s="169" t="s">
        <v>75</v>
      </c>
      <c r="AY158" s="4" t="s">
        <v>107</v>
      </c>
      <c r="BE158" s="170">
        <f>IF(N158="základní",J158,0)</f>
        <v>0</v>
      </c>
      <c r="BF158" s="170">
        <f>IF(N158="snížená",J158,0)</f>
        <v>0</v>
      </c>
      <c r="BG158" s="170">
        <f>IF(N158="zákl. přenesená",J158,0)</f>
        <v>0</v>
      </c>
      <c r="BH158" s="170">
        <f>IF(N158="sníž. přenesená",J158,0)</f>
        <v>0</v>
      </c>
      <c r="BI158" s="170">
        <f>IF(N158="nulová",J158,0)</f>
        <v>0</v>
      </c>
      <c r="BJ158" s="4" t="s">
        <v>73</v>
      </c>
      <c r="BK158" s="170">
        <f>ROUND(I158*H158,2)</f>
        <v>0</v>
      </c>
      <c r="BL158" s="4" t="s">
        <v>113</v>
      </c>
      <c r="BM158" s="169" t="s">
        <v>180</v>
      </c>
    </row>
    <row r="159" spans="2:51" s="171" customFormat="1" ht="11.25">
      <c r="B159" s="172"/>
      <c r="D159" s="173" t="s">
        <v>122</v>
      </c>
      <c r="E159" s="174"/>
      <c r="F159" s="175" t="s">
        <v>128</v>
      </c>
      <c r="H159" s="176">
        <v>504</v>
      </c>
      <c r="L159" s="172"/>
      <c r="M159" s="177"/>
      <c r="N159" s="178"/>
      <c r="O159" s="178"/>
      <c r="P159" s="178"/>
      <c r="Q159" s="178"/>
      <c r="R159" s="178"/>
      <c r="S159" s="178"/>
      <c r="T159" s="179"/>
      <c r="AT159" s="174" t="s">
        <v>122</v>
      </c>
      <c r="AU159" s="174" t="s">
        <v>75</v>
      </c>
      <c r="AV159" s="171" t="s">
        <v>75</v>
      </c>
      <c r="AW159" s="171" t="s">
        <v>24</v>
      </c>
      <c r="AX159" s="171" t="s">
        <v>67</v>
      </c>
      <c r="AY159" s="174" t="s">
        <v>107</v>
      </c>
    </row>
    <row r="160" spans="2:51" s="180" customFormat="1" ht="11.25">
      <c r="B160" s="181"/>
      <c r="D160" s="173" t="s">
        <v>122</v>
      </c>
      <c r="E160" s="182"/>
      <c r="F160" s="183" t="s">
        <v>124</v>
      </c>
      <c r="H160" s="184">
        <v>504</v>
      </c>
      <c r="L160" s="181"/>
      <c r="M160" s="185"/>
      <c r="N160" s="186"/>
      <c r="O160" s="186"/>
      <c r="P160" s="186"/>
      <c r="Q160" s="186"/>
      <c r="R160" s="186"/>
      <c r="S160" s="186"/>
      <c r="T160" s="187"/>
      <c r="AT160" s="182" t="s">
        <v>122</v>
      </c>
      <c r="AU160" s="182" t="s">
        <v>75</v>
      </c>
      <c r="AV160" s="180" t="s">
        <v>113</v>
      </c>
      <c r="AW160" s="180" t="s">
        <v>24</v>
      </c>
      <c r="AX160" s="180" t="s">
        <v>73</v>
      </c>
      <c r="AY160" s="182" t="s">
        <v>107</v>
      </c>
    </row>
    <row r="161" spans="1:65" s="24" customFormat="1" ht="24" customHeight="1">
      <c r="A161" s="19"/>
      <c r="B161" s="157"/>
      <c r="C161" s="158" t="s">
        <v>7</v>
      </c>
      <c r="D161" s="158" t="s">
        <v>109</v>
      </c>
      <c r="E161" s="159" t="s">
        <v>181</v>
      </c>
      <c r="F161" s="160" t="s">
        <v>182</v>
      </c>
      <c r="G161" s="161" t="s">
        <v>112</v>
      </c>
      <c r="H161" s="162">
        <v>3</v>
      </c>
      <c r="I161" s="163"/>
      <c r="J161" s="163">
        <f>ROUND(I161*H161,2)</f>
        <v>0</v>
      </c>
      <c r="K161" s="164"/>
      <c r="L161" s="20"/>
      <c r="M161" s="165"/>
      <c r="N161" s="166" t="s">
        <v>32</v>
      </c>
      <c r="O161" s="167">
        <v>0.72</v>
      </c>
      <c r="P161" s="167">
        <f>O161*H161</f>
        <v>2.16</v>
      </c>
      <c r="Q161" s="167">
        <v>0.08922</v>
      </c>
      <c r="R161" s="167">
        <f>Q161*H161</f>
        <v>0.26766</v>
      </c>
      <c r="S161" s="167">
        <v>0</v>
      </c>
      <c r="T161" s="168">
        <f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169" t="s">
        <v>113</v>
      </c>
      <c r="AT161" s="169" t="s">
        <v>109</v>
      </c>
      <c r="AU161" s="169" t="s">
        <v>75</v>
      </c>
      <c r="AY161" s="4" t="s">
        <v>107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4" t="s">
        <v>73</v>
      </c>
      <c r="BK161" s="170">
        <f>ROUND(I161*H161,2)</f>
        <v>0</v>
      </c>
      <c r="BL161" s="4" t="s">
        <v>113</v>
      </c>
      <c r="BM161" s="169" t="s">
        <v>183</v>
      </c>
    </row>
    <row r="162" spans="1:65" s="24" customFormat="1" ht="24" customHeight="1">
      <c r="A162" s="19"/>
      <c r="B162" s="157"/>
      <c r="C162" s="188" t="s">
        <v>184</v>
      </c>
      <c r="D162" s="188" t="s">
        <v>148</v>
      </c>
      <c r="E162" s="189" t="s">
        <v>185</v>
      </c>
      <c r="F162" s="190" t="s">
        <v>186</v>
      </c>
      <c r="G162" s="191" t="s">
        <v>112</v>
      </c>
      <c r="H162" s="192">
        <v>3.09</v>
      </c>
      <c r="I162" s="193"/>
      <c r="J162" s="193">
        <f>ROUND(I162*H162,2)</f>
        <v>0</v>
      </c>
      <c r="K162" s="194"/>
      <c r="L162" s="195"/>
      <c r="M162" s="196"/>
      <c r="N162" s="197" t="s">
        <v>32</v>
      </c>
      <c r="O162" s="167">
        <v>0</v>
      </c>
      <c r="P162" s="167">
        <f>O162*H162</f>
        <v>0</v>
      </c>
      <c r="Q162" s="167">
        <v>0.131</v>
      </c>
      <c r="R162" s="167">
        <f>Q162*H162</f>
        <v>0.40479</v>
      </c>
      <c r="S162" s="167">
        <v>0</v>
      </c>
      <c r="T162" s="168">
        <f>S162*H162</f>
        <v>0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169" t="s">
        <v>147</v>
      </c>
      <c r="AT162" s="169" t="s">
        <v>148</v>
      </c>
      <c r="AU162" s="169" t="s">
        <v>75</v>
      </c>
      <c r="AY162" s="4" t="s">
        <v>107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4" t="s">
        <v>73</v>
      </c>
      <c r="BK162" s="170">
        <f>ROUND(I162*H162,2)</f>
        <v>0</v>
      </c>
      <c r="BL162" s="4" t="s">
        <v>113</v>
      </c>
      <c r="BM162" s="169" t="s">
        <v>187</v>
      </c>
    </row>
    <row r="163" spans="2:51" s="171" customFormat="1" ht="11.25">
      <c r="B163" s="172"/>
      <c r="D163" s="173" t="s">
        <v>122</v>
      </c>
      <c r="F163" s="175" t="s">
        <v>188</v>
      </c>
      <c r="H163" s="176">
        <v>3.09</v>
      </c>
      <c r="L163" s="172"/>
      <c r="M163" s="177"/>
      <c r="N163" s="178"/>
      <c r="O163" s="178"/>
      <c r="P163" s="178"/>
      <c r="Q163" s="178"/>
      <c r="R163" s="178"/>
      <c r="S163" s="178"/>
      <c r="T163" s="179"/>
      <c r="AT163" s="174" t="s">
        <v>122</v>
      </c>
      <c r="AU163" s="174" t="s">
        <v>75</v>
      </c>
      <c r="AV163" s="171" t="s">
        <v>75</v>
      </c>
      <c r="AW163" s="171" t="s">
        <v>2</v>
      </c>
      <c r="AX163" s="171" t="s">
        <v>73</v>
      </c>
      <c r="AY163" s="174" t="s">
        <v>107</v>
      </c>
    </row>
    <row r="164" spans="2:63" s="144" customFormat="1" ht="22.5" customHeight="1">
      <c r="B164" s="145"/>
      <c r="D164" s="146" t="s">
        <v>66</v>
      </c>
      <c r="E164" s="155" t="s">
        <v>154</v>
      </c>
      <c r="F164" s="155" t="s">
        <v>189</v>
      </c>
      <c r="J164" s="156">
        <f>BK164</f>
        <v>0</v>
      </c>
      <c r="L164" s="145"/>
      <c r="M164" s="149"/>
      <c r="N164" s="150"/>
      <c r="O164" s="150"/>
      <c r="P164" s="151">
        <f>SUM(P165:P176)</f>
        <v>104.065</v>
      </c>
      <c r="Q164" s="150"/>
      <c r="R164" s="151">
        <f>SUM(R165:R176)</f>
        <v>21.4751</v>
      </c>
      <c r="S164" s="150"/>
      <c r="T164" s="152">
        <f>SUM(T165:T176)</f>
        <v>0</v>
      </c>
      <c r="AR164" s="146" t="s">
        <v>73</v>
      </c>
      <c r="AT164" s="153" t="s">
        <v>66</v>
      </c>
      <c r="AU164" s="153" t="s">
        <v>73</v>
      </c>
      <c r="AY164" s="146" t="s">
        <v>107</v>
      </c>
      <c r="BK164" s="154">
        <f>SUM(BK165:BK176)</f>
        <v>0</v>
      </c>
    </row>
    <row r="165" spans="1:65" s="24" customFormat="1" ht="24" customHeight="1">
      <c r="A165" s="19"/>
      <c r="B165" s="157"/>
      <c r="C165" s="158" t="s">
        <v>190</v>
      </c>
      <c r="D165" s="158" t="s">
        <v>109</v>
      </c>
      <c r="E165" s="159" t="s">
        <v>191</v>
      </c>
      <c r="F165" s="160" t="s">
        <v>192</v>
      </c>
      <c r="G165" s="161" t="s">
        <v>132</v>
      </c>
      <c r="H165" s="162">
        <v>115</v>
      </c>
      <c r="I165" s="163"/>
      <c r="J165" s="163">
        <f>ROUND(I165*H165,2)</f>
        <v>0</v>
      </c>
      <c r="K165" s="164"/>
      <c r="L165" s="20"/>
      <c r="M165" s="165"/>
      <c r="N165" s="166" t="s">
        <v>32</v>
      </c>
      <c r="O165" s="167">
        <v>0.234</v>
      </c>
      <c r="P165" s="167">
        <f>O165*H165</f>
        <v>26.91</v>
      </c>
      <c r="Q165" s="167">
        <v>0.14067</v>
      </c>
      <c r="R165" s="167">
        <f>Q165*H165</f>
        <v>16.17705</v>
      </c>
      <c r="S165" s="167">
        <v>0</v>
      </c>
      <c r="T165" s="168">
        <f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169" t="s">
        <v>113</v>
      </c>
      <c r="AT165" s="169" t="s">
        <v>109</v>
      </c>
      <c r="AU165" s="169" t="s">
        <v>75</v>
      </c>
      <c r="AY165" s="4" t="s">
        <v>107</v>
      </c>
      <c r="BE165" s="170">
        <f>IF(N165="základní",J165,0)</f>
        <v>0</v>
      </c>
      <c r="BF165" s="170">
        <f>IF(N165="snížená",J165,0)</f>
        <v>0</v>
      </c>
      <c r="BG165" s="170">
        <f>IF(N165="zákl. přenesená",J165,0)</f>
        <v>0</v>
      </c>
      <c r="BH165" s="170">
        <f>IF(N165="sníž. přenesená",J165,0)</f>
        <v>0</v>
      </c>
      <c r="BI165" s="170">
        <f>IF(N165="nulová",J165,0)</f>
        <v>0</v>
      </c>
      <c r="BJ165" s="4" t="s">
        <v>73</v>
      </c>
      <c r="BK165" s="170">
        <f>ROUND(I165*H165,2)</f>
        <v>0</v>
      </c>
      <c r="BL165" s="4" t="s">
        <v>113</v>
      </c>
      <c r="BM165" s="169" t="s">
        <v>193</v>
      </c>
    </row>
    <row r="166" spans="2:51" s="171" customFormat="1" ht="11.25">
      <c r="B166" s="172"/>
      <c r="D166" s="173" t="s">
        <v>122</v>
      </c>
      <c r="E166" s="174"/>
      <c r="F166" s="175" t="s">
        <v>194</v>
      </c>
      <c r="H166" s="176">
        <v>100</v>
      </c>
      <c r="L166" s="172"/>
      <c r="M166" s="177"/>
      <c r="N166" s="178"/>
      <c r="O166" s="178"/>
      <c r="P166" s="178"/>
      <c r="Q166" s="178"/>
      <c r="R166" s="178"/>
      <c r="S166" s="178"/>
      <c r="T166" s="179"/>
      <c r="AT166" s="174" t="s">
        <v>122</v>
      </c>
      <c r="AU166" s="174" t="s">
        <v>75</v>
      </c>
      <c r="AV166" s="171" t="s">
        <v>75</v>
      </c>
      <c r="AW166" s="171" t="s">
        <v>24</v>
      </c>
      <c r="AX166" s="171" t="s">
        <v>67</v>
      </c>
      <c r="AY166" s="174" t="s">
        <v>107</v>
      </c>
    </row>
    <row r="167" spans="2:51" s="171" customFormat="1" ht="11.25">
      <c r="B167" s="172"/>
      <c r="D167" s="173" t="s">
        <v>122</v>
      </c>
      <c r="E167" s="174"/>
      <c r="F167" s="175" t="s">
        <v>195</v>
      </c>
      <c r="H167" s="176">
        <v>15</v>
      </c>
      <c r="L167" s="172"/>
      <c r="M167" s="177"/>
      <c r="N167" s="178"/>
      <c r="O167" s="178"/>
      <c r="P167" s="178"/>
      <c r="Q167" s="178"/>
      <c r="R167" s="178"/>
      <c r="S167" s="178"/>
      <c r="T167" s="179"/>
      <c r="AT167" s="174" t="s">
        <v>122</v>
      </c>
      <c r="AU167" s="174" t="s">
        <v>75</v>
      </c>
      <c r="AV167" s="171" t="s">
        <v>75</v>
      </c>
      <c r="AW167" s="171" t="s">
        <v>24</v>
      </c>
      <c r="AX167" s="171" t="s">
        <v>67</v>
      </c>
      <c r="AY167" s="174" t="s">
        <v>107</v>
      </c>
    </row>
    <row r="168" spans="2:51" s="180" customFormat="1" ht="11.25">
      <c r="B168" s="181"/>
      <c r="D168" s="173" t="s">
        <v>122</v>
      </c>
      <c r="E168" s="182"/>
      <c r="F168" s="183" t="s">
        <v>124</v>
      </c>
      <c r="H168" s="184">
        <v>115</v>
      </c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122</v>
      </c>
      <c r="AU168" s="182" t="s">
        <v>75</v>
      </c>
      <c r="AV168" s="180" t="s">
        <v>113</v>
      </c>
      <c r="AW168" s="180" t="s">
        <v>24</v>
      </c>
      <c r="AX168" s="180" t="s">
        <v>73</v>
      </c>
      <c r="AY168" s="182" t="s">
        <v>107</v>
      </c>
    </row>
    <row r="169" spans="1:65" s="24" customFormat="1" ht="16.5" customHeight="1">
      <c r="A169" s="19"/>
      <c r="B169" s="157"/>
      <c r="C169" s="188" t="s">
        <v>196</v>
      </c>
      <c r="D169" s="188" t="s">
        <v>148</v>
      </c>
      <c r="E169" s="189" t="s">
        <v>197</v>
      </c>
      <c r="F169" s="190" t="s">
        <v>198</v>
      </c>
      <c r="G169" s="191" t="s">
        <v>132</v>
      </c>
      <c r="H169" s="192">
        <v>15.3</v>
      </c>
      <c r="I169" s="193"/>
      <c r="J169" s="193">
        <f>ROUND(I169*H169,2)</f>
        <v>0</v>
      </c>
      <c r="K169" s="194"/>
      <c r="L169" s="195"/>
      <c r="M169" s="196"/>
      <c r="N169" s="197" t="s">
        <v>32</v>
      </c>
      <c r="O169" s="167">
        <v>0</v>
      </c>
      <c r="P169" s="167">
        <f>O169*H169</f>
        <v>0</v>
      </c>
      <c r="Q169" s="167">
        <v>0.104</v>
      </c>
      <c r="R169" s="167">
        <f>Q169*H169</f>
        <v>1.5912</v>
      </c>
      <c r="S169" s="167">
        <v>0</v>
      </c>
      <c r="T169" s="168">
        <f>S169*H169</f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169" t="s">
        <v>147</v>
      </c>
      <c r="AT169" s="169" t="s">
        <v>148</v>
      </c>
      <c r="AU169" s="169" t="s">
        <v>75</v>
      </c>
      <c r="AY169" s="4" t="s">
        <v>107</v>
      </c>
      <c r="BE169" s="170">
        <f>IF(N169="základní",J169,0)</f>
        <v>0</v>
      </c>
      <c r="BF169" s="170">
        <f>IF(N169="snížená",J169,0)</f>
        <v>0</v>
      </c>
      <c r="BG169" s="170">
        <f>IF(N169="zákl. přenesená",J169,0)</f>
        <v>0</v>
      </c>
      <c r="BH169" s="170">
        <f>IF(N169="sníž. přenesená",J169,0)</f>
        <v>0</v>
      </c>
      <c r="BI169" s="170">
        <f>IF(N169="nulová",J169,0)</f>
        <v>0</v>
      </c>
      <c r="BJ169" s="4" t="s">
        <v>73</v>
      </c>
      <c r="BK169" s="170">
        <f>ROUND(I169*H169,2)</f>
        <v>0</v>
      </c>
      <c r="BL169" s="4" t="s">
        <v>113</v>
      </c>
      <c r="BM169" s="169" t="s">
        <v>199</v>
      </c>
    </row>
    <row r="170" spans="1:65" s="24" customFormat="1" ht="24" customHeight="1">
      <c r="A170" s="19"/>
      <c r="B170" s="157"/>
      <c r="C170" s="158" t="s">
        <v>200</v>
      </c>
      <c r="D170" s="158" t="s">
        <v>109</v>
      </c>
      <c r="E170" s="159" t="s">
        <v>201</v>
      </c>
      <c r="F170" s="160" t="s">
        <v>202</v>
      </c>
      <c r="G170" s="161" t="s">
        <v>132</v>
      </c>
      <c r="H170" s="162">
        <v>30</v>
      </c>
      <c r="I170" s="163"/>
      <c r="J170" s="163">
        <f>ROUND(I170*H170,2)</f>
        <v>0</v>
      </c>
      <c r="K170" s="164"/>
      <c r="L170" s="20"/>
      <c r="M170" s="165"/>
      <c r="N170" s="166" t="s">
        <v>32</v>
      </c>
      <c r="O170" s="167">
        <v>0.14</v>
      </c>
      <c r="P170" s="167">
        <f>O170*H170</f>
        <v>4.2</v>
      </c>
      <c r="Q170" s="167">
        <v>0.10095</v>
      </c>
      <c r="R170" s="167">
        <f>Q170*H170</f>
        <v>3.0285</v>
      </c>
      <c r="S170" s="167">
        <v>0</v>
      </c>
      <c r="T170" s="168">
        <f>S170*H170</f>
        <v>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R170" s="169" t="s">
        <v>113</v>
      </c>
      <c r="AT170" s="169" t="s">
        <v>109</v>
      </c>
      <c r="AU170" s="169" t="s">
        <v>75</v>
      </c>
      <c r="AY170" s="4" t="s">
        <v>107</v>
      </c>
      <c r="BE170" s="170">
        <f>IF(N170="základní",J170,0)</f>
        <v>0</v>
      </c>
      <c r="BF170" s="170">
        <f>IF(N170="snížená",J170,0)</f>
        <v>0</v>
      </c>
      <c r="BG170" s="170">
        <f>IF(N170="zákl. přenesená",J170,0)</f>
        <v>0</v>
      </c>
      <c r="BH170" s="170">
        <f>IF(N170="sníž. přenesená",J170,0)</f>
        <v>0</v>
      </c>
      <c r="BI170" s="170">
        <f>IF(N170="nulová",J170,0)</f>
        <v>0</v>
      </c>
      <c r="BJ170" s="4" t="s">
        <v>73</v>
      </c>
      <c r="BK170" s="170">
        <f>ROUND(I170*H170,2)</f>
        <v>0</v>
      </c>
      <c r="BL170" s="4" t="s">
        <v>113</v>
      </c>
      <c r="BM170" s="169" t="s">
        <v>203</v>
      </c>
    </row>
    <row r="171" spans="1:65" s="24" customFormat="1" ht="16.5" customHeight="1">
      <c r="A171" s="19"/>
      <c r="B171" s="157"/>
      <c r="C171" s="188" t="s">
        <v>204</v>
      </c>
      <c r="D171" s="188" t="s">
        <v>148</v>
      </c>
      <c r="E171" s="189" t="s">
        <v>205</v>
      </c>
      <c r="F171" s="190" t="s">
        <v>206</v>
      </c>
      <c r="G171" s="191" t="s">
        <v>132</v>
      </c>
      <c r="H171" s="192">
        <v>30</v>
      </c>
      <c r="I171" s="193"/>
      <c r="J171" s="193">
        <f>ROUND(I171*H171,2)</f>
        <v>0</v>
      </c>
      <c r="K171" s="194"/>
      <c r="L171" s="195"/>
      <c r="M171" s="196"/>
      <c r="N171" s="197" t="s">
        <v>32</v>
      </c>
      <c r="O171" s="167">
        <v>0</v>
      </c>
      <c r="P171" s="167">
        <f>O171*H171</f>
        <v>0</v>
      </c>
      <c r="Q171" s="167">
        <v>0.022</v>
      </c>
      <c r="R171" s="167">
        <f>Q171*H171</f>
        <v>0.66</v>
      </c>
      <c r="S171" s="167">
        <v>0</v>
      </c>
      <c r="T171" s="168">
        <f>S171*H171</f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R171" s="169" t="s">
        <v>147</v>
      </c>
      <c r="AT171" s="169" t="s">
        <v>148</v>
      </c>
      <c r="AU171" s="169" t="s">
        <v>75</v>
      </c>
      <c r="AY171" s="4" t="s">
        <v>107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4" t="s">
        <v>73</v>
      </c>
      <c r="BK171" s="170">
        <f>ROUND(I171*H171,2)</f>
        <v>0</v>
      </c>
      <c r="BL171" s="4" t="s">
        <v>113</v>
      </c>
      <c r="BM171" s="169" t="s">
        <v>207</v>
      </c>
    </row>
    <row r="172" spans="1:65" s="24" customFormat="1" ht="24" customHeight="1">
      <c r="A172" s="19"/>
      <c r="B172" s="157"/>
      <c r="C172" s="158" t="s">
        <v>6</v>
      </c>
      <c r="D172" s="158" t="s">
        <v>109</v>
      </c>
      <c r="E172" s="159" t="s">
        <v>208</v>
      </c>
      <c r="F172" s="160" t="s">
        <v>209</v>
      </c>
      <c r="G172" s="161" t="s">
        <v>132</v>
      </c>
      <c r="H172" s="162">
        <v>367</v>
      </c>
      <c r="I172" s="163"/>
      <c r="J172" s="163">
        <f>ROUND(I172*H172,2)</f>
        <v>0</v>
      </c>
      <c r="K172" s="164"/>
      <c r="L172" s="20"/>
      <c r="M172" s="165"/>
      <c r="N172" s="166" t="s">
        <v>32</v>
      </c>
      <c r="O172" s="167">
        <v>0.097</v>
      </c>
      <c r="P172" s="167">
        <f>O172*H172</f>
        <v>35.599</v>
      </c>
      <c r="Q172" s="167">
        <v>0</v>
      </c>
      <c r="R172" s="167">
        <f>Q172*H172</f>
        <v>0</v>
      </c>
      <c r="S172" s="167">
        <v>0</v>
      </c>
      <c r="T172" s="168">
        <f>S172*H172</f>
        <v>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R172" s="169" t="s">
        <v>113</v>
      </c>
      <c r="AT172" s="169" t="s">
        <v>109</v>
      </c>
      <c r="AU172" s="169" t="s">
        <v>75</v>
      </c>
      <c r="AY172" s="4" t="s">
        <v>107</v>
      </c>
      <c r="BE172" s="170">
        <f>IF(N172="základní",J172,0)</f>
        <v>0</v>
      </c>
      <c r="BF172" s="170">
        <f>IF(N172="snížená",J172,0)</f>
        <v>0</v>
      </c>
      <c r="BG172" s="170">
        <f>IF(N172="zákl. přenesená",J172,0)</f>
        <v>0</v>
      </c>
      <c r="BH172" s="170">
        <f>IF(N172="sníž. přenesená",J172,0)</f>
        <v>0</v>
      </c>
      <c r="BI172" s="170">
        <f>IF(N172="nulová",J172,0)</f>
        <v>0</v>
      </c>
      <c r="BJ172" s="4" t="s">
        <v>73</v>
      </c>
      <c r="BK172" s="170">
        <f>ROUND(I172*H172,2)</f>
        <v>0</v>
      </c>
      <c r="BL172" s="4" t="s">
        <v>113</v>
      </c>
      <c r="BM172" s="169" t="s">
        <v>210</v>
      </c>
    </row>
    <row r="173" spans="2:51" s="171" customFormat="1" ht="11.25">
      <c r="B173" s="172"/>
      <c r="D173" s="173" t="s">
        <v>122</v>
      </c>
      <c r="E173" s="174"/>
      <c r="F173" s="175" t="s">
        <v>211</v>
      </c>
      <c r="H173" s="176">
        <v>367</v>
      </c>
      <c r="L173" s="172"/>
      <c r="M173" s="177"/>
      <c r="N173" s="178"/>
      <c r="O173" s="178"/>
      <c r="P173" s="178"/>
      <c r="Q173" s="178"/>
      <c r="R173" s="178"/>
      <c r="S173" s="178"/>
      <c r="T173" s="179"/>
      <c r="AT173" s="174" t="s">
        <v>122</v>
      </c>
      <c r="AU173" s="174" t="s">
        <v>75</v>
      </c>
      <c r="AV173" s="171" t="s">
        <v>75</v>
      </c>
      <c r="AW173" s="171" t="s">
        <v>24</v>
      </c>
      <c r="AX173" s="171" t="s">
        <v>67</v>
      </c>
      <c r="AY173" s="174" t="s">
        <v>107</v>
      </c>
    </row>
    <row r="174" spans="2:51" s="180" customFormat="1" ht="11.25">
      <c r="B174" s="181"/>
      <c r="D174" s="173" t="s">
        <v>122</v>
      </c>
      <c r="E174" s="182"/>
      <c r="F174" s="183" t="s">
        <v>124</v>
      </c>
      <c r="H174" s="184">
        <v>367</v>
      </c>
      <c r="L174" s="181"/>
      <c r="M174" s="185"/>
      <c r="N174" s="186"/>
      <c r="O174" s="186"/>
      <c r="P174" s="186"/>
      <c r="Q174" s="186"/>
      <c r="R174" s="186"/>
      <c r="S174" s="186"/>
      <c r="T174" s="187"/>
      <c r="AT174" s="182" t="s">
        <v>122</v>
      </c>
      <c r="AU174" s="182" t="s">
        <v>75</v>
      </c>
      <c r="AV174" s="180" t="s">
        <v>113</v>
      </c>
      <c r="AW174" s="180" t="s">
        <v>24</v>
      </c>
      <c r="AX174" s="180" t="s">
        <v>73</v>
      </c>
      <c r="AY174" s="182" t="s">
        <v>107</v>
      </c>
    </row>
    <row r="175" spans="1:65" s="24" customFormat="1" ht="24" customHeight="1">
      <c r="A175" s="19"/>
      <c r="B175" s="157"/>
      <c r="C175" s="158" t="s">
        <v>212</v>
      </c>
      <c r="D175" s="158" t="s">
        <v>109</v>
      </c>
      <c r="E175" s="159" t="s">
        <v>213</v>
      </c>
      <c r="F175" s="160" t="s">
        <v>214</v>
      </c>
      <c r="G175" s="161" t="s">
        <v>132</v>
      </c>
      <c r="H175" s="162">
        <v>367</v>
      </c>
      <c r="I175" s="163"/>
      <c r="J175" s="163">
        <f>ROUND(I175*H175,2)</f>
        <v>0</v>
      </c>
      <c r="K175" s="164"/>
      <c r="L175" s="20"/>
      <c r="M175" s="165"/>
      <c r="N175" s="166" t="s">
        <v>32</v>
      </c>
      <c r="O175" s="167">
        <v>0.068</v>
      </c>
      <c r="P175" s="167">
        <f>O175*H175</f>
        <v>24.956</v>
      </c>
      <c r="Q175" s="167">
        <v>5E-05</v>
      </c>
      <c r="R175" s="167">
        <f>Q175*H175</f>
        <v>0.01835</v>
      </c>
      <c r="S175" s="167">
        <v>0</v>
      </c>
      <c r="T175" s="168">
        <f>S175*H175</f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R175" s="169" t="s">
        <v>113</v>
      </c>
      <c r="AT175" s="169" t="s">
        <v>109</v>
      </c>
      <c r="AU175" s="169" t="s">
        <v>75</v>
      </c>
      <c r="AY175" s="4" t="s">
        <v>107</v>
      </c>
      <c r="BE175" s="170">
        <f>IF(N175="základní",J175,0)</f>
        <v>0</v>
      </c>
      <c r="BF175" s="170">
        <f>IF(N175="snížená",J175,0)</f>
        <v>0</v>
      </c>
      <c r="BG175" s="170">
        <f>IF(N175="zákl. přenesená",J175,0)</f>
        <v>0</v>
      </c>
      <c r="BH175" s="170">
        <f>IF(N175="sníž. přenesená",J175,0)</f>
        <v>0</v>
      </c>
      <c r="BI175" s="170">
        <f>IF(N175="nulová",J175,0)</f>
        <v>0</v>
      </c>
      <c r="BJ175" s="4" t="s">
        <v>73</v>
      </c>
      <c r="BK175" s="170">
        <f>ROUND(I175*H175,2)</f>
        <v>0</v>
      </c>
      <c r="BL175" s="4" t="s">
        <v>113</v>
      </c>
      <c r="BM175" s="169" t="s">
        <v>215</v>
      </c>
    </row>
    <row r="176" spans="1:65" s="24" customFormat="1" ht="21.75" customHeight="1">
      <c r="A176" s="19"/>
      <c r="B176" s="157"/>
      <c r="C176" s="158" t="s">
        <v>216</v>
      </c>
      <c r="D176" s="158" t="s">
        <v>109</v>
      </c>
      <c r="E176" s="159" t="s">
        <v>217</v>
      </c>
      <c r="F176" s="160" t="s">
        <v>218</v>
      </c>
      <c r="G176" s="161" t="s">
        <v>132</v>
      </c>
      <c r="H176" s="162">
        <v>100</v>
      </c>
      <c r="I176" s="163"/>
      <c r="J176" s="163">
        <f>ROUND(I176*H176,2)</f>
        <v>0</v>
      </c>
      <c r="K176" s="164"/>
      <c r="L176" s="20"/>
      <c r="M176" s="165"/>
      <c r="N176" s="166" t="s">
        <v>32</v>
      </c>
      <c r="O176" s="167">
        <v>0.124</v>
      </c>
      <c r="P176" s="167">
        <f>O176*H176</f>
        <v>12.4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R176" s="169" t="s">
        <v>113</v>
      </c>
      <c r="AT176" s="169" t="s">
        <v>109</v>
      </c>
      <c r="AU176" s="169" t="s">
        <v>75</v>
      </c>
      <c r="AY176" s="4" t="s">
        <v>107</v>
      </c>
      <c r="BE176" s="170">
        <f>IF(N176="základní",J176,0)</f>
        <v>0</v>
      </c>
      <c r="BF176" s="170">
        <f>IF(N176="snížená",J176,0)</f>
        <v>0</v>
      </c>
      <c r="BG176" s="170">
        <f>IF(N176="zákl. přenesená",J176,0)</f>
        <v>0</v>
      </c>
      <c r="BH176" s="170">
        <f>IF(N176="sníž. přenesená",J176,0)</f>
        <v>0</v>
      </c>
      <c r="BI176" s="170">
        <f>IF(N176="nulová",J176,0)</f>
        <v>0</v>
      </c>
      <c r="BJ176" s="4" t="s">
        <v>73</v>
      </c>
      <c r="BK176" s="170">
        <f>ROUND(I176*H176,2)</f>
        <v>0</v>
      </c>
      <c r="BL176" s="4" t="s">
        <v>113</v>
      </c>
      <c r="BM176" s="169" t="s">
        <v>219</v>
      </c>
    </row>
    <row r="177" spans="2:63" s="144" customFormat="1" ht="22.5" customHeight="1">
      <c r="B177" s="145"/>
      <c r="D177" s="146" t="s">
        <v>66</v>
      </c>
      <c r="E177" s="155" t="s">
        <v>220</v>
      </c>
      <c r="F177" s="155" t="s">
        <v>221</v>
      </c>
      <c r="J177" s="156">
        <f>BK177</f>
        <v>0</v>
      </c>
      <c r="L177" s="145"/>
      <c r="M177" s="149"/>
      <c r="N177" s="150"/>
      <c r="O177" s="150"/>
      <c r="P177" s="151">
        <f>SUM(P178:P183)</f>
        <v>12.124752</v>
      </c>
      <c r="Q177" s="150"/>
      <c r="R177" s="151">
        <f>SUM(R178:R183)</f>
        <v>0</v>
      </c>
      <c r="S177" s="150"/>
      <c r="T177" s="152">
        <f>SUM(T178:T183)</f>
        <v>0</v>
      </c>
      <c r="AR177" s="146" t="s">
        <v>73</v>
      </c>
      <c r="AT177" s="153" t="s">
        <v>66</v>
      </c>
      <c r="AU177" s="153" t="s">
        <v>73</v>
      </c>
      <c r="AY177" s="146" t="s">
        <v>107</v>
      </c>
      <c r="BK177" s="154">
        <f>SUM(BK178:BK183)</f>
        <v>0</v>
      </c>
    </row>
    <row r="178" spans="1:65" s="24" customFormat="1" ht="21.75" customHeight="1">
      <c r="A178" s="19"/>
      <c r="B178" s="157"/>
      <c r="C178" s="158" t="s">
        <v>222</v>
      </c>
      <c r="D178" s="158" t="s">
        <v>109</v>
      </c>
      <c r="E178" s="159" t="s">
        <v>223</v>
      </c>
      <c r="F178" s="160" t="s">
        <v>224</v>
      </c>
      <c r="G178" s="161" t="s">
        <v>151</v>
      </c>
      <c r="H178" s="162">
        <v>252.599</v>
      </c>
      <c r="I178" s="163"/>
      <c r="J178" s="163">
        <f>ROUND(I178*H178,2)</f>
        <v>0</v>
      </c>
      <c r="K178" s="164"/>
      <c r="L178" s="20"/>
      <c r="M178" s="165"/>
      <c r="N178" s="166" t="s">
        <v>32</v>
      </c>
      <c r="O178" s="167">
        <v>0.03</v>
      </c>
      <c r="P178" s="167">
        <f>O178*H178</f>
        <v>7.57797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R178" s="169" t="s">
        <v>113</v>
      </c>
      <c r="AT178" s="169" t="s">
        <v>109</v>
      </c>
      <c r="AU178" s="169" t="s">
        <v>75</v>
      </c>
      <c r="AY178" s="4" t="s">
        <v>107</v>
      </c>
      <c r="BE178" s="170">
        <f>IF(N178="základní",J178,0)</f>
        <v>0</v>
      </c>
      <c r="BF178" s="170">
        <f>IF(N178="snížená",J178,0)</f>
        <v>0</v>
      </c>
      <c r="BG178" s="170">
        <f>IF(N178="zákl. přenesená",J178,0)</f>
        <v>0</v>
      </c>
      <c r="BH178" s="170">
        <f>IF(N178="sníž. přenesená",J178,0)</f>
        <v>0</v>
      </c>
      <c r="BI178" s="170">
        <f>IF(N178="nulová",J178,0)</f>
        <v>0</v>
      </c>
      <c r="BJ178" s="4" t="s">
        <v>73</v>
      </c>
      <c r="BK178" s="170">
        <f>ROUND(I178*H178,2)</f>
        <v>0</v>
      </c>
      <c r="BL178" s="4" t="s">
        <v>113</v>
      </c>
      <c r="BM178" s="169" t="s">
        <v>225</v>
      </c>
    </row>
    <row r="179" spans="1:65" s="24" customFormat="1" ht="24" customHeight="1">
      <c r="A179" s="19"/>
      <c r="B179" s="157"/>
      <c r="C179" s="158" t="s">
        <v>226</v>
      </c>
      <c r="D179" s="158" t="s">
        <v>109</v>
      </c>
      <c r="E179" s="159" t="s">
        <v>227</v>
      </c>
      <c r="F179" s="160" t="s">
        <v>228</v>
      </c>
      <c r="G179" s="161" t="s">
        <v>151</v>
      </c>
      <c r="H179" s="162">
        <v>2273.391</v>
      </c>
      <c r="I179" s="163"/>
      <c r="J179" s="163">
        <f>ROUND(I179*H179,2)</f>
        <v>0</v>
      </c>
      <c r="K179" s="164"/>
      <c r="L179" s="20"/>
      <c r="M179" s="165"/>
      <c r="N179" s="166" t="s">
        <v>32</v>
      </c>
      <c r="O179" s="167">
        <v>0.002</v>
      </c>
      <c r="P179" s="167">
        <f>O179*H179</f>
        <v>4.546782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R179" s="169" t="s">
        <v>113</v>
      </c>
      <c r="AT179" s="169" t="s">
        <v>109</v>
      </c>
      <c r="AU179" s="169" t="s">
        <v>75</v>
      </c>
      <c r="AY179" s="4" t="s">
        <v>107</v>
      </c>
      <c r="BE179" s="170">
        <f>IF(N179="základní",J179,0)</f>
        <v>0</v>
      </c>
      <c r="BF179" s="170">
        <f>IF(N179="snížená",J179,0)</f>
        <v>0</v>
      </c>
      <c r="BG179" s="170">
        <f>IF(N179="zákl. přenesená",J179,0)</f>
        <v>0</v>
      </c>
      <c r="BH179" s="170">
        <f>IF(N179="sníž. přenesená",J179,0)</f>
        <v>0</v>
      </c>
      <c r="BI179" s="170">
        <f>IF(N179="nulová",J179,0)</f>
        <v>0</v>
      </c>
      <c r="BJ179" s="4" t="s">
        <v>73</v>
      </c>
      <c r="BK179" s="170">
        <f>ROUND(I179*H179,2)</f>
        <v>0</v>
      </c>
      <c r="BL179" s="4" t="s">
        <v>113</v>
      </c>
      <c r="BM179" s="169" t="s">
        <v>229</v>
      </c>
    </row>
    <row r="180" spans="2:51" s="171" customFormat="1" ht="11.25">
      <c r="B180" s="172"/>
      <c r="D180" s="173" t="s">
        <v>122</v>
      </c>
      <c r="F180" s="175" t="s">
        <v>230</v>
      </c>
      <c r="H180" s="176">
        <v>2273.391</v>
      </c>
      <c r="L180" s="172"/>
      <c r="M180" s="177"/>
      <c r="N180" s="178"/>
      <c r="O180" s="178"/>
      <c r="P180" s="178"/>
      <c r="Q180" s="178"/>
      <c r="R180" s="178"/>
      <c r="S180" s="178"/>
      <c r="T180" s="179"/>
      <c r="AT180" s="174" t="s">
        <v>122</v>
      </c>
      <c r="AU180" s="174" t="s">
        <v>75</v>
      </c>
      <c r="AV180" s="171" t="s">
        <v>75</v>
      </c>
      <c r="AW180" s="171" t="s">
        <v>2</v>
      </c>
      <c r="AX180" s="171" t="s">
        <v>73</v>
      </c>
      <c r="AY180" s="174" t="s">
        <v>107</v>
      </c>
    </row>
    <row r="181" spans="1:65" s="24" customFormat="1" ht="37.5" customHeight="1">
      <c r="A181" s="19"/>
      <c r="B181" s="157"/>
      <c r="C181" s="158" t="s">
        <v>231</v>
      </c>
      <c r="D181" s="158" t="s">
        <v>109</v>
      </c>
      <c r="E181" s="159" t="s">
        <v>232</v>
      </c>
      <c r="F181" s="160" t="s">
        <v>233</v>
      </c>
      <c r="G181" s="161" t="s">
        <v>151</v>
      </c>
      <c r="H181" s="162">
        <v>27.869</v>
      </c>
      <c r="I181" s="163"/>
      <c r="J181" s="163">
        <f>ROUND(I181*H181,2)</f>
        <v>0</v>
      </c>
      <c r="K181" s="164"/>
      <c r="L181" s="20"/>
      <c r="M181" s="165"/>
      <c r="N181" s="166" t="s">
        <v>32</v>
      </c>
      <c r="O181" s="167">
        <v>0</v>
      </c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R181" s="169" t="s">
        <v>113</v>
      </c>
      <c r="AT181" s="169" t="s">
        <v>109</v>
      </c>
      <c r="AU181" s="169" t="s">
        <v>75</v>
      </c>
      <c r="AY181" s="4" t="s">
        <v>107</v>
      </c>
      <c r="BE181" s="170">
        <f>IF(N181="základní",J181,0)</f>
        <v>0</v>
      </c>
      <c r="BF181" s="170">
        <f>IF(N181="snížená",J181,0)</f>
        <v>0</v>
      </c>
      <c r="BG181" s="170">
        <f>IF(N181="zákl. přenesená",J181,0)</f>
        <v>0</v>
      </c>
      <c r="BH181" s="170">
        <f>IF(N181="sníž. přenesená",J181,0)</f>
        <v>0</v>
      </c>
      <c r="BI181" s="170">
        <f>IF(N181="nulová",J181,0)</f>
        <v>0</v>
      </c>
      <c r="BJ181" s="4" t="s">
        <v>73</v>
      </c>
      <c r="BK181" s="170">
        <f>ROUND(I181*H181,2)</f>
        <v>0</v>
      </c>
      <c r="BL181" s="4" t="s">
        <v>113</v>
      </c>
      <c r="BM181" s="169" t="s">
        <v>234</v>
      </c>
    </row>
    <row r="182" spans="1:65" s="24" customFormat="1" ht="44.25" customHeight="1">
      <c r="A182" s="19"/>
      <c r="B182" s="157"/>
      <c r="C182" s="158" t="s">
        <v>235</v>
      </c>
      <c r="D182" s="158" t="s">
        <v>109</v>
      </c>
      <c r="E182" s="159" t="s">
        <v>236</v>
      </c>
      <c r="F182" s="160" t="s">
        <v>237</v>
      </c>
      <c r="G182" s="161" t="s">
        <v>151</v>
      </c>
      <c r="H182" s="162">
        <v>152.154</v>
      </c>
      <c r="I182" s="163"/>
      <c r="J182" s="163">
        <f>ROUND(I182*H182,2)</f>
        <v>0</v>
      </c>
      <c r="K182" s="164"/>
      <c r="L182" s="20"/>
      <c r="M182" s="165"/>
      <c r="N182" s="166" t="s">
        <v>32</v>
      </c>
      <c r="O182" s="167">
        <v>0</v>
      </c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169" t="s">
        <v>113</v>
      </c>
      <c r="AT182" s="169" t="s">
        <v>109</v>
      </c>
      <c r="AU182" s="169" t="s">
        <v>75</v>
      </c>
      <c r="AY182" s="4" t="s">
        <v>107</v>
      </c>
      <c r="BE182" s="170">
        <f>IF(N182="základní",J182,0)</f>
        <v>0</v>
      </c>
      <c r="BF182" s="170">
        <f>IF(N182="snížená",J182,0)</f>
        <v>0</v>
      </c>
      <c r="BG182" s="170">
        <f>IF(N182="zákl. přenesená",J182,0)</f>
        <v>0</v>
      </c>
      <c r="BH182" s="170">
        <f>IF(N182="sníž. přenesená",J182,0)</f>
        <v>0</v>
      </c>
      <c r="BI182" s="170">
        <f>IF(N182="nulová",J182,0)</f>
        <v>0</v>
      </c>
      <c r="BJ182" s="4" t="s">
        <v>73</v>
      </c>
      <c r="BK182" s="170">
        <f>ROUND(I182*H182,2)</f>
        <v>0</v>
      </c>
      <c r="BL182" s="4" t="s">
        <v>113</v>
      </c>
      <c r="BM182" s="169" t="s">
        <v>238</v>
      </c>
    </row>
    <row r="183" spans="1:65" s="24" customFormat="1" ht="44.25" customHeight="1">
      <c r="A183" s="19"/>
      <c r="B183" s="157"/>
      <c r="C183" s="158" t="s">
        <v>239</v>
      </c>
      <c r="D183" s="158" t="s">
        <v>109</v>
      </c>
      <c r="E183" s="159" t="s">
        <v>240</v>
      </c>
      <c r="F183" s="160" t="s">
        <v>241</v>
      </c>
      <c r="G183" s="161" t="s">
        <v>151</v>
      </c>
      <c r="H183" s="162">
        <v>72.576</v>
      </c>
      <c r="I183" s="163"/>
      <c r="J183" s="163">
        <f>ROUND(I183*H183,2)</f>
        <v>0</v>
      </c>
      <c r="K183" s="164"/>
      <c r="L183" s="20"/>
      <c r="M183" s="165"/>
      <c r="N183" s="166" t="s">
        <v>32</v>
      </c>
      <c r="O183" s="167">
        <v>0</v>
      </c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R183" s="169" t="s">
        <v>113</v>
      </c>
      <c r="AT183" s="169" t="s">
        <v>109</v>
      </c>
      <c r="AU183" s="169" t="s">
        <v>75</v>
      </c>
      <c r="AY183" s="4" t="s">
        <v>107</v>
      </c>
      <c r="BE183" s="170">
        <f>IF(N183="základní",J183,0)</f>
        <v>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4" t="s">
        <v>73</v>
      </c>
      <c r="BK183" s="170">
        <f>ROUND(I183*H183,2)</f>
        <v>0</v>
      </c>
      <c r="BL183" s="4" t="s">
        <v>113</v>
      </c>
      <c r="BM183" s="169" t="s">
        <v>242</v>
      </c>
    </row>
    <row r="184" spans="2:63" s="144" customFormat="1" ht="22.5" customHeight="1">
      <c r="B184" s="145"/>
      <c r="D184" s="146" t="s">
        <v>66</v>
      </c>
      <c r="E184" s="155" t="s">
        <v>243</v>
      </c>
      <c r="F184" s="155" t="s">
        <v>244</v>
      </c>
      <c r="J184" s="156">
        <f>BK184</f>
        <v>0</v>
      </c>
      <c r="L184" s="145"/>
      <c r="M184" s="149"/>
      <c r="N184" s="150"/>
      <c r="O184" s="150"/>
      <c r="P184" s="151">
        <f>P185</f>
        <v>3.36699</v>
      </c>
      <c r="Q184" s="150"/>
      <c r="R184" s="151">
        <f>R185</f>
        <v>0</v>
      </c>
      <c r="S184" s="150"/>
      <c r="T184" s="152">
        <f>T185</f>
        <v>0</v>
      </c>
      <c r="AR184" s="146" t="s">
        <v>73</v>
      </c>
      <c r="AT184" s="153" t="s">
        <v>66</v>
      </c>
      <c r="AU184" s="153" t="s">
        <v>73</v>
      </c>
      <c r="AY184" s="146" t="s">
        <v>107</v>
      </c>
      <c r="BK184" s="154">
        <f>BK185</f>
        <v>0</v>
      </c>
    </row>
    <row r="185" spans="1:65" s="24" customFormat="1" ht="33" customHeight="1">
      <c r="A185" s="19"/>
      <c r="B185" s="157"/>
      <c r="C185" s="158" t="s">
        <v>245</v>
      </c>
      <c r="D185" s="158" t="s">
        <v>109</v>
      </c>
      <c r="E185" s="159" t="s">
        <v>246</v>
      </c>
      <c r="F185" s="160" t="s">
        <v>247</v>
      </c>
      <c r="G185" s="161" t="s">
        <v>151</v>
      </c>
      <c r="H185" s="162">
        <v>51.015</v>
      </c>
      <c r="I185" s="163"/>
      <c r="J185" s="163">
        <f>ROUND(I185*H185,2)</f>
        <v>0</v>
      </c>
      <c r="K185" s="164"/>
      <c r="L185" s="20"/>
      <c r="M185" s="165"/>
      <c r="N185" s="166" t="s">
        <v>32</v>
      </c>
      <c r="O185" s="167">
        <v>0.066</v>
      </c>
      <c r="P185" s="167">
        <f>O185*H185</f>
        <v>3.36699</v>
      </c>
      <c r="Q185" s="167">
        <v>0</v>
      </c>
      <c r="R185" s="167">
        <f>Q185*H185</f>
        <v>0</v>
      </c>
      <c r="S185" s="167">
        <v>0</v>
      </c>
      <c r="T185" s="168">
        <f>S185*H185</f>
        <v>0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R185" s="169" t="s">
        <v>113</v>
      </c>
      <c r="AT185" s="169" t="s">
        <v>109</v>
      </c>
      <c r="AU185" s="169" t="s">
        <v>75</v>
      </c>
      <c r="AY185" s="4" t="s">
        <v>107</v>
      </c>
      <c r="BE185" s="170">
        <f>IF(N185="základní",J185,0)</f>
        <v>0</v>
      </c>
      <c r="BF185" s="170">
        <f>IF(N185="snížená",J185,0)</f>
        <v>0</v>
      </c>
      <c r="BG185" s="170">
        <f>IF(N185="zákl. přenesená",J185,0)</f>
        <v>0</v>
      </c>
      <c r="BH185" s="170">
        <f>IF(N185="sníž. přenesená",J185,0)</f>
        <v>0</v>
      </c>
      <c r="BI185" s="170">
        <f>IF(N185="nulová",J185,0)</f>
        <v>0</v>
      </c>
      <c r="BJ185" s="4" t="s">
        <v>73</v>
      </c>
      <c r="BK185" s="170">
        <f>ROUND(I185*H185,2)</f>
        <v>0</v>
      </c>
      <c r="BL185" s="4" t="s">
        <v>113</v>
      </c>
      <c r="BM185" s="169" t="s">
        <v>248</v>
      </c>
    </row>
    <row r="186" spans="2:63" s="144" customFormat="1" ht="25.5" customHeight="1">
      <c r="B186" s="145"/>
      <c r="D186" s="146" t="s">
        <v>66</v>
      </c>
      <c r="E186" s="147" t="s">
        <v>249</v>
      </c>
      <c r="F186" s="147" t="s">
        <v>250</v>
      </c>
      <c r="J186" s="148">
        <f>BK186</f>
        <v>0</v>
      </c>
      <c r="L186" s="145"/>
      <c r="M186" s="149"/>
      <c r="N186" s="150"/>
      <c r="O186" s="150"/>
      <c r="P186" s="151">
        <f>P187+P189+P191</f>
        <v>0</v>
      </c>
      <c r="Q186" s="150"/>
      <c r="R186" s="151">
        <f>R187+R189+R191</f>
        <v>0</v>
      </c>
      <c r="S186" s="150"/>
      <c r="T186" s="152">
        <f>T187+T189+T191</f>
        <v>0</v>
      </c>
      <c r="AR186" s="146" t="s">
        <v>129</v>
      </c>
      <c r="AT186" s="153" t="s">
        <v>66</v>
      </c>
      <c r="AU186" s="153" t="s">
        <v>67</v>
      </c>
      <c r="AY186" s="146" t="s">
        <v>107</v>
      </c>
      <c r="BK186" s="154">
        <f>BK187+BK189+BK191</f>
        <v>0</v>
      </c>
    </row>
    <row r="187" spans="2:63" s="144" customFormat="1" ht="22.5" customHeight="1">
      <c r="B187" s="145"/>
      <c r="D187" s="146" t="s">
        <v>66</v>
      </c>
      <c r="E187" s="155" t="s">
        <v>251</v>
      </c>
      <c r="F187" s="155" t="s">
        <v>252</v>
      </c>
      <c r="J187" s="156">
        <f>BK187</f>
        <v>0</v>
      </c>
      <c r="L187" s="145"/>
      <c r="M187" s="149"/>
      <c r="N187" s="150"/>
      <c r="O187" s="150"/>
      <c r="P187" s="151">
        <f>P188</f>
        <v>0</v>
      </c>
      <c r="Q187" s="150"/>
      <c r="R187" s="151">
        <f>R188</f>
        <v>0</v>
      </c>
      <c r="S187" s="150"/>
      <c r="T187" s="152">
        <f>T188</f>
        <v>0</v>
      </c>
      <c r="AR187" s="146" t="s">
        <v>129</v>
      </c>
      <c r="AT187" s="153" t="s">
        <v>66</v>
      </c>
      <c r="AU187" s="153" t="s">
        <v>73</v>
      </c>
      <c r="AY187" s="146" t="s">
        <v>107</v>
      </c>
      <c r="BK187" s="154">
        <f>BK188</f>
        <v>0</v>
      </c>
    </row>
    <row r="188" spans="1:65" s="24" customFormat="1" ht="16.5" customHeight="1">
      <c r="A188" s="19"/>
      <c r="B188" s="157"/>
      <c r="C188" s="158" t="s">
        <v>253</v>
      </c>
      <c r="D188" s="158" t="s">
        <v>109</v>
      </c>
      <c r="E188" s="159" t="s">
        <v>254</v>
      </c>
      <c r="F188" s="160" t="s">
        <v>255</v>
      </c>
      <c r="G188" s="161" t="s">
        <v>256</v>
      </c>
      <c r="H188" s="162">
        <v>1</v>
      </c>
      <c r="I188" s="163"/>
      <c r="J188" s="163">
        <f>ROUND(I188*H188,2)</f>
        <v>0</v>
      </c>
      <c r="K188" s="164"/>
      <c r="L188" s="20"/>
      <c r="M188" s="165"/>
      <c r="N188" s="166" t="s">
        <v>32</v>
      </c>
      <c r="O188" s="167">
        <v>0</v>
      </c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R188" s="169" t="s">
        <v>257</v>
      </c>
      <c r="AT188" s="169" t="s">
        <v>109</v>
      </c>
      <c r="AU188" s="169" t="s">
        <v>75</v>
      </c>
      <c r="AY188" s="4" t="s">
        <v>107</v>
      </c>
      <c r="BE188" s="170">
        <f>IF(N188="základní",J188,0)</f>
        <v>0</v>
      </c>
      <c r="BF188" s="170">
        <f>IF(N188="snížená",J188,0)</f>
        <v>0</v>
      </c>
      <c r="BG188" s="170">
        <f>IF(N188="zákl. přenesená",J188,0)</f>
        <v>0</v>
      </c>
      <c r="BH188" s="170">
        <f>IF(N188="sníž. přenesená",J188,0)</f>
        <v>0</v>
      </c>
      <c r="BI188" s="170">
        <f>IF(N188="nulová",J188,0)</f>
        <v>0</v>
      </c>
      <c r="BJ188" s="4" t="s">
        <v>73</v>
      </c>
      <c r="BK188" s="170">
        <f>ROUND(I188*H188,2)</f>
        <v>0</v>
      </c>
      <c r="BL188" s="4" t="s">
        <v>257</v>
      </c>
      <c r="BM188" s="169" t="s">
        <v>258</v>
      </c>
    </row>
    <row r="189" spans="2:63" s="144" customFormat="1" ht="22.5" customHeight="1">
      <c r="B189" s="145"/>
      <c r="D189" s="146" t="s">
        <v>66</v>
      </c>
      <c r="E189" s="155" t="s">
        <v>259</v>
      </c>
      <c r="F189" s="155" t="s">
        <v>260</v>
      </c>
      <c r="J189" s="156">
        <f>BK189</f>
        <v>0</v>
      </c>
      <c r="L189" s="145"/>
      <c r="M189" s="149"/>
      <c r="N189" s="150"/>
      <c r="O189" s="150"/>
      <c r="P189" s="151">
        <f>P190</f>
        <v>0</v>
      </c>
      <c r="Q189" s="150"/>
      <c r="R189" s="151">
        <f>R190</f>
        <v>0</v>
      </c>
      <c r="S189" s="150"/>
      <c r="T189" s="152">
        <f>T190</f>
        <v>0</v>
      </c>
      <c r="AR189" s="146" t="s">
        <v>129</v>
      </c>
      <c r="AT189" s="153" t="s">
        <v>66</v>
      </c>
      <c r="AU189" s="153" t="s">
        <v>73</v>
      </c>
      <c r="AY189" s="146" t="s">
        <v>107</v>
      </c>
      <c r="BK189" s="154">
        <f>BK190</f>
        <v>0</v>
      </c>
    </row>
    <row r="190" spans="1:65" s="24" customFormat="1" ht="16.5" customHeight="1">
      <c r="A190" s="19"/>
      <c r="B190" s="157"/>
      <c r="C190" s="158" t="s">
        <v>261</v>
      </c>
      <c r="D190" s="158" t="s">
        <v>109</v>
      </c>
      <c r="E190" s="159" t="s">
        <v>262</v>
      </c>
      <c r="F190" s="160" t="s">
        <v>260</v>
      </c>
      <c r="G190" s="161" t="s">
        <v>256</v>
      </c>
      <c r="H190" s="162">
        <v>1</v>
      </c>
      <c r="I190" s="163"/>
      <c r="J190" s="163">
        <f>ROUND(I190*H190,2)</f>
        <v>0</v>
      </c>
      <c r="K190" s="164"/>
      <c r="L190" s="20"/>
      <c r="M190" s="165"/>
      <c r="N190" s="166" t="s">
        <v>32</v>
      </c>
      <c r="O190" s="167">
        <v>0</v>
      </c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R190" s="169" t="s">
        <v>257</v>
      </c>
      <c r="AT190" s="169" t="s">
        <v>109</v>
      </c>
      <c r="AU190" s="169" t="s">
        <v>75</v>
      </c>
      <c r="AY190" s="4" t="s">
        <v>107</v>
      </c>
      <c r="BE190" s="170">
        <f>IF(N190="základní",J190,0)</f>
        <v>0</v>
      </c>
      <c r="BF190" s="170">
        <f>IF(N190="snížená",J190,0)</f>
        <v>0</v>
      </c>
      <c r="BG190" s="170">
        <f>IF(N190="zákl. přenesená",J190,0)</f>
        <v>0</v>
      </c>
      <c r="BH190" s="170">
        <f>IF(N190="sníž. přenesená",J190,0)</f>
        <v>0</v>
      </c>
      <c r="BI190" s="170">
        <f>IF(N190="nulová",J190,0)</f>
        <v>0</v>
      </c>
      <c r="BJ190" s="4" t="s">
        <v>73</v>
      </c>
      <c r="BK190" s="170">
        <f>ROUND(I190*H190,2)</f>
        <v>0</v>
      </c>
      <c r="BL190" s="4" t="s">
        <v>257</v>
      </c>
      <c r="BM190" s="169" t="s">
        <v>263</v>
      </c>
    </row>
    <row r="191" spans="2:63" s="144" customFormat="1" ht="22.5" customHeight="1">
      <c r="B191" s="145"/>
      <c r="D191" s="146" t="s">
        <v>66</v>
      </c>
      <c r="E191" s="155" t="s">
        <v>264</v>
      </c>
      <c r="F191" s="155" t="s">
        <v>265</v>
      </c>
      <c r="J191" s="156">
        <f>BK191</f>
        <v>0</v>
      </c>
      <c r="L191" s="145"/>
      <c r="M191" s="149"/>
      <c r="N191" s="150"/>
      <c r="O191" s="150"/>
      <c r="P191" s="151">
        <f>P192</f>
        <v>0</v>
      </c>
      <c r="Q191" s="150"/>
      <c r="R191" s="151">
        <f>R192</f>
        <v>0</v>
      </c>
      <c r="S191" s="150"/>
      <c r="T191" s="152">
        <f>T192</f>
        <v>0</v>
      </c>
      <c r="AR191" s="146" t="s">
        <v>129</v>
      </c>
      <c r="AT191" s="153" t="s">
        <v>66</v>
      </c>
      <c r="AU191" s="153" t="s">
        <v>73</v>
      </c>
      <c r="AY191" s="146" t="s">
        <v>107</v>
      </c>
      <c r="BK191" s="154">
        <f>BK192</f>
        <v>0</v>
      </c>
    </row>
    <row r="192" spans="1:65" s="24" customFormat="1" ht="16.5" customHeight="1">
      <c r="A192" s="19"/>
      <c r="B192" s="157"/>
      <c r="C192" s="158" t="s">
        <v>266</v>
      </c>
      <c r="D192" s="158" t="s">
        <v>109</v>
      </c>
      <c r="E192" s="159" t="s">
        <v>267</v>
      </c>
      <c r="F192" s="160" t="s">
        <v>268</v>
      </c>
      <c r="G192" s="161" t="s">
        <v>256</v>
      </c>
      <c r="H192" s="162">
        <v>1</v>
      </c>
      <c r="I192" s="163"/>
      <c r="J192" s="163">
        <f>ROUND(I192*H192,2)</f>
        <v>0</v>
      </c>
      <c r="K192" s="164"/>
      <c r="L192" s="20"/>
      <c r="M192" s="198"/>
      <c r="N192" s="199" t="s">
        <v>32</v>
      </c>
      <c r="O192" s="200">
        <v>0</v>
      </c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R192" s="169" t="s">
        <v>257</v>
      </c>
      <c r="AT192" s="169" t="s">
        <v>109</v>
      </c>
      <c r="AU192" s="169" t="s">
        <v>75</v>
      </c>
      <c r="AY192" s="4" t="s">
        <v>107</v>
      </c>
      <c r="BE192" s="170">
        <f>IF(N192="základní",J192,0)</f>
        <v>0</v>
      </c>
      <c r="BF192" s="170">
        <f>IF(N192="snížená",J192,0)</f>
        <v>0</v>
      </c>
      <c r="BG192" s="170">
        <f>IF(N192="zákl. přenesená",J192,0)</f>
        <v>0</v>
      </c>
      <c r="BH192" s="170">
        <f>IF(N192="sníž. přenesená",J192,0)</f>
        <v>0</v>
      </c>
      <c r="BI192" s="170">
        <f>IF(N192="nulová",J192,0)</f>
        <v>0</v>
      </c>
      <c r="BJ192" s="4" t="s">
        <v>73</v>
      </c>
      <c r="BK192" s="170">
        <f>ROUND(I192*H192,2)</f>
        <v>0</v>
      </c>
      <c r="BL192" s="4" t="s">
        <v>257</v>
      </c>
      <c r="BM192" s="169" t="s">
        <v>269</v>
      </c>
    </row>
    <row r="193" spans="1:31" s="24" customFormat="1" ht="6.75" customHeight="1">
      <c r="A193" s="19"/>
      <c r="B193" s="41"/>
      <c r="C193" s="42"/>
      <c r="D193" s="42"/>
      <c r="E193" s="42"/>
      <c r="F193" s="42"/>
      <c r="G193" s="42"/>
      <c r="H193" s="42"/>
      <c r="I193" s="42"/>
      <c r="J193" s="42"/>
      <c r="K193" s="42"/>
      <c r="L193" s="20"/>
      <c r="M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</sheetData>
  <autoFilter ref="C121:K192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LibreOffice/7.4.1.2$Windows_X86_64 LibreOffice_project/3c58a8f3a960df8bc8fd77b461821e42c061c5f0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michal.beranek</dc:creator>
  <cp:keywords/>
  <dc:description/>
  <cp:lastModifiedBy/>
  <cp:lastPrinted>2022-08-02T12:13:14Z</cp:lastPrinted>
  <dcterms:created xsi:type="dcterms:W3CDTF">2022-07-29T08:58:48Z</dcterms:created>
  <dcterms:modified xsi:type="dcterms:W3CDTF">2022-09-29T10:30:19Z</dcterms:modified>
  <cp:category/>
  <cp:version/>
  <cp:contentType/>
  <cp:contentStatus/>
  <cp:revision>1</cp:revision>
</cp:coreProperties>
</file>