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22s07-D - Nymburk - ul...." sheetId="2" r:id="rId2"/>
    <sheet name="Seznam figur" sheetId="3" r:id="rId3"/>
  </sheets>
  <definedNames>
    <definedName name="_xlnm.Print_Area" localSheetId="0">'Rekapitulace stavby'!$D$4:$AO$76,'Rekapitulace stavby'!$C$82:$AQ$96</definedName>
    <definedName name="_xlnm._FilterDatabase" localSheetId="1" hidden="1">'2022s07-D - Nymburk - ul....'!$C$120:$K$242</definedName>
    <definedName name="_xlnm.Print_Area" localSheetId="1">'2022s07-D - Nymburk - ul....'!$C$82:$J$104,'2022s07-D - Nymburk - ul....'!$C$110:$J$242</definedName>
    <definedName name="_xlnm.Print_Area" localSheetId="2">'Seznam figur'!$C$4:$G$28</definedName>
    <definedName name="_xlnm.Print_Titles" localSheetId="0">'Rekapitulace stavby'!$92:$92</definedName>
    <definedName name="_xlnm.Print_Titles" localSheetId="1">'2022s07-D - Nymburk - ul....'!$120:$120</definedName>
    <definedName name="_xlnm.Print_Titles" localSheetId="2">'Seznam figur'!$9:$9</definedName>
  </definedNames>
  <calcPr fullCalcOnLoad="1"/>
</workbook>
</file>

<file path=xl/sharedStrings.xml><?xml version="1.0" encoding="utf-8"?>
<sst xmlns="http://schemas.openxmlformats.org/spreadsheetml/2006/main" count="1805" uniqueCount="511">
  <si>
    <t>Export Komplet</t>
  </si>
  <si>
    <t/>
  </si>
  <si>
    <t>2.0</t>
  </si>
  <si>
    <t>ZAMOK</t>
  </si>
  <si>
    <t>False</t>
  </si>
  <si>
    <t>{749dc8ce-b203-4be5-ab56-63d990cb83b3}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</si>
  <si>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</si>
  <si>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</si>
  <si>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</si>
  <si>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</si>
  <si>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</si>
  <si>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</si>
  <si>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</si>
  <si>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</si>
  <si>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2022s07-D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</si>
  <si>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</si>
  <si>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</si>
  <si>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Nymburk - ul.Drahelická - místo pro přecházení</t>
  </si>
  <si>
    <t>KSO:</t>
  </si>
  <si>
    <t>CC-CZ:</t>
  </si>
  <si>
    <t>Místo:</t>
  </si>
  <si>
    <t xml:space="preserve"> </t>
  </si>
  <si>
    <t>Datum:</t>
  </si>
  <si>
    <t>27. 6. 2022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</si>
  <si>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</si>
  <si>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</si>
  <si>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</si>
  <si>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</si>
  <si>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</si>
  <si>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</si>
  <si>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</si>
  <si>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</si>
  <si>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</si>
  <si>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</si>
  <si>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</si>
  <si>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</si>
  <si>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</si>
  <si>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</si>
  <si>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</si>
  <si>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</si>
  <si>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</si>
  <si>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</si>
  <si>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</si>
  <si>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</si>
  <si>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</si>
  <si>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</si>
  <si>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</si>
  <si>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</si>
  <si>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</si>
  <si>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</si>
  <si>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</si>
  <si>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</si>
  <si>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</si>
  <si>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</si>
  <si>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</si>
  <si>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</si>
  <si>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</si>
  <si>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</si>
  <si>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</si>
  <si>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</si>
  <si>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</si>
  <si>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</si>
  <si>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</si>
  <si>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</si>
  <si>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</si>
  <si>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</si>
  <si>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</si>
  <si>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</si>
  <si>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</si>
  <si>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</si>
  <si>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</si>
  <si>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</si>
  <si>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</si>
  <si>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</si>
  <si>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</si>
  <si>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</si>
  <si>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</si>
  <si>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</si>
  <si>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</si>
  <si>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</si>
  <si>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ob</t>
  </si>
  <si>
    <t>odpad beton</t>
  </si>
  <si>
    <t>1,355</t>
  </si>
  <si>
    <t>2</t>
  </si>
  <si>
    <t>ok</t>
  </si>
  <si>
    <t>odpad kamenivo</t>
  </si>
  <si>
    <t>0,23</t>
  </si>
  <si>
    <t>KRYCÍ LIST SOUPISU PRACÍ</t>
  </si>
  <si>
    <t>oa</t>
  </si>
  <si>
    <t>odpad asfaltový</t>
  </si>
  <si>
    <t>3,21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</si>
  <si>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</si>
  <si>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</si>
  <si>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</si>
  <si>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</si>
  <si>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</si>
  <si>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</si>
  <si>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</si>
  <si>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1-2 - Terénní a sadové úpravy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</si>
  <si>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</si>
  <si>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</si>
  <si>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</si>
  <si>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</si>
  <si>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401 - Nasvětlení přechodu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</si>
  <si>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</si>
  <si>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</si>
  <si>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</si>
  <si>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</si>
  <si>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</si>
  <si>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</si>
  <si>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</si>
  <si>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</si>
  <si>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</si>
  <si>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</si>
  <si>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</si>
  <si>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</si>
  <si>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</si>
  <si>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</si>
  <si>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</si>
  <si>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</si>
  <si>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</si>
  <si>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</si>
  <si>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</si>
  <si>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113106122</t>
  </si>
  <si>
    <t>Rozebrání dlažeb z kamenných dlaždic komunikací pro pěší ručně</t>
  </si>
  <si>
    <t>m2</t>
  </si>
  <si>
    <t>4</t>
  </si>
  <si>
    <t>-981839103</t>
  </si>
  <si>
    <t>113107331</t>
  </si>
  <si>
    <t>Odstranění podkladu z betonu prostého tl přes 100 do 150 mm strojně pl do 50 m2</t>
  </si>
  <si>
    <t>1969258841</t>
  </si>
  <si>
    <t>3</t>
  </si>
  <si>
    <t>113107342</t>
  </si>
  <si>
    <t>Odstranění podkladu živičného tl přes 50 do 100 mm strojně pl do 50 m2</t>
  </si>
  <si>
    <t>-57779015</t>
  </si>
  <si>
    <t>113154113</t>
  </si>
  <si>
    <t>Frézování živičného krytu tl 50 mm pruh š 0,5 m pl do 500 m2 bez překážek v trase</t>
  </si>
  <si>
    <t>-1305462160</t>
  </si>
  <si>
    <t>VV</t>
  </si>
  <si>
    <t>12*2+2</t>
  </si>
  <si>
    <t>5</t>
  </si>
  <si>
    <t>113203111</t>
  </si>
  <si>
    <t>Vytrhání obrub z dlažebních kostek</t>
  </si>
  <si>
    <t>m</t>
  </si>
  <si>
    <t>1963964866</t>
  </si>
  <si>
    <t>6</t>
  </si>
  <si>
    <t>122201101</t>
  </si>
  <si>
    <t>Odkopávky a prokopávky nezapažené v hornině tř. 3 objem do 100 m3</t>
  </si>
  <si>
    <t>m3</t>
  </si>
  <si>
    <t>820290021</t>
  </si>
  <si>
    <t>(25+7)*0,3+7*0,5</t>
  </si>
  <si>
    <t>7</t>
  </si>
  <si>
    <t>162701105</t>
  </si>
  <si>
    <t>Vodorovné přemístění do 10000 m výkopku/sypaniny z horniny tř. 1 až 4</t>
  </si>
  <si>
    <t>1021563101</t>
  </si>
  <si>
    <t>8</t>
  </si>
  <si>
    <t>171201211</t>
  </si>
  <si>
    <t>Poplatek za uložení stavebního odpadu - zeminy a kameniva na skládce</t>
  </si>
  <si>
    <t>t</t>
  </si>
  <si>
    <t>-1944089799</t>
  </si>
  <si>
    <t>13,1*1,8</t>
  </si>
  <si>
    <t>9</t>
  </si>
  <si>
    <t>181951112</t>
  </si>
  <si>
    <t>Úprava pláně v hornině třídy těžitelnosti I, skupiny 1 až 3 se zhutněním</t>
  </si>
  <si>
    <t>1154011110</t>
  </si>
  <si>
    <t>32+10</t>
  </si>
  <si>
    <t>1-2</t>
  </si>
  <si>
    <t>Terénní a sadové úpravy</t>
  </si>
  <si>
    <t>10</t>
  </si>
  <si>
    <t>181111111</t>
  </si>
  <si>
    <t>Plošná úprava terénu do 500 m2 zemina skupiny 1 až 4 nerovnosti přes 50 do 100 mm v rovinně a svahu do 1:5</t>
  </si>
  <si>
    <t>355308830</t>
  </si>
  <si>
    <t>14+3+3+5</t>
  </si>
  <si>
    <t>11</t>
  </si>
  <si>
    <t>181411121</t>
  </si>
  <si>
    <t>Založení lučního trávníku výsevem pl do 1000 m2 v rovině a ve svahu do 1:5</t>
  </si>
  <si>
    <t>-427703005</t>
  </si>
  <si>
    <t>12</t>
  </si>
  <si>
    <t>M</t>
  </si>
  <si>
    <t>00572100</t>
  </si>
  <si>
    <t>osivo jetelotráva intenzivní víceletá</t>
  </si>
  <si>
    <t>kg</t>
  </si>
  <si>
    <t>-1019120852</t>
  </si>
  <si>
    <t>25*0,02 'Přepočtené koeficientem množství</t>
  </si>
  <si>
    <t>13</t>
  </si>
  <si>
    <t>182303111</t>
  </si>
  <si>
    <t>Doplnění zeminy nebo substrátu na travnatých plochách tl do 50 mm rovina v rovinně a svahu do 1:5</t>
  </si>
  <si>
    <t>1468738139</t>
  </si>
  <si>
    <t>14</t>
  </si>
  <si>
    <t>10371500</t>
  </si>
  <si>
    <t>substrát pro trávníky VL</t>
  </si>
  <si>
    <t>467218602</t>
  </si>
  <si>
    <t>25*0,058 'Přepočtené koeficientem množství</t>
  </si>
  <si>
    <t>184802111</t>
  </si>
  <si>
    <t>Chemické odplevelení před založením kultury nad 20 m2 postřikem na široko v rovině a svahu do 1:5</t>
  </si>
  <si>
    <t>-653076983</t>
  </si>
  <si>
    <t>16</t>
  </si>
  <si>
    <t>184802611</t>
  </si>
  <si>
    <t>Chemické odplevelení po založení kultury postřikem na široko v rovině a svahu do 1:5</t>
  </si>
  <si>
    <t>-1734824153</t>
  </si>
  <si>
    <t>17</t>
  </si>
  <si>
    <t>185803111</t>
  </si>
  <si>
    <t>Ošetření trávníku shrabáním v rovině a svahu do 1:5</t>
  </si>
  <si>
    <t>2124516970</t>
  </si>
  <si>
    <t>Komunikace pozemní</t>
  </si>
  <si>
    <t>18</t>
  </si>
  <si>
    <t>564851011</t>
  </si>
  <si>
    <t>Podklad ze štěrkodrtě ŠD plochy do 100 m2 tl 150 mm</t>
  </si>
  <si>
    <t>1309849640</t>
  </si>
  <si>
    <t>19</t>
  </si>
  <si>
    <t>564861011</t>
  </si>
  <si>
    <t>Podklad ze štěrkodrtě ŠD plochy do 100 m2 tl 200 mm</t>
  </si>
  <si>
    <t>737754090</t>
  </si>
  <si>
    <t>20</t>
  </si>
  <si>
    <t>565145101</t>
  </si>
  <si>
    <t>Asfaltový beton vrstva podkladní ACP 16 (obalované kamenivo OKS) tl 60 mm š do 1,5 m</t>
  </si>
  <si>
    <t>600546810</t>
  </si>
  <si>
    <t>567122111</t>
  </si>
  <si>
    <t>Podklad ze směsi stmelené cementem SC C 8/10 (KSC I) tl 120 mm</t>
  </si>
  <si>
    <t>-119904231</t>
  </si>
  <si>
    <t>22</t>
  </si>
  <si>
    <t>573111113</t>
  </si>
  <si>
    <t>Postřik živičný infiltrační s posypem z asfaltu množství 1,5 kg/m2</t>
  </si>
  <si>
    <t>-578161421</t>
  </si>
  <si>
    <t>14,5+1,5</t>
  </si>
  <si>
    <t>23</t>
  </si>
  <si>
    <t>573211109</t>
  </si>
  <si>
    <t>Postřik živičný spojovací z asfaltu v množství 0,50 kg/m2</t>
  </si>
  <si>
    <t>1853250038</t>
  </si>
  <si>
    <t>24</t>
  </si>
  <si>
    <t>577134111</t>
  </si>
  <si>
    <t>Asfaltový beton vrstva obrusná ACO 11 (ABS) tř. I tl 40 mm š do 3 m z nemodifikovaného asfaltu</t>
  </si>
  <si>
    <t>243978841</t>
  </si>
  <si>
    <t>25</t>
  </si>
  <si>
    <t>577144111</t>
  </si>
  <si>
    <t>Asfaltový beton vrstva obrusná ACO 11 (ABS) tř. I tl 50 mm š do 3 m z nemodifikovaného asfaltu</t>
  </si>
  <si>
    <t>-430414108</t>
  </si>
  <si>
    <t>26</t>
  </si>
  <si>
    <t>596211110</t>
  </si>
  <si>
    <t>Kladení zámkové dlažby komunikací pro pěší ručně tl 60 mm skupiny A pl do 50 m2</t>
  </si>
  <si>
    <t>1076948929</t>
  </si>
  <si>
    <t>(1,0+1,5)+(1,2+1,2+2)</t>
  </si>
  <si>
    <t>(18+2)+(2+2)</t>
  </si>
  <si>
    <t>Součet</t>
  </si>
  <si>
    <t>27</t>
  </si>
  <si>
    <t>59245018</t>
  </si>
  <si>
    <t>dlažba tvar obdélník betonová 200x100x60mm přírodní</t>
  </si>
  <si>
    <t>1841213259</t>
  </si>
  <si>
    <t>24*1,03 'Přepočtené koeficientem množství</t>
  </si>
  <si>
    <t>28</t>
  </si>
  <si>
    <t>59245006</t>
  </si>
  <si>
    <t>dlažba tvar obdélník betonová pro nevidomé 200x100x60mm barevná</t>
  </si>
  <si>
    <t>-1455020085</t>
  </si>
  <si>
    <t>6,9*1,03 'Přepočtené koeficientem množství</t>
  </si>
  <si>
    <t>Ostatní konstrukce a práce, bourání</t>
  </si>
  <si>
    <t>29</t>
  </si>
  <si>
    <t>916131213</t>
  </si>
  <si>
    <t>Osazení silničního obrubníku betonového stojatého s boční opěrou do lože z betonu prostého</t>
  </si>
  <si>
    <t>-1375261581</t>
  </si>
  <si>
    <t>14+3</t>
  </si>
  <si>
    <t>30</t>
  </si>
  <si>
    <t>59217030</t>
  </si>
  <si>
    <t>obrubník betonový silniční přechodový 1000x150x150-250mm</t>
  </si>
  <si>
    <t>207949099</t>
  </si>
  <si>
    <t>1*1,02 'Přepočtené koeficientem množství</t>
  </si>
  <si>
    <t>31</t>
  </si>
  <si>
    <t>59217028</t>
  </si>
  <si>
    <t>obrubník betonový silniční nájezdový 500x150x150mm</t>
  </si>
  <si>
    <t>-518441828</t>
  </si>
  <si>
    <t>6*1,02 'Přepočtené koeficientem množství</t>
  </si>
  <si>
    <t>32</t>
  </si>
  <si>
    <t>59217017</t>
  </si>
  <si>
    <t>obrubník betonový chodníkový 1000x100x250mm</t>
  </si>
  <si>
    <t>532118106</t>
  </si>
  <si>
    <t>10*1,02 'Přepočtené koeficientem množství</t>
  </si>
  <si>
    <t>33</t>
  </si>
  <si>
    <t>916231213</t>
  </si>
  <si>
    <t>Osazení chodníkového obrubníku betonového stojatého s boční opěrou do lože z betonu prostého</t>
  </si>
  <si>
    <t>481138197</t>
  </si>
  <si>
    <t>12+2,5+2,5+3</t>
  </si>
  <si>
    <t>34</t>
  </si>
  <si>
    <t>59217012</t>
  </si>
  <si>
    <t>obrubník betonový zahradní 500x80x250mm</t>
  </si>
  <si>
    <t>5537352</t>
  </si>
  <si>
    <t>20*1,02 'Přepočtené koeficientem množství</t>
  </si>
  <si>
    <t>35</t>
  </si>
  <si>
    <t>919732211</t>
  </si>
  <si>
    <t>Styčná spára napojení nového živičného povrchu na stávající za tepla š 15 mm hl 25 mm s prořezáním</t>
  </si>
  <si>
    <t>-213011375</t>
  </si>
  <si>
    <t>17+4</t>
  </si>
  <si>
    <t>997</t>
  </si>
  <si>
    <t>Přesun sutě</t>
  </si>
  <si>
    <t>36</t>
  </si>
  <si>
    <t>997221551</t>
  </si>
  <si>
    <t>Vodorovná doprava suti ze sypkých materiálů do 1 km</t>
  </si>
  <si>
    <t>-1209644675</t>
  </si>
  <si>
    <t>37</t>
  </si>
  <si>
    <t>997221559</t>
  </si>
  <si>
    <t>Příplatek ZKD 1 km u vodorovné dopravy suti ze sypkých materiálů</t>
  </si>
  <si>
    <t>702474419</t>
  </si>
  <si>
    <t>(ok)*9</t>
  </si>
  <si>
    <t>38</t>
  </si>
  <si>
    <t>997221561</t>
  </si>
  <si>
    <t>Vodorovná doprava suti z kusových materiálů do 1 km</t>
  </si>
  <si>
    <t>-219403976</t>
  </si>
  <si>
    <t>ob+oa</t>
  </si>
  <si>
    <t>39</t>
  </si>
  <si>
    <t>997221569</t>
  </si>
  <si>
    <t>Příplatek ZKD 1 km u vodorovné dopravy suti z kusových materiálů</t>
  </si>
  <si>
    <t>1452935956</t>
  </si>
  <si>
    <t>(ob+oa)*9</t>
  </si>
  <si>
    <t>40</t>
  </si>
  <si>
    <t>997221861</t>
  </si>
  <si>
    <t>Poplatek za uložení stavebního odpadu na recyklační skládce (skládkovné) z prostého betonu pod kódem 17 01 01</t>
  </si>
  <si>
    <t>2012769307</t>
  </si>
  <si>
    <t>0,705+0,65</t>
  </si>
  <si>
    <t>41</t>
  </si>
  <si>
    <t>997221873</t>
  </si>
  <si>
    <t>Poplatek za uložení stavebního odpadu na recyklační skládce (skládkovné) zeminy a kamení zatříděného do Katalogu odpadů pod kódem 17 05 04</t>
  </si>
  <si>
    <t>785630913</t>
  </si>
  <si>
    <t>42</t>
  </si>
  <si>
    <t>997221875</t>
  </si>
  <si>
    <t>Poplatek za uložení stavebního odpadu na recyklační skládce (skládkovné) asfaltového bez obsahu dehtu zatříděného do Katalogu odpadů pod kódem 17 03 02</t>
  </si>
  <si>
    <t>-937065176</t>
  </si>
  <si>
    <t>0,22+2,99</t>
  </si>
  <si>
    <t>998</t>
  </si>
  <si>
    <t>Přesun hmot</t>
  </si>
  <si>
    <t>43</t>
  </si>
  <si>
    <t>998223011</t>
  </si>
  <si>
    <t>Přesun hmot pro pozemní komunikace s krytem dlážděným</t>
  </si>
  <si>
    <t>766144828</t>
  </si>
  <si>
    <t>401</t>
  </si>
  <si>
    <t>Nasvětlení přechodu</t>
  </si>
  <si>
    <t>44</t>
  </si>
  <si>
    <t>Pol1</t>
  </si>
  <si>
    <t>LED svítidlo pro osvětlení přechodu z hliníkového odlitku a polykarbonátového difuzoru</t>
  </si>
  <si>
    <t>ks</t>
  </si>
  <si>
    <t>1598471917</t>
  </si>
  <si>
    <t>45</t>
  </si>
  <si>
    <t>Pol2</t>
  </si>
  <si>
    <t>POPLATEK EKOLAMP</t>
  </si>
  <si>
    <t>344159661</t>
  </si>
  <si>
    <t>46</t>
  </si>
  <si>
    <t>Pol3</t>
  </si>
  <si>
    <t>STOŽÁR  PŘECHODOVÝ  ŽÁR. ZINK.</t>
  </si>
  <si>
    <t>-920585803</t>
  </si>
  <si>
    <t>47</t>
  </si>
  <si>
    <t>Pol4</t>
  </si>
  <si>
    <t>CYKY 4x16 mm2, volně</t>
  </si>
  <si>
    <t>-955561499</t>
  </si>
  <si>
    <t>48</t>
  </si>
  <si>
    <t>Pol6</t>
  </si>
  <si>
    <t>VÝLOŽNÍK ROVNÝ -2000</t>
  </si>
  <si>
    <t>-554702885</t>
  </si>
  <si>
    <t>49</t>
  </si>
  <si>
    <t>Pol7</t>
  </si>
  <si>
    <t>SSV 1xE33</t>
  </si>
  <si>
    <t>434349096</t>
  </si>
  <si>
    <t>50</t>
  </si>
  <si>
    <t>Pol9</t>
  </si>
  <si>
    <t>CYKY 3x1.5 mm2, volně</t>
  </si>
  <si>
    <t>1421465402</t>
  </si>
  <si>
    <t>51</t>
  </si>
  <si>
    <t>Pol10</t>
  </si>
  <si>
    <t>Smršťovací bužírka zž (0,2)</t>
  </si>
  <si>
    <t>-48582891</t>
  </si>
  <si>
    <t>52</t>
  </si>
  <si>
    <t>Pol11</t>
  </si>
  <si>
    <t>Kabelová chránička PEHD DN29 do stožárového základu (2)</t>
  </si>
  <si>
    <t>-1069895655</t>
  </si>
  <si>
    <t>53</t>
  </si>
  <si>
    <t>Pol12</t>
  </si>
  <si>
    <t>Kabelová chránička DN 100</t>
  </si>
  <si>
    <t>1679977075</t>
  </si>
  <si>
    <t>54</t>
  </si>
  <si>
    <t>Pol13</t>
  </si>
  <si>
    <t>Zemnící vedení FeZn-D8 (0,4kg/m)</t>
  </si>
  <si>
    <t>-1352993513</t>
  </si>
  <si>
    <t>55</t>
  </si>
  <si>
    <t>Pol14</t>
  </si>
  <si>
    <t>Zemnící vedení FeZn-D10(0,62kg/m), volně</t>
  </si>
  <si>
    <t>8846774</t>
  </si>
  <si>
    <t>56</t>
  </si>
  <si>
    <t>Pol15</t>
  </si>
  <si>
    <t>Svorka  SU univerzální s antikorozní Zn ochranou</t>
  </si>
  <si>
    <t>192229316</t>
  </si>
  <si>
    <t>57</t>
  </si>
  <si>
    <t>Pol16</t>
  </si>
  <si>
    <t>Ukončení kabelu smršťovací záklopkou do 3x4  mm2</t>
  </si>
  <si>
    <t>2003240342</t>
  </si>
  <si>
    <t>58</t>
  </si>
  <si>
    <t>Pol17</t>
  </si>
  <si>
    <t>Ukončení kabelu smršťovací záklopkou do 4x50  mm2</t>
  </si>
  <si>
    <t>625811442</t>
  </si>
  <si>
    <t>59</t>
  </si>
  <si>
    <t>Pol18</t>
  </si>
  <si>
    <t>FOLIE VÝSTRAŽNÁ Sirka 33cm</t>
  </si>
  <si>
    <t>246783871</t>
  </si>
  <si>
    <t>60</t>
  </si>
  <si>
    <t>Pol19</t>
  </si>
  <si>
    <t>Součinnost správce veřejného osvětlení</t>
  </si>
  <si>
    <t>hod</t>
  </si>
  <si>
    <t>-1207329410</t>
  </si>
  <si>
    <t>61</t>
  </si>
  <si>
    <t>Pol20</t>
  </si>
  <si>
    <t>Doprava a manipupace stožárů</t>
  </si>
  <si>
    <t>-1572207982</t>
  </si>
  <si>
    <t>62</t>
  </si>
  <si>
    <t>Pol21</t>
  </si>
  <si>
    <t>Práce spojené s vyhledáním,úpravou a napojenim stávající kabeláže</t>
  </si>
  <si>
    <t>477886975</t>
  </si>
  <si>
    <t>63</t>
  </si>
  <si>
    <t>Pol24</t>
  </si>
  <si>
    <t>Revizni měření , zpráva, dokumentace skutečného provedení (2)</t>
  </si>
  <si>
    <t>1636735549</t>
  </si>
  <si>
    <t>64</t>
  </si>
  <si>
    <t>Pol25</t>
  </si>
  <si>
    <t>Podružný materiál</t>
  </si>
  <si>
    <t>-379375809</t>
  </si>
  <si>
    <t>65</t>
  </si>
  <si>
    <t>Pol26</t>
  </si>
  <si>
    <t>Zemní protlak do 100mm,hloubka 1200mm včetně startovací a koncové jámy 1x1,6x1,4</t>
  </si>
  <si>
    <t>2016175848</t>
  </si>
  <si>
    <t>66</t>
  </si>
  <si>
    <t>Pol28</t>
  </si>
  <si>
    <t>Hloubení kab.rýhy - zemina třídy 3, šíře 350mm,hloubka 700mm</t>
  </si>
  <si>
    <t>785817950</t>
  </si>
  <si>
    <t>67</t>
  </si>
  <si>
    <t>Pol30</t>
  </si>
  <si>
    <t>Zřízení kab. lože z prosáté zeminy, bez zakrytí, šíře do 65cm,tl. 5cm</t>
  </si>
  <si>
    <t>-1739101024</t>
  </si>
  <si>
    <t>68</t>
  </si>
  <si>
    <t>Pol31</t>
  </si>
  <si>
    <t>Výkop jámy pro stožárový základ zemina třídy 3-4,ručně</t>
  </si>
  <si>
    <t>1072694793</t>
  </si>
  <si>
    <t>69</t>
  </si>
  <si>
    <t>Pol32</t>
  </si>
  <si>
    <t>Stožárové pouzdro SP315/1000</t>
  </si>
  <si>
    <t>-1718462902</t>
  </si>
  <si>
    <t>70</t>
  </si>
  <si>
    <t>Pol33</t>
  </si>
  <si>
    <t>Beton 13,5 (0,5) s manipulací  a dopravou</t>
  </si>
  <si>
    <t>1054379528</t>
  </si>
  <si>
    <t>71</t>
  </si>
  <si>
    <t>Pol34</t>
  </si>
  <si>
    <t>Písek zásypový kopaný tříděný 0-4mm (0,3) s manipulací a dopravou</t>
  </si>
  <si>
    <t>781759478</t>
  </si>
  <si>
    <t>72</t>
  </si>
  <si>
    <t>Pol35</t>
  </si>
  <si>
    <t>Zához kabelové rýhy zemina třídy 3, šíře 350mm,hloubka 700mm</t>
  </si>
  <si>
    <t>1047932843</t>
  </si>
  <si>
    <t>73</t>
  </si>
  <si>
    <t>Pol37</t>
  </si>
  <si>
    <t>Geodetické zaměření skutečné polohy a export dat</t>
  </si>
  <si>
    <t>-229881926</t>
  </si>
  <si>
    <t>74</t>
  </si>
  <si>
    <t>Pol38</t>
  </si>
  <si>
    <t>PPV</t>
  </si>
  <si>
    <t>kpl</t>
  </si>
  <si>
    <t>168879827</t>
  </si>
  <si>
    <t>75</t>
  </si>
  <si>
    <t>Pol39</t>
  </si>
  <si>
    <t>GZS</t>
  </si>
  <si>
    <t>-1696641160</t>
  </si>
  <si>
    <t>76</t>
  </si>
  <si>
    <t>Pol40</t>
  </si>
  <si>
    <t>Provozní vlivy</t>
  </si>
  <si>
    <t>1216614941</t>
  </si>
  <si>
    <t>VRN</t>
  </si>
  <si>
    <t>Vedlejší rozpočtové náklady</t>
  </si>
  <si>
    <t>77</t>
  </si>
  <si>
    <t>012203000</t>
  </si>
  <si>
    <t>Geodetické práce při provádění stavby</t>
  </si>
  <si>
    <t>soub</t>
  </si>
  <si>
    <t>1024</t>
  </si>
  <si>
    <t>-1774844698</t>
  </si>
  <si>
    <t>78</t>
  </si>
  <si>
    <t>012303000</t>
  </si>
  <si>
    <t>Geodetické práce po výstavbě - geodetické zaměření skutečného provedení díla</t>
  </si>
  <si>
    <t>1733943926</t>
  </si>
  <si>
    <t>79</t>
  </si>
  <si>
    <t>013254000-1</t>
  </si>
  <si>
    <t>Dokumentace skutečného provedení stavby (3x tištěná,CD)</t>
  </si>
  <si>
    <t>2126341848</t>
  </si>
  <si>
    <t>80</t>
  </si>
  <si>
    <t>030001000</t>
  </si>
  <si>
    <t>Zařízení staveniště</t>
  </si>
  <si>
    <t>974360974</t>
  </si>
  <si>
    <t>81</t>
  </si>
  <si>
    <t>039203-1</t>
  </si>
  <si>
    <t>Uvedení ploch poškozených vlivem realizace díla do stavu před zahájením realizace díla</t>
  </si>
  <si>
    <t>187354348</t>
  </si>
  <si>
    <t>82</t>
  </si>
  <si>
    <t>072002000-1</t>
  </si>
  <si>
    <t>Přechodné dopravní značení, projednání</t>
  </si>
  <si>
    <t>-2080394113</t>
  </si>
  <si>
    <t>83</t>
  </si>
  <si>
    <t>072002000-2</t>
  </si>
  <si>
    <t>Přechodné dopravní značení - značky-pronájem, instalace, údržba</t>
  </si>
  <si>
    <t>-910740591</t>
  </si>
  <si>
    <t>84</t>
  </si>
  <si>
    <t>02-1</t>
  </si>
  <si>
    <t>Ochrana a zabezpečení stávajících inženýrských sítí po celou dobu realizace díla</t>
  </si>
  <si>
    <t>-1238491675</t>
  </si>
  <si>
    <t>85</t>
  </si>
  <si>
    <t>094002000-1</t>
  </si>
  <si>
    <t>Ostatní náklady související s výstavbou - vytyčení sítí</t>
  </si>
  <si>
    <t>1572721897</t>
  </si>
  <si>
    <t>SEZNAM FIGUR</t>
  </si>
  <si>
    <t>Výměra</t>
  </si>
  <si>
    <t>Použití figury: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</si>
</sst>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8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22" fillId="4" borderId="17" xfId="0" applyFont="1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7" fillId="0" borderId="16" xfId="0" applyFont="1" applyBorder="1" applyAlignment="1">
      <alignment horizontal="left" vertical="center" wrapText="1"/>
    </xf>
    <xf numFmtId="0" fontId="37" fillId="0" borderId="22" xfId="0" applyFont="1" applyBorder="1" applyAlignment="1">
      <alignment horizontal="left" vertical="center" wrapText="1"/>
    </xf>
    <xf numFmtId="0" fontId="37" fillId="0" borderId="22" xfId="0" applyFont="1" applyBorder="1" applyAlignment="1">
      <alignment horizontal="left" vertical="center"/>
    </xf>
    <xf numFmtId="167" fontId="37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26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27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28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28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26</v>
      </c>
      <c r="AL14" s="21"/>
      <c r="AM14" s="21"/>
      <c r="AN14" s="33" t="s">
        <v>28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29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21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26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30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31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21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26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30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32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33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34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35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36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37</v>
      </c>
      <c r="E29" s="46"/>
      <c r="F29" s="31" t="s">
        <v>38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39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40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41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42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43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44</v>
      </c>
      <c r="U35" s="53"/>
      <c r="V35" s="53"/>
      <c r="W35" s="53"/>
      <c r="X35" s="55" t="s">
        <v>45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46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47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48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49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48</v>
      </c>
      <c r="AI60" s="41"/>
      <c r="AJ60" s="41"/>
      <c r="AK60" s="41"/>
      <c r="AL60" s="41"/>
      <c r="AM60" s="63" t="s">
        <v>49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50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51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48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49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48</v>
      </c>
      <c r="AI75" s="41"/>
      <c r="AJ75" s="41"/>
      <c r="AK75" s="41"/>
      <c r="AL75" s="41"/>
      <c r="AM75" s="63" t="s">
        <v>49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52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2022s07-D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Nymburk - ul.Drahelická - místo pro přecházení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 xml:space="preserve"> 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27. 6. 2022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 xml:space="preserve"> 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29</v>
      </c>
      <c r="AJ89" s="39"/>
      <c r="AK89" s="39"/>
      <c r="AL89" s="39"/>
      <c r="AM89" s="79" t="str">
        <f>IF(E17="","",E17)</f>
        <v xml:space="preserve"> </v>
      </c>
      <c r="AN89" s="70"/>
      <c r="AO89" s="70"/>
      <c r="AP89" s="70"/>
      <c r="AQ89" s="39"/>
      <c r="AR89" s="43"/>
      <c r="AS89" s="80" t="s">
        <v>53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27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31</v>
      </c>
      <c r="AJ90" s="39"/>
      <c r="AK90" s="39"/>
      <c r="AL90" s="39"/>
      <c r="AM90" s="79" t="str">
        <f>IF(E20="","",E20)</f>
        <v xml:space="preserve"> 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54</v>
      </c>
      <c r="D92" s="93"/>
      <c r="E92" s="93"/>
      <c r="F92" s="93"/>
      <c r="G92" s="93"/>
      <c r="H92" s="94"/>
      <c r="I92" s="95" t="s">
        <v>55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56</v>
      </c>
      <c r="AH92" s="93"/>
      <c r="AI92" s="93"/>
      <c r="AJ92" s="93"/>
      <c r="AK92" s="93"/>
      <c r="AL92" s="93"/>
      <c r="AM92" s="93"/>
      <c r="AN92" s="95" t="s">
        <v>57</v>
      </c>
      <c r="AO92" s="93"/>
      <c r="AP92" s="97"/>
      <c r="AQ92" s="98" t="s">
        <v>58</v>
      </c>
      <c r="AR92" s="43"/>
      <c r="AS92" s="99" t="s">
        <v>59</v>
      </c>
      <c r="AT92" s="100" t="s">
        <v>60</v>
      </c>
      <c r="AU92" s="100" t="s">
        <v>61</v>
      </c>
      <c r="AV92" s="100" t="s">
        <v>62</v>
      </c>
      <c r="AW92" s="100" t="s">
        <v>63</v>
      </c>
      <c r="AX92" s="100" t="s">
        <v>64</v>
      </c>
      <c r="AY92" s="100" t="s">
        <v>65</v>
      </c>
      <c r="AZ92" s="100" t="s">
        <v>66</v>
      </c>
      <c r="BA92" s="100" t="s">
        <v>67</v>
      </c>
      <c r="BB92" s="100" t="s">
        <v>68</v>
      </c>
      <c r="BC92" s="100" t="s">
        <v>69</v>
      </c>
      <c r="BD92" s="101" t="s">
        <v>70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71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ROUND(AG95,2)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ROUND(AS95,2)</f>
        <v>0</v>
      </c>
      <c r="AT94" s="113">
        <f>ROUND(SUM(AV94:AW94),2)</f>
        <v>0</v>
      </c>
      <c r="AU94" s="114">
        <f>ROUND(AU95,5)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ROUND(AZ95,2)</f>
        <v>0</v>
      </c>
      <c r="BA94" s="113">
        <f>ROUND(BA95,2)</f>
        <v>0</v>
      </c>
      <c r="BB94" s="113">
        <f>ROUND(BB95,2)</f>
        <v>0</v>
      </c>
      <c r="BC94" s="113">
        <f>ROUND(BC95,2)</f>
        <v>0</v>
      </c>
      <c r="BD94" s="115">
        <f>ROUND(BD95,2)</f>
        <v>0</v>
      </c>
      <c r="BE94" s="6"/>
      <c r="BS94" s="116" t="s">
        <v>72</v>
      </c>
      <c r="BT94" s="116" t="s">
        <v>73</v>
      </c>
      <c r="BV94" s="116" t="s">
        <v>74</v>
      </c>
      <c r="BW94" s="116" t="s">
        <v>5</v>
      </c>
      <c r="BX94" s="116" t="s">
        <v>75</v>
      </c>
      <c r="CL94" s="116" t="s">
        <v>1</v>
      </c>
    </row>
    <row r="95" spans="1:90" s="7" customFormat="1" ht="24.75" customHeight="1">
      <c r="A95" s="117" t="s">
        <v>76</v>
      </c>
      <c r="B95" s="118"/>
      <c r="C95" s="119"/>
      <c r="D95" s="120" t="s">
        <v>14</v>
      </c>
      <c r="E95" s="120"/>
      <c r="F95" s="120"/>
      <c r="G95" s="120"/>
      <c r="H95" s="120"/>
      <c r="I95" s="121"/>
      <c r="J95" s="120" t="s">
        <v>17</v>
      </c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2">
        <f>'2022s07-D - Nymburk - ul....'!J28</f>
        <v>0</v>
      </c>
      <c r="AH95" s="121"/>
      <c r="AI95" s="121"/>
      <c r="AJ95" s="121"/>
      <c r="AK95" s="121"/>
      <c r="AL95" s="121"/>
      <c r="AM95" s="121"/>
      <c r="AN95" s="122">
        <f>SUM(AG95,AT95)</f>
        <v>0</v>
      </c>
      <c r="AO95" s="121"/>
      <c r="AP95" s="121"/>
      <c r="AQ95" s="123" t="s">
        <v>77</v>
      </c>
      <c r="AR95" s="124"/>
      <c r="AS95" s="125">
        <v>0</v>
      </c>
      <c r="AT95" s="126">
        <f>ROUND(SUM(AV95:AW95),2)</f>
        <v>0</v>
      </c>
      <c r="AU95" s="127">
        <f>'2022s07-D - Nymburk - ul....'!P121</f>
        <v>0</v>
      </c>
      <c r="AV95" s="126">
        <f>'2022s07-D - Nymburk - ul....'!J31</f>
        <v>0</v>
      </c>
      <c r="AW95" s="126">
        <f>'2022s07-D - Nymburk - ul....'!J32</f>
        <v>0</v>
      </c>
      <c r="AX95" s="126">
        <f>'2022s07-D - Nymburk - ul....'!J33</f>
        <v>0</v>
      </c>
      <c r="AY95" s="126">
        <f>'2022s07-D - Nymburk - ul....'!J34</f>
        <v>0</v>
      </c>
      <c r="AZ95" s="126">
        <f>'2022s07-D - Nymburk - ul....'!F31</f>
        <v>0</v>
      </c>
      <c r="BA95" s="126">
        <f>'2022s07-D - Nymburk - ul....'!F32</f>
        <v>0</v>
      </c>
      <c r="BB95" s="126">
        <f>'2022s07-D - Nymburk - ul....'!F33</f>
        <v>0</v>
      </c>
      <c r="BC95" s="126">
        <f>'2022s07-D - Nymburk - ul....'!F34</f>
        <v>0</v>
      </c>
      <c r="BD95" s="128">
        <f>'2022s07-D - Nymburk - ul....'!F35</f>
        <v>0</v>
      </c>
      <c r="BE95" s="7"/>
      <c r="BT95" s="129" t="s">
        <v>78</v>
      </c>
      <c r="BU95" s="129" t="s">
        <v>79</v>
      </c>
      <c r="BV95" s="129" t="s">
        <v>74</v>
      </c>
      <c r="BW95" s="129" t="s">
        <v>5</v>
      </c>
      <c r="BX95" s="129" t="s">
        <v>75</v>
      </c>
      <c r="CL95" s="129" t="s">
        <v>1</v>
      </c>
    </row>
    <row r="96" spans="1:57" s="2" customFormat="1" ht="30" customHeight="1">
      <c r="A96" s="37"/>
      <c r="B96" s="38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43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</row>
    <row r="97" spans="1:57" s="2" customFormat="1" ht="6.95" customHeight="1">
      <c r="A97" s="37"/>
      <c r="B97" s="65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43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</sheetData>
  <sheetProtection password="CFC9" sheet="1" objects="1" scenarios="1" formatColumns="0" formatRows="0"/>
  <mergeCells count="42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2022s07-D - Nymburk - ul.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5</v>
      </c>
      <c r="AZ2" s="130" t="s">
        <v>80</v>
      </c>
      <c r="BA2" s="130" t="s">
        <v>81</v>
      </c>
      <c r="BB2" s="130" t="s">
        <v>1</v>
      </c>
      <c r="BC2" s="130" t="s">
        <v>82</v>
      </c>
      <c r="BD2" s="130" t="s">
        <v>83</v>
      </c>
    </row>
    <row r="3" spans="2:56" s="1" customFormat="1" ht="6.95" customHeight="1" hidden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9"/>
      <c r="AT3" s="16" t="s">
        <v>83</v>
      </c>
      <c r="AZ3" s="130" t="s">
        <v>84</v>
      </c>
      <c r="BA3" s="130" t="s">
        <v>85</v>
      </c>
      <c r="BB3" s="130" t="s">
        <v>1</v>
      </c>
      <c r="BC3" s="130" t="s">
        <v>86</v>
      </c>
      <c r="BD3" s="130" t="s">
        <v>83</v>
      </c>
    </row>
    <row r="4" spans="2:56" s="1" customFormat="1" ht="24.95" customHeight="1" hidden="1">
      <c r="B4" s="19"/>
      <c r="D4" s="133" t="s">
        <v>87</v>
      </c>
      <c r="L4" s="19"/>
      <c r="M4" s="134" t="s">
        <v>10</v>
      </c>
      <c r="AT4" s="16" t="s">
        <v>4</v>
      </c>
      <c r="AZ4" s="130" t="s">
        <v>88</v>
      </c>
      <c r="BA4" s="130" t="s">
        <v>89</v>
      </c>
      <c r="BB4" s="130" t="s">
        <v>1</v>
      </c>
      <c r="BC4" s="130" t="s">
        <v>90</v>
      </c>
      <c r="BD4" s="130" t="s">
        <v>83</v>
      </c>
    </row>
    <row r="5" spans="2:12" s="1" customFormat="1" ht="6.95" customHeight="1" hidden="1">
      <c r="B5" s="19"/>
      <c r="L5" s="19"/>
    </row>
    <row r="6" spans="1:31" s="2" customFormat="1" ht="12" customHeight="1" hidden="1">
      <c r="A6" s="37"/>
      <c r="B6" s="43"/>
      <c r="C6" s="37"/>
      <c r="D6" s="135" t="s">
        <v>16</v>
      </c>
      <c r="E6" s="37"/>
      <c r="F6" s="37"/>
      <c r="G6" s="37"/>
      <c r="H6" s="37"/>
      <c r="I6" s="37"/>
      <c r="J6" s="37"/>
      <c r="K6" s="37"/>
      <c r="L6" s="62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31" s="2" customFormat="1" ht="16.5" customHeight="1" hidden="1">
      <c r="A7" s="37"/>
      <c r="B7" s="43"/>
      <c r="C7" s="37"/>
      <c r="D7" s="37"/>
      <c r="E7" s="136" t="s">
        <v>17</v>
      </c>
      <c r="F7" s="37"/>
      <c r="G7" s="37"/>
      <c r="H7" s="37"/>
      <c r="I7" s="37"/>
      <c r="J7" s="37"/>
      <c r="K7" s="37"/>
      <c r="L7" s="62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</row>
    <row r="8" spans="1:31" s="2" customFormat="1" ht="12" hidden="1">
      <c r="A8" s="37"/>
      <c r="B8" s="43"/>
      <c r="C8" s="37"/>
      <c r="D8" s="37"/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2" customHeight="1" hidden="1">
      <c r="A9" s="37"/>
      <c r="B9" s="43"/>
      <c r="C9" s="37"/>
      <c r="D9" s="135" t="s">
        <v>18</v>
      </c>
      <c r="E9" s="37"/>
      <c r="F9" s="137" t="s">
        <v>1</v>
      </c>
      <c r="G9" s="37"/>
      <c r="H9" s="37"/>
      <c r="I9" s="135" t="s">
        <v>19</v>
      </c>
      <c r="J9" s="137" t="s">
        <v>1</v>
      </c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 hidden="1">
      <c r="A10" s="37"/>
      <c r="B10" s="43"/>
      <c r="C10" s="37"/>
      <c r="D10" s="135" t="s">
        <v>20</v>
      </c>
      <c r="E10" s="37"/>
      <c r="F10" s="137" t="s">
        <v>21</v>
      </c>
      <c r="G10" s="37"/>
      <c r="H10" s="37"/>
      <c r="I10" s="135" t="s">
        <v>22</v>
      </c>
      <c r="J10" s="138" t="str">
        <f>'Rekapitulace stavby'!AN8</f>
        <v>27. 6. 2022</v>
      </c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0.8" customHeight="1" hidden="1">
      <c r="A11" s="37"/>
      <c r="B11" s="43"/>
      <c r="C11" s="37"/>
      <c r="D11" s="37"/>
      <c r="E11" s="37"/>
      <c r="F11" s="37"/>
      <c r="G11" s="37"/>
      <c r="H11" s="37"/>
      <c r="I11" s="37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 hidden="1">
      <c r="A12" s="37"/>
      <c r="B12" s="43"/>
      <c r="C12" s="37"/>
      <c r="D12" s="135" t="s">
        <v>24</v>
      </c>
      <c r="E12" s="37"/>
      <c r="F12" s="37"/>
      <c r="G12" s="37"/>
      <c r="H12" s="37"/>
      <c r="I12" s="135" t="s">
        <v>25</v>
      </c>
      <c r="J12" s="137" t="str">
        <f>IF('Rekapitulace stavby'!AN10="","",'Rekapitulace stavby'!AN10)</f>
        <v/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8" customHeight="1" hidden="1">
      <c r="A13" s="37"/>
      <c r="B13" s="43"/>
      <c r="C13" s="37"/>
      <c r="D13" s="37"/>
      <c r="E13" s="137" t="str">
        <f>IF('Rekapitulace stavby'!E11="","",'Rekapitulace stavby'!E11)</f>
        <v xml:space="preserve"> </v>
      </c>
      <c r="F13" s="37"/>
      <c r="G13" s="37"/>
      <c r="H13" s="37"/>
      <c r="I13" s="135" t="s">
        <v>26</v>
      </c>
      <c r="J13" s="137" t="str">
        <f>IF('Rekapitulace stavby'!AN11="","",'Rekapitulace stavby'!AN11)</f>
        <v/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6.95" customHeight="1" hidden="1">
      <c r="A14" s="37"/>
      <c r="B14" s="43"/>
      <c r="C14" s="37"/>
      <c r="D14" s="37"/>
      <c r="E14" s="37"/>
      <c r="F14" s="37"/>
      <c r="G14" s="37"/>
      <c r="H14" s="37"/>
      <c r="I14" s="37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 hidden="1">
      <c r="A15" s="37"/>
      <c r="B15" s="43"/>
      <c r="C15" s="37"/>
      <c r="D15" s="135" t="s">
        <v>27</v>
      </c>
      <c r="E15" s="37"/>
      <c r="F15" s="37"/>
      <c r="G15" s="37"/>
      <c r="H15" s="37"/>
      <c r="I15" s="135" t="s">
        <v>25</v>
      </c>
      <c r="J15" s="32" t="str">
        <f>'Rekapitulace stavby'!AN13</f>
        <v>Vyplň údaj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8" customHeight="1" hidden="1">
      <c r="A16" s="37"/>
      <c r="B16" s="43"/>
      <c r="C16" s="37"/>
      <c r="D16" s="37"/>
      <c r="E16" s="32" t="str">
        <f>'Rekapitulace stavby'!E14</f>
        <v>Vyplň údaj</v>
      </c>
      <c r="F16" s="137"/>
      <c r="G16" s="137"/>
      <c r="H16" s="137"/>
      <c r="I16" s="135" t="s">
        <v>26</v>
      </c>
      <c r="J16" s="32" t="str">
        <f>'Rekapitulace stavby'!AN14</f>
        <v>Vyplň údaj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6.95" customHeight="1" hidden="1">
      <c r="A17" s="37"/>
      <c r="B17" s="43"/>
      <c r="C17" s="37"/>
      <c r="D17" s="37"/>
      <c r="E17" s="37"/>
      <c r="F17" s="37"/>
      <c r="G17" s="37"/>
      <c r="H17" s="37"/>
      <c r="I17" s="37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 hidden="1">
      <c r="A18" s="37"/>
      <c r="B18" s="43"/>
      <c r="C18" s="37"/>
      <c r="D18" s="135" t="s">
        <v>29</v>
      </c>
      <c r="E18" s="37"/>
      <c r="F18" s="37"/>
      <c r="G18" s="37"/>
      <c r="H18" s="37"/>
      <c r="I18" s="135" t="s">
        <v>25</v>
      </c>
      <c r="J18" s="137" t="str">
        <f>IF('Rekapitulace stavby'!AN16="","",'Rekapitulace stavby'!AN16)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 hidden="1">
      <c r="A19" s="37"/>
      <c r="B19" s="43"/>
      <c r="C19" s="37"/>
      <c r="D19" s="37"/>
      <c r="E19" s="137" t="str">
        <f>IF('Rekapitulace stavby'!E17="","",'Rekapitulace stavby'!E17)</f>
        <v xml:space="preserve"> </v>
      </c>
      <c r="F19" s="37"/>
      <c r="G19" s="37"/>
      <c r="H19" s="37"/>
      <c r="I19" s="135" t="s">
        <v>26</v>
      </c>
      <c r="J19" s="137" t="str">
        <f>IF('Rekapitulace stavby'!AN17="","",'Rekapitulace stavby'!AN17)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 hidden="1">
      <c r="A20" s="37"/>
      <c r="B20" s="43"/>
      <c r="C20" s="37"/>
      <c r="D20" s="37"/>
      <c r="E20" s="37"/>
      <c r="F20" s="37"/>
      <c r="G20" s="37"/>
      <c r="H20" s="37"/>
      <c r="I20" s="37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 hidden="1">
      <c r="A21" s="37"/>
      <c r="B21" s="43"/>
      <c r="C21" s="37"/>
      <c r="D21" s="135" t="s">
        <v>31</v>
      </c>
      <c r="E21" s="37"/>
      <c r="F21" s="37"/>
      <c r="G21" s="37"/>
      <c r="H21" s="37"/>
      <c r="I21" s="135" t="s">
        <v>25</v>
      </c>
      <c r="J21" s="137" t="str">
        <f>IF('Rekapitulace stavby'!AN19="","",'Rekapitulace stavby'!AN19)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 hidden="1">
      <c r="A22" s="37"/>
      <c r="B22" s="43"/>
      <c r="C22" s="37"/>
      <c r="D22" s="37"/>
      <c r="E22" s="137" t="str">
        <f>IF('Rekapitulace stavby'!E20="","",'Rekapitulace stavby'!E20)</f>
        <v xml:space="preserve"> </v>
      </c>
      <c r="F22" s="37"/>
      <c r="G22" s="37"/>
      <c r="H22" s="37"/>
      <c r="I22" s="135" t="s">
        <v>26</v>
      </c>
      <c r="J22" s="137" t="str">
        <f>IF('Rekapitulace stavby'!AN20="","",'Rekapitulace stavby'!AN20)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 hidden="1">
      <c r="A23" s="37"/>
      <c r="B23" s="43"/>
      <c r="C23" s="37"/>
      <c r="D23" s="37"/>
      <c r="E23" s="37"/>
      <c r="F23" s="37"/>
      <c r="G23" s="37"/>
      <c r="H23" s="37"/>
      <c r="I23" s="37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 hidden="1">
      <c r="A24" s="37"/>
      <c r="B24" s="43"/>
      <c r="C24" s="37"/>
      <c r="D24" s="135" t="s">
        <v>32</v>
      </c>
      <c r="E24" s="37"/>
      <c r="F24" s="37"/>
      <c r="G24" s="37"/>
      <c r="H24" s="37"/>
      <c r="I24" s="37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8" customFormat="1" ht="16.5" customHeight="1" hidden="1">
      <c r="A25" s="139"/>
      <c r="B25" s="140"/>
      <c r="C25" s="139"/>
      <c r="D25" s="139"/>
      <c r="E25" s="141" t="s">
        <v>1</v>
      </c>
      <c r="F25" s="141"/>
      <c r="G25" s="141"/>
      <c r="H25" s="141"/>
      <c r="I25" s="139"/>
      <c r="J25" s="139"/>
      <c r="K25" s="139"/>
      <c r="L25" s="142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</row>
    <row r="26" spans="1:31" s="2" customFormat="1" ht="6.95" customHeight="1" hidden="1">
      <c r="A26" s="37"/>
      <c r="B26" s="43"/>
      <c r="C26" s="37"/>
      <c r="D26" s="37"/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 hidden="1">
      <c r="A27" s="37"/>
      <c r="B27" s="43"/>
      <c r="C27" s="37"/>
      <c r="D27" s="143"/>
      <c r="E27" s="143"/>
      <c r="F27" s="143"/>
      <c r="G27" s="143"/>
      <c r="H27" s="143"/>
      <c r="I27" s="143"/>
      <c r="J27" s="143"/>
      <c r="K27" s="143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25.4" customHeight="1" hidden="1">
      <c r="A28" s="37"/>
      <c r="B28" s="43"/>
      <c r="C28" s="37"/>
      <c r="D28" s="144" t="s">
        <v>33</v>
      </c>
      <c r="E28" s="37"/>
      <c r="F28" s="37"/>
      <c r="G28" s="37"/>
      <c r="H28" s="37"/>
      <c r="I28" s="37"/>
      <c r="J28" s="145">
        <f>ROUND(J121,2)</f>
        <v>0</v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 hidden="1">
      <c r="A29" s="37"/>
      <c r="B29" s="43"/>
      <c r="C29" s="37"/>
      <c r="D29" s="143"/>
      <c r="E29" s="143"/>
      <c r="F29" s="143"/>
      <c r="G29" s="143"/>
      <c r="H29" s="143"/>
      <c r="I29" s="143"/>
      <c r="J29" s="143"/>
      <c r="K29" s="143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4.4" customHeight="1" hidden="1">
      <c r="A30" s="37"/>
      <c r="B30" s="43"/>
      <c r="C30" s="37"/>
      <c r="D30" s="37"/>
      <c r="E30" s="37"/>
      <c r="F30" s="146" t="s">
        <v>35</v>
      </c>
      <c r="G30" s="37"/>
      <c r="H30" s="37"/>
      <c r="I30" s="146" t="s">
        <v>34</v>
      </c>
      <c r="J30" s="146" t="s">
        <v>36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14.4" customHeight="1" hidden="1">
      <c r="A31" s="37"/>
      <c r="B31" s="43"/>
      <c r="C31" s="37"/>
      <c r="D31" s="147" t="s">
        <v>37</v>
      </c>
      <c r="E31" s="135" t="s">
        <v>38</v>
      </c>
      <c r="F31" s="148">
        <f>ROUND((SUM(BE121:BE242)),2)</f>
        <v>0</v>
      </c>
      <c r="G31" s="37"/>
      <c r="H31" s="37"/>
      <c r="I31" s="149">
        <v>0.21</v>
      </c>
      <c r="J31" s="148">
        <f>ROUND(((SUM(BE121:BE242))*I31),2)</f>
        <v>0</v>
      </c>
      <c r="K31" s="37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 hidden="1">
      <c r="A32" s="37"/>
      <c r="B32" s="43"/>
      <c r="C32" s="37"/>
      <c r="D32" s="37"/>
      <c r="E32" s="135" t="s">
        <v>39</v>
      </c>
      <c r="F32" s="148">
        <f>ROUND((SUM(BF121:BF242)),2)</f>
        <v>0</v>
      </c>
      <c r="G32" s="37"/>
      <c r="H32" s="37"/>
      <c r="I32" s="149">
        <v>0.15</v>
      </c>
      <c r="J32" s="148">
        <f>ROUND(((SUM(BF121:BF242))*I32),2)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43"/>
      <c r="C33" s="37"/>
      <c r="D33" s="37"/>
      <c r="E33" s="135" t="s">
        <v>40</v>
      </c>
      <c r="F33" s="148">
        <f>ROUND((SUM(BG121:BG242)),2)</f>
        <v>0</v>
      </c>
      <c r="G33" s="37"/>
      <c r="H33" s="37"/>
      <c r="I33" s="149">
        <v>0.21</v>
      </c>
      <c r="J33" s="148">
        <f>0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43"/>
      <c r="C34" s="37"/>
      <c r="D34" s="37"/>
      <c r="E34" s="135" t="s">
        <v>41</v>
      </c>
      <c r="F34" s="148">
        <f>ROUND((SUM(BH121:BH242)),2)</f>
        <v>0</v>
      </c>
      <c r="G34" s="37"/>
      <c r="H34" s="37"/>
      <c r="I34" s="149">
        <v>0.15</v>
      </c>
      <c r="J34" s="148">
        <f>0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5" t="s">
        <v>42</v>
      </c>
      <c r="F35" s="148">
        <f>ROUND((SUM(BI121:BI242)),2)</f>
        <v>0</v>
      </c>
      <c r="G35" s="37"/>
      <c r="H35" s="37"/>
      <c r="I35" s="149">
        <v>0</v>
      </c>
      <c r="J35" s="148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6.95" customHeight="1" hidden="1">
      <c r="A36" s="37"/>
      <c r="B36" s="43"/>
      <c r="C36" s="37"/>
      <c r="D36" s="37"/>
      <c r="E36" s="37"/>
      <c r="F36" s="37"/>
      <c r="G36" s="37"/>
      <c r="H36" s="37"/>
      <c r="I36" s="37"/>
      <c r="J36" s="37"/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25.4" customHeight="1" hidden="1">
      <c r="A37" s="37"/>
      <c r="B37" s="43"/>
      <c r="C37" s="150"/>
      <c r="D37" s="151" t="s">
        <v>43</v>
      </c>
      <c r="E37" s="152"/>
      <c r="F37" s="152"/>
      <c r="G37" s="153" t="s">
        <v>44</v>
      </c>
      <c r="H37" s="154" t="s">
        <v>45</v>
      </c>
      <c r="I37" s="152"/>
      <c r="J37" s="155">
        <f>SUM(J28:J35)</f>
        <v>0</v>
      </c>
      <c r="K37" s="156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2:12" s="1" customFormat="1" ht="14.4" customHeight="1" hidden="1">
      <c r="B39" s="19"/>
      <c r="L39" s="19"/>
    </row>
    <row r="40" spans="2:12" s="1" customFormat="1" ht="14.4" customHeight="1" hidden="1">
      <c r="B40" s="19"/>
      <c r="L40" s="19"/>
    </row>
    <row r="41" spans="2:12" s="1" customFormat="1" ht="14.4" customHeight="1" hidden="1">
      <c r="B41" s="19"/>
      <c r="L41" s="19"/>
    </row>
    <row r="42" spans="2:12" s="1" customFormat="1" ht="14.4" customHeight="1" hidden="1">
      <c r="B42" s="19"/>
      <c r="L42" s="19"/>
    </row>
    <row r="43" spans="2:12" s="1" customFormat="1" ht="14.4" customHeight="1" hidden="1">
      <c r="B43" s="19"/>
      <c r="L43" s="19"/>
    </row>
    <row r="44" spans="2:12" s="1" customFormat="1" ht="14.4" customHeight="1" hidden="1">
      <c r="B44" s="19"/>
      <c r="L44" s="19"/>
    </row>
    <row r="45" spans="2:12" s="1" customFormat="1" ht="14.4" customHeight="1" hidden="1">
      <c r="B45" s="19"/>
      <c r="L45" s="19"/>
    </row>
    <row r="46" spans="2:12" s="1" customFormat="1" ht="14.4" customHeight="1" hidden="1">
      <c r="B46" s="19"/>
      <c r="L46" s="19"/>
    </row>
    <row r="47" spans="2:12" s="1" customFormat="1" ht="14.4" customHeight="1" hidden="1">
      <c r="B47" s="19"/>
      <c r="L47" s="19"/>
    </row>
    <row r="48" spans="2:12" s="1" customFormat="1" ht="14.4" customHeight="1" hidden="1">
      <c r="B48" s="19"/>
      <c r="L48" s="19"/>
    </row>
    <row r="49" spans="2:12" s="1" customFormat="1" ht="14.4" customHeight="1" hidden="1">
      <c r="B49" s="19"/>
      <c r="L49" s="19"/>
    </row>
    <row r="50" spans="2:12" s="2" customFormat="1" ht="14.4" customHeight="1" hidden="1">
      <c r="B50" s="62"/>
      <c r="D50" s="157" t="s">
        <v>46</v>
      </c>
      <c r="E50" s="158"/>
      <c r="F50" s="158"/>
      <c r="G50" s="157" t="s">
        <v>47</v>
      </c>
      <c r="H50" s="158"/>
      <c r="I50" s="158"/>
      <c r="J50" s="158"/>
      <c r="K50" s="158"/>
      <c r="L50" s="62"/>
    </row>
    <row r="51" spans="2:12" ht="12" hidden="1">
      <c r="B51" s="19"/>
      <c r="L51" s="19"/>
    </row>
    <row r="52" spans="2:12" ht="12" hidden="1">
      <c r="B52" s="19"/>
      <c r="L52" s="19"/>
    </row>
    <row r="53" spans="2:12" ht="12" hidden="1">
      <c r="B53" s="19"/>
      <c r="L53" s="19"/>
    </row>
    <row r="54" spans="2:12" ht="12" hidden="1">
      <c r="B54" s="19"/>
      <c r="L54" s="19"/>
    </row>
    <row r="55" spans="2:12" ht="12" hidden="1">
      <c r="B55" s="19"/>
      <c r="L55" s="19"/>
    </row>
    <row r="56" spans="2:12" ht="12" hidden="1">
      <c r="B56" s="19"/>
      <c r="L56" s="19"/>
    </row>
    <row r="57" spans="2:12" ht="12" hidden="1">
      <c r="B57" s="19"/>
      <c r="L57" s="19"/>
    </row>
    <row r="58" spans="2:12" ht="12" hidden="1">
      <c r="B58" s="19"/>
      <c r="L58" s="19"/>
    </row>
    <row r="59" spans="2:12" ht="12" hidden="1">
      <c r="B59" s="19"/>
      <c r="L59" s="19"/>
    </row>
    <row r="60" spans="2:12" ht="12" hidden="1">
      <c r="B60" s="19"/>
      <c r="L60" s="19"/>
    </row>
    <row r="61" spans="1:31" s="2" customFormat="1" ht="12" hidden="1">
      <c r="A61" s="37"/>
      <c r="B61" s="43"/>
      <c r="C61" s="37"/>
      <c r="D61" s="159" t="s">
        <v>48</v>
      </c>
      <c r="E61" s="160"/>
      <c r="F61" s="161" t="s">
        <v>49</v>
      </c>
      <c r="G61" s="159" t="s">
        <v>48</v>
      </c>
      <c r="H61" s="160"/>
      <c r="I61" s="160"/>
      <c r="J61" s="162" t="s">
        <v>49</v>
      </c>
      <c r="K61" s="160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 hidden="1">
      <c r="B62" s="19"/>
      <c r="L62" s="19"/>
    </row>
    <row r="63" spans="2:12" ht="12" hidden="1">
      <c r="B63" s="19"/>
      <c r="L63" s="19"/>
    </row>
    <row r="64" spans="2:12" ht="12" hidden="1">
      <c r="B64" s="19"/>
      <c r="L64" s="19"/>
    </row>
    <row r="65" spans="1:31" s="2" customFormat="1" ht="12" hidden="1">
      <c r="A65" s="37"/>
      <c r="B65" s="43"/>
      <c r="C65" s="37"/>
      <c r="D65" s="157" t="s">
        <v>50</v>
      </c>
      <c r="E65" s="163"/>
      <c r="F65" s="163"/>
      <c r="G65" s="157" t="s">
        <v>51</v>
      </c>
      <c r="H65" s="163"/>
      <c r="I65" s="163"/>
      <c r="J65" s="163"/>
      <c r="K65" s="163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 hidden="1">
      <c r="B66" s="19"/>
      <c r="L66" s="19"/>
    </row>
    <row r="67" spans="2:12" ht="12" hidden="1">
      <c r="B67" s="19"/>
      <c r="L67" s="19"/>
    </row>
    <row r="68" spans="2:12" ht="12" hidden="1">
      <c r="B68" s="19"/>
      <c r="L68" s="19"/>
    </row>
    <row r="69" spans="2:12" ht="12" hidden="1">
      <c r="B69" s="19"/>
      <c r="L69" s="19"/>
    </row>
    <row r="70" spans="2:12" ht="12" hidden="1">
      <c r="B70" s="19"/>
      <c r="L70" s="19"/>
    </row>
    <row r="71" spans="2:12" ht="12" hidden="1">
      <c r="B71" s="19"/>
      <c r="L71" s="19"/>
    </row>
    <row r="72" spans="2:12" ht="12" hidden="1">
      <c r="B72" s="19"/>
      <c r="L72" s="19"/>
    </row>
    <row r="73" spans="2:12" ht="12" hidden="1">
      <c r="B73" s="19"/>
      <c r="L73" s="19"/>
    </row>
    <row r="74" spans="2:12" ht="12" hidden="1">
      <c r="B74" s="19"/>
      <c r="L74" s="19"/>
    </row>
    <row r="75" spans="2:12" ht="12" hidden="1">
      <c r="B75" s="19"/>
      <c r="L75" s="19"/>
    </row>
    <row r="76" spans="1:31" s="2" customFormat="1" ht="12" hidden="1">
      <c r="A76" s="37"/>
      <c r="B76" s="43"/>
      <c r="C76" s="37"/>
      <c r="D76" s="159" t="s">
        <v>48</v>
      </c>
      <c r="E76" s="160"/>
      <c r="F76" s="161" t="s">
        <v>49</v>
      </c>
      <c r="G76" s="159" t="s">
        <v>48</v>
      </c>
      <c r="H76" s="160"/>
      <c r="I76" s="160"/>
      <c r="J76" s="162" t="s">
        <v>49</v>
      </c>
      <c r="K76" s="160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 hidden="1">
      <c r="A77" s="37"/>
      <c r="B77" s="164"/>
      <c r="C77" s="165"/>
      <c r="D77" s="165"/>
      <c r="E77" s="165"/>
      <c r="F77" s="165"/>
      <c r="G77" s="165"/>
      <c r="H77" s="165"/>
      <c r="I77" s="165"/>
      <c r="J77" s="165"/>
      <c r="K77" s="165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ht="12" hidden="1"/>
    <row r="79" ht="12" hidden="1"/>
    <row r="80" ht="12" hidden="1"/>
    <row r="81" spans="1:31" s="2" customFormat="1" ht="6.95" customHeight="1">
      <c r="A81" s="37"/>
      <c r="B81" s="166"/>
      <c r="C81" s="167"/>
      <c r="D81" s="167"/>
      <c r="E81" s="167"/>
      <c r="F81" s="167"/>
      <c r="G81" s="167"/>
      <c r="H81" s="167"/>
      <c r="I81" s="167"/>
      <c r="J81" s="167"/>
      <c r="K81" s="167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91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75" t="str">
        <f>E7</f>
        <v>Nymburk - ul.Drahelická - místo pro přecházení</v>
      </c>
      <c r="F85" s="39"/>
      <c r="G85" s="39"/>
      <c r="H85" s="39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2" customHeight="1">
      <c r="A87" s="37"/>
      <c r="B87" s="38"/>
      <c r="C87" s="31" t="s">
        <v>20</v>
      </c>
      <c r="D87" s="39"/>
      <c r="E87" s="39"/>
      <c r="F87" s="26" t="str">
        <f>F10</f>
        <v xml:space="preserve"> </v>
      </c>
      <c r="G87" s="39"/>
      <c r="H87" s="39"/>
      <c r="I87" s="31" t="s">
        <v>22</v>
      </c>
      <c r="J87" s="78" t="str">
        <f>IF(J10="","",J10)</f>
        <v>27. 6. 2022</v>
      </c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5.15" customHeight="1">
      <c r="A89" s="37"/>
      <c r="B89" s="38"/>
      <c r="C89" s="31" t="s">
        <v>24</v>
      </c>
      <c r="D89" s="39"/>
      <c r="E89" s="39"/>
      <c r="F89" s="26" t="str">
        <f>E13</f>
        <v xml:space="preserve"> </v>
      </c>
      <c r="G89" s="39"/>
      <c r="H89" s="39"/>
      <c r="I89" s="31" t="s">
        <v>29</v>
      </c>
      <c r="J89" s="35" t="str">
        <f>E19</f>
        <v xml:space="preserve"> 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5.15" customHeight="1">
      <c r="A90" s="37"/>
      <c r="B90" s="38"/>
      <c r="C90" s="31" t="s">
        <v>27</v>
      </c>
      <c r="D90" s="39"/>
      <c r="E90" s="39"/>
      <c r="F90" s="26" t="str">
        <f>IF(E16="","",E16)</f>
        <v>Vyplň údaj</v>
      </c>
      <c r="G90" s="39"/>
      <c r="H90" s="39"/>
      <c r="I90" s="31" t="s">
        <v>31</v>
      </c>
      <c r="J90" s="35" t="str">
        <f>E22</f>
        <v xml:space="preserve"> </v>
      </c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0.3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29.25" customHeight="1">
      <c r="A92" s="37"/>
      <c r="B92" s="38"/>
      <c r="C92" s="168" t="s">
        <v>92</v>
      </c>
      <c r="D92" s="169"/>
      <c r="E92" s="169"/>
      <c r="F92" s="169"/>
      <c r="G92" s="169"/>
      <c r="H92" s="169"/>
      <c r="I92" s="169"/>
      <c r="J92" s="170" t="s">
        <v>93</v>
      </c>
      <c r="K92" s="16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47" s="2" customFormat="1" ht="22.8" customHeight="1">
      <c r="A94" s="37"/>
      <c r="B94" s="38"/>
      <c r="C94" s="171" t="s">
        <v>94</v>
      </c>
      <c r="D94" s="39"/>
      <c r="E94" s="39"/>
      <c r="F94" s="39"/>
      <c r="G94" s="39"/>
      <c r="H94" s="39"/>
      <c r="I94" s="39"/>
      <c r="J94" s="109">
        <f>J121</f>
        <v>0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U94" s="16" t="s">
        <v>95</v>
      </c>
    </row>
    <row r="95" spans="1:31" s="9" customFormat="1" ht="24.95" customHeight="1">
      <c r="A95" s="9"/>
      <c r="B95" s="172"/>
      <c r="C95" s="173"/>
      <c r="D95" s="174" t="s">
        <v>96</v>
      </c>
      <c r="E95" s="175"/>
      <c r="F95" s="175"/>
      <c r="G95" s="175"/>
      <c r="H95" s="175"/>
      <c r="I95" s="175"/>
      <c r="J95" s="176">
        <f>J122</f>
        <v>0</v>
      </c>
      <c r="K95" s="173"/>
      <c r="L95" s="177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8"/>
      <c r="C96" s="179"/>
      <c r="D96" s="180" t="s">
        <v>97</v>
      </c>
      <c r="E96" s="181"/>
      <c r="F96" s="181"/>
      <c r="G96" s="181"/>
      <c r="H96" s="181"/>
      <c r="I96" s="181"/>
      <c r="J96" s="182">
        <f>J123</f>
        <v>0</v>
      </c>
      <c r="K96" s="179"/>
      <c r="L96" s="183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8"/>
      <c r="C97" s="179"/>
      <c r="D97" s="180" t="s">
        <v>98</v>
      </c>
      <c r="E97" s="181"/>
      <c r="F97" s="181"/>
      <c r="G97" s="181"/>
      <c r="H97" s="181"/>
      <c r="I97" s="181"/>
      <c r="J97" s="182">
        <f>J137</f>
        <v>0</v>
      </c>
      <c r="K97" s="179"/>
      <c r="L97" s="183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78"/>
      <c r="C98" s="179"/>
      <c r="D98" s="180" t="s">
        <v>99</v>
      </c>
      <c r="E98" s="181"/>
      <c r="F98" s="181"/>
      <c r="G98" s="181"/>
      <c r="H98" s="181"/>
      <c r="I98" s="181"/>
      <c r="J98" s="182">
        <f>J149</f>
        <v>0</v>
      </c>
      <c r="K98" s="179"/>
      <c r="L98" s="18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8"/>
      <c r="C99" s="179"/>
      <c r="D99" s="180" t="s">
        <v>100</v>
      </c>
      <c r="E99" s="181"/>
      <c r="F99" s="181"/>
      <c r="G99" s="181"/>
      <c r="H99" s="181"/>
      <c r="I99" s="181"/>
      <c r="J99" s="182">
        <f>J167</f>
        <v>0</v>
      </c>
      <c r="K99" s="179"/>
      <c r="L99" s="18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78"/>
      <c r="C100" s="179"/>
      <c r="D100" s="180" t="s">
        <v>101</v>
      </c>
      <c r="E100" s="181"/>
      <c r="F100" s="181"/>
      <c r="G100" s="181"/>
      <c r="H100" s="181"/>
      <c r="I100" s="181"/>
      <c r="J100" s="182">
        <f>J182</f>
        <v>0</v>
      </c>
      <c r="K100" s="179"/>
      <c r="L100" s="18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78"/>
      <c r="C101" s="179"/>
      <c r="D101" s="180" t="s">
        <v>102</v>
      </c>
      <c r="E101" s="181"/>
      <c r="F101" s="181"/>
      <c r="G101" s="181"/>
      <c r="H101" s="181"/>
      <c r="I101" s="181"/>
      <c r="J101" s="182">
        <f>J197</f>
        <v>0</v>
      </c>
      <c r="K101" s="179"/>
      <c r="L101" s="18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72"/>
      <c r="C102" s="173"/>
      <c r="D102" s="174" t="s">
        <v>103</v>
      </c>
      <c r="E102" s="175"/>
      <c r="F102" s="175"/>
      <c r="G102" s="175"/>
      <c r="H102" s="175"/>
      <c r="I102" s="175"/>
      <c r="J102" s="176">
        <f>J199</f>
        <v>0</v>
      </c>
      <c r="K102" s="173"/>
      <c r="L102" s="177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72"/>
      <c r="C103" s="173"/>
      <c r="D103" s="174" t="s">
        <v>104</v>
      </c>
      <c r="E103" s="175"/>
      <c r="F103" s="175"/>
      <c r="G103" s="175"/>
      <c r="H103" s="175"/>
      <c r="I103" s="175"/>
      <c r="J103" s="176">
        <f>J233</f>
        <v>0</v>
      </c>
      <c r="K103" s="173"/>
      <c r="L103" s="177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2" customFormat="1" ht="21.8" customHeight="1">
      <c r="A104" s="37"/>
      <c r="B104" s="38"/>
      <c r="C104" s="39"/>
      <c r="D104" s="39"/>
      <c r="E104" s="39"/>
      <c r="F104" s="39"/>
      <c r="G104" s="39"/>
      <c r="H104" s="39"/>
      <c r="I104" s="39"/>
      <c r="J104" s="39"/>
      <c r="K104" s="39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6.95" customHeight="1">
      <c r="A105" s="37"/>
      <c r="B105" s="65"/>
      <c r="C105" s="66"/>
      <c r="D105" s="66"/>
      <c r="E105" s="66"/>
      <c r="F105" s="66"/>
      <c r="G105" s="66"/>
      <c r="H105" s="66"/>
      <c r="I105" s="66"/>
      <c r="J105" s="66"/>
      <c r="K105" s="66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9" spans="1:31" s="2" customFormat="1" ht="6.95" customHeight="1">
      <c r="A109" s="37"/>
      <c r="B109" s="67"/>
      <c r="C109" s="68"/>
      <c r="D109" s="68"/>
      <c r="E109" s="68"/>
      <c r="F109" s="68"/>
      <c r="G109" s="68"/>
      <c r="H109" s="68"/>
      <c r="I109" s="68"/>
      <c r="J109" s="68"/>
      <c r="K109" s="68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24.95" customHeight="1">
      <c r="A110" s="37"/>
      <c r="B110" s="38"/>
      <c r="C110" s="22" t="s">
        <v>105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16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9"/>
      <c r="D113" s="39"/>
      <c r="E113" s="75" t="str">
        <f>E7</f>
        <v>Nymburk - ul.Drahelická - místo pro přecházení</v>
      </c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20</v>
      </c>
      <c r="D115" s="39"/>
      <c r="E115" s="39"/>
      <c r="F115" s="26" t="str">
        <f>F10</f>
        <v xml:space="preserve"> </v>
      </c>
      <c r="G115" s="39"/>
      <c r="H115" s="39"/>
      <c r="I115" s="31" t="s">
        <v>22</v>
      </c>
      <c r="J115" s="78" t="str">
        <f>IF(J10="","",J10)</f>
        <v>27. 6. 2022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5.15" customHeight="1">
      <c r="A117" s="37"/>
      <c r="B117" s="38"/>
      <c r="C117" s="31" t="s">
        <v>24</v>
      </c>
      <c r="D117" s="39"/>
      <c r="E117" s="39"/>
      <c r="F117" s="26" t="str">
        <f>E13</f>
        <v xml:space="preserve"> </v>
      </c>
      <c r="G117" s="39"/>
      <c r="H117" s="39"/>
      <c r="I117" s="31" t="s">
        <v>29</v>
      </c>
      <c r="J117" s="35" t="str">
        <f>E19</f>
        <v xml:space="preserve"> 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15" customHeight="1">
      <c r="A118" s="37"/>
      <c r="B118" s="38"/>
      <c r="C118" s="31" t="s">
        <v>27</v>
      </c>
      <c r="D118" s="39"/>
      <c r="E118" s="39"/>
      <c r="F118" s="26" t="str">
        <f>IF(E16="","",E16)</f>
        <v>Vyplň údaj</v>
      </c>
      <c r="G118" s="39"/>
      <c r="H118" s="39"/>
      <c r="I118" s="31" t="s">
        <v>31</v>
      </c>
      <c r="J118" s="35" t="str">
        <f>E22</f>
        <v xml:space="preserve"> 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0.3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11" customFormat="1" ht="29.25" customHeight="1">
      <c r="A120" s="184"/>
      <c r="B120" s="185"/>
      <c r="C120" s="186" t="s">
        <v>106</v>
      </c>
      <c r="D120" s="187" t="s">
        <v>58</v>
      </c>
      <c r="E120" s="187" t="s">
        <v>54</v>
      </c>
      <c r="F120" s="187" t="s">
        <v>55</v>
      </c>
      <c r="G120" s="187" t="s">
        <v>107</v>
      </c>
      <c r="H120" s="187" t="s">
        <v>108</v>
      </c>
      <c r="I120" s="187" t="s">
        <v>109</v>
      </c>
      <c r="J120" s="188" t="s">
        <v>93</v>
      </c>
      <c r="K120" s="189" t="s">
        <v>110</v>
      </c>
      <c r="L120" s="190"/>
      <c r="M120" s="99" t="s">
        <v>1</v>
      </c>
      <c r="N120" s="100" t="s">
        <v>37</v>
      </c>
      <c r="O120" s="100" t="s">
        <v>111</v>
      </c>
      <c r="P120" s="100" t="s">
        <v>112</v>
      </c>
      <c r="Q120" s="100" t="s">
        <v>113</v>
      </c>
      <c r="R120" s="100" t="s">
        <v>114</v>
      </c>
      <c r="S120" s="100" t="s">
        <v>115</v>
      </c>
      <c r="T120" s="101" t="s">
        <v>116</v>
      </c>
      <c r="U120" s="184"/>
      <c r="V120" s="184"/>
      <c r="W120" s="184"/>
      <c r="X120" s="184"/>
      <c r="Y120" s="184"/>
      <c r="Z120" s="184"/>
      <c r="AA120" s="184"/>
      <c r="AB120" s="184"/>
      <c r="AC120" s="184"/>
      <c r="AD120" s="184"/>
      <c r="AE120" s="184"/>
    </row>
    <row r="121" spans="1:63" s="2" customFormat="1" ht="22.8" customHeight="1">
      <c r="A121" s="37"/>
      <c r="B121" s="38"/>
      <c r="C121" s="106" t="s">
        <v>117</v>
      </c>
      <c r="D121" s="39"/>
      <c r="E121" s="39"/>
      <c r="F121" s="39"/>
      <c r="G121" s="39"/>
      <c r="H121" s="39"/>
      <c r="I121" s="39"/>
      <c r="J121" s="191">
        <f>BK121</f>
        <v>0</v>
      </c>
      <c r="K121" s="39"/>
      <c r="L121" s="43"/>
      <c r="M121" s="102"/>
      <c r="N121" s="192"/>
      <c r="O121" s="103"/>
      <c r="P121" s="193">
        <f>P122+P199+P233</f>
        <v>0</v>
      </c>
      <c r="Q121" s="103"/>
      <c r="R121" s="193">
        <f>R122+R199+R233</f>
        <v>14.3509004</v>
      </c>
      <c r="S121" s="103"/>
      <c r="T121" s="194">
        <f>T122+T199+T233</f>
        <v>4.795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6" t="s">
        <v>72</v>
      </c>
      <c r="AU121" s="16" t="s">
        <v>95</v>
      </c>
      <c r="BK121" s="195">
        <f>BK122+BK199+BK233</f>
        <v>0</v>
      </c>
    </row>
    <row r="122" spans="1:63" s="12" customFormat="1" ht="25.9" customHeight="1">
      <c r="A122" s="12"/>
      <c r="B122" s="196"/>
      <c r="C122" s="197"/>
      <c r="D122" s="198" t="s">
        <v>72</v>
      </c>
      <c r="E122" s="199" t="s">
        <v>118</v>
      </c>
      <c r="F122" s="199" t="s">
        <v>119</v>
      </c>
      <c r="G122" s="197"/>
      <c r="H122" s="197"/>
      <c r="I122" s="200"/>
      <c r="J122" s="201">
        <f>BK122</f>
        <v>0</v>
      </c>
      <c r="K122" s="197"/>
      <c r="L122" s="202"/>
      <c r="M122" s="203"/>
      <c r="N122" s="204"/>
      <c r="O122" s="204"/>
      <c r="P122" s="205">
        <f>P123+P137+P149+P167+P182+P197</f>
        <v>0</v>
      </c>
      <c r="Q122" s="204"/>
      <c r="R122" s="205">
        <f>R123+R137+R149+R167+R182+R197</f>
        <v>14.3509004</v>
      </c>
      <c r="S122" s="204"/>
      <c r="T122" s="206">
        <f>T123+T137+T149+T167+T182+T197</f>
        <v>4.795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07" t="s">
        <v>78</v>
      </c>
      <c r="AT122" s="208" t="s">
        <v>72</v>
      </c>
      <c r="AU122" s="208" t="s">
        <v>73</v>
      </c>
      <c r="AY122" s="207" t="s">
        <v>120</v>
      </c>
      <c r="BK122" s="209">
        <f>BK123+BK137+BK149+BK167+BK182+BK197</f>
        <v>0</v>
      </c>
    </row>
    <row r="123" spans="1:63" s="12" customFormat="1" ht="22.8" customHeight="1">
      <c r="A123" s="12"/>
      <c r="B123" s="196"/>
      <c r="C123" s="197"/>
      <c r="D123" s="198" t="s">
        <v>72</v>
      </c>
      <c r="E123" s="210" t="s">
        <v>78</v>
      </c>
      <c r="F123" s="210" t="s">
        <v>121</v>
      </c>
      <c r="G123" s="197"/>
      <c r="H123" s="197"/>
      <c r="I123" s="200"/>
      <c r="J123" s="211">
        <f>BK123</f>
        <v>0</v>
      </c>
      <c r="K123" s="197"/>
      <c r="L123" s="202"/>
      <c r="M123" s="203"/>
      <c r="N123" s="204"/>
      <c r="O123" s="204"/>
      <c r="P123" s="205">
        <f>SUM(P124:P136)</f>
        <v>0</v>
      </c>
      <c r="Q123" s="204"/>
      <c r="R123" s="205">
        <f>SUM(R124:R136)</f>
        <v>0.0010400000000000001</v>
      </c>
      <c r="S123" s="204"/>
      <c r="T123" s="206">
        <f>SUM(T124:T136)</f>
        <v>4.795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07" t="s">
        <v>78</v>
      </c>
      <c r="AT123" s="208" t="s">
        <v>72</v>
      </c>
      <c r="AU123" s="208" t="s">
        <v>78</v>
      </c>
      <c r="AY123" s="207" t="s">
        <v>120</v>
      </c>
      <c r="BK123" s="209">
        <f>SUM(BK124:BK136)</f>
        <v>0</v>
      </c>
    </row>
    <row r="124" spans="1:65" s="2" customFormat="1" ht="24.15" customHeight="1">
      <c r="A124" s="37"/>
      <c r="B124" s="38"/>
      <c r="C124" s="212" t="s">
        <v>78</v>
      </c>
      <c r="D124" s="212" t="s">
        <v>122</v>
      </c>
      <c r="E124" s="213" t="s">
        <v>123</v>
      </c>
      <c r="F124" s="214" t="s">
        <v>124</v>
      </c>
      <c r="G124" s="215" t="s">
        <v>125</v>
      </c>
      <c r="H124" s="216">
        <v>3</v>
      </c>
      <c r="I124" s="217"/>
      <c r="J124" s="218">
        <f>ROUND(I124*H124,2)</f>
        <v>0</v>
      </c>
      <c r="K124" s="219"/>
      <c r="L124" s="43"/>
      <c r="M124" s="220" t="s">
        <v>1</v>
      </c>
      <c r="N124" s="221" t="s">
        <v>38</v>
      </c>
      <c r="O124" s="90"/>
      <c r="P124" s="222">
        <f>O124*H124</f>
        <v>0</v>
      </c>
      <c r="Q124" s="222">
        <v>0</v>
      </c>
      <c r="R124" s="222">
        <f>Q124*H124</f>
        <v>0</v>
      </c>
      <c r="S124" s="222">
        <v>0.235</v>
      </c>
      <c r="T124" s="223">
        <f>S124*H124</f>
        <v>0.705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24" t="s">
        <v>126</v>
      </c>
      <c r="AT124" s="224" t="s">
        <v>122</v>
      </c>
      <c r="AU124" s="224" t="s">
        <v>83</v>
      </c>
      <c r="AY124" s="16" t="s">
        <v>120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6" t="s">
        <v>78</v>
      </c>
      <c r="BK124" s="225">
        <f>ROUND(I124*H124,2)</f>
        <v>0</v>
      </c>
      <c r="BL124" s="16" t="s">
        <v>126</v>
      </c>
      <c r="BM124" s="224" t="s">
        <v>127</v>
      </c>
    </row>
    <row r="125" spans="1:65" s="2" customFormat="1" ht="24.15" customHeight="1">
      <c r="A125" s="37"/>
      <c r="B125" s="38"/>
      <c r="C125" s="212" t="s">
        <v>83</v>
      </c>
      <c r="D125" s="212" t="s">
        <v>122</v>
      </c>
      <c r="E125" s="213" t="s">
        <v>128</v>
      </c>
      <c r="F125" s="214" t="s">
        <v>129</v>
      </c>
      <c r="G125" s="215" t="s">
        <v>125</v>
      </c>
      <c r="H125" s="216">
        <v>2</v>
      </c>
      <c r="I125" s="217"/>
      <c r="J125" s="218">
        <f>ROUND(I125*H125,2)</f>
        <v>0</v>
      </c>
      <c r="K125" s="219"/>
      <c r="L125" s="43"/>
      <c r="M125" s="220" t="s">
        <v>1</v>
      </c>
      <c r="N125" s="221" t="s">
        <v>38</v>
      </c>
      <c r="O125" s="90"/>
      <c r="P125" s="222">
        <f>O125*H125</f>
        <v>0</v>
      </c>
      <c r="Q125" s="222">
        <v>0</v>
      </c>
      <c r="R125" s="222">
        <f>Q125*H125</f>
        <v>0</v>
      </c>
      <c r="S125" s="222">
        <v>0.325</v>
      </c>
      <c r="T125" s="223">
        <f>S125*H125</f>
        <v>0.65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24" t="s">
        <v>126</v>
      </c>
      <c r="AT125" s="224" t="s">
        <v>122</v>
      </c>
      <c r="AU125" s="224" t="s">
        <v>83</v>
      </c>
      <c r="AY125" s="16" t="s">
        <v>120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16" t="s">
        <v>78</v>
      </c>
      <c r="BK125" s="225">
        <f>ROUND(I125*H125,2)</f>
        <v>0</v>
      </c>
      <c r="BL125" s="16" t="s">
        <v>126</v>
      </c>
      <c r="BM125" s="224" t="s">
        <v>130</v>
      </c>
    </row>
    <row r="126" spans="1:65" s="2" customFormat="1" ht="24.15" customHeight="1">
      <c r="A126" s="37"/>
      <c r="B126" s="38"/>
      <c r="C126" s="212" t="s">
        <v>131</v>
      </c>
      <c r="D126" s="212" t="s">
        <v>122</v>
      </c>
      <c r="E126" s="213" t="s">
        <v>132</v>
      </c>
      <c r="F126" s="214" t="s">
        <v>133</v>
      </c>
      <c r="G126" s="215" t="s">
        <v>125</v>
      </c>
      <c r="H126" s="216">
        <v>1</v>
      </c>
      <c r="I126" s="217"/>
      <c r="J126" s="218">
        <f>ROUND(I126*H126,2)</f>
        <v>0</v>
      </c>
      <c r="K126" s="219"/>
      <c r="L126" s="43"/>
      <c r="M126" s="220" t="s">
        <v>1</v>
      </c>
      <c r="N126" s="221" t="s">
        <v>38</v>
      </c>
      <c r="O126" s="90"/>
      <c r="P126" s="222">
        <f>O126*H126</f>
        <v>0</v>
      </c>
      <c r="Q126" s="222">
        <v>0</v>
      </c>
      <c r="R126" s="222">
        <f>Q126*H126</f>
        <v>0</v>
      </c>
      <c r="S126" s="222">
        <v>0.22</v>
      </c>
      <c r="T126" s="223">
        <f>S126*H126</f>
        <v>0.22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24" t="s">
        <v>126</v>
      </c>
      <c r="AT126" s="224" t="s">
        <v>122</v>
      </c>
      <c r="AU126" s="224" t="s">
        <v>83</v>
      </c>
      <c r="AY126" s="16" t="s">
        <v>120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16" t="s">
        <v>78</v>
      </c>
      <c r="BK126" s="225">
        <f>ROUND(I126*H126,2)</f>
        <v>0</v>
      </c>
      <c r="BL126" s="16" t="s">
        <v>126</v>
      </c>
      <c r="BM126" s="224" t="s">
        <v>134</v>
      </c>
    </row>
    <row r="127" spans="1:65" s="2" customFormat="1" ht="24.15" customHeight="1">
      <c r="A127" s="37"/>
      <c r="B127" s="38"/>
      <c r="C127" s="212" t="s">
        <v>126</v>
      </c>
      <c r="D127" s="212" t="s">
        <v>122</v>
      </c>
      <c r="E127" s="213" t="s">
        <v>135</v>
      </c>
      <c r="F127" s="214" t="s">
        <v>136</v>
      </c>
      <c r="G127" s="215" t="s">
        <v>125</v>
      </c>
      <c r="H127" s="216">
        <v>26</v>
      </c>
      <c r="I127" s="217"/>
      <c r="J127" s="218">
        <f>ROUND(I127*H127,2)</f>
        <v>0</v>
      </c>
      <c r="K127" s="219"/>
      <c r="L127" s="43"/>
      <c r="M127" s="220" t="s">
        <v>1</v>
      </c>
      <c r="N127" s="221" t="s">
        <v>38</v>
      </c>
      <c r="O127" s="90"/>
      <c r="P127" s="222">
        <f>O127*H127</f>
        <v>0</v>
      </c>
      <c r="Q127" s="222">
        <v>4E-05</v>
      </c>
      <c r="R127" s="222">
        <f>Q127*H127</f>
        <v>0.0010400000000000001</v>
      </c>
      <c r="S127" s="222">
        <v>0.115</v>
      </c>
      <c r="T127" s="223">
        <f>S127*H127</f>
        <v>2.99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24" t="s">
        <v>126</v>
      </c>
      <c r="AT127" s="224" t="s">
        <v>122</v>
      </c>
      <c r="AU127" s="224" t="s">
        <v>83</v>
      </c>
      <c r="AY127" s="16" t="s">
        <v>120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6" t="s">
        <v>78</v>
      </c>
      <c r="BK127" s="225">
        <f>ROUND(I127*H127,2)</f>
        <v>0</v>
      </c>
      <c r="BL127" s="16" t="s">
        <v>126</v>
      </c>
      <c r="BM127" s="224" t="s">
        <v>137</v>
      </c>
    </row>
    <row r="128" spans="1:51" s="13" customFormat="1" ht="12">
      <c r="A128" s="13"/>
      <c r="B128" s="226"/>
      <c r="C128" s="227"/>
      <c r="D128" s="228" t="s">
        <v>138</v>
      </c>
      <c r="E128" s="229" t="s">
        <v>1</v>
      </c>
      <c r="F128" s="230" t="s">
        <v>139</v>
      </c>
      <c r="G128" s="227"/>
      <c r="H128" s="231">
        <v>26</v>
      </c>
      <c r="I128" s="232"/>
      <c r="J128" s="227"/>
      <c r="K128" s="227"/>
      <c r="L128" s="233"/>
      <c r="M128" s="234"/>
      <c r="N128" s="235"/>
      <c r="O128" s="235"/>
      <c r="P128" s="235"/>
      <c r="Q128" s="235"/>
      <c r="R128" s="235"/>
      <c r="S128" s="235"/>
      <c r="T128" s="236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7" t="s">
        <v>138</v>
      </c>
      <c r="AU128" s="237" t="s">
        <v>83</v>
      </c>
      <c r="AV128" s="13" t="s">
        <v>83</v>
      </c>
      <c r="AW128" s="13" t="s">
        <v>30</v>
      </c>
      <c r="AX128" s="13" t="s">
        <v>78</v>
      </c>
      <c r="AY128" s="237" t="s">
        <v>120</v>
      </c>
    </row>
    <row r="129" spans="1:65" s="2" customFormat="1" ht="16.5" customHeight="1">
      <c r="A129" s="37"/>
      <c r="B129" s="38"/>
      <c r="C129" s="212" t="s">
        <v>140</v>
      </c>
      <c r="D129" s="212" t="s">
        <v>122</v>
      </c>
      <c r="E129" s="213" t="s">
        <v>141</v>
      </c>
      <c r="F129" s="214" t="s">
        <v>142</v>
      </c>
      <c r="G129" s="215" t="s">
        <v>143</v>
      </c>
      <c r="H129" s="216">
        <v>2</v>
      </c>
      <c r="I129" s="217"/>
      <c r="J129" s="218">
        <f>ROUND(I129*H129,2)</f>
        <v>0</v>
      </c>
      <c r="K129" s="219"/>
      <c r="L129" s="43"/>
      <c r="M129" s="220" t="s">
        <v>1</v>
      </c>
      <c r="N129" s="221" t="s">
        <v>38</v>
      </c>
      <c r="O129" s="90"/>
      <c r="P129" s="222">
        <f>O129*H129</f>
        <v>0</v>
      </c>
      <c r="Q129" s="222">
        <v>0</v>
      </c>
      <c r="R129" s="222">
        <f>Q129*H129</f>
        <v>0</v>
      </c>
      <c r="S129" s="222">
        <v>0.115</v>
      </c>
      <c r="T129" s="223">
        <f>S129*H129</f>
        <v>0.23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24" t="s">
        <v>126</v>
      </c>
      <c r="AT129" s="224" t="s">
        <v>122</v>
      </c>
      <c r="AU129" s="224" t="s">
        <v>83</v>
      </c>
      <c r="AY129" s="16" t="s">
        <v>120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6" t="s">
        <v>78</v>
      </c>
      <c r="BK129" s="225">
        <f>ROUND(I129*H129,2)</f>
        <v>0</v>
      </c>
      <c r="BL129" s="16" t="s">
        <v>126</v>
      </c>
      <c r="BM129" s="224" t="s">
        <v>144</v>
      </c>
    </row>
    <row r="130" spans="1:65" s="2" customFormat="1" ht="24.15" customHeight="1">
      <c r="A130" s="37"/>
      <c r="B130" s="38"/>
      <c r="C130" s="212" t="s">
        <v>145</v>
      </c>
      <c r="D130" s="212" t="s">
        <v>122</v>
      </c>
      <c r="E130" s="213" t="s">
        <v>146</v>
      </c>
      <c r="F130" s="214" t="s">
        <v>147</v>
      </c>
      <c r="G130" s="215" t="s">
        <v>148</v>
      </c>
      <c r="H130" s="216">
        <v>13.1</v>
      </c>
      <c r="I130" s="217"/>
      <c r="J130" s="218">
        <f>ROUND(I130*H130,2)</f>
        <v>0</v>
      </c>
      <c r="K130" s="219"/>
      <c r="L130" s="43"/>
      <c r="M130" s="220" t="s">
        <v>1</v>
      </c>
      <c r="N130" s="221" t="s">
        <v>38</v>
      </c>
      <c r="O130" s="90"/>
      <c r="P130" s="222">
        <f>O130*H130</f>
        <v>0</v>
      </c>
      <c r="Q130" s="222">
        <v>0</v>
      </c>
      <c r="R130" s="222">
        <f>Q130*H130</f>
        <v>0</v>
      </c>
      <c r="S130" s="222">
        <v>0</v>
      </c>
      <c r="T130" s="223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24" t="s">
        <v>126</v>
      </c>
      <c r="AT130" s="224" t="s">
        <v>122</v>
      </c>
      <c r="AU130" s="224" t="s">
        <v>83</v>
      </c>
      <c r="AY130" s="16" t="s">
        <v>120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6" t="s">
        <v>78</v>
      </c>
      <c r="BK130" s="225">
        <f>ROUND(I130*H130,2)</f>
        <v>0</v>
      </c>
      <c r="BL130" s="16" t="s">
        <v>126</v>
      </c>
      <c r="BM130" s="224" t="s">
        <v>149</v>
      </c>
    </row>
    <row r="131" spans="1:51" s="13" customFormat="1" ht="12">
      <c r="A131" s="13"/>
      <c r="B131" s="226"/>
      <c r="C131" s="227"/>
      <c r="D131" s="228" t="s">
        <v>138</v>
      </c>
      <c r="E131" s="229" t="s">
        <v>1</v>
      </c>
      <c r="F131" s="230" t="s">
        <v>150</v>
      </c>
      <c r="G131" s="227"/>
      <c r="H131" s="231">
        <v>13.1</v>
      </c>
      <c r="I131" s="232"/>
      <c r="J131" s="227"/>
      <c r="K131" s="227"/>
      <c r="L131" s="233"/>
      <c r="M131" s="234"/>
      <c r="N131" s="235"/>
      <c r="O131" s="235"/>
      <c r="P131" s="235"/>
      <c r="Q131" s="235"/>
      <c r="R131" s="235"/>
      <c r="S131" s="235"/>
      <c r="T131" s="236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7" t="s">
        <v>138</v>
      </c>
      <c r="AU131" s="237" t="s">
        <v>83</v>
      </c>
      <c r="AV131" s="13" t="s">
        <v>83</v>
      </c>
      <c r="AW131" s="13" t="s">
        <v>30</v>
      </c>
      <c r="AX131" s="13" t="s">
        <v>78</v>
      </c>
      <c r="AY131" s="237" t="s">
        <v>120</v>
      </c>
    </row>
    <row r="132" spans="1:65" s="2" customFormat="1" ht="24.15" customHeight="1">
      <c r="A132" s="37"/>
      <c r="B132" s="38"/>
      <c r="C132" s="212" t="s">
        <v>151</v>
      </c>
      <c r="D132" s="212" t="s">
        <v>122</v>
      </c>
      <c r="E132" s="213" t="s">
        <v>152</v>
      </c>
      <c r="F132" s="214" t="s">
        <v>153</v>
      </c>
      <c r="G132" s="215" t="s">
        <v>148</v>
      </c>
      <c r="H132" s="216">
        <v>13.1</v>
      </c>
      <c r="I132" s="217"/>
      <c r="J132" s="218">
        <f>ROUND(I132*H132,2)</f>
        <v>0</v>
      </c>
      <c r="K132" s="219"/>
      <c r="L132" s="43"/>
      <c r="M132" s="220" t="s">
        <v>1</v>
      </c>
      <c r="N132" s="221" t="s">
        <v>38</v>
      </c>
      <c r="O132" s="90"/>
      <c r="P132" s="222">
        <f>O132*H132</f>
        <v>0</v>
      </c>
      <c r="Q132" s="222">
        <v>0</v>
      </c>
      <c r="R132" s="222">
        <f>Q132*H132</f>
        <v>0</v>
      </c>
      <c r="S132" s="222">
        <v>0</v>
      </c>
      <c r="T132" s="223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24" t="s">
        <v>126</v>
      </c>
      <c r="AT132" s="224" t="s">
        <v>122</v>
      </c>
      <c r="AU132" s="224" t="s">
        <v>83</v>
      </c>
      <c r="AY132" s="16" t="s">
        <v>120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6" t="s">
        <v>78</v>
      </c>
      <c r="BK132" s="225">
        <f>ROUND(I132*H132,2)</f>
        <v>0</v>
      </c>
      <c r="BL132" s="16" t="s">
        <v>126</v>
      </c>
      <c r="BM132" s="224" t="s">
        <v>154</v>
      </c>
    </row>
    <row r="133" spans="1:65" s="2" customFormat="1" ht="24.15" customHeight="1">
      <c r="A133" s="37"/>
      <c r="B133" s="38"/>
      <c r="C133" s="212" t="s">
        <v>155</v>
      </c>
      <c r="D133" s="212" t="s">
        <v>122</v>
      </c>
      <c r="E133" s="213" t="s">
        <v>156</v>
      </c>
      <c r="F133" s="214" t="s">
        <v>157</v>
      </c>
      <c r="G133" s="215" t="s">
        <v>158</v>
      </c>
      <c r="H133" s="216">
        <v>23.58</v>
      </c>
      <c r="I133" s="217"/>
      <c r="J133" s="218">
        <f>ROUND(I133*H133,2)</f>
        <v>0</v>
      </c>
      <c r="K133" s="219"/>
      <c r="L133" s="43"/>
      <c r="M133" s="220" t="s">
        <v>1</v>
      </c>
      <c r="N133" s="221" t="s">
        <v>38</v>
      </c>
      <c r="O133" s="90"/>
      <c r="P133" s="222">
        <f>O133*H133</f>
        <v>0</v>
      </c>
      <c r="Q133" s="222">
        <v>0</v>
      </c>
      <c r="R133" s="222">
        <f>Q133*H133</f>
        <v>0</v>
      </c>
      <c r="S133" s="222">
        <v>0</v>
      </c>
      <c r="T133" s="223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24" t="s">
        <v>126</v>
      </c>
      <c r="AT133" s="224" t="s">
        <v>122</v>
      </c>
      <c r="AU133" s="224" t="s">
        <v>83</v>
      </c>
      <c r="AY133" s="16" t="s">
        <v>120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16" t="s">
        <v>78</v>
      </c>
      <c r="BK133" s="225">
        <f>ROUND(I133*H133,2)</f>
        <v>0</v>
      </c>
      <c r="BL133" s="16" t="s">
        <v>126</v>
      </c>
      <c r="BM133" s="224" t="s">
        <v>159</v>
      </c>
    </row>
    <row r="134" spans="1:51" s="13" customFormat="1" ht="12">
      <c r="A134" s="13"/>
      <c r="B134" s="226"/>
      <c r="C134" s="227"/>
      <c r="D134" s="228" t="s">
        <v>138</v>
      </c>
      <c r="E134" s="229" t="s">
        <v>1</v>
      </c>
      <c r="F134" s="230" t="s">
        <v>160</v>
      </c>
      <c r="G134" s="227"/>
      <c r="H134" s="231">
        <v>23.58</v>
      </c>
      <c r="I134" s="232"/>
      <c r="J134" s="227"/>
      <c r="K134" s="227"/>
      <c r="L134" s="233"/>
      <c r="M134" s="234"/>
      <c r="N134" s="235"/>
      <c r="O134" s="235"/>
      <c r="P134" s="235"/>
      <c r="Q134" s="235"/>
      <c r="R134" s="235"/>
      <c r="S134" s="235"/>
      <c r="T134" s="236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7" t="s">
        <v>138</v>
      </c>
      <c r="AU134" s="237" t="s">
        <v>83</v>
      </c>
      <c r="AV134" s="13" t="s">
        <v>83</v>
      </c>
      <c r="AW134" s="13" t="s">
        <v>30</v>
      </c>
      <c r="AX134" s="13" t="s">
        <v>78</v>
      </c>
      <c r="AY134" s="237" t="s">
        <v>120</v>
      </c>
    </row>
    <row r="135" spans="1:65" s="2" customFormat="1" ht="24.15" customHeight="1">
      <c r="A135" s="37"/>
      <c r="B135" s="38"/>
      <c r="C135" s="212" t="s">
        <v>161</v>
      </c>
      <c r="D135" s="212" t="s">
        <v>122</v>
      </c>
      <c r="E135" s="213" t="s">
        <v>162</v>
      </c>
      <c r="F135" s="214" t="s">
        <v>163</v>
      </c>
      <c r="G135" s="215" t="s">
        <v>125</v>
      </c>
      <c r="H135" s="216">
        <v>42</v>
      </c>
      <c r="I135" s="217"/>
      <c r="J135" s="218">
        <f>ROUND(I135*H135,2)</f>
        <v>0</v>
      </c>
      <c r="K135" s="219"/>
      <c r="L135" s="43"/>
      <c r="M135" s="220" t="s">
        <v>1</v>
      </c>
      <c r="N135" s="221" t="s">
        <v>38</v>
      </c>
      <c r="O135" s="90"/>
      <c r="P135" s="222">
        <f>O135*H135</f>
        <v>0</v>
      </c>
      <c r="Q135" s="222">
        <v>0</v>
      </c>
      <c r="R135" s="222">
        <f>Q135*H135</f>
        <v>0</v>
      </c>
      <c r="S135" s="222">
        <v>0</v>
      </c>
      <c r="T135" s="223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24" t="s">
        <v>126</v>
      </c>
      <c r="AT135" s="224" t="s">
        <v>122</v>
      </c>
      <c r="AU135" s="224" t="s">
        <v>83</v>
      </c>
      <c r="AY135" s="16" t="s">
        <v>120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6" t="s">
        <v>78</v>
      </c>
      <c r="BK135" s="225">
        <f>ROUND(I135*H135,2)</f>
        <v>0</v>
      </c>
      <c r="BL135" s="16" t="s">
        <v>126</v>
      </c>
      <c r="BM135" s="224" t="s">
        <v>164</v>
      </c>
    </row>
    <row r="136" spans="1:51" s="13" customFormat="1" ht="12">
      <c r="A136" s="13"/>
      <c r="B136" s="226"/>
      <c r="C136" s="227"/>
      <c r="D136" s="228" t="s">
        <v>138</v>
      </c>
      <c r="E136" s="229" t="s">
        <v>1</v>
      </c>
      <c r="F136" s="230" t="s">
        <v>165</v>
      </c>
      <c r="G136" s="227"/>
      <c r="H136" s="231">
        <v>42</v>
      </c>
      <c r="I136" s="232"/>
      <c r="J136" s="227"/>
      <c r="K136" s="227"/>
      <c r="L136" s="233"/>
      <c r="M136" s="234"/>
      <c r="N136" s="235"/>
      <c r="O136" s="235"/>
      <c r="P136" s="235"/>
      <c r="Q136" s="235"/>
      <c r="R136" s="235"/>
      <c r="S136" s="235"/>
      <c r="T136" s="236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7" t="s">
        <v>138</v>
      </c>
      <c r="AU136" s="237" t="s">
        <v>83</v>
      </c>
      <c r="AV136" s="13" t="s">
        <v>83</v>
      </c>
      <c r="AW136" s="13" t="s">
        <v>30</v>
      </c>
      <c r="AX136" s="13" t="s">
        <v>78</v>
      </c>
      <c r="AY136" s="237" t="s">
        <v>120</v>
      </c>
    </row>
    <row r="137" spans="1:63" s="12" customFormat="1" ht="22.8" customHeight="1">
      <c r="A137" s="12"/>
      <c r="B137" s="196"/>
      <c r="C137" s="197"/>
      <c r="D137" s="198" t="s">
        <v>72</v>
      </c>
      <c r="E137" s="210" t="s">
        <v>166</v>
      </c>
      <c r="F137" s="210" t="s">
        <v>167</v>
      </c>
      <c r="G137" s="197"/>
      <c r="H137" s="197"/>
      <c r="I137" s="200"/>
      <c r="J137" s="211">
        <f>BK137</f>
        <v>0</v>
      </c>
      <c r="K137" s="197"/>
      <c r="L137" s="202"/>
      <c r="M137" s="203"/>
      <c r="N137" s="204"/>
      <c r="O137" s="204"/>
      <c r="P137" s="205">
        <f>SUM(P138:P148)</f>
        <v>0</v>
      </c>
      <c r="Q137" s="204"/>
      <c r="R137" s="205">
        <f>SUM(R138:R148)</f>
        <v>0.305</v>
      </c>
      <c r="S137" s="204"/>
      <c r="T137" s="206">
        <f>SUM(T138:T148)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07" t="s">
        <v>78</v>
      </c>
      <c r="AT137" s="208" t="s">
        <v>72</v>
      </c>
      <c r="AU137" s="208" t="s">
        <v>78</v>
      </c>
      <c r="AY137" s="207" t="s">
        <v>120</v>
      </c>
      <c r="BK137" s="209">
        <f>SUM(BK138:BK148)</f>
        <v>0</v>
      </c>
    </row>
    <row r="138" spans="1:65" s="2" customFormat="1" ht="37.8" customHeight="1">
      <c r="A138" s="37"/>
      <c r="B138" s="38"/>
      <c r="C138" s="212" t="s">
        <v>168</v>
      </c>
      <c r="D138" s="212" t="s">
        <v>122</v>
      </c>
      <c r="E138" s="213" t="s">
        <v>169</v>
      </c>
      <c r="F138" s="214" t="s">
        <v>170</v>
      </c>
      <c r="G138" s="215" t="s">
        <v>125</v>
      </c>
      <c r="H138" s="216">
        <v>25</v>
      </c>
      <c r="I138" s="217"/>
      <c r="J138" s="218">
        <f>ROUND(I138*H138,2)</f>
        <v>0</v>
      </c>
      <c r="K138" s="219"/>
      <c r="L138" s="43"/>
      <c r="M138" s="220" t="s">
        <v>1</v>
      </c>
      <c r="N138" s="221" t="s">
        <v>38</v>
      </c>
      <c r="O138" s="90"/>
      <c r="P138" s="222">
        <f>O138*H138</f>
        <v>0</v>
      </c>
      <c r="Q138" s="222">
        <v>0</v>
      </c>
      <c r="R138" s="222">
        <f>Q138*H138</f>
        <v>0</v>
      </c>
      <c r="S138" s="222">
        <v>0</v>
      </c>
      <c r="T138" s="223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24" t="s">
        <v>126</v>
      </c>
      <c r="AT138" s="224" t="s">
        <v>122</v>
      </c>
      <c r="AU138" s="224" t="s">
        <v>83</v>
      </c>
      <c r="AY138" s="16" t="s">
        <v>120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6" t="s">
        <v>78</v>
      </c>
      <c r="BK138" s="225">
        <f>ROUND(I138*H138,2)</f>
        <v>0</v>
      </c>
      <c r="BL138" s="16" t="s">
        <v>126</v>
      </c>
      <c r="BM138" s="224" t="s">
        <v>171</v>
      </c>
    </row>
    <row r="139" spans="1:51" s="13" customFormat="1" ht="12">
      <c r="A139" s="13"/>
      <c r="B139" s="226"/>
      <c r="C139" s="227"/>
      <c r="D139" s="228" t="s">
        <v>138</v>
      </c>
      <c r="E139" s="229" t="s">
        <v>1</v>
      </c>
      <c r="F139" s="230" t="s">
        <v>172</v>
      </c>
      <c r="G139" s="227"/>
      <c r="H139" s="231">
        <v>25</v>
      </c>
      <c r="I139" s="232"/>
      <c r="J139" s="227"/>
      <c r="K139" s="227"/>
      <c r="L139" s="233"/>
      <c r="M139" s="234"/>
      <c r="N139" s="235"/>
      <c r="O139" s="235"/>
      <c r="P139" s="235"/>
      <c r="Q139" s="235"/>
      <c r="R139" s="235"/>
      <c r="S139" s="235"/>
      <c r="T139" s="236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7" t="s">
        <v>138</v>
      </c>
      <c r="AU139" s="237" t="s">
        <v>83</v>
      </c>
      <c r="AV139" s="13" t="s">
        <v>83</v>
      </c>
      <c r="AW139" s="13" t="s">
        <v>30</v>
      </c>
      <c r="AX139" s="13" t="s">
        <v>78</v>
      </c>
      <c r="AY139" s="237" t="s">
        <v>120</v>
      </c>
    </row>
    <row r="140" spans="1:65" s="2" customFormat="1" ht="24.15" customHeight="1">
      <c r="A140" s="37"/>
      <c r="B140" s="38"/>
      <c r="C140" s="212" t="s">
        <v>173</v>
      </c>
      <c r="D140" s="212" t="s">
        <v>122</v>
      </c>
      <c r="E140" s="213" t="s">
        <v>174</v>
      </c>
      <c r="F140" s="214" t="s">
        <v>175</v>
      </c>
      <c r="G140" s="215" t="s">
        <v>125</v>
      </c>
      <c r="H140" s="216">
        <v>25</v>
      </c>
      <c r="I140" s="217"/>
      <c r="J140" s="218">
        <f>ROUND(I140*H140,2)</f>
        <v>0</v>
      </c>
      <c r="K140" s="219"/>
      <c r="L140" s="43"/>
      <c r="M140" s="220" t="s">
        <v>1</v>
      </c>
      <c r="N140" s="221" t="s">
        <v>38</v>
      </c>
      <c r="O140" s="90"/>
      <c r="P140" s="222">
        <f>O140*H140</f>
        <v>0</v>
      </c>
      <c r="Q140" s="222">
        <v>0</v>
      </c>
      <c r="R140" s="222">
        <f>Q140*H140</f>
        <v>0</v>
      </c>
      <c r="S140" s="222">
        <v>0</v>
      </c>
      <c r="T140" s="223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24" t="s">
        <v>126</v>
      </c>
      <c r="AT140" s="224" t="s">
        <v>122</v>
      </c>
      <c r="AU140" s="224" t="s">
        <v>83</v>
      </c>
      <c r="AY140" s="16" t="s">
        <v>120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6" t="s">
        <v>78</v>
      </c>
      <c r="BK140" s="225">
        <f>ROUND(I140*H140,2)</f>
        <v>0</v>
      </c>
      <c r="BL140" s="16" t="s">
        <v>126</v>
      </c>
      <c r="BM140" s="224" t="s">
        <v>176</v>
      </c>
    </row>
    <row r="141" spans="1:65" s="2" customFormat="1" ht="16.5" customHeight="1">
      <c r="A141" s="37"/>
      <c r="B141" s="38"/>
      <c r="C141" s="238" t="s">
        <v>177</v>
      </c>
      <c r="D141" s="238" t="s">
        <v>178</v>
      </c>
      <c r="E141" s="239" t="s">
        <v>179</v>
      </c>
      <c r="F141" s="240" t="s">
        <v>180</v>
      </c>
      <c r="G141" s="241" t="s">
        <v>181</v>
      </c>
      <c r="H141" s="242">
        <v>0.5</v>
      </c>
      <c r="I141" s="243"/>
      <c r="J141" s="244">
        <f>ROUND(I141*H141,2)</f>
        <v>0</v>
      </c>
      <c r="K141" s="245"/>
      <c r="L141" s="246"/>
      <c r="M141" s="247" t="s">
        <v>1</v>
      </c>
      <c r="N141" s="248" t="s">
        <v>38</v>
      </c>
      <c r="O141" s="90"/>
      <c r="P141" s="222">
        <f>O141*H141</f>
        <v>0</v>
      </c>
      <c r="Q141" s="222">
        <v>0.001</v>
      </c>
      <c r="R141" s="222">
        <f>Q141*H141</f>
        <v>0.0005</v>
      </c>
      <c r="S141" s="222">
        <v>0</v>
      </c>
      <c r="T141" s="223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24" t="s">
        <v>155</v>
      </c>
      <c r="AT141" s="224" t="s">
        <v>178</v>
      </c>
      <c r="AU141" s="224" t="s">
        <v>83</v>
      </c>
      <c r="AY141" s="16" t="s">
        <v>120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6" t="s">
        <v>78</v>
      </c>
      <c r="BK141" s="225">
        <f>ROUND(I141*H141,2)</f>
        <v>0</v>
      </c>
      <c r="BL141" s="16" t="s">
        <v>126</v>
      </c>
      <c r="BM141" s="224" t="s">
        <v>182</v>
      </c>
    </row>
    <row r="142" spans="1:51" s="13" customFormat="1" ht="12">
      <c r="A142" s="13"/>
      <c r="B142" s="226"/>
      <c r="C142" s="227"/>
      <c r="D142" s="228" t="s">
        <v>138</v>
      </c>
      <c r="E142" s="227"/>
      <c r="F142" s="230" t="s">
        <v>183</v>
      </c>
      <c r="G142" s="227"/>
      <c r="H142" s="231">
        <v>0.5</v>
      </c>
      <c r="I142" s="232"/>
      <c r="J142" s="227"/>
      <c r="K142" s="227"/>
      <c r="L142" s="233"/>
      <c r="M142" s="234"/>
      <c r="N142" s="235"/>
      <c r="O142" s="235"/>
      <c r="P142" s="235"/>
      <c r="Q142" s="235"/>
      <c r="R142" s="235"/>
      <c r="S142" s="235"/>
      <c r="T142" s="23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7" t="s">
        <v>138</v>
      </c>
      <c r="AU142" s="237" t="s">
        <v>83</v>
      </c>
      <c r="AV142" s="13" t="s">
        <v>83</v>
      </c>
      <c r="AW142" s="13" t="s">
        <v>4</v>
      </c>
      <c r="AX142" s="13" t="s">
        <v>78</v>
      </c>
      <c r="AY142" s="237" t="s">
        <v>120</v>
      </c>
    </row>
    <row r="143" spans="1:65" s="2" customFormat="1" ht="33" customHeight="1">
      <c r="A143" s="37"/>
      <c r="B143" s="38"/>
      <c r="C143" s="212" t="s">
        <v>184</v>
      </c>
      <c r="D143" s="212" t="s">
        <v>122</v>
      </c>
      <c r="E143" s="213" t="s">
        <v>185</v>
      </c>
      <c r="F143" s="214" t="s">
        <v>186</v>
      </c>
      <c r="G143" s="215" t="s">
        <v>125</v>
      </c>
      <c r="H143" s="216">
        <v>25</v>
      </c>
      <c r="I143" s="217"/>
      <c r="J143" s="218">
        <f>ROUND(I143*H143,2)</f>
        <v>0</v>
      </c>
      <c r="K143" s="219"/>
      <c r="L143" s="43"/>
      <c r="M143" s="220" t="s">
        <v>1</v>
      </c>
      <c r="N143" s="221" t="s">
        <v>38</v>
      </c>
      <c r="O143" s="90"/>
      <c r="P143" s="222">
        <f>O143*H143</f>
        <v>0</v>
      </c>
      <c r="Q143" s="222">
        <v>0</v>
      </c>
      <c r="R143" s="222">
        <f>Q143*H143</f>
        <v>0</v>
      </c>
      <c r="S143" s="222">
        <v>0</v>
      </c>
      <c r="T143" s="223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24" t="s">
        <v>126</v>
      </c>
      <c r="AT143" s="224" t="s">
        <v>122</v>
      </c>
      <c r="AU143" s="224" t="s">
        <v>83</v>
      </c>
      <c r="AY143" s="16" t="s">
        <v>120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6" t="s">
        <v>78</v>
      </c>
      <c r="BK143" s="225">
        <f>ROUND(I143*H143,2)</f>
        <v>0</v>
      </c>
      <c r="BL143" s="16" t="s">
        <v>126</v>
      </c>
      <c r="BM143" s="224" t="s">
        <v>187</v>
      </c>
    </row>
    <row r="144" spans="1:65" s="2" customFormat="1" ht="16.5" customHeight="1">
      <c r="A144" s="37"/>
      <c r="B144" s="38"/>
      <c r="C144" s="238" t="s">
        <v>188</v>
      </c>
      <c r="D144" s="238" t="s">
        <v>178</v>
      </c>
      <c r="E144" s="239" t="s">
        <v>189</v>
      </c>
      <c r="F144" s="240" t="s">
        <v>190</v>
      </c>
      <c r="G144" s="241" t="s">
        <v>148</v>
      </c>
      <c r="H144" s="242">
        <v>1.45</v>
      </c>
      <c r="I144" s="243"/>
      <c r="J144" s="244">
        <f>ROUND(I144*H144,2)</f>
        <v>0</v>
      </c>
      <c r="K144" s="245"/>
      <c r="L144" s="246"/>
      <c r="M144" s="247" t="s">
        <v>1</v>
      </c>
      <c r="N144" s="248" t="s">
        <v>38</v>
      </c>
      <c r="O144" s="90"/>
      <c r="P144" s="222">
        <f>O144*H144</f>
        <v>0</v>
      </c>
      <c r="Q144" s="222">
        <v>0.21</v>
      </c>
      <c r="R144" s="222">
        <f>Q144*H144</f>
        <v>0.3045</v>
      </c>
      <c r="S144" s="222">
        <v>0</v>
      </c>
      <c r="T144" s="223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24" t="s">
        <v>155</v>
      </c>
      <c r="AT144" s="224" t="s">
        <v>178</v>
      </c>
      <c r="AU144" s="224" t="s">
        <v>83</v>
      </c>
      <c r="AY144" s="16" t="s">
        <v>120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6" t="s">
        <v>78</v>
      </c>
      <c r="BK144" s="225">
        <f>ROUND(I144*H144,2)</f>
        <v>0</v>
      </c>
      <c r="BL144" s="16" t="s">
        <v>126</v>
      </c>
      <c r="BM144" s="224" t="s">
        <v>191</v>
      </c>
    </row>
    <row r="145" spans="1:51" s="13" customFormat="1" ht="12">
      <c r="A145" s="13"/>
      <c r="B145" s="226"/>
      <c r="C145" s="227"/>
      <c r="D145" s="228" t="s">
        <v>138</v>
      </c>
      <c r="E145" s="227"/>
      <c r="F145" s="230" t="s">
        <v>192</v>
      </c>
      <c r="G145" s="227"/>
      <c r="H145" s="231">
        <v>1.45</v>
      </c>
      <c r="I145" s="232"/>
      <c r="J145" s="227"/>
      <c r="K145" s="227"/>
      <c r="L145" s="233"/>
      <c r="M145" s="234"/>
      <c r="N145" s="235"/>
      <c r="O145" s="235"/>
      <c r="P145" s="235"/>
      <c r="Q145" s="235"/>
      <c r="R145" s="235"/>
      <c r="S145" s="235"/>
      <c r="T145" s="23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7" t="s">
        <v>138</v>
      </c>
      <c r="AU145" s="237" t="s">
        <v>83</v>
      </c>
      <c r="AV145" s="13" t="s">
        <v>83</v>
      </c>
      <c r="AW145" s="13" t="s">
        <v>4</v>
      </c>
      <c r="AX145" s="13" t="s">
        <v>78</v>
      </c>
      <c r="AY145" s="237" t="s">
        <v>120</v>
      </c>
    </row>
    <row r="146" spans="1:65" s="2" customFormat="1" ht="33" customHeight="1">
      <c r="A146" s="37"/>
      <c r="B146" s="38"/>
      <c r="C146" s="212" t="s">
        <v>8</v>
      </c>
      <c r="D146" s="212" t="s">
        <v>122</v>
      </c>
      <c r="E146" s="213" t="s">
        <v>193</v>
      </c>
      <c r="F146" s="214" t="s">
        <v>194</v>
      </c>
      <c r="G146" s="215" t="s">
        <v>125</v>
      </c>
      <c r="H146" s="216">
        <v>25</v>
      </c>
      <c r="I146" s="217"/>
      <c r="J146" s="218">
        <f>ROUND(I146*H146,2)</f>
        <v>0</v>
      </c>
      <c r="K146" s="219"/>
      <c r="L146" s="43"/>
      <c r="M146" s="220" t="s">
        <v>1</v>
      </c>
      <c r="N146" s="221" t="s">
        <v>38</v>
      </c>
      <c r="O146" s="90"/>
      <c r="P146" s="222">
        <f>O146*H146</f>
        <v>0</v>
      </c>
      <c r="Q146" s="222">
        <v>0</v>
      </c>
      <c r="R146" s="222">
        <f>Q146*H146</f>
        <v>0</v>
      </c>
      <c r="S146" s="222">
        <v>0</v>
      </c>
      <c r="T146" s="223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24" t="s">
        <v>126</v>
      </c>
      <c r="AT146" s="224" t="s">
        <v>122</v>
      </c>
      <c r="AU146" s="224" t="s">
        <v>83</v>
      </c>
      <c r="AY146" s="16" t="s">
        <v>120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6" t="s">
        <v>78</v>
      </c>
      <c r="BK146" s="225">
        <f>ROUND(I146*H146,2)</f>
        <v>0</v>
      </c>
      <c r="BL146" s="16" t="s">
        <v>126</v>
      </c>
      <c r="BM146" s="224" t="s">
        <v>195</v>
      </c>
    </row>
    <row r="147" spans="1:65" s="2" customFormat="1" ht="24.15" customHeight="1">
      <c r="A147" s="37"/>
      <c r="B147" s="38"/>
      <c r="C147" s="212" t="s">
        <v>196</v>
      </c>
      <c r="D147" s="212" t="s">
        <v>122</v>
      </c>
      <c r="E147" s="213" t="s">
        <v>197</v>
      </c>
      <c r="F147" s="214" t="s">
        <v>198</v>
      </c>
      <c r="G147" s="215" t="s">
        <v>125</v>
      </c>
      <c r="H147" s="216">
        <v>25</v>
      </c>
      <c r="I147" s="217"/>
      <c r="J147" s="218">
        <f>ROUND(I147*H147,2)</f>
        <v>0</v>
      </c>
      <c r="K147" s="219"/>
      <c r="L147" s="43"/>
      <c r="M147" s="220" t="s">
        <v>1</v>
      </c>
      <c r="N147" s="221" t="s">
        <v>38</v>
      </c>
      <c r="O147" s="90"/>
      <c r="P147" s="222">
        <f>O147*H147</f>
        <v>0</v>
      </c>
      <c r="Q147" s="222">
        <v>0</v>
      </c>
      <c r="R147" s="222">
        <f>Q147*H147</f>
        <v>0</v>
      </c>
      <c r="S147" s="222">
        <v>0</v>
      </c>
      <c r="T147" s="223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24" t="s">
        <v>126</v>
      </c>
      <c r="AT147" s="224" t="s">
        <v>122</v>
      </c>
      <c r="AU147" s="224" t="s">
        <v>83</v>
      </c>
      <c r="AY147" s="16" t="s">
        <v>120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6" t="s">
        <v>78</v>
      </c>
      <c r="BK147" s="225">
        <f>ROUND(I147*H147,2)</f>
        <v>0</v>
      </c>
      <c r="BL147" s="16" t="s">
        <v>126</v>
      </c>
      <c r="BM147" s="224" t="s">
        <v>199</v>
      </c>
    </row>
    <row r="148" spans="1:65" s="2" customFormat="1" ht="21.75" customHeight="1">
      <c r="A148" s="37"/>
      <c r="B148" s="38"/>
      <c r="C148" s="212" t="s">
        <v>200</v>
      </c>
      <c r="D148" s="212" t="s">
        <v>122</v>
      </c>
      <c r="E148" s="213" t="s">
        <v>201</v>
      </c>
      <c r="F148" s="214" t="s">
        <v>202</v>
      </c>
      <c r="G148" s="215" t="s">
        <v>125</v>
      </c>
      <c r="H148" s="216">
        <v>25</v>
      </c>
      <c r="I148" s="217"/>
      <c r="J148" s="218">
        <f>ROUND(I148*H148,2)</f>
        <v>0</v>
      </c>
      <c r="K148" s="219"/>
      <c r="L148" s="43"/>
      <c r="M148" s="220" t="s">
        <v>1</v>
      </c>
      <c r="N148" s="221" t="s">
        <v>38</v>
      </c>
      <c r="O148" s="90"/>
      <c r="P148" s="222">
        <f>O148*H148</f>
        <v>0</v>
      </c>
      <c r="Q148" s="222">
        <v>0</v>
      </c>
      <c r="R148" s="222">
        <f>Q148*H148</f>
        <v>0</v>
      </c>
      <c r="S148" s="222">
        <v>0</v>
      </c>
      <c r="T148" s="223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24" t="s">
        <v>126</v>
      </c>
      <c r="AT148" s="224" t="s">
        <v>122</v>
      </c>
      <c r="AU148" s="224" t="s">
        <v>83</v>
      </c>
      <c r="AY148" s="16" t="s">
        <v>120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6" t="s">
        <v>78</v>
      </c>
      <c r="BK148" s="225">
        <f>ROUND(I148*H148,2)</f>
        <v>0</v>
      </c>
      <c r="BL148" s="16" t="s">
        <v>126</v>
      </c>
      <c r="BM148" s="224" t="s">
        <v>203</v>
      </c>
    </row>
    <row r="149" spans="1:63" s="12" customFormat="1" ht="22.8" customHeight="1">
      <c r="A149" s="12"/>
      <c r="B149" s="196"/>
      <c r="C149" s="197"/>
      <c r="D149" s="198" t="s">
        <v>72</v>
      </c>
      <c r="E149" s="210" t="s">
        <v>140</v>
      </c>
      <c r="F149" s="210" t="s">
        <v>204</v>
      </c>
      <c r="G149" s="197"/>
      <c r="H149" s="197"/>
      <c r="I149" s="200"/>
      <c r="J149" s="211">
        <f>BK149</f>
        <v>0</v>
      </c>
      <c r="K149" s="197"/>
      <c r="L149" s="202"/>
      <c r="M149" s="203"/>
      <c r="N149" s="204"/>
      <c r="O149" s="204"/>
      <c r="P149" s="205">
        <f>SUM(P150:P166)</f>
        <v>0</v>
      </c>
      <c r="Q149" s="204"/>
      <c r="R149" s="205">
        <f>SUM(R150:R166)</f>
        <v>6.926234999999999</v>
      </c>
      <c r="S149" s="204"/>
      <c r="T149" s="206">
        <f>SUM(T150:T166)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07" t="s">
        <v>78</v>
      </c>
      <c r="AT149" s="208" t="s">
        <v>72</v>
      </c>
      <c r="AU149" s="208" t="s">
        <v>78</v>
      </c>
      <c r="AY149" s="207" t="s">
        <v>120</v>
      </c>
      <c r="BK149" s="209">
        <f>SUM(BK150:BK166)</f>
        <v>0</v>
      </c>
    </row>
    <row r="150" spans="1:65" s="2" customFormat="1" ht="21.75" customHeight="1">
      <c r="A150" s="37"/>
      <c r="B150" s="38"/>
      <c r="C150" s="212" t="s">
        <v>205</v>
      </c>
      <c r="D150" s="212" t="s">
        <v>122</v>
      </c>
      <c r="E150" s="213" t="s">
        <v>206</v>
      </c>
      <c r="F150" s="214" t="s">
        <v>207</v>
      </c>
      <c r="G150" s="215" t="s">
        <v>125</v>
      </c>
      <c r="H150" s="216">
        <v>31.3</v>
      </c>
      <c r="I150" s="217"/>
      <c r="J150" s="218">
        <f>ROUND(I150*H150,2)</f>
        <v>0</v>
      </c>
      <c r="K150" s="219"/>
      <c r="L150" s="43"/>
      <c r="M150" s="220" t="s">
        <v>1</v>
      </c>
      <c r="N150" s="221" t="s">
        <v>38</v>
      </c>
      <c r="O150" s="90"/>
      <c r="P150" s="222">
        <f>O150*H150</f>
        <v>0</v>
      </c>
      <c r="Q150" s="222">
        <v>0</v>
      </c>
      <c r="R150" s="222">
        <f>Q150*H150</f>
        <v>0</v>
      </c>
      <c r="S150" s="222">
        <v>0</v>
      </c>
      <c r="T150" s="223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24" t="s">
        <v>126</v>
      </c>
      <c r="AT150" s="224" t="s">
        <v>122</v>
      </c>
      <c r="AU150" s="224" t="s">
        <v>83</v>
      </c>
      <c r="AY150" s="16" t="s">
        <v>120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6" t="s">
        <v>78</v>
      </c>
      <c r="BK150" s="225">
        <f>ROUND(I150*H150,2)</f>
        <v>0</v>
      </c>
      <c r="BL150" s="16" t="s">
        <v>126</v>
      </c>
      <c r="BM150" s="224" t="s">
        <v>208</v>
      </c>
    </row>
    <row r="151" spans="1:65" s="2" customFormat="1" ht="21.75" customHeight="1">
      <c r="A151" s="37"/>
      <c r="B151" s="38"/>
      <c r="C151" s="212" t="s">
        <v>209</v>
      </c>
      <c r="D151" s="212" t="s">
        <v>122</v>
      </c>
      <c r="E151" s="213" t="s">
        <v>210</v>
      </c>
      <c r="F151" s="214" t="s">
        <v>211</v>
      </c>
      <c r="G151" s="215" t="s">
        <v>125</v>
      </c>
      <c r="H151" s="216">
        <v>10</v>
      </c>
      <c r="I151" s="217"/>
      <c r="J151" s="218">
        <f>ROUND(I151*H151,2)</f>
        <v>0</v>
      </c>
      <c r="K151" s="219"/>
      <c r="L151" s="43"/>
      <c r="M151" s="220" t="s">
        <v>1</v>
      </c>
      <c r="N151" s="221" t="s">
        <v>38</v>
      </c>
      <c r="O151" s="90"/>
      <c r="P151" s="222">
        <f>O151*H151</f>
        <v>0</v>
      </c>
      <c r="Q151" s="222">
        <v>0</v>
      </c>
      <c r="R151" s="222">
        <f>Q151*H151</f>
        <v>0</v>
      </c>
      <c r="S151" s="222">
        <v>0</v>
      </c>
      <c r="T151" s="223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24" t="s">
        <v>126</v>
      </c>
      <c r="AT151" s="224" t="s">
        <v>122</v>
      </c>
      <c r="AU151" s="224" t="s">
        <v>83</v>
      </c>
      <c r="AY151" s="16" t="s">
        <v>120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6" t="s">
        <v>78</v>
      </c>
      <c r="BK151" s="225">
        <f>ROUND(I151*H151,2)</f>
        <v>0</v>
      </c>
      <c r="BL151" s="16" t="s">
        <v>126</v>
      </c>
      <c r="BM151" s="224" t="s">
        <v>212</v>
      </c>
    </row>
    <row r="152" spans="1:65" s="2" customFormat="1" ht="33" customHeight="1">
      <c r="A152" s="37"/>
      <c r="B152" s="38"/>
      <c r="C152" s="212" t="s">
        <v>213</v>
      </c>
      <c r="D152" s="212" t="s">
        <v>122</v>
      </c>
      <c r="E152" s="213" t="s">
        <v>214</v>
      </c>
      <c r="F152" s="214" t="s">
        <v>215</v>
      </c>
      <c r="G152" s="215" t="s">
        <v>125</v>
      </c>
      <c r="H152" s="216">
        <v>14.5</v>
      </c>
      <c r="I152" s="217"/>
      <c r="J152" s="218">
        <f>ROUND(I152*H152,2)</f>
        <v>0</v>
      </c>
      <c r="K152" s="219"/>
      <c r="L152" s="43"/>
      <c r="M152" s="220" t="s">
        <v>1</v>
      </c>
      <c r="N152" s="221" t="s">
        <v>38</v>
      </c>
      <c r="O152" s="90"/>
      <c r="P152" s="222">
        <f>O152*H152</f>
        <v>0</v>
      </c>
      <c r="Q152" s="222">
        <v>0</v>
      </c>
      <c r="R152" s="222">
        <f>Q152*H152</f>
        <v>0</v>
      </c>
      <c r="S152" s="222">
        <v>0</v>
      </c>
      <c r="T152" s="223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24" t="s">
        <v>126</v>
      </c>
      <c r="AT152" s="224" t="s">
        <v>122</v>
      </c>
      <c r="AU152" s="224" t="s">
        <v>83</v>
      </c>
      <c r="AY152" s="16" t="s">
        <v>120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6" t="s">
        <v>78</v>
      </c>
      <c r="BK152" s="225">
        <f>ROUND(I152*H152,2)</f>
        <v>0</v>
      </c>
      <c r="BL152" s="16" t="s">
        <v>126</v>
      </c>
      <c r="BM152" s="224" t="s">
        <v>216</v>
      </c>
    </row>
    <row r="153" spans="1:65" s="2" customFormat="1" ht="24.15" customHeight="1">
      <c r="A153" s="37"/>
      <c r="B153" s="38"/>
      <c r="C153" s="212" t="s">
        <v>7</v>
      </c>
      <c r="D153" s="212" t="s">
        <v>122</v>
      </c>
      <c r="E153" s="213" t="s">
        <v>217</v>
      </c>
      <c r="F153" s="214" t="s">
        <v>218</v>
      </c>
      <c r="G153" s="215" t="s">
        <v>125</v>
      </c>
      <c r="H153" s="216">
        <v>10</v>
      </c>
      <c r="I153" s="217"/>
      <c r="J153" s="218">
        <f>ROUND(I153*H153,2)</f>
        <v>0</v>
      </c>
      <c r="K153" s="219"/>
      <c r="L153" s="43"/>
      <c r="M153" s="220" t="s">
        <v>1</v>
      </c>
      <c r="N153" s="221" t="s">
        <v>38</v>
      </c>
      <c r="O153" s="90"/>
      <c r="P153" s="222">
        <f>O153*H153</f>
        <v>0</v>
      </c>
      <c r="Q153" s="222">
        <v>0</v>
      </c>
      <c r="R153" s="222">
        <f>Q153*H153</f>
        <v>0</v>
      </c>
      <c r="S153" s="222">
        <v>0</v>
      </c>
      <c r="T153" s="223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24" t="s">
        <v>126</v>
      </c>
      <c r="AT153" s="224" t="s">
        <v>122</v>
      </c>
      <c r="AU153" s="224" t="s">
        <v>83</v>
      </c>
      <c r="AY153" s="16" t="s">
        <v>120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6" t="s">
        <v>78</v>
      </c>
      <c r="BK153" s="225">
        <f>ROUND(I153*H153,2)</f>
        <v>0</v>
      </c>
      <c r="BL153" s="16" t="s">
        <v>126</v>
      </c>
      <c r="BM153" s="224" t="s">
        <v>219</v>
      </c>
    </row>
    <row r="154" spans="1:65" s="2" customFormat="1" ht="24.15" customHeight="1">
      <c r="A154" s="37"/>
      <c r="B154" s="38"/>
      <c r="C154" s="212" t="s">
        <v>220</v>
      </c>
      <c r="D154" s="212" t="s">
        <v>122</v>
      </c>
      <c r="E154" s="213" t="s">
        <v>221</v>
      </c>
      <c r="F154" s="214" t="s">
        <v>222</v>
      </c>
      <c r="G154" s="215" t="s">
        <v>125</v>
      </c>
      <c r="H154" s="216">
        <v>16</v>
      </c>
      <c r="I154" s="217"/>
      <c r="J154" s="218">
        <f>ROUND(I154*H154,2)</f>
        <v>0</v>
      </c>
      <c r="K154" s="219"/>
      <c r="L154" s="43"/>
      <c r="M154" s="220" t="s">
        <v>1</v>
      </c>
      <c r="N154" s="221" t="s">
        <v>38</v>
      </c>
      <c r="O154" s="90"/>
      <c r="P154" s="222">
        <f>O154*H154</f>
        <v>0</v>
      </c>
      <c r="Q154" s="222">
        <v>0</v>
      </c>
      <c r="R154" s="222">
        <f>Q154*H154</f>
        <v>0</v>
      </c>
      <c r="S154" s="222">
        <v>0</v>
      </c>
      <c r="T154" s="223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24" t="s">
        <v>126</v>
      </c>
      <c r="AT154" s="224" t="s">
        <v>122</v>
      </c>
      <c r="AU154" s="224" t="s">
        <v>83</v>
      </c>
      <c r="AY154" s="16" t="s">
        <v>120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6" t="s">
        <v>78</v>
      </c>
      <c r="BK154" s="225">
        <f>ROUND(I154*H154,2)</f>
        <v>0</v>
      </c>
      <c r="BL154" s="16" t="s">
        <v>126</v>
      </c>
      <c r="BM154" s="224" t="s">
        <v>223</v>
      </c>
    </row>
    <row r="155" spans="1:51" s="13" customFormat="1" ht="12">
      <c r="A155" s="13"/>
      <c r="B155" s="226"/>
      <c r="C155" s="227"/>
      <c r="D155" s="228" t="s">
        <v>138</v>
      </c>
      <c r="E155" s="229" t="s">
        <v>1</v>
      </c>
      <c r="F155" s="230" t="s">
        <v>224</v>
      </c>
      <c r="G155" s="227"/>
      <c r="H155" s="231">
        <v>16</v>
      </c>
      <c r="I155" s="232"/>
      <c r="J155" s="227"/>
      <c r="K155" s="227"/>
      <c r="L155" s="233"/>
      <c r="M155" s="234"/>
      <c r="N155" s="235"/>
      <c r="O155" s="235"/>
      <c r="P155" s="235"/>
      <c r="Q155" s="235"/>
      <c r="R155" s="235"/>
      <c r="S155" s="235"/>
      <c r="T155" s="23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7" t="s">
        <v>138</v>
      </c>
      <c r="AU155" s="237" t="s">
        <v>83</v>
      </c>
      <c r="AV155" s="13" t="s">
        <v>83</v>
      </c>
      <c r="AW155" s="13" t="s">
        <v>30</v>
      </c>
      <c r="AX155" s="13" t="s">
        <v>78</v>
      </c>
      <c r="AY155" s="237" t="s">
        <v>120</v>
      </c>
    </row>
    <row r="156" spans="1:65" s="2" customFormat="1" ht="21.75" customHeight="1">
      <c r="A156" s="37"/>
      <c r="B156" s="38"/>
      <c r="C156" s="212" t="s">
        <v>225</v>
      </c>
      <c r="D156" s="212" t="s">
        <v>122</v>
      </c>
      <c r="E156" s="213" t="s">
        <v>226</v>
      </c>
      <c r="F156" s="214" t="s">
        <v>227</v>
      </c>
      <c r="G156" s="215" t="s">
        <v>125</v>
      </c>
      <c r="H156" s="216">
        <v>16</v>
      </c>
      <c r="I156" s="217"/>
      <c r="J156" s="218">
        <f>ROUND(I156*H156,2)</f>
        <v>0</v>
      </c>
      <c r="K156" s="219"/>
      <c r="L156" s="43"/>
      <c r="M156" s="220" t="s">
        <v>1</v>
      </c>
      <c r="N156" s="221" t="s">
        <v>38</v>
      </c>
      <c r="O156" s="90"/>
      <c r="P156" s="222">
        <f>O156*H156</f>
        <v>0</v>
      </c>
      <c r="Q156" s="222">
        <v>0</v>
      </c>
      <c r="R156" s="222">
        <f>Q156*H156</f>
        <v>0</v>
      </c>
      <c r="S156" s="222">
        <v>0</v>
      </c>
      <c r="T156" s="223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24" t="s">
        <v>126</v>
      </c>
      <c r="AT156" s="224" t="s">
        <v>122</v>
      </c>
      <c r="AU156" s="224" t="s">
        <v>83</v>
      </c>
      <c r="AY156" s="16" t="s">
        <v>120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6" t="s">
        <v>78</v>
      </c>
      <c r="BK156" s="225">
        <f>ROUND(I156*H156,2)</f>
        <v>0</v>
      </c>
      <c r="BL156" s="16" t="s">
        <v>126</v>
      </c>
      <c r="BM156" s="224" t="s">
        <v>228</v>
      </c>
    </row>
    <row r="157" spans="1:65" s="2" customFormat="1" ht="33" customHeight="1">
      <c r="A157" s="37"/>
      <c r="B157" s="38"/>
      <c r="C157" s="212" t="s">
        <v>229</v>
      </c>
      <c r="D157" s="212" t="s">
        <v>122</v>
      </c>
      <c r="E157" s="213" t="s">
        <v>230</v>
      </c>
      <c r="F157" s="214" t="s">
        <v>231</v>
      </c>
      <c r="G157" s="215" t="s">
        <v>125</v>
      </c>
      <c r="H157" s="216">
        <v>14.5</v>
      </c>
      <c r="I157" s="217"/>
      <c r="J157" s="218">
        <f>ROUND(I157*H157,2)</f>
        <v>0</v>
      </c>
      <c r="K157" s="219"/>
      <c r="L157" s="43"/>
      <c r="M157" s="220" t="s">
        <v>1</v>
      </c>
      <c r="N157" s="221" t="s">
        <v>38</v>
      </c>
      <c r="O157" s="90"/>
      <c r="P157" s="222">
        <f>O157*H157</f>
        <v>0</v>
      </c>
      <c r="Q157" s="222">
        <v>0</v>
      </c>
      <c r="R157" s="222">
        <f>Q157*H157</f>
        <v>0</v>
      </c>
      <c r="S157" s="222">
        <v>0</v>
      </c>
      <c r="T157" s="223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24" t="s">
        <v>126</v>
      </c>
      <c r="AT157" s="224" t="s">
        <v>122</v>
      </c>
      <c r="AU157" s="224" t="s">
        <v>83</v>
      </c>
      <c r="AY157" s="16" t="s">
        <v>120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6" t="s">
        <v>78</v>
      </c>
      <c r="BK157" s="225">
        <f>ROUND(I157*H157,2)</f>
        <v>0</v>
      </c>
      <c r="BL157" s="16" t="s">
        <v>126</v>
      </c>
      <c r="BM157" s="224" t="s">
        <v>232</v>
      </c>
    </row>
    <row r="158" spans="1:65" s="2" customFormat="1" ht="33" customHeight="1">
      <c r="A158" s="37"/>
      <c r="B158" s="38"/>
      <c r="C158" s="212" t="s">
        <v>233</v>
      </c>
      <c r="D158" s="212" t="s">
        <v>122</v>
      </c>
      <c r="E158" s="213" t="s">
        <v>234</v>
      </c>
      <c r="F158" s="214" t="s">
        <v>235</v>
      </c>
      <c r="G158" s="215" t="s">
        <v>125</v>
      </c>
      <c r="H158" s="216">
        <v>1.5</v>
      </c>
      <c r="I158" s="217"/>
      <c r="J158" s="218">
        <f>ROUND(I158*H158,2)</f>
        <v>0</v>
      </c>
      <c r="K158" s="219"/>
      <c r="L158" s="43"/>
      <c r="M158" s="220" t="s">
        <v>1</v>
      </c>
      <c r="N158" s="221" t="s">
        <v>38</v>
      </c>
      <c r="O158" s="90"/>
      <c r="P158" s="222">
        <f>O158*H158</f>
        <v>0</v>
      </c>
      <c r="Q158" s="222">
        <v>0</v>
      </c>
      <c r="R158" s="222">
        <f>Q158*H158</f>
        <v>0</v>
      </c>
      <c r="S158" s="222">
        <v>0</v>
      </c>
      <c r="T158" s="223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24" t="s">
        <v>126</v>
      </c>
      <c r="AT158" s="224" t="s">
        <v>122</v>
      </c>
      <c r="AU158" s="224" t="s">
        <v>83</v>
      </c>
      <c r="AY158" s="16" t="s">
        <v>120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6" t="s">
        <v>78</v>
      </c>
      <c r="BK158" s="225">
        <f>ROUND(I158*H158,2)</f>
        <v>0</v>
      </c>
      <c r="BL158" s="16" t="s">
        <v>126</v>
      </c>
      <c r="BM158" s="224" t="s">
        <v>236</v>
      </c>
    </row>
    <row r="159" spans="1:65" s="2" customFormat="1" ht="24.15" customHeight="1">
      <c r="A159" s="37"/>
      <c r="B159" s="38"/>
      <c r="C159" s="212" t="s">
        <v>237</v>
      </c>
      <c r="D159" s="212" t="s">
        <v>122</v>
      </c>
      <c r="E159" s="213" t="s">
        <v>238</v>
      </c>
      <c r="F159" s="214" t="s">
        <v>239</v>
      </c>
      <c r="G159" s="215" t="s">
        <v>125</v>
      </c>
      <c r="H159" s="216">
        <v>30.9</v>
      </c>
      <c r="I159" s="217"/>
      <c r="J159" s="218">
        <f>ROUND(I159*H159,2)</f>
        <v>0</v>
      </c>
      <c r="K159" s="219"/>
      <c r="L159" s="43"/>
      <c r="M159" s="220" t="s">
        <v>1</v>
      </c>
      <c r="N159" s="221" t="s">
        <v>38</v>
      </c>
      <c r="O159" s="90"/>
      <c r="P159" s="222">
        <f>O159*H159</f>
        <v>0</v>
      </c>
      <c r="Q159" s="222">
        <v>0.08922</v>
      </c>
      <c r="R159" s="222">
        <f>Q159*H159</f>
        <v>2.7568979999999996</v>
      </c>
      <c r="S159" s="222">
        <v>0</v>
      </c>
      <c r="T159" s="223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24" t="s">
        <v>126</v>
      </c>
      <c r="AT159" s="224" t="s">
        <v>122</v>
      </c>
      <c r="AU159" s="224" t="s">
        <v>83</v>
      </c>
      <c r="AY159" s="16" t="s">
        <v>120</v>
      </c>
      <c r="BE159" s="225">
        <f>IF(N159="základní",J159,0)</f>
        <v>0</v>
      </c>
      <c r="BF159" s="225">
        <f>IF(N159="snížená",J159,0)</f>
        <v>0</v>
      </c>
      <c r="BG159" s="225">
        <f>IF(N159="zákl. přenesená",J159,0)</f>
        <v>0</v>
      </c>
      <c r="BH159" s="225">
        <f>IF(N159="sníž. přenesená",J159,0)</f>
        <v>0</v>
      </c>
      <c r="BI159" s="225">
        <f>IF(N159="nulová",J159,0)</f>
        <v>0</v>
      </c>
      <c r="BJ159" s="16" t="s">
        <v>78</v>
      </c>
      <c r="BK159" s="225">
        <f>ROUND(I159*H159,2)</f>
        <v>0</v>
      </c>
      <c r="BL159" s="16" t="s">
        <v>126</v>
      </c>
      <c r="BM159" s="224" t="s">
        <v>240</v>
      </c>
    </row>
    <row r="160" spans="1:51" s="13" customFormat="1" ht="12">
      <c r="A160" s="13"/>
      <c r="B160" s="226"/>
      <c r="C160" s="227"/>
      <c r="D160" s="228" t="s">
        <v>138</v>
      </c>
      <c r="E160" s="229" t="s">
        <v>1</v>
      </c>
      <c r="F160" s="230" t="s">
        <v>241</v>
      </c>
      <c r="G160" s="227"/>
      <c r="H160" s="231">
        <v>6.9</v>
      </c>
      <c r="I160" s="232"/>
      <c r="J160" s="227"/>
      <c r="K160" s="227"/>
      <c r="L160" s="233"/>
      <c r="M160" s="234"/>
      <c r="N160" s="235"/>
      <c r="O160" s="235"/>
      <c r="P160" s="235"/>
      <c r="Q160" s="235"/>
      <c r="R160" s="235"/>
      <c r="S160" s="235"/>
      <c r="T160" s="236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7" t="s">
        <v>138</v>
      </c>
      <c r="AU160" s="237" t="s">
        <v>83</v>
      </c>
      <c r="AV160" s="13" t="s">
        <v>83</v>
      </c>
      <c r="AW160" s="13" t="s">
        <v>30</v>
      </c>
      <c r="AX160" s="13" t="s">
        <v>73</v>
      </c>
      <c r="AY160" s="237" t="s">
        <v>120</v>
      </c>
    </row>
    <row r="161" spans="1:51" s="13" customFormat="1" ht="12">
      <c r="A161" s="13"/>
      <c r="B161" s="226"/>
      <c r="C161" s="227"/>
      <c r="D161" s="228" t="s">
        <v>138</v>
      </c>
      <c r="E161" s="229" t="s">
        <v>1</v>
      </c>
      <c r="F161" s="230" t="s">
        <v>242</v>
      </c>
      <c r="G161" s="227"/>
      <c r="H161" s="231">
        <v>24</v>
      </c>
      <c r="I161" s="232"/>
      <c r="J161" s="227"/>
      <c r="K161" s="227"/>
      <c r="L161" s="233"/>
      <c r="M161" s="234"/>
      <c r="N161" s="235"/>
      <c r="O161" s="235"/>
      <c r="P161" s="235"/>
      <c r="Q161" s="235"/>
      <c r="R161" s="235"/>
      <c r="S161" s="235"/>
      <c r="T161" s="23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7" t="s">
        <v>138</v>
      </c>
      <c r="AU161" s="237" t="s">
        <v>83</v>
      </c>
      <c r="AV161" s="13" t="s">
        <v>83</v>
      </c>
      <c r="AW161" s="13" t="s">
        <v>30</v>
      </c>
      <c r="AX161" s="13" t="s">
        <v>73</v>
      </c>
      <c r="AY161" s="237" t="s">
        <v>120</v>
      </c>
    </row>
    <row r="162" spans="1:51" s="14" customFormat="1" ht="12">
      <c r="A162" s="14"/>
      <c r="B162" s="249"/>
      <c r="C162" s="250"/>
      <c r="D162" s="228" t="s">
        <v>138</v>
      </c>
      <c r="E162" s="251" t="s">
        <v>1</v>
      </c>
      <c r="F162" s="252" t="s">
        <v>243</v>
      </c>
      <c r="G162" s="250"/>
      <c r="H162" s="253">
        <v>30.9</v>
      </c>
      <c r="I162" s="254"/>
      <c r="J162" s="250"/>
      <c r="K162" s="250"/>
      <c r="L162" s="255"/>
      <c r="M162" s="256"/>
      <c r="N162" s="257"/>
      <c r="O162" s="257"/>
      <c r="P162" s="257"/>
      <c r="Q162" s="257"/>
      <c r="R162" s="257"/>
      <c r="S162" s="257"/>
      <c r="T162" s="258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9" t="s">
        <v>138</v>
      </c>
      <c r="AU162" s="259" t="s">
        <v>83</v>
      </c>
      <c r="AV162" s="14" t="s">
        <v>126</v>
      </c>
      <c r="AW162" s="14" t="s">
        <v>30</v>
      </c>
      <c r="AX162" s="14" t="s">
        <v>78</v>
      </c>
      <c r="AY162" s="259" t="s">
        <v>120</v>
      </c>
    </row>
    <row r="163" spans="1:65" s="2" customFormat="1" ht="21.75" customHeight="1">
      <c r="A163" s="37"/>
      <c r="B163" s="38"/>
      <c r="C163" s="238" t="s">
        <v>244</v>
      </c>
      <c r="D163" s="238" t="s">
        <v>178</v>
      </c>
      <c r="E163" s="239" t="s">
        <v>245</v>
      </c>
      <c r="F163" s="240" t="s">
        <v>246</v>
      </c>
      <c r="G163" s="241" t="s">
        <v>125</v>
      </c>
      <c r="H163" s="242">
        <v>24.72</v>
      </c>
      <c r="I163" s="243"/>
      <c r="J163" s="244">
        <f>ROUND(I163*H163,2)</f>
        <v>0</v>
      </c>
      <c r="K163" s="245"/>
      <c r="L163" s="246"/>
      <c r="M163" s="247" t="s">
        <v>1</v>
      </c>
      <c r="N163" s="248" t="s">
        <v>38</v>
      </c>
      <c r="O163" s="90"/>
      <c r="P163" s="222">
        <f>O163*H163</f>
        <v>0</v>
      </c>
      <c r="Q163" s="222">
        <v>0.131</v>
      </c>
      <c r="R163" s="222">
        <f>Q163*H163</f>
        <v>3.23832</v>
      </c>
      <c r="S163" s="222">
        <v>0</v>
      </c>
      <c r="T163" s="223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24" t="s">
        <v>155</v>
      </c>
      <c r="AT163" s="224" t="s">
        <v>178</v>
      </c>
      <c r="AU163" s="224" t="s">
        <v>83</v>
      </c>
      <c r="AY163" s="16" t="s">
        <v>120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6" t="s">
        <v>78</v>
      </c>
      <c r="BK163" s="225">
        <f>ROUND(I163*H163,2)</f>
        <v>0</v>
      </c>
      <c r="BL163" s="16" t="s">
        <v>126</v>
      </c>
      <c r="BM163" s="224" t="s">
        <v>247</v>
      </c>
    </row>
    <row r="164" spans="1:51" s="13" customFormat="1" ht="12">
      <c r="A164" s="13"/>
      <c r="B164" s="226"/>
      <c r="C164" s="227"/>
      <c r="D164" s="228" t="s">
        <v>138</v>
      </c>
      <c r="E164" s="227"/>
      <c r="F164" s="230" t="s">
        <v>248</v>
      </c>
      <c r="G164" s="227"/>
      <c r="H164" s="231">
        <v>24.72</v>
      </c>
      <c r="I164" s="232"/>
      <c r="J164" s="227"/>
      <c r="K164" s="227"/>
      <c r="L164" s="233"/>
      <c r="M164" s="234"/>
      <c r="N164" s="235"/>
      <c r="O164" s="235"/>
      <c r="P164" s="235"/>
      <c r="Q164" s="235"/>
      <c r="R164" s="235"/>
      <c r="S164" s="235"/>
      <c r="T164" s="23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7" t="s">
        <v>138</v>
      </c>
      <c r="AU164" s="237" t="s">
        <v>83</v>
      </c>
      <c r="AV164" s="13" t="s">
        <v>83</v>
      </c>
      <c r="AW164" s="13" t="s">
        <v>4</v>
      </c>
      <c r="AX164" s="13" t="s">
        <v>78</v>
      </c>
      <c r="AY164" s="237" t="s">
        <v>120</v>
      </c>
    </row>
    <row r="165" spans="1:65" s="2" customFormat="1" ht="24.15" customHeight="1">
      <c r="A165" s="37"/>
      <c r="B165" s="38"/>
      <c r="C165" s="238" t="s">
        <v>249</v>
      </c>
      <c r="D165" s="238" t="s">
        <v>178</v>
      </c>
      <c r="E165" s="239" t="s">
        <v>250</v>
      </c>
      <c r="F165" s="240" t="s">
        <v>251</v>
      </c>
      <c r="G165" s="241" t="s">
        <v>125</v>
      </c>
      <c r="H165" s="242">
        <v>7.107</v>
      </c>
      <c r="I165" s="243"/>
      <c r="J165" s="244">
        <f>ROUND(I165*H165,2)</f>
        <v>0</v>
      </c>
      <c r="K165" s="245"/>
      <c r="L165" s="246"/>
      <c r="M165" s="247" t="s">
        <v>1</v>
      </c>
      <c r="N165" s="248" t="s">
        <v>38</v>
      </c>
      <c r="O165" s="90"/>
      <c r="P165" s="222">
        <f>O165*H165</f>
        <v>0</v>
      </c>
      <c r="Q165" s="222">
        <v>0.131</v>
      </c>
      <c r="R165" s="222">
        <f>Q165*H165</f>
        <v>0.9310170000000001</v>
      </c>
      <c r="S165" s="222">
        <v>0</v>
      </c>
      <c r="T165" s="223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24" t="s">
        <v>155</v>
      </c>
      <c r="AT165" s="224" t="s">
        <v>178</v>
      </c>
      <c r="AU165" s="224" t="s">
        <v>83</v>
      </c>
      <c r="AY165" s="16" t="s">
        <v>120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6" t="s">
        <v>78</v>
      </c>
      <c r="BK165" s="225">
        <f>ROUND(I165*H165,2)</f>
        <v>0</v>
      </c>
      <c r="BL165" s="16" t="s">
        <v>126</v>
      </c>
      <c r="BM165" s="224" t="s">
        <v>252</v>
      </c>
    </row>
    <row r="166" spans="1:51" s="13" customFormat="1" ht="12">
      <c r="A166" s="13"/>
      <c r="B166" s="226"/>
      <c r="C166" s="227"/>
      <c r="D166" s="228" t="s">
        <v>138</v>
      </c>
      <c r="E166" s="227"/>
      <c r="F166" s="230" t="s">
        <v>253</v>
      </c>
      <c r="G166" s="227"/>
      <c r="H166" s="231">
        <v>7.107</v>
      </c>
      <c r="I166" s="232"/>
      <c r="J166" s="227"/>
      <c r="K166" s="227"/>
      <c r="L166" s="233"/>
      <c r="M166" s="234"/>
      <c r="N166" s="235"/>
      <c r="O166" s="235"/>
      <c r="P166" s="235"/>
      <c r="Q166" s="235"/>
      <c r="R166" s="235"/>
      <c r="S166" s="235"/>
      <c r="T166" s="23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7" t="s">
        <v>138</v>
      </c>
      <c r="AU166" s="237" t="s">
        <v>83</v>
      </c>
      <c r="AV166" s="13" t="s">
        <v>83</v>
      </c>
      <c r="AW166" s="13" t="s">
        <v>4</v>
      </c>
      <c r="AX166" s="13" t="s">
        <v>78</v>
      </c>
      <c r="AY166" s="237" t="s">
        <v>120</v>
      </c>
    </row>
    <row r="167" spans="1:63" s="12" customFormat="1" ht="22.8" customHeight="1">
      <c r="A167" s="12"/>
      <c r="B167" s="196"/>
      <c r="C167" s="197"/>
      <c r="D167" s="198" t="s">
        <v>72</v>
      </c>
      <c r="E167" s="210" t="s">
        <v>161</v>
      </c>
      <c r="F167" s="210" t="s">
        <v>254</v>
      </c>
      <c r="G167" s="197"/>
      <c r="H167" s="197"/>
      <c r="I167" s="200"/>
      <c r="J167" s="211">
        <f>BK167</f>
        <v>0</v>
      </c>
      <c r="K167" s="197"/>
      <c r="L167" s="202"/>
      <c r="M167" s="203"/>
      <c r="N167" s="204"/>
      <c r="O167" s="204"/>
      <c r="P167" s="205">
        <f>SUM(P168:P181)</f>
        <v>0</v>
      </c>
      <c r="Q167" s="204"/>
      <c r="R167" s="205">
        <f>SUM(R168:R181)</f>
        <v>7.1186254</v>
      </c>
      <c r="S167" s="204"/>
      <c r="T167" s="206">
        <f>SUM(T168:T181)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07" t="s">
        <v>78</v>
      </c>
      <c r="AT167" s="208" t="s">
        <v>72</v>
      </c>
      <c r="AU167" s="208" t="s">
        <v>78</v>
      </c>
      <c r="AY167" s="207" t="s">
        <v>120</v>
      </c>
      <c r="BK167" s="209">
        <f>SUM(BK168:BK181)</f>
        <v>0</v>
      </c>
    </row>
    <row r="168" spans="1:65" s="2" customFormat="1" ht="33" customHeight="1">
      <c r="A168" s="37"/>
      <c r="B168" s="38"/>
      <c r="C168" s="212" t="s">
        <v>255</v>
      </c>
      <c r="D168" s="212" t="s">
        <v>122</v>
      </c>
      <c r="E168" s="213" t="s">
        <v>256</v>
      </c>
      <c r="F168" s="214" t="s">
        <v>257</v>
      </c>
      <c r="G168" s="215" t="s">
        <v>143</v>
      </c>
      <c r="H168" s="216">
        <v>17</v>
      </c>
      <c r="I168" s="217"/>
      <c r="J168" s="218">
        <f>ROUND(I168*H168,2)</f>
        <v>0</v>
      </c>
      <c r="K168" s="219"/>
      <c r="L168" s="43"/>
      <c r="M168" s="220" t="s">
        <v>1</v>
      </c>
      <c r="N168" s="221" t="s">
        <v>38</v>
      </c>
      <c r="O168" s="90"/>
      <c r="P168" s="222">
        <f>O168*H168</f>
        <v>0</v>
      </c>
      <c r="Q168" s="222">
        <v>0.1554</v>
      </c>
      <c r="R168" s="222">
        <f>Q168*H168</f>
        <v>2.6418000000000004</v>
      </c>
      <c r="S168" s="222">
        <v>0</v>
      </c>
      <c r="T168" s="223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24" t="s">
        <v>126</v>
      </c>
      <c r="AT168" s="224" t="s">
        <v>122</v>
      </c>
      <c r="AU168" s="224" t="s">
        <v>83</v>
      </c>
      <c r="AY168" s="16" t="s">
        <v>120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6" t="s">
        <v>78</v>
      </c>
      <c r="BK168" s="225">
        <f>ROUND(I168*H168,2)</f>
        <v>0</v>
      </c>
      <c r="BL168" s="16" t="s">
        <v>126</v>
      </c>
      <c r="BM168" s="224" t="s">
        <v>258</v>
      </c>
    </row>
    <row r="169" spans="1:51" s="13" customFormat="1" ht="12">
      <c r="A169" s="13"/>
      <c r="B169" s="226"/>
      <c r="C169" s="227"/>
      <c r="D169" s="228" t="s">
        <v>138</v>
      </c>
      <c r="E169" s="229" t="s">
        <v>1</v>
      </c>
      <c r="F169" s="230" t="s">
        <v>259</v>
      </c>
      <c r="G169" s="227"/>
      <c r="H169" s="231">
        <v>17</v>
      </c>
      <c r="I169" s="232"/>
      <c r="J169" s="227"/>
      <c r="K169" s="227"/>
      <c r="L169" s="233"/>
      <c r="M169" s="234"/>
      <c r="N169" s="235"/>
      <c r="O169" s="235"/>
      <c r="P169" s="235"/>
      <c r="Q169" s="235"/>
      <c r="R169" s="235"/>
      <c r="S169" s="235"/>
      <c r="T169" s="236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7" t="s">
        <v>138</v>
      </c>
      <c r="AU169" s="237" t="s">
        <v>83</v>
      </c>
      <c r="AV169" s="13" t="s">
        <v>83</v>
      </c>
      <c r="AW169" s="13" t="s">
        <v>30</v>
      </c>
      <c r="AX169" s="13" t="s">
        <v>78</v>
      </c>
      <c r="AY169" s="237" t="s">
        <v>120</v>
      </c>
    </row>
    <row r="170" spans="1:65" s="2" customFormat="1" ht="24.15" customHeight="1">
      <c r="A170" s="37"/>
      <c r="B170" s="38"/>
      <c r="C170" s="238" t="s">
        <v>260</v>
      </c>
      <c r="D170" s="238" t="s">
        <v>178</v>
      </c>
      <c r="E170" s="239" t="s">
        <v>261</v>
      </c>
      <c r="F170" s="240" t="s">
        <v>262</v>
      </c>
      <c r="G170" s="241" t="s">
        <v>143</v>
      </c>
      <c r="H170" s="242">
        <v>1.02</v>
      </c>
      <c r="I170" s="243"/>
      <c r="J170" s="244">
        <f>ROUND(I170*H170,2)</f>
        <v>0</v>
      </c>
      <c r="K170" s="245"/>
      <c r="L170" s="246"/>
      <c r="M170" s="247" t="s">
        <v>1</v>
      </c>
      <c r="N170" s="248" t="s">
        <v>38</v>
      </c>
      <c r="O170" s="90"/>
      <c r="P170" s="222">
        <f>O170*H170</f>
        <v>0</v>
      </c>
      <c r="Q170" s="222">
        <v>0.06567</v>
      </c>
      <c r="R170" s="222">
        <f>Q170*H170</f>
        <v>0.06698340000000001</v>
      </c>
      <c r="S170" s="222">
        <v>0</v>
      </c>
      <c r="T170" s="223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24" t="s">
        <v>155</v>
      </c>
      <c r="AT170" s="224" t="s">
        <v>178</v>
      </c>
      <c r="AU170" s="224" t="s">
        <v>83</v>
      </c>
      <c r="AY170" s="16" t="s">
        <v>120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6" t="s">
        <v>78</v>
      </c>
      <c r="BK170" s="225">
        <f>ROUND(I170*H170,2)</f>
        <v>0</v>
      </c>
      <c r="BL170" s="16" t="s">
        <v>126</v>
      </c>
      <c r="BM170" s="224" t="s">
        <v>263</v>
      </c>
    </row>
    <row r="171" spans="1:51" s="13" customFormat="1" ht="12">
      <c r="A171" s="13"/>
      <c r="B171" s="226"/>
      <c r="C171" s="227"/>
      <c r="D171" s="228" t="s">
        <v>138</v>
      </c>
      <c r="E171" s="227"/>
      <c r="F171" s="230" t="s">
        <v>264</v>
      </c>
      <c r="G171" s="227"/>
      <c r="H171" s="231">
        <v>1.02</v>
      </c>
      <c r="I171" s="232"/>
      <c r="J171" s="227"/>
      <c r="K171" s="227"/>
      <c r="L171" s="233"/>
      <c r="M171" s="234"/>
      <c r="N171" s="235"/>
      <c r="O171" s="235"/>
      <c r="P171" s="235"/>
      <c r="Q171" s="235"/>
      <c r="R171" s="235"/>
      <c r="S171" s="235"/>
      <c r="T171" s="236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7" t="s">
        <v>138</v>
      </c>
      <c r="AU171" s="237" t="s">
        <v>83</v>
      </c>
      <c r="AV171" s="13" t="s">
        <v>83</v>
      </c>
      <c r="AW171" s="13" t="s">
        <v>4</v>
      </c>
      <c r="AX171" s="13" t="s">
        <v>78</v>
      </c>
      <c r="AY171" s="237" t="s">
        <v>120</v>
      </c>
    </row>
    <row r="172" spans="1:65" s="2" customFormat="1" ht="21.75" customHeight="1">
      <c r="A172" s="37"/>
      <c r="B172" s="38"/>
      <c r="C172" s="238" t="s">
        <v>265</v>
      </c>
      <c r="D172" s="238" t="s">
        <v>178</v>
      </c>
      <c r="E172" s="239" t="s">
        <v>266</v>
      </c>
      <c r="F172" s="240" t="s">
        <v>267</v>
      </c>
      <c r="G172" s="241" t="s">
        <v>143</v>
      </c>
      <c r="H172" s="242">
        <v>6.12</v>
      </c>
      <c r="I172" s="243"/>
      <c r="J172" s="244">
        <f>ROUND(I172*H172,2)</f>
        <v>0</v>
      </c>
      <c r="K172" s="245"/>
      <c r="L172" s="246"/>
      <c r="M172" s="247" t="s">
        <v>1</v>
      </c>
      <c r="N172" s="248" t="s">
        <v>38</v>
      </c>
      <c r="O172" s="90"/>
      <c r="P172" s="222">
        <f>O172*H172</f>
        <v>0</v>
      </c>
      <c r="Q172" s="222">
        <v>0.0484</v>
      </c>
      <c r="R172" s="222">
        <f>Q172*H172</f>
        <v>0.29620799999999997</v>
      </c>
      <c r="S172" s="222">
        <v>0</v>
      </c>
      <c r="T172" s="223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24" t="s">
        <v>155</v>
      </c>
      <c r="AT172" s="224" t="s">
        <v>178</v>
      </c>
      <c r="AU172" s="224" t="s">
        <v>83</v>
      </c>
      <c r="AY172" s="16" t="s">
        <v>120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6" t="s">
        <v>78</v>
      </c>
      <c r="BK172" s="225">
        <f>ROUND(I172*H172,2)</f>
        <v>0</v>
      </c>
      <c r="BL172" s="16" t="s">
        <v>126</v>
      </c>
      <c r="BM172" s="224" t="s">
        <v>268</v>
      </c>
    </row>
    <row r="173" spans="1:51" s="13" customFormat="1" ht="12">
      <c r="A173" s="13"/>
      <c r="B173" s="226"/>
      <c r="C173" s="227"/>
      <c r="D173" s="228" t="s">
        <v>138</v>
      </c>
      <c r="E173" s="227"/>
      <c r="F173" s="230" t="s">
        <v>269</v>
      </c>
      <c r="G173" s="227"/>
      <c r="H173" s="231">
        <v>6.12</v>
      </c>
      <c r="I173" s="232"/>
      <c r="J173" s="227"/>
      <c r="K173" s="227"/>
      <c r="L173" s="233"/>
      <c r="M173" s="234"/>
      <c r="N173" s="235"/>
      <c r="O173" s="235"/>
      <c r="P173" s="235"/>
      <c r="Q173" s="235"/>
      <c r="R173" s="235"/>
      <c r="S173" s="235"/>
      <c r="T173" s="236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7" t="s">
        <v>138</v>
      </c>
      <c r="AU173" s="237" t="s">
        <v>83</v>
      </c>
      <c r="AV173" s="13" t="s">
        <v>83</v>
      </c>
      <c r="AW173" s="13" t="s">
        <v>4</v>
      </c>
      <c r="AX173" s="13" t="s">
        <v>78</v>
      </c>
      <c r="AY173" s="237" t="s">
        <v>120</v>
      </c>
    </row>
    <row r="174" spans="1:65" s="2" customFormat="1" ht="16.5" customHeight="1">
      <c r="A174" s="37"/>
      <c r="B174" s="38"/>
      <c r="C174" s="238" t="s">
        <v>270</v>
      </c>
      <c r="D174" s="238" t="s">
        <v>178</v>
      </c>
      <c r="E174" s="239" t="s">
        <v>271</v>
      </c>
      <c r="F174" s="240" t="s">
        <v>272</v>
      </c>
      <c r="G174" s="241" t="s">
        <v>143</v>
      </c>
      <c r="H174" s="242">
        <v>10.2</v>
      </c>
      <c r="I174" s="243"/>
      <c r="J174" s="244">
        <f>ROUND(I174*H174,2)</f>
        <v>0</v>
      </c>
      <c r="K174" s="245"/>
      <c r="L174" s="246"/>
      <c r="M174" s="247" t="s">
        <v>1</v>
      </c>
      <c r="N174" s="248" t="s">
        <v>38</v>
      </c>
      <c r="O174" s="90"/>
      <c r="P174" s="222">
        <f>O174*H174</f>
        <v>0</v>
      </c>
      <c r="Q174" s="222">
        <v>0.05612</v>
      </c>
      <c r="R174" s="222">
        <f>Q174*H174</f>
        <v>0.572424</v>
      </c>
      <c r="S174" s="222">
        <v>0</v>
      </c>
      <c r="T174" s="223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24" t="s">
        <v>155</v>
      </c>
      <c r="AT174" s="224" t="s">
        <v>178</v>
      </c>
      <c r="AU174" s="224" t="s">
        <v>83</v>
      </c>
      <c r="AY174" s="16" t="s">
        <v>120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6" t="s">
        <v>78</v>
      </c>
      <c r="BK174" s="225">
        <f>ROUND(I174*H174,2)</f>
        <v>0</v>
      </c>
      <c r="BL174" s="16" t="s">
        <v>126</v>
      </c>
      <c r="BM174" s="224" t="s">
        <v>273</v>
      </c>
    </row>
    <row r="175" spans="1:51" s="13" customFormat="1" ht="12">
      <c r="A175" s="13"/>
      <c r="B175" s="226"/>
      <c r="C175" s="227"/>
      <c r="D175" s="228" t="s">
        <v>138</v>
      </c>
      <c r="E175" s="227"/>
      <c r="F175" s="230" t="s">
        <v>274</v>
      </c>
      <c r="G175" s="227"/>
      <c r="H175" s="231">
        <v>10.2</v>
      </c>
      <c r="I175" s="232"/>
      <c r="J175" s="227"/>
      <c r="K175" s="227"/>
      <c r="L175" s="233"/>
      <c r="M175" s="234"/>
      <c r="N175" s="235"/>
      <c r="O175" s="235"/>
      <c r="P175" s="235"/>
      <c r="Q175" s="235"/>
      <c r="R175" s="235"/>
      <c r="S175" s="235"/>
      <c r="T175" s="236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7" t="s">
        <v>138</v>
      </c>
      <c r="AU175" s="237" t="s">
        <v>83</v>
      </c>
      <c r="AV175" s="13" t="s">
        <v>83</v>
      </c>
      <c r="AW175" s="13" t="s">
        <v>4</v>
      </c>
      <c r="AX175" s="13" t="s">
        <v>78</v>
      </c>
      <c r="AY175" s="237" t="s">
        <v>120</v>
      </c>
    </row>
    <row r="176" spans="1:65" s="2" customFormat="1" ht="33" customHeight="1">
      <c r="A176" s="37"/>
      <c r="B176" s="38"/>
      <c r="C176" s="212" t="s">
        <v>275</v>
      </c>
      <c r="D176" s="212" t="s">
        <v>122</v>
      </c>
      <c r="E176" s="213" t="s">
        <v>276</v>
      </c>
      <c r="F176" s="214" t="s">
        <v>277</v>
      </c>
      <c r="G176" s="215" t="s">
        <v>143</v>
      </c>
      <c r="H176" s="216">
        <v>20</v>
      </c>
      <c r="I176" s="217"/>
      <c r="J176" s="218">
        <f>ROUND(I176*H176,2)</f>
        <v>0</v>
      </c>
      <c r="K176" s="219"/>
      <c r="L176" s="43"/>
      <c r="M176" s="220" t="s">
        <v>1</v>
      </c>
      <c r="N176" s="221" t="s">
        <v>38</v>
      </c>
      <c r="O176" s="90"/>
      <c r="P176" s="222">
        <f>O176*H176</f>
        <v>0</v>
      </c>
      <c r="Q176" s="222">
        <v>0.1295</v>
      </c>
      <c r="R176" s="222">
        <f>Q176*H176</f>
        <v>2.59</v>
      </c>
      <c r="S176" s="222">
        <v>0</v>
      </c>
      <c r="T176" s="223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24" t="s">
        <v>126</v>
      </c>
      <c r="AT176" s="224" t="s">
        <v>122</v>
      </c>
      <c r="AU176" s="224" t="s">
        <v>83</v>
      </c>
      <c r="AY176" s="16" t="s">
        <v>120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6" t="s">
        <v>78</v>
      </c>
      <c r="BK176" s="225">
        <f>ROUND(I176*H176,2)</f>
        <v>0</v>
      </c>
      <c r="BL176" s="16" t="s">
        <v>126</v>
      </c>
      <c r="BM176" s="224" t="s">
        <v>278</v>
      </c>
    </row>
    <row r="177" spans="1:51" s="13" customFormat="1" ht="12">
      <c r="A177" s="13"/>
      <c r="B177" s="226"/>
      <c r="C177" s="227"/>
      <c r="D177" s="228" t="s">
        <v>138</v>
      </c>
      <c r="E177" s="229" t="s">
        <v>1</v>
      </c>
      <c r="F177" s="230" t="s">
        <v>279</v>
      </c>
      <c r="G177" s="227"/>
      <c r="H177" s="231">
        <v>20</v>
      </c>
      <c r="I177" s="232"/>
      <c r="J177" s="227"/>
      <c r="K177" s="227"/>
      <c r="L177" s="233"/>
      <c r="M177" s="234"/>
      <c r="N177" s="235"/>
      <c r="O177" s="235"/>
      <c r="P177" s="235"/>
      <c r="Q177" s="235"/>
      <c r="R177" s="235"/>
      <c r="S177" s="235"/>
      <c r="T177" s="236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7" t="s">
        <v>138</v>
      </c>
      <c r="AU177" s="237" t="s">
        <v>83</v>
      </c>
      <c r="AV177" s="13" t="s">
        <v>83</v>
      </c>
      <c r="AW177" s="13" t="s">
        <v>30</v>
      </c>
      <c r="AX177" s="13" t="s">
        <v>78</v>
      </c>
      <c r="AY177" s="237" t="s">
        <v>120</v>
      </c>
    </row>
    <row r="178" spans="1:65" s="2" customFormat="1" ht="16.5" customHeight="1">
      <c r="A178" s="37"/>
      <c r="B178" s="38"/>
      <c r="C178" s="238" t="s">
        <v>280</v>
      </c>
      <c r="D178" s="238" t="s">
        <v>178</v>
      </c>
      <c r="E178" s="239" t="s">
        <v>281</v>
      </c>
      <c r="F178" s="240" t="s">
        <v>282</v>
      </c>
      <c r="G178" s="241" t="s">
        <v>143</v>
      </c>
      <c r="H178" s="242">
        <v>20.4</v>
      </c>
      <c r="I178" s="243"/>
      <c r="J178" s="244">
        <f>ROUND(I178*H178,2)</f>
        <v>0</v>
      </c>
      <c r="K178" s="245"/>
      <c r="L178" s="246"/>
      <c r="M178" s="247" t="s">
        <v>1</v>
      </c>
      <c r="N178" s="248" t="s">
        <v>38</v>
      </c>
      <c r="O178" s="90"/>
      <c r="P178" s="222">
        <f>O178*H178</f>
        <v>0</v>
      </c>
      <c r="Q178" s="222">
        <v>0.046</v>
      </c>
      <c r="R178" s="222">
        <f>Q178*H178</f>
        <v>0.9383999999999999</v>
      </c>
      <c r="S178" s="222">
        <v>0</v>
      </c>
      <c r="T178" s="223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24" t="s">
        <v>155</v>
      </c>
      <c r="AT178" s="224" t="s">
        <v>178</v>
      </c>
      <c r="AU178" s="224" t="s">
        <v>83</v>
      </c>
      <c r="AY178" s="16" t="s">
        <v>120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6" t="s">
        <v>78</v>
      </c>
      <c r="BK178" s="225">
        <f>ROUND(I178*H178,2)</f>
        <v>0</v>
      </c>
      <c r="BL178" s="16" t="s">
        <v>126</v>
      </c>
      <c r="BM178" s="224" t="s">
        <v>283</v>
      </c>
    </row>
    <row r="179" spans="1:51" s="13" customFormat="1" ht="12">
      <c r="A179" s="13"/>
      <c r="B179" s="226"/>
      <c r="C179" s="227"/>
      <c r="D179" s="228" t="s">
        <v>138</v>
      </c>
      <c r="E179" s="227"/>
      <c r="F179" s="230" t="s">
        <v>284</v>
      </c>
      <c r="G179" s="227"/>
      <c r="H179" s="231">
        <v>20.4</v>
      </c>
      <c r="I179" s="232"/>
      <c r="J179" s="227"/>
      <c r="K179" s="227"/>
      <c r="L179" s="233"/>
      <c r="M179" s="234"/>
      <c r="N179" s="235"/>
      <c r="O179" s="235"/>
      <c r="P179" s="235"/>
      <c r="Q179" s="235"/>
      <c r="R179" s="235"/>
      <c r="S179" s="235"/>
      <c r="T179" s="236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7" t="s">
        <v>138</v>
      </c>
      <c r="AU179" s="237" t="s">
        <v>83</v>
      </c>
      <c r="AV179" s="13" t="s">
        <v>83</v>
      </c>
      <c r="AW179" s="13" t="s">
        <v>4</v>
      </c>
      <c r="AX179" s="13" t="s">
        <v>78</v>
      </c>
      <c r="AY179" s="237" t="s">
        <v>120</v>
      </c>
    </row>
    <row r="180" spans="1:65" s="2" customFormat="1" ht="33" customHeight="1">
      <c r="A180" s="37"/>
      <c r="B180" s="38"/>
      <c r="C180" s="212" t="s">
        <v>285</v>
      </c>
      <c r="D180" s="212" t="s">
        <v>122</v>
      </c>
      <c r="E180" s="213" t="s">
        <v>286</v>
      </c>
      <c r="F180" s="214" t="s">
        <v>287</v>
      </c>
      <c r="G180" s="215" t="s">
        <v>143</v>
      </c>
      <c r="H180" s="216">
        <v>21</v>
      </c>
      <c r="I180" s="217"/>
      <c r="J180" s="218">
        <f>ROUND(I180*H180,2)</f>
        <v>0</v>
      </c>
      <c r="K180" s="219"/>
      <c r="L180" s="43"/>
      <c r="M180" s="220" t="s">
        <v>1</v>
      </c>
      <c r="N180" s="221" t="s">
        <v>38</v>
      </c>
      <c r="O180" s="90"/>
      <c r="P180" s="222">
        <f>O180*H180</f>
        <v>0</v>
      </c>
      <c r="Q180" s="222">
        <v>0.00061</v>
      </c>
      <c r="R180" s="222">
        <f>Q180*H180</f>
        <v>0.01281</v>
      </c>
      <c r="S180" s="222">
        <v>0</v>
      </c>
      <c r="T180" s="223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24" t="s">
        <v>126</v>
      </c>
      <c r="AT180" s="224" t="s">
        <v>122</v>
      </c>
      <c r="AU180" s="224" t="s">
        <v>83</v>
      </c>
      <c r="AY180" s="16" t="s">
        <v>120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6" t="s">
        <v>78</v>
      </c>
      <c r="BK180" s="225">
        <f>ROUND(I180*H180,2)</f>
        <v>0</v>
      </c>
      <c r="BL180" s="16" t="s">
        <v>126</v>
      </c>
      <c r="BM180" s="224" t="s">
        <v>288</v>
      </c>
    </row>
    <row r="181" spans="1:51" s="13" customFormat="1" ht="12">
      <c r="A181" s="13"/>
      <c r="B181" s="226"/>
      <c r="C181" s="227"/>
      <c r="D181" s="228" t="s">
        <v>138</v>
      </c>
      <c r="E181" s="229" t="s">
        <v>1</v>
      </c>
      <c r="F181" s="230" t="s">
        <v>289</v>
      </c>
      <c r="G181" s="227"/>
      <c r="H181" s="231">
        <v>21</v>
      </c>
      <c r="I181" s="232"/>
      <c r="J181" s="227"/>
      <c r="K181" s="227"/>
      <c r="L181" s="233"/>
      <c r="M181" s="234"/>
      <c r="N181" s="235"/>
      <c r="O181" s="235"/>
      <c r="P181" s="235"/>
      <c r="Q181" s="235"/>
      <c r="R181" s="235"/>
      <c r="S181" s="235"/>
      <c r="T181" s="236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7" t="s">
        <v>138</v>
      </c>
      <c r="AU181" s="237" t="s">
        <v>83</v>
      </c>
      <c r="AV181" s="13" t="s">
        <v>83</v>
      </c>
      <c r="AW181" s="13" t="s">
        <v>30</v>
      </c>
      <c r="AX181" s="13" t="s">
        <v>78</v>
      </c>
      <c r="AY181" s="237" t="s">
        <v>120</v>
      </c>
    </row>
    <row r="182" spans="1:63" s="12" customFormat="1" ht="22.8" customHeight="1">
      <c r="A182" s="12"/>
      <c r="B182" s="196"/>
      <c r="C182" s="197"/>
      <c r="D182" s="198" t="s">
        <v>72</v>
      </c>
      <c r="E182" s="210" t="s">
        <v>290</v>
      </c>
      <c r="F182" s="210" t="s">
        <v>291</v>
      </c>
      <c r="G182" s="197"/>
      <c r="H182" s="197"/>
      <c r="I182" s="200"/>
      <c r="J182" s="211">
        <f>BK182</f>
        <v>0</v>
      </c>
      <c r="K182" s="197"/>
      <c r="L182" s="202"/>
      <c r="M182" s="203"/>
      <c r="N182" s="204"/>
      <c r="O182" s="204"/>
      <c r="P182" s="205">
        <f>SUM(P183:P196)</f>
        <v>0</v>
      </c>
      <c r="Q182" s="204"/>
      <c r="R182" s="205">
        <f>SUM(R183:R196)</f>
        <v>0</v>
      </c>
      <c r="S182" s="204"/>
      <c r="T182" s="206">
        <f>SUM(T183:T196)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07" t="s">
        <v>78</v>
      </c>
      <c r="AT182" s="208" t="s">
        <v>72</v>
      </c>
      <c r="AU182" s="208" t="s">
        <v>78</v>
      </c>
      <c r="AY182" s="207" t="s">
        <v>120</v>
      </c>
      <c r="BK182" s="209">
        <f>SUM(BK183:BK196)</f>
        <v>0</v>
      </c>
    </row>
    <row r="183" spans="1:65" s="2" customFormat="1" ht="21.75" customHeight="1">
      <c r="A183" s="37"/>
      <c r="B183" s="38"/>
      <c r="C183" s="212" t="s">
        <v>292</v>
      </c>
      <c r="D183" s="212" t="s">
        <v>122</v>
      </c>
      <c r="E183" s="213" t="s">
        <v>293</v>
      </c>
      <c r="F183" s="214" t="s">
        <v>294</v>
      </c>
      <c r="G183" s="215" t="s">
        <v>158</v>
      </c>
      <c r="H183" s="216">
        <v>0.23</v>
      </c>
      <c r="I183" s="217"/>
      <c r="J183" s="218">
        <f>ROUND(I183*H183,2)</f>
        <v>0</v>
      </c>
      <c r="K183" s="219"/>
      <c r="L183" s="43"/>
      <c r="M183" s="220" t="s">
        <v>1</v>
      </c>
      <c r="N183" s="221" t="s">
        <v>38</v>
      </c>
      <c r="O183" s="90"/>
      <c r="P183" s="222">
        <f>O183*H183</f>
        <v>0</v>
      </c>
      <c r="Q183" s="222">
        <v>0</v>
      </c>
      <c r="R183" s="222">
        <f>Q183*H183</f>
        <v>0</v>
      </c>
      <c r="S183" s="222">
        <v>0</v>
      </c>
      <c r="T183" s="223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24" t="s">
        <v>126</v>
      </c>
      <c r="AT183" s="224" t="s">
        <v>122</v>
      </c>
      <c r="AU183" s="224" t="s">
        <v>83</v>
      </c>
      <c r="AY183" s="16" t="s">
        <v>120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6" t="s">
        <v>78</v>
      </c>
      <c r="BK183" s="225">
        <f>ROUND(I183*H183,2)</f>
        <v>0</v>
      </c>
      <c r="BL183" s="16" t="s">
        <v>126</v>
      </c>
      <c r="BM183" s="224" t="s">
        <v>295</v>
      </c>
    </row>
    <row r="184" spans="1:51" s="13" customFormat="1" ht="12">
      <c r="A184" s="13"/>
      <c r="B184" s="226"/>
      <c r="C184" s="227"/>
      <c r="D184" s="228" t="s">
        <v>138</v>
      </c>
      <c r="E184" s="229" t="s">
        <v>1</v>
      </c>
      <c r="F184" s="230" t="s">
        <v>84</v>
      </c>
      <c r="G184" s="227"/>
      <c r="H184" s="231">
        <v>0.23</v>
      </c>
      <c r="I184" s="232"/>
      <c r="J184" s="227"/>
      <c r="K184" s="227"/>
      <c r="L184" s="233"/>
      <c r="M184" s="234"/>
      <c r="N184" s="235"/>
      <c r="O184" s="235"/>
      <c r="P184" s="235"/>
      <c r="Q184" s="235"/>
      <c r="R184" s="235"/>
      <c r="S184" s="235"/>
      <c r="T184" s="236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7" t="s">
        <v>138</v>
      </c>
      <c r="AU184" s="237" t="s">
        <v>83</v>
      </c>
      <c r="AV184" s="13" t="s">
        <v>83</v>
      </c>
      <c r="AW184" s="13" t="s">
        <v>30</v>
      </c>
      <c r="AX184" s="13" t="s">
        <v>78</v>
      </c>
      <c r="AY184" s="237" t="s">
        <v>120</v>
      </c>
    </row>
    <row r="185" spans="1:65" s="2" customFormat="1" ht="24.15" customHeight="1">
      <c r="A185" s="37"/>
      <c r="B185" s="38"/>
      <c r="C185" s="212" t="s">
        <v>296</v>
      </c>
      <c r="D185" s="212" t="s">
        <v>122</v>
      </c>
      <c r="E185" s="213" t="s">
        <v>297</v>
      </c>
      <c r="F185" s="214" t="s">
        <v>298</v>
      </c>
      <c r="G185" s="215" t="s">
        <v>158</v>
      </c>
      <c r="H185" s="216">
        <v>2.07</v>
      </c>
      <c r="I185" s="217"/>
      <c r="J185" s="218">
        <f>ROUND(I185*H185,2)</f>
        <v>0</v>
      </c>
      <c r="K185" s="219"/>
      <c r="L185" s="43"/>
      <c r="M185" s="220" t="s">
        <v>1</v>
      </c>
      <c r="N185" s="221" t="s">
        <v>38</v>
      </c>
      <c r="O185" s="90"/>
      <c r="P185" s="222">
        <f>O185*H185</f>
        <v>0</v>
      </c>
      <c r="Q185" s="222">
        <v>0</v>
      </c>
      <c r="R185" s="222">
        <f>Q185*H185</f>
        <v>0</v>
      </c>
      <c r="S185" s="222">
        <v>0</v>
      </c>
      <c r="T185" s="223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24" t="s">
        <v>126</v>
      </c>
      <c r="AT185" s="224" t="s">
        <v>122</v>
      </c>
      <c r="AU185" s="224" t="s">
        <v>83</v>
      </c>
      <c r="AY185" s="16" t="s">
        <v>120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6" t="s">
        <v>78</v>
      </c>
      <c r="BK185" s="225">
        <f>ROUND(I185*H185,2)</f>
        <v>0</v>
      </c>
      <c r="BL185" s="16" t="s">
        <v>126</v>
      </c>
      <c r="BM185" s="224" t="s">
        <v>299</v>
      </c>
    </row>
    <row r="186" spans="1:51" s="13" customFormat="1" ht="12">
      <c r="A186" s="13"/>
      <c r="B186" s="226"/>
      <c r="C186" s="227"/>
      <c r="D186" s="228" t="s">
        <v>138</v>
      </c>
      <c r="E186" s="229" t="s">
        <v>1</v>
      </c>
      <c r="F186" s="230" t="s">
        <v>300</v>
      </c>
      <c r="G186" s="227"/>
      <c r="H186" s="231">
        <v>2.07</v>
      </c>
      <c r="I186" s="232"/>
      <c r="J186" s="227"/>
      <c r="K186" s="227"/>
      <c r="L186" s="233"/>
      <c r="M186" s="234"/>
      <c r="N186" s="235"/>
      <c r="O186" s="235"/>
      <c r="P186" s="235"/>
      <c r="Q186" s="235"/>
      <c r="R186" s="235"/>
      <c r="S186" s="235"/>
      <c r="T186" s="236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7" t="s">
        <v>138</v>
      </c>
      <c r="AU186" s="237" t="s">
        <v>83</v>
      </c>
      <c r="AV186" s="13" t="s">
        <v>83</v>
      </c>
      <c r="AW186" s="13" t="s">
        <v>30</v>
      </c>
      <c r="AX186" s="13" t="s">
        <v>78</v>
      </c>
      <c r="AY186" s="237" t="s">
        <v>120</v>
      </c>
    </row>
    <row r="187" spans="1:65" s="2" customFormat="1" ht="21.75" customHeight="1">
      <c r="A187" s="37"/>
      <c r="B187" s="38"/>
      <c r="C187" s="212" t="s">
        <v>301</v>
      </c>
      <c r="D187" s="212" t="s">
        <v>122</v>
      </c>
      <c r="E187" s="213" t="s">
        <v>302</v>
      </c>
      <c r="F187" s="214" t="s">
        <v>303</v>
      </c>
      <c r="G187" s="215" t="s">
        <v>158</v>
      </c>
      <c r="H187" s="216">
        <v>4.565</v>
      </c>
      <c r="I187" s="217"/>
      <c r="J187" s="218">
        <f>ROUND(I187*H187,2)</f>
        <v>0</v>
      </c>
      <c r="K187" s="219"/>
      <c r="L187" s="43"/>
      <c r="M187" s="220" t="s">
        <v>1</v>
      </c>
      <c r="N187" s="221" t="s">
        <v>38</v>
      </c>
      <c r="O187" s="90"/>
      <c r="P187" s="222">
        <f>O187*H187</f>
        <v>0</v>
      </c>
      <c r="Q187" s="222">
        <v>0</v>
      </c>
      <c r="R187" s="222">
        <f>Q187*H187</f>
        <v>0</v>
      </c>
      <c r="S187" s="222">
        <v>0</v>
      </c>
      <c r="T187" s="223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24" t="s">
        <v>126</v>
      </c>
      <c r="AT187" s="224" t="s">
        <v>122</v>
      </c>
      <c r="AU187" s="224" t="s">
        <v>83</v>
      </c>
      <c r="AY187" s="16" t="s">
        <v>120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6" t="s">
        <v>78</v>
      </c>
      <c r="BK187" s="225">
        <f>ROUND(I187*H187,2)</f>
        <v>0</v>
      </c>
      <c r="BL187" s="16" t="s">
        <v>126</v>
      </c>
      <c r="BM187" s="224" t="s">
        <v>304</v>
      </c>
    </row>
    <row r="188" spans="1:51" s="13" customFormat="1" ht="12">
      <c r="A188" s="13"/>
      <c r="B188" s="226"/>
      <c r="C188" s="227"/>
      <c r="D188" s="228" t="s">
        <v>138</v>
      </c>
      <c r="E188" s="229" t="s">
        <v>1</v>
      </c>
      <c r="F188" s="230" t="s">
        <v>305</v>
      </c>
      <c r="G188" s="227"/>
      <c r="H188" s="231">
        <v>4.565</v>
      </c>
      <c r="I188" s="232"/>
      <c r="J188" s="227"/>
      <c r="K188" s="227"/>
      <c r="L188" s="233"/>
      <c r="M188" s="234"/>
      <c r="N188" s="235"/>
      <c r="O188" s="235"/>
      <c r="P188" s="235"/>
      <c r="Q188" s="235"/>
      <c r="R188" s="235"/>
      <c r="S188" s="235"/>
      <c r="T188" s="236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7" t="s">
        <v>138</v>
      </c>
      <c r="AU188" s="237" t="s">
        <v>83</v>
      </c>
      <c r="AV188" s="13" t="s">
        <v>83</v>
      </c>
      <c r="AW188" s="13" t="s">
        <v>30</v>
      </c>
      <c r="AX188" s="13" t="s">
        <v>78</v>
      </c>
      <c r="AY188" s="237" t="s">
        <v>120</v>
      </c>
    </row>
    <row r="189" spans="1:65" s="2" customFormat="1" ht="24.15" customHeight="1">
      <c r="A189" s="37"/>
      <c r="B189" s="38"/>
      <c r="C189" s="212" t="s">
        <v>306</v>
      </c>
      <c r="D189" s="212" t="s">
        <v>122</v>
      </c>
      <c r="E189" s="213" t="s">
        <v>307</v>
      </c>
      <c r="F189" s="214" t="s">
        <v>308</v>
      </c>
      <c r="G189" s="215" t="s">
        <v>158</v>
      </c>
      <c r="H189" s="216">
        <v>41.085</v>
      </c>
      <c r="I189" s="217"/>
      <c r="J189" s="218">
        <f>ROUND(I189*H189,2)</f>
        <v>0</v>
      </c>
      <c r="K189" s="219"/>
      <c r="L189" s="43"/>
      <c r="M189" s="220" t="s">
        <v>1</v>
      </c>
      <c r="N189" s="221" t="s">
        <v>38</v>
      </c>
      <c r="O189" s="90"/>
      <c r="P189" s="222">
        <f>O189*H189</f>
        <v>0</v>
      </c>
      <c r="Q189" s="222">
        <v>0</v>
      </c>
      <c r="R189" s="222">
        <f>Q189*H189</f>
        <v>0</v>
      </c>
      <c r="S189" s="222">
        <v>0</v>
      </c>
      <c r="T189" s="223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24" t="s">
        <v>126</v>
      </c>
      <c r="AT189" s="224" t="s">
        <v>122</v>
      </c>
      <c r="AU189" s="224" t="s">
        <v>83</v>
      </c>
      <c r="AY189" s="16" t="s">
        <v>120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6" t="s">
        <v>78</v>
      </c>
      <c r="BK189" s="225">
        <f>ROUND(I189*H189,2)</f>
        <v>0</v>
      </c>
      <c r="BL189" s="16" t="s">
        <v>126</v>
      </c>
      <c r="BM189" s="224" t="s">
        <v>309</v>
      </c>
    </row>
    <row r="190" spans="1:51" s="13" customFormat="1" ht="12">
      <c r="A190" s="13"/>
      <c r="B190" s="226"/>
      <c r="C190" s="227"/>
      <c r="D190" s="228" t="s">
        <v>138</v>
      </c>
      <c r="E190" s="229" t="s">
        <v>1</v>
      </c>
      <c r="F190" s="230" t="s">
        <v>310</v>
      </c>
      <c r="G190" s="227"/>
      <c r="H190" s="231">
        <v>41.085</v>
      </c>
      <c r="I190" s="232"/>
      <c r="J190" s="227"/>
      <c r="K190" s="227"/>
      <c r="L190" s="233"/>
      <c r="M190" s="234"/>
      <c r="N190" s="235"/>
      <c r="O190" s="235"/>
      <c r="P190" s="235"/>
      <c r="Q190" s="235"/>
      <c r="R190" s="235"/>
      <c r="S190" s="235"/>
      <c r="T190" s="236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7" t="s">
        <v>138</v>
      </c>
      <c r="AU190" s="237" t="s">
        <v>83</v>
      </c>
      <c r="AV190" s="13" t="s">
        <v>83</v>
      </c>
      <c r="AW190" s="13" t="s">
        <v>30</v>
      </c>
      <c r="AX190" s="13" t="s">
        <v>78</v>
      </c>
      <c r="AY190" s="237" t="s">
        <v>120</v>
      </c>
    </row>
    <row r="191" spans="1:65" s="2" customFormat="1" ht="37.8" customHeight="1">
      <c r="A191" s="37"/>
      <c r="B191" s="38"/>
      <c r="C191" s="212" t="s">
        <v>311</v>
      </c>
      <c r="D191" s="212" t="s">
        <v>122</v>
      </c>
      <c r="E191" s="213" t="s">
        <v>312</v>
      </c>
      <c r="F191" s="214" t="s">
        <v>313</v>
      </c>
      <c r="G191" s="215" t="s">
        <v>158</v>
      </c>
      <c r="H191" s="216">
        <v>1.355</v>
      </c>
      <c r="I191" s="217"/>
      <c r="J191" s="218">
        <f>ROUND(I191*H191,2)</f>
        <v>0</v>
      </c>
      <c r="K191" s="219"/>
      <c r="L191" s="43"/>
      <c r="M191" s="220" t="s">
        <v>1</v>
      </c>
      <c r="N191" s="221" t="s">
        <v>38</v>
      </c>
      <c r="O191" s="90"/>
      <c r="P191" s="222">
        <f>O191*H191</f>
        <v>0</v>
      </c>
      <c r="Q191" s="222">
        <v>0</v>
      </c>
      <c r="R191" s="222">
        <f>Q191*H191</f>
        <v>0</v>
      </c>
      <c r="S191" s="222">
        <v>0</v>
      </c>
      <c r="T191" s="223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24" t="s">
        <v>126</v>
      </c>
      <c r="AT191" s="224" t="s">
        <v>122</v>
      </c>
      <c r="AU191" s="224" t="s">
        <v>83</v>
      </c>
      <c r="AY191" s="16" t="s">
        <v>120</v>
      </c>
      <c r="BE191" s="225">
        <f>IF(N191="základní",J191,0)</f>
        <v>0</v>
      </c>
      <c r="BF191" s="225">
        <f>IF(N191="snížená",J191,0)</f>
        <v>0</v>
      </c>
      <c r="BG191" s="225">
        <f>IF(N191="zákl. přenesená",J191,0)</f>
        <v>0</v>
      </c>
      <c r="BH191" s="225">
        <f>IF(N191="sníž. přenesená",J191,0)</f>
        <v>0</v>
      </c>
      <c r="BI191" s="225">
        <f>IF(N191="nulová",J191,0)</f>
        <v>0</v>
      </c>
      <c r="BJ191" s="16" t="s">
        <v>78</v>
      </c>
      <c r="BK191" s="225">
        <f>ROUND(I191*H191,2)</f>
        <v>0</v>
      </c>
      <c r="BL191" s="16" t="s">
        <v>126</v>
      </c>
      <c r="BM191" s="224" t="s">
        <v>314</v>
      </c>
    </row>
    <row r="192" spans="1:51" s="13" customFormat="1" ht="12">
      <c r="A192" s="13"/>
      <c r="B192" s="226"/>
      <c r="C192" s="227"/>
      <c r="D192" s="228" t="s">
        <v>138</v>
      </c>
      <c r="E192" s="229" t="s">
        <v>80</v>
      </c>
      <c r="F192" s="230" t="s">
        <v>315</v>
      </c>
      <c r="G192" s="227"/>
      <c r="H192" s="231">
        <v>1.355</v>
      </c>
      <c r="I192" s="232"/>
      <c r="J192" s="227"/>
      <c r="K192" s="227"/>
      <c r="L192" s="233"/>
      <c r="M192" s="234"/>
      <c r="N192" s="235"/>
      <c r="O192" s="235"/>
      <c r="P192" s="235"/>
      <c r="Q192" s="235"/>
      <c r="R192" s="235"/>
      <c r="S192" s="235"/>
      <c r="T192" s="236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7" t="s">
        <v>138</v>
      </c>
      <c r="AU192" s="237" t="s">
        <v>83</v>
      </c>
      <c r="AV192" s="13" t="s">
        <v>83</v>
      </c>
      <c r="AW192" s="13" t="s">
        <v>30</v>
      </c>
      <c r="AX192" s="13" t="s">
        <v>78</v>
      </c>
      <c r="AY192" s="237" t="s">
        <v>120</v>
      </c>
    </row>
    <row r="193" spans="1:65" s="2" customFormat="1" ht="44.25" customHeight="1">
      <c r="A193" s="37"/>
      <c r="B193" s="38"/>
      <c r="C193" s="212" t="s">
        <v>316</v>
      </c>
      <c r="D193" s="212" t="s">
        <v>122</v>
      </c>
      <c r="E193" s="213" t="s">
        <v>317</v>
      </c>
      <c r="F193" s="214" t="s">
        <v>318</v>
      </c>
      <c r="G193" s="215" t="s">
        <v>158</v>
      </c>
      <c r="H193" s="216">
        <v>0.23</v>
      </c>
      <c r="I193" s="217"/>
      <c r="J193" s="218">
        <f>ROUND(I193*H193,2)</f>
        <v>0</v>
      </c>
      <c r="K193" s="219"/>
      <c r="L193" s="43"/>
      <c r="M193" s="220" t="s">
        <v>1</v>
      </c>
      <c r="N193" s="221" t="s">
        <v>38</v>
      </c>
      <c r="O193" s="90"/>
      <c r="P193" s="222">
        <f>O193*H193</f>
        <v>0</v>
      </c>
      <c r="Q193" s="222">
        <v>0</v>
      </c>
      <c r="R193" s="222">
        <f>Q193*H193</f>
        <v>0</v>
      </c>
      <c r="S193" s="222">
        <v>0</v>
      </c>
      <c r="T193" s="223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24" t="s">
        <v>126</v>
      </c>
      <c r="AT193" s="224" t="s">
        <v>122</v>
      </c>
      <c r="AU193" s="224" t="s">
        <v>83</v>
      </c>
      <c r="AY193" s="16" t="s">
        <v>120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6" t="s">
        <v>78</v>
      </c>
      <c r="BK193" s="225">
        <f>ROUND(I193*H193,2)</f>
        <v>0</v>
      </c>
      <c r="BL193" s="16" t="s">
        <v>126</v>
      </c>
      <c r="BM193" s="224" t="s">
        <v>319</v>
      </c>
    </row>
    <row r="194" spans="1:51" s="13" customFormat="1" ht="12">
      <c r="A194" s="13"/>
      <c r="B194" s="226"/>
      <c r="C194" s="227"/>
      <c r="D194" s="228" t="s">
        <v>138</v>
      </c>
      <c r="E194" s="229" t="s">
        <v>84</v>
      </c>
      <c r="F194" s="230" t="s">
        <v>86</v>
      </c>
      <c r="G194" s="227"/>
      <c r="H194" s="231">
        <v>0.23</v>
      </c>
      <c r="I194" s="232"/>
      <c r="J194" s="227"/>
      <c r="K194" s="227"/>
      <c r="L194" s="233"/>
      <c r="M194" s="234"/>
      <c r="N194" s="235"/>
      <c r="O194" s="235"/>
      <c r="P194" s="235"/>
      <c r="Q194" s="235"/>
      <c r="R194" s="235"/>
      <c r="S194" s="235"/>
      <c r="T194" s="236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7" t="s">
        <v>138</v>
      </c>
      <c r="AU194" s="237" t="s">
        <v>83</v>
      </c>
      <c r="AV194" s="13" t="s">
        <v>83</v>
      </c>
      <c r="AW194" s="13" t="s">
        <v>30</v>
      </c>
      <c r="AX194" s="13" t="s">
        <v>78</v>
      </c>
      <c r="AY194" s="237" t="s">
        <v>120</v>
      </c>
    </row>
    <row r="195" spans="1:65" s="2" customFormat="1" ht="44.25" customHeight="1">
      <c r="A195" s="37"/>
      <c r="B195" s="38"/>
      <c r="C195" s="212" t="s">
        <v>320</v>
      </c>
      <c r="D195" s="212" t="s">
        <v>122</v>
      </c>
      <c r="E195" s="213" t="s">
        <v>321</v>
      </c>
      <c r="F195" s="214" t="s">
        <v>322</v>
      </c>
      <c r="G195" s="215" t="s">
        <v>158</v>
      </c>
      <c r="H195" s="216">
        <v>3.21</v>
      </c>
      <c r="I195" s="217"/>
      <c r="J195" s="218">
        <f>ROUND(I195*H195,2)</f>
        <v>0</v>
      </c>
      <c r="K195" s="219"/>
      <c r="L195" s="43"/>
      <c r="M195" s="220" t="s">
        <v>1</v>
      </c>
      <c r="N195" s="221" t="s">
        <v>38</v>
      </c>
      <c r="O195" s="90"/>
      <c r="P195" s="222">
        <f>O195*H195</f>
        <v>0</v>
      </c>
      <c r="Q195" s="222">
        <v>0</v>
      </c>
      <c r="R195" s="222">
        <f>Q195*H195</f>
        <v>0</v>
      </c>
      <c r="S195" s="222">
        <v>0</v>
      </c>
      <c r="T195" s="223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24" t="s">
        <v>126</v>
      </c>
      <c r="AT195" s="224" t="s">
        <v>122</v>
      </c>
      <c r="AU195" s="224" t="s">
        <v>83</v>
      </c>
      <c r="AY195" s="16" t="s">
        <v>120</v>
      </c>
      <c r="BE195" s="225">
        <f>IF(N195="základní",J195,0)</f>
        <v>0</v>
      </c>
      <c r="BF195" s="225">
        <f>IF(N195="snížená",J195,0)</f>
        <v>0</v>
      </c>
      <c r="BG195" s="225">
        <f>IF(N195="zákl. přenesená",J195,0)</f>
        <v>0</v>
      </c>
      <c r="BH195" s="225">
        <f>IF(N195="sníž. přenesená",J195,0)</f>
        <v>0</v>
      </c>
      <c r="BI195" s="225">
        <f>IF(N195="nulová",J195,0)</f>
        <v>0</v>
      </c>
      <c r="BJ195" s="16" t="s">
        <v>78</v>
      </c>
      <c r="BK195" s="225">
        <f>ROUND(I195*H195,2)</f>
        <v>0</v>
      </c>
      <c r="BL195" s="16" t="s">
        <v>126</v>
      </c>
      <c r="BM195" s="224" t="s">
        <v>323</v>
      </c>
    </row>
    <row r="196" spans="1:51" s="13" customFormat="1" ht="12">
      <c r="A196" s="13"/>
      <c r="B196" s="226"/>
      <c r="C196" s="227"/>
      <c r="D196" s="228" t="s">
        <v>138</v>
      </c>
      <c r="E196" s="229" t="s">
        <v>88</v>
      </c>
      <c r="F196" s="230" t="s">
        <v>324</v>
      </c>
      <c r="G196" s="227"/>
      <c r="H196" s="231">
        <v>3.21</v>
      </c>
      <c r="I196" s="232"/>
      <c r="J196" s="227"/>
      <c r="K196" s="227"/>
      <c r="L196" s="233"/>
      <c r="M196" s="234"/>
      <c r="N196" s="235"/>
      <c r="O196" s="235"/>
      <c r="P196" s="235"/>
      <c r="Q196" s="235"/>
      <c r="R196" s="235"/>
      <c r="S196" s="235"/>
      <c r="T196" s="236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7" t="s">
        <v>138</v>
      </c>
      <c r="AU196" s="237" t="s">
        <v>83</v>
      </c>
      <c r="AV196" s="13" t="s">
        <v>83</v>
      </c>
      <c r="AW196" s="13" t="s">
        <v>30</v>
      </c>
      <c r="AX196" s="13" t="s">
        <v>78</v>
      </c>
      <c r="AY196" s="237" t="s">
        <v>120</v>
      </c>
    </row>
    <row r="197" spans="1:63" s="12" customFormat="1" ht="22.8" customHeight="1">
      <c r="A197" s="12"/>
      <c r="B197" s="196"/>
      <c r="C197" s="197"/>
      <c r="D197" s="198" t="s">
        <v>72</v>
      </c>
      <c r="E197" s="210" t="s">
        <v>325</v>
      </c>
      <c r="F197" s="210" t="s">
        <v>326</v>
      </c>
      <c r="G197" s="197"/>
      <c r="H197" s="197"/>
      <c r="I197" s="200"/>
      <c r="J197" s="211">
        <f>BK197</f>
        <v>0</v>
      </c>
      <c r="K197" s="197"/>
      <c r="L197" s="202"/>
      <c r="M197" s="203"/>
      <c r="N197" s="204"/>
      <c r="O197" s="204"/>
      <c r="P197" s="205">
        <f>P198</f>
        <v>0</v>
      </c>
      <c r="Q197" s="204"/>
      <c r="R197" s="205">
        <f>R198</f>
        <v>0</v>
      </c>
      <c r="S197" s="204"/>
      <c r="T197" s="206">
        <f>T198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07" t="s">
        <v>78</v>
      </c>
      <c r="AT197" s="208" t="s">
        <v>72</v>
      </c>
      <c r="AU197" s="208" t="s">
        <v>78</v>
      </c>
      <c r="AY197" s="207" t="s">
        <v>120</v>
      </c>
      <c r="BK197" s="209">
        <f>BK198</f>
        <v>0</v>
      </c>
    </row>
    <row r="198" spans="1:65" s="2" customFormat="1" ht="24.15" customHeight="1">
      <c r="A198" s="37"/>
      <c r="B198" s="38"/>
      <c r="C198" s="212" t="s">
        <v>327</v>
      </c>
      <c r="D198" s="212" t="s">
        <v>122</v>
      </c>
      <c r="E198" s="213" t="s">
        <v>328</v>
      </c>
      <c r="F198" s="214" t="s">
        <v>329</v>
      </c>
      <c r="G198" s="215" t="s">
        <v>158</v>
      </c>
      <c r="H198" s="216">
        <v>14.351</v>
      </c>
      <c r="I198" s="217"/>
      <c r="J198" s="218">
        <f>ROUND(I198*H198,2)</f>
        <v>0</v>
      </c>
      <c r="K198" s="219"/>
      <c r="L198" s="43"/>
      <c r="M198" s="220" t="s">
        <v>1</v>
      </c>
      <c r="N198" s="221" t="s">
        <v>38</v>
      </c>
      <c r="O198" s="90"/>
      <c r="P198" s="222">
        <f>O198*H198</f>
        <v>0</v>
      </c>
      <c r="Q198" s="222">
        <v>0</v>
      </c>
      <c r="R198" s="222">
        <f>Q198*H198</f>
        <v>0</v>
      </c>
      <c r="S198" s="222">
        <v>0</v>
      </c>
      <c r="T198" s="223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24" t="s">
        <v>126</v>
      </c>
      <c r="AT198" s="224" t="s">
        <v>122</v>
      </c>
      <c r="AU198" s="224" t="s">
        <v>83</v>
      </c>
      <c r="AY198" s="16" t="s">
        <v>120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6" t="s">
        <v>78</v>
      </c>
      <c r="BK198" s="225">
        <f>ROUND(I198*H198,2)</f>
        <v>0</v>
      </c>
      <c r="BL198" s="16" t="s">
        <v>126</v>
      </c>
      <c r="BM198" s="224" t="s">
        <v>330</v>
      </c>
    </row>
    <row r="199" spans="1:63" s="12" customFormat="1" ht="25.9" customHeight="1">
      <c r="A199" s="12"/>
      <c r="B199" s="196"/>
      <c r="C199" s="197"/>
      <c r="D199" s="198" t="s">
        <v>72</v>
      </c>
      <c r="E199" s="199" t="s">
        <v>331</v>
      </c>
      <c r="F199" s="199" t="s">
        <v>332</v>
      </c>
      <c r="G199" s="197"/>
      <c r="H199" s="197"/>
      <c r="I199" s="200"/>
      <c r="J199" s="201">
        <f>BK199</f>
        <v>0</v>
      </c>
      <c r="K199" s="197"/>
      <c r="L199" s="202"/>
      <c r="M199" s="203"/>
      <c r="N199" s="204"/>
      <c r="O199" s="204"/>
      <c r="P199" s="205">
        <f>SUM(P200:P232)</f>
        <v>0</v>
      </c>
      <c r="Q199" s="204"/>
      <c r="R199" s="205">
        <f>SUM(R200:R232)</f>
        <v>0</v>
      </c>
      <c r="S199" s="204"/>
      <c r="T199" s="206">
        <f>SUM(T200:T232)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07" t="s">
        <v>78</v>
      </c>
      <c r="AT199" s="208" t="s">
        <v>72</v>
      </c>
      <c r="AU199" s="208" t="s">
        <v>73</v>
      </c>
      <c r="AY199" s="207" t="s">
        <v>120</v>
      </c>
      <c r="BK199" s="209">
        <f>SUM(BK200:BK232)</f>
        <v>0</v>
      </c>
    </row>
    <row r="200" spans="1:65" s="2" customFormat="1" ht="24.15" customHeight="1">
      <c r="A200" s="37"/>
      <c r="B200" s="38"/>
      <c r="C200" s="212" t="s">
        <v>333</v>
      </c>
      <c r="D200" s="212" t="s">
        <v>122</v>
      </c>
      <c r="E200" s="213" t="s">
        <v>334</v>
      </c>
      <c r="F200" s="214" t="s">
        <v>335</v>
      </c>
      <c r="G200" s="215" t="s">
        <v>336</v>
      </c>
      <c r="H200" s="216">
        <v>2</v>
      </c>
      <c r="I200" s="217"/>
      <c r="J200" s="218">
        <f>ROUND(I200*H200,2)</f>
        <v>0</v>
      </c>
      <c r="K200" s="219"/>
      <c r="L200" s="43"/>
      <c r="M200" s="220" t="s">
        <v>1</v>
      </c>
      <c r="N200" s="221" t="s">
        <v>38</v>
      </c>
      <c r="O200" s="90"/>
      <c r="P200" s="222">
        <f>O200*H200</f>
        <v>0</v>
      </c>
      <c r="Q200" s="222">
        <v>0</v>
      </c>
      <c r="R200" s="222">
        <f>Q200*H200</f>
        <v>0</v>
      </c>
      <c r="S200" s="222">
        <v>0</v>
      </c>
      <c r="T200" s="223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24" t="s">
        <v>126</v>
      </c>
      <c r="AT200" s="224" t="s">
        <v>122</v>
      </c>
      <c r="AU200" s="224" t="s">
        <v>78</v>
      </c>
      <c r="AY200" s="16" t="s">
        <v>120</v>
      </c>
      <c r="BE200" s="225">
        <f>IF(N200="základní",J200,0)</f>
        <v>0</v>
      </c>
      <c r="BF200" s="225">
        <f>IF(N200="snížená",J200,0)</f>
        <v>0</v>
      </c>
      <c r="BG200" s="225">
        <f>IF(N200="zákl. přenesená",J200,0)</f>
        <v>0</v>
      </c>
      <c r="BH200" s="225">
        <f>IF(N200="sníž. přenesená",J200,0)</f>
        <v>0</v>
      </c>
      <c r="BI200" s="225">
        <f>IF(N200="nulová",J200,0)</f>
        <v>0</v>
      </c>
      <c r="BJ200" s="16" t="s">
        <v>78</v>
      </c>
      <c r="BK200" s="225">
        <f>ROUND(I200*H200,2)</f>
        <v>0</v>
      </c>
      <c r="BL200" s="16" t="s">
        <v>126</v>
      </c>
      <c r="BM200" s="224" t="s">
        <v>337</v>
      </c>
    </row>
    <row r="201" spans="1:65" s="2" customFormat="1" ht="16.5" customHeight="1">
      <c r="A201" s="37"/>
      <c r="B201" s="38"/>
      <c r="C201" s="212" t="s">
        <v>338</v>
      </c>
      <c r="D201" s="212" t="s">
        <v>122</v>
      </c>
      <c r="E201" s="213" t="s">
        <v>339</v>
      </c>
      <c r="F201" s="214" t="s">
        <v>340</v>
      </c>
      <c r="G201" s="215" t="s">
        <v>336</v>
      </c>
      <c r="H201" s="216">
        <v>2</v>
      </c>
      <c r="I201" s="217"/>
      <c r="J201" s="218">
        <f>ROUND(I201*H201,2)</f>
        <v>0</v>
      </c>
      <c r="K201" s="219"/>
      <c r="L201" s="43"/>
      <c r="M201" s="220" t="s">
        <v>1</v>
      </c>
      <c r="N201" s="221" t="s">
        <v>38</v>
      </c>
      <c r="O201" s="90"/>
      <c r="P201" s="222">
        <f>O201*H201</f>
        <v>0</v>
      </c>
      <c r="Q201" s="222">
        <v>0</v>
      </c>
      <c r="R201" s="222">
        <f>Q201*H201</f>
        <v>0</v>
      </c>
      <c r="S201" s="222">
        <v>0</v>
      </c>
      <c r="T201" s="223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24" t="s">
        <v>126</v>
      </c>
      <c r="AT201" s="224" t="s">
        <v>122</v>
      </c>
      <c r="AU201" s="224" t="s">
        <v>78</v>
      </c>
      <c r="AY201" s="16" t="s">
        <v>120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6" t="s">
        <v>78</v>
      </c>
      <c r="BK201" s="225">
        <f>ROUND(I201*H201,2)</f>
        <v>0</v>
      </c>
      <c r="BL201" s="16" t="s">
        <v>126</v>
      </c>
      <c r="BM201" s="224" t="s">
        <v>341</v>
      </c>
    </row>
    <row r="202" spans="1:65" s="2" customFormat="1" ht="16.5" customHeight="1">
      <c r="A202" s="37"/>
      <c r="B202" s="38"/>
      <c r="C202" s="212" t="s">
        <v>342</v>
      </c>
      <c r="D202" s="212" t="s">
        <v>122</v>
      </c>
      <c r="E202" s="213" t="s">
        <v>343</v>
      </c>
      <c r="F202" s="214" t="s">
        <v>344</v>
      </c>
      <c r="G202" s="215" t="s">
        <v>336</v>
      </c>
      <c r="H202" s="216">
        <v>2</v>
      </c>
      <c r="I202" s="217"/>
      <c r="J202" s="218">
        <f>ROUND(I202*H202,2)</f>
        <v>0</v>
      </c>
      <c r="K202" s="219"/>
      <c r="L202" s="43"/>
      <c r="M202" s="220" t="s">
        <v>1</v>
      </c>
      <c r="N202" s="221" t="s">
        <v>38</v>
      </c>
      <c r="O202" s="90"/>
      <c r="P202" s="222">
        <f>O202*H202</f>
        <v>0</v>
      </c>
      <c r="Q202" s="222">
        <v>0</v>
      </c>
      <c r="R202" s="222">
        <f>Q202*H202</f>
        <v>0</v>
      </c>
      <c r="S202" s="222">
        <v>0</v>
      </c>
      <c r="T202" s="223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24" t="s">
        <v>126</v>
      </c>
      <c r="AT202" s="224" t="s">
        <v>122</v>
      </c>
      <c r="AU202" s="224" t="s">
        <v>78</v>
      </c>
      <c r="AY202" s="16" t="s">
        <v>120</v>
      </c>
      <c r="BE202" s="225">
        <f>IF(N202="základní",J202,0)</f>
        <v>0</v>
      </c>
      <c r="BF202" s="225">
        <f>IF(N202="snížená",J202,0)</f>
        <v>0</v>
      </c>
      <c r="BG202" s="225">
        <f>IF(N202="zákl. přenesená",J202,0)</f>
        <v>0</v>
      </c>
      <c r="BH202" s="225">
        <f>IF(N202="sníž. přenesená",J202,0)</f>
        <v>0</v>
      </c>
      <c r="BI202" s="225">
        <f>IF(N202="nulová",J202,0)</f>
        <v>0</v>
      </c>
      <c r="BJ202" s="16" t="s">
        <v>78</v>
      </c>
      <c r="BK202" s="225">
        <f>ROUND(I202*H202,2)</f>
        <v>0</v>
      </c>
      <c r="BL202" s="16" t="s">
        <v>126</v>
      </c>
      <c r="BM202" s="224" t="s">
        <v>345</v>
      </c>
    </row>
    <row r="203" spans="1:65" s="2" customFormat="1" ht="16.5" customHeight="1">
      <c r="A203" s="37"/>
      <c r="B203" s="38"/>
      <c r="C203" s="212" t="s">
        <v>346</v>
      </c>
      <c r="D203" s="212" t="s">
        <v>122</v>
      </c>
      <c r="E203" s="213" t="s">
        <v>347</v>
      </c>
      <c r="F203" s="214" t="s">
        <v>348</v>
      </c>
      <c r="G203" s="215" t="s">
        <v>143</v>
      </c>
      <c r="H203" s="216">
        <v>20</v>
      </c>
      <c r="I203" s="217"/>
      <c r="J203" s="218">
        <f>ROUND(I203*H203,2)</f>
        <v>0</v>
      </c>
      <c r="K203" s="219"/>
      <c r="L203" s="43"/>
      <c r="M203" s="220" t="s">
        <v>1</v>
      </c>
      <c r="N203" s="221" t="s">
        <v>38</v>
      </c>
      <c r="O203" s="90"/>
      <c r="P203" s="222">
        <f>O203*H203</f>
        <v>0</v>
      </c>
      <c r="Q203" s="222">
        <v>0</v>
      </c>
      <c r="R203" s="222">
        <f>Q203*H203</f>
        <v>0</v>
      </c>
      <c r="S203" s="222">
        <v>0</v>
      </c>
      <c r="T203" s="223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24" t="s">
        <v>126</v>
      </c>
      <c r="AT203" s="224" t="s">
        <v>122</v>
      </c>
      <c r="AU203" s="224" t="s">
        <v>78</v>
      </c>
      <c r="AY203" s="16" t="s">
        <v>120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16" t="s">
        <v>78</v>
      </c>
      <c r="BK203" s="225">
        <f>ROUND(I203*H203,2)</f>
        <v>0</v>
      </c>
      <c r="BL203" s="16" t="s">
        <v>126</v>
      </c>
      <c r="BM203" s="224" t="s">
        <v>349</v>
      </c>
    </row>
    <row r="204" spans="1:65" s="2" customFormat="1" ht="16.5" customHeight="1">
      <c r="A204" s="37"/>
      <c r="B204" s="38"/>
      <c r="C204" s="212" t="s">
        <v>350</v>
      </c>
      <c r="D204" s="212" t="s">
        <v>122</v>
      </c>
      <c r="E204" s="213" t="s">
        <v>351</v>
      </c>
      <c r="F204" s="214" t="s">
        <v>352</v>
      </c>
      <c r="G204" s="215" t="s">
        <v>336</v>
      </c>
      <c r="H204" s="216">
        <v>2</v>
      </c>
      <c r="I204" s="217"/>
      <c r="J204" s="218">
        <f>ROUND(I204*H204,2)</f>
        <v>0</v>
      </c>
      <c r="K204" s="219"/>
      <c r="L204" s="43"/>
      <c r="M204" s="220" t="s">
        <v>1</v>
      </c>
      <c r="N204" s="221" t="s">
        <v>38</v>
      </c>
      <c r="O204" s="90"/>
      <c r="P204" s="222">
        <f>O204*H204</f>
        <v>0</v>
      </c>
      <c r="Q204" s="222">
        <v>0</v>
      </c>
      <c r="R204" s="222">
        <f>Q204*H204</f>
        <v>0</v>
      </c>
      <c r="S204" s="222">
        <v>0</v>
      </c>
      <c r="T204" s="223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24" t="s">
        <v>126</v>
      </c>
      <c r="AT204" s="224" t="s">
        <v>122</v>
      </c>
      <c r="AU204" s="224" t="s">
        <v>78</v>
      </c>
      <c r="AY204" s="16" t="s">
        <v>120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6" t="s">
        <v>78</v>
      </c>
      <c r="BK204" s="225">
        <f>ROUND(I204*H204,2)</f>
        <v>0</v>
      </c>
      <c r="BL204" s="16" t="s">
        <v>126</v>
      </c>
      <c r="BM204" s="224" t="s">
        <v>353</v>
      </c>
    </row>
    <row r="205" spans="1:65" s="2" customFormat="1" ht="16.5" customHeight="1">
      <c r="A205" s="37"/>
      <c r="B205" s="38"/>
      <c r="C205" s="212" t="s">
        <v>354</v>
      </c>
      <c r="D205" s="212" t="s">
        <v>122</v>
      </c>
      <c r="E205" s="213" t="s">
        <v>355</v>
      </c>
      <c r="F205" s="214" t="s">
        <v>356</v>
      </c>
      <c r="G205" s="215" t="s">
        <v>336</v>
      </c>
      <c r="H205" s="216">
        <v>2</v>
      </c>
      <c r="I205" s="217"/>
      <c r="J205" s="218">
        <f>ROUND(I205*H205,2)</f>
        <v>0</v>
      </c>
      <c r="K205" s="219"/>
      <c r="L205" s="43"/>
      <c r="M205" s="220" t="s">
        <v>1</v>
      </c>
      <c r="N205" s="221" t="s">
        <v>38</v>
      </c>
      <c r="O205" s="90"/>
      <c r="P205" s="222">
        <f>O205*H205</f>
        <v>0</v>
      </c>
      <c r="Q205" s="222">
        <v>0</v>
      </c>
      <c r="R205" s="222">
        <f>Q205*H205</f>
        <v>0</v>
      </c>
      <c r="S205" s="222">
        <v>0</v>
      </c>
      <c r="T205" s="223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24" t="s">
        <v>126</v>
      </c>
      <c r="AT205" s="224" t="s">
        <v>122</v>
      </c>
      <c r="AU205" s="224" t="s">
        <v>78</v>
      </c>
      <c r="AY205" s="16" t="s">
        <v>120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6" t="s">
        <v>78</v>
      </c>
      <c r="BK205" s="225">
        <f>ROUND(I205*H205,2)</f>
        <v>0</v>
      </c>
      <c r="BL205" s="16" t="s">
        <v>126</v>
      </c>
      <c r="BM205" s="224" t="s">
        <v>357</v>
      </c>
    </row>
    <row r="206" spans="1:65" s="2" customFormat="1" ht="16.5" customHeight="1">
      <c r="A206" s="37"/>
      <c r="B206" s="38"/>
      <c r="C206" s="212" t="s">
        <v>358</v>
      </c>
      <c r="D206" s="212" t="s">
        <v>122</v>
      </c>
      <c r="E206" s="213" t="s">
        <v>359</v>
      </c>
      <c r="F206" s="214" t="s">
        <v>360</v>
      </c>
      <c r="G206" s="215" t="s">
        <v>143</v>
      </c>
      <c r="H206" s="216">
        <v>20</v>
      </c>
      <c r="I206" s="217"/>
      <c r="J206" s="218">
        <f>ROUND(I206*H206,2)</f>
        <v>0</v>
      </c>
      <c r="K206" s="219"/>
      <c r="L206" s="43"/>
      <c r="M206" s="220" t="s">
        <v>1</v>
      </c>
      <c r="N206" s="221" t="s">
        <v>38</v>
      </c>
      <c r="O206" s="90"/>
      <c r="P206" s="222">
        <f>O206*H206</f>
        <v>0</v>
      </c>
      <c r="Q206" s="222">
        <v>0</v>
      </c>
      <c r="R206" s="222">
        <f>Q206*H206</f>
        <v>0</v>
      </c>
      <c r="S206" s="222">
        <v>0</v>
      </c>
      <c r="T206" s="223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24" t="s">
        <v>126</v>
      </c>
      <c r="AT206" s="224" t="s">
        <v>122</v>
      </c>
      <c r="AU206" s="224" t="s">
        <v>78</v>
      </c>
      <c r="AY206" s="16" t="s">
        <v>120</v>
      </c>
      <c r="BE206" s="225">
        <f>IF(N206="základní",J206,0)</f>
        <v>0</v>
      </c>
      <c r="BF206" s="225">
        <f>IF(N206="snížená",J206,0)</f>
        <v>0</v>
      </c>
      <c r="BG206" s="225">
        <f>IF(N206="zákl. přenesená",J206,0)</f>
        <v>0</v>
      </c>
      <c r="BH206" s="225">
        <f>IF(N206="sníž. přenesená",J206,0)</f>
        <v>0</v>
      </c>
      <c r="BI206" s="225">
        <f>IF(N206="nulová",J206,0)</f>
        <v>0</v>
      </c>
      <c r="BJ206" s="16" t="s">
        <v>78</v>
      </c>
      <c r="BK206" s="225">
        <f>ROUND(I206*H206,2)</f>
        <v>0</v>
      </c>
      <c r="BL206" s="16" t="s">
        <v>126</v>
      </c>
      <c r="BM206" s="224" t="s">
        <v>361</v>
      </c>
    </row>
    <row r="207" spans="1:65" s="2" customFormat="1" ht="16.5" customHeight="1">
      <c r="A207" s="37"/>
      <c r="B207" s="38"/>
      <c r="C207" s="212" t="s">
        <v>362</v>
      </c>
      <c r="D207" s="212" t="s">
        <v>122</v>
      </c>
      <c r="E207" s="213" t="s">
        <v>363</v>
      </c>
      <c r="F207" s="214" t="s">
        <v>364</v>
      </c>
      <c r="G207" s="215" t="s">
        <v>143</v>
      </c>
      <c r="H207" s="216">
        <v>1</v>
      </c>
      <c r="I207" s="217"/>
      <c r="J207" s="218">
        <f>ROUND(I207*H207,2)</f>
        <v>0</v>
      </c>
      <c r="K207" s="219"/>
      <c r="L207" s="43"/>
      <c r="M207" s="220" t="s">
        <v>1</v>
      </c>
      <c r="N207" s="221" t="s">
        <v>38</v>
      </c>
      <c r="O207" s="90"/>
      <c r="P207" s="222">
        <f>O207*H207</f>
        <v>0</v>
      </c>
      <c r="Q207" s="222">
        <v>0</v>
      </c>
      <c r="R207" s="222">
        <f>Q207*H207</f>
        <v>0</v>
      </c>
      <c r="S207" s="222">
        <v>0</v>
      </c>
      <c r="T207" s="223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24" t="s">
        <v>126</v>
      </c>
      <c r="AT207" s="224" t="s">
        <v>122</v>
      </c>
      <c r="AU207" s="224" t="s">
        <v>78</v>
      </c>
      <c r="AY207" s="16" t="s">
        <v>120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16" t="s">
        <v>78</v>
      </c>
      <c r="BK207" s="225">
        <f>ROUND(I207*H207,2)</f>
        <v>0</v>
      </c>
      <c r="BL207" s="16" t="s">
        <v>126</v>
      </c>
      <c r="BM207" s="224" t="s">
        <v>365</v>
      </c>
    </row>
    <row r="208" spans="1:65" s="2" customFormat="1" ht="24.15" customHeight="1">
      <c r="A208" s="37"/>
      <c r="B208" s="38"/>
      <c r="C208" s="212" t="s">
        <v>366</v>
      </c>
      <c r="D208" s="212" t="s">
        <v>122</v>
      </c>
      <c r="E208" s="213" t="s">
        <v>367</v>
      </c>
      <c r="F208" s="214" t="s">
        <v>368</v>
      </c>
      <c r="G208" s="215" t="s">
        <v>143</v>
      </c>
      <c r="H208" s="216">
        <v>2</v>
      </c>
      <c r="I208" s="217"/>
      <c r="J208" s="218">
        <f>ROUND(I208*H208,2)</f>
        <v>0</v>
      </c>
      <c r="K208" s="219"/>
      <c r="L208" s="43"/>
      <c r="M208" s="220" t="s">
        <v>1</v>
      </c>
      <c r="N208" s="221" t="s">
        <v>38</v>
      </c>
      <c r="O208" s="90"/>
      <c r="P208" s="222">
        <f>O208*H208</f>
        <v>0</v>
      </c>
      <c r="Q208" s="222">
        <v>0</v>
      </c>
      <c r="R208" s="222">
        <f>Q208*H208</f>
        <v>0</v>
      </c>
      <c r="S208" s="222">
        <v>0</v>
      </c>
      <c r="T208" s="223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24" t="s">
        <v>126</v>
      </c>
      <c r="AT208" s="224" t="s">
        <v>122</v>
      </c>
      <c r="AU208" s="224" t="s">
        <v>78</v>
      </c>
      <c r="AY208" s="16" t="s">
        <v>120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16" t="s">
        <v>78</v>
      </c>
      <c r="BK208" s="225">
        <f>ROUND(I208*H208,2)</f>
        <v>0</v>
      </c>
      <c r="BL208" s="16" t="s">
        <v>126</v>
      </c>
      <c r="BM208" s="224" t="s">
        <v>369</v>
      </c>
    </row>
    <row r="209" spans="1:65" s="2" customFormat="1" ht="16.5" customHeight="1">
      <c r="A209" s="37"/>
      <c r="B209" s="38"/>
      <c r="C209" s="212" t="s">
        <v>370</v>
      </c>
      <c r="D209" s="212" t="s">
        <v>122</v>
      </c>
      <c r="E209" s="213" t="s">
        <v>371</v>
      </c>
      <c r="F209" s="214" t="s">
        <v>372</v>
      </c>
      <c r="G209" s="215" t="s">
        <v>143</v>
      </c>
      <c r="H209" s="216">
        <v>10</v>
      </c>
      <c r="I209" s="217"/>
      <c r="J209" s="218">
        <f>ROUND(I209*H209,2)</f>
        <v>0</v>
      </c>
      <c r="K209" s="219"/>
      <c r="L209" s="43"/>
      <c r="M209" s="220" t="s">
        <v>1</v>
      </c>
      <c r="N209" s="221" t="s">
        <v>38</v>
      </c>
      <c r="O209" s="90"/>
      <c r="P209" s="222">
        <f>O209*H209</f>
        <v>0</v>
      </c>
      <c r="Q209" s="222">
        <v>0</v>
      </c>
      <c r="R209" s="222">
        <f>Q209*H209</f>
        <v>0</v>
      </c>
      <c r="S209" s="222">
        <v>0</v>
      </c>
      <c r="T209" s="223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24" t="s">
        <v>126</v>
      </c>
      <c r="AT209" s="224" t="s">
        <v>122</v>
      </c>
      <c r="AU209" s="224" t="s">
        <v>78</v>
      </c>
      <c r="AY209" s="16" t="s">
        <v>120</v>
      </c>
      <c r="BE209" s="225">
        <f>IF(N209="základní",J209,0)</f>
        <v>0</v>
      </c>
      <c r="BF209" s="225">
        <f>IF(N209="snížená",J209,0)</f>
        <v>0</v>
      </c>
      <c r="BG209" s="225">
        <f>IF(N209="zákl. přenesená",J209,0)</f>
        <v>0</v>
      </c>
      <c r="BH209" s="225">
        <f>IF(N209="sníž. přenesená",J209,0)</f>
        <v>0</v>
      </c>
      <c r="BI209" s="225">
        <f>IF(N209="nulová",J209,0)</f>
        <v>0</v>
      </c>
      <c r="BJ209" s="16" t="s">
        <v>78</v>
      </c>
      <c r="BK209" s="225">
        <f>ROUND(I209*H209,2)</f>
        <v>0</v>
      </c>
      <c r="BL209" s="16" t="s">
        <v>126</v>
      </c>
      <c r="BM209" s="224" t="s">
        <v>373</v>
      </c>
    </row>
    <row r="210" spans="1:65" s="2" customFormat="1" ht="16.5" customHeight="1">
      <c r="A210" s="37"/>
      <c r="B210" s="38"/>
      <c r="C210" s="212" t="s">
        <v>374</v>
      </c>
      <c r="D210" s="212" t="s">
        <v>122</v>
      </c>
      <c r="E210" s="213" t="s">
        <v>375</v>
      </c>
      <c r="F210" s="214" t="s">
        <v>376</v>
      </c>
      <c r="G210" s="215" t="s">
        <v>143</v>
      </c>
      <c r="H210" s="216">
        <v>2</v>
      </c>
      <c r="I210" s="217"/>
      <c r="J210" s="218">
        <f>ROUND(I210*H210,2)</f>
        <v>0</v>
      </c>
      <c r="K210" s="219"/>
      <c r="L210" s="43"/>
      <c r="M210" s="220" t="s">
        <v>1</v>
      </c>
      <c r="N210" s="221" t="s">
        <v>38</v>
      </c>
      <c r="O210" s="90"/>
      <c r="P210" s="222">
        <f>O210*H210</f>
        <v>0</v>
      </c>
      <c r="Q210" s="222">
        <v>0</v>
      </c>
      <c r="R210" s="222">
        <f>Q210*H210</f>
        <v>0</v>
      </c>
      <c r="S210" s="222">
        <v>0</v>
      </c>
      <c r="T210" s="223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24" t="s">
        <v>126</v>
      </c>
      <c r="AT210" s="224" t="s">
        <v>122</v>
      </c>
      <c r="AU210" s="224" t="s">
        <v>78</v>
      </c>
      <c r="AY210" s="16" t="s">
        <v>120</v>
      </c>
      <c r="BE210" s="225">
        <f>IF(N210="základní",J210,0)</f>
        <v>0</v>
      </c>
      <c r="BF210" s="225">
        <f>IF(N210="snížená",J210,0)</f>
        <v>0</v>
      </c>
      <c r="BG210" s="225">
        <f>IF(N210="zákl. přenesená",J210,0)</f>
        <v>0</v>
      </c>
      <c r="BH210" s="225">
        <f>IF(N210="sníž. přenesená",J210,0)</f>
        <v>0</v>
      </c>
      <c r="BI210" s="225">
        <f>IF(N210="nulová",J210,0)</f>
        <v>0</v>
      </c>
      <c r="BJ210" s="16" t="s">
        <v>78</v>
      </c>
      <c r="BK210" s="225">
        <f>ROUND(I210*H210,2)</f>
        <v>0</v>
      </c>
      <c r="BL210" s="16" t="s">
        <v>126</v>
      </c>
      <c r="BM210" s="224" t="s">
        <v>377</v>
      </c>
    </row>
    <row r="211" spans="1:65" s="2" customFormat="1" ht="16.5" customHeight="1">
      <c r="A211" s="37"/>
      <c r="B211" s="38"/>
      <c r="C211" s="212" t="s">
        <v>378</v>
      </c>
      <c r="D211" s="212" t="s">
        <v>122</v>
      </c>
      <c r="E211" s="213" t="s">
        <v>379</v>
      </c>
      <c r="F211" s="214" t="s">
        <v>380</v>
      </c>
      <c r="G211" s="215" t="s">
        <v>143</v>
      </c>
      <c r="H211" s="216">
        <v>20</v>
      </c>
      <c r="I211" s="217"/>
      <c r="J211" s="218">
        <f>ROUND(I211*H211,2)</f>
        <v>0</v>
      </c>
      <c r="K211" s="219"/>
      <c r="L211" s="43"/>
      <c r="M211" s="220" t="s">
        <v>1</v>
      </c>
      <c r="N211" s="221" t="s">
        <v>38</v>
      </c>
      <c r="O211" s="90"/>
      <c r="P211" s="222">
        <f>O211*H211</f>
        <v>0</v>
      </c>
      <c r="Q211" s="222">
        <v>0</v>
      </c>
      <c r="R211" s="222">
        <f>Q211*H211</f>
        <v>0</v>
      </c>
      <c r="S211" s="222">
        <v>0</v>
      </c>
      <c r="T211" s="223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24" t="s">
        <v>126</v>
      </c>
      <c r="AT211" s="224" t="s">
        <v>122</v>
      </c>
      <c r="AU211" s="224" t="s">
        <v>78</v>
      </c>
      <c r="AY211" s="16" t="s">
        <v>120</v>
      </c>
      <c r="BE211" s="225">
        <f>IF(N211="základní",J211,0)</f>
        <v>0</v>
      </c>
      <c r="BF211" s="225">
        <f>IF(N211="snížená",J211,0)</f>
        <v>0</v>
      </c>
      <c r="BG211" s="225">
        <f>IF(N211="zákl. přenesená",J211,0)</f>
        <v>0</v>
      </c>
      <c r="BH211" s="225">
        <f>IF(N211="sníž. přenesená",J211,0)</f>
        <v>0</v>
      </c>
      <c r="BI211" s="225">
        <f>IF(N211="nulová",J211,0)</f>
        <v>0</v>
      </c>
      <c r="BJ211" s="16" t="s">
        <v>78</v>
      </c>
      <c r="BK211" s="225">
        <f>ROUND(I211*H211,2)</f>
        <v>0</v>
      </c>
      <c r="BL211" s="16" t="s">
        <v>126</v>
      </c>
      <c r="BM211" s="224" t="s">
        <v>381</v>
      </c>
    </row>
    <row r="212" spans="1:65" s="2" customFormat="1" ht="21.75" customHeight="1">
      <c r="A212" s="37"/>
      <c r="B212" s="38"/>
      <c r="C212" s="212" t="s">
        <v>382</v>
      </c>
      <c r="D212" s="212" t="s">
        <v>122</v>
      </c>
      <c r="E212" s="213" t="s">
        <v>383</v>
      </c>
      <c r="F212" s="214" t="s">
        <v>384</v>
      </c>
      <c r="G212" s="215" t="s">
        <v>336</v>
      </c>
      <c r="H212" s="216">
        <v>6</v>
      </c>
      <c r="I212" s="217"/>
      <c r="J212" s="218">
        <f>ROUND(I212*H212,2)</f>
        <v>0</v>
      </c>
      <c r="K212" s="219"/>
      <c r="L212" s="43"/>
      <c r="M212" s="220" t="s">
        <v>1</v>
      </c>
      <c r="N212" s="221" t="s">
        <v>38</v>
      </c>
      <c r="O212" s="90"/>
      <c r="P212" s="222">
        <f>O212*H212</f>
        <v>0</v>
      </c>
      <c r="Q212" s="222">
        <v>0</v>
      </c>
      <c r="R212" s="222">
        <f>Q212*H212</f>
        <v>0</v>
      </c>
      <c r="S212" s="222">
        <v>0</v>
      </c>
      <c r="T212" s="223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24" t="s">
        <v>126</v>
      </c>
      <c r="AT212" s="224" t="s">
        <v>122</v>
      </c>
      <c r="AU212" s="224" t="s">
        <v>78</v>
      </c>
      <c r="AY212" s="16" t="s">
        <v>120</v>
      </c>
      <c r="BE212" s="225">
        <f>IF(N212="základní",J212,0)</f>
        <v>0</v>
      </c>
      <c r="BF212" s="225">
        <f>IF(N212="snížená",J212,0)</f>
        <v>0</v>
      </c>
      <c r="BG212" s="225">
        <f>IF(N212="zákl. přenesená",J212,0)</f>
        <v>0</v>
      </c>
      <c r="BH212" s="225">
        <f>IF(N212="sníž. přenesená",J212,0)</f>
        <v>0</v>
      </c>
      <c r="BI212" s="225">
        <f>IF(N212="nulová",J212,0)</f>
        <v>0</v>
      </c>
      <c r="BJ212" s="16" t="s">
        <v>78</v>
      </c>
      <c r="BK212" s="225">
        <f>ROUND(I212*H212,2)</f>
        <v>0</v>
      </c>
      <c r="BL212" s="16" t="s">
        <v>126</v>
      </c>
      <c r="BM212" s="224" t="s">
        <v>385</v>
      </c>
    </row>
    <row r="213" spans="1:65" s="2" customFormat="1" ht="21.75" customHeight="1">
      <c r="A213" s="37"/>
      <c r="B213" s="38"/>
      <c r="C213" s="212" t="s">
        <v>386</v>
      </c>
      <c r="D213" s="212" t="s">
        <v>122</v>
      </c>
      <c r="E213" s="213" t="s">
        <v>387</v>
      </c>
      <c r="F213" s="214" t="s">
        <v>388</v>
      </c>
      <c r="G213" s="215" t="s">
        <v>336</v>
      </c>
      <c r="H213" s="216">
        <v>4</v>
      </c>
      <c r="I213" s="217"/>
      <c r="J213" s="218">
        <f>ROUND(I213*H213,2)</f>
        <v>0</v>
      </c>
      <c r="K213" s="219"/>
      <c r="L213" s="43"/>
      <c r="M213" s="220" t="s">
        <v>1</v>
      </c>
      <c r="N213" s="221" t="s">
        <v>38</v>
      </c>
      <c r="O213" s="90"/>
      <c r="P213" s="222">
        <f>O213*H213</f>
        <v>0</v>
      </c>
      <c r="Q213" s="222">
        <v>0</v>
      </c>
      <c r="R213" s="222">
        <f>Q213*H213</f>
        <v>0</v>
      </c>
      <c r="S213" s="222">
        <v>0</v>
      </c>
      <c r="T213" s="223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24" t="s">
        <v>126</v>
      </c>
      <c r="AT213" s="224" t="s">
        <v>122</v>
      </c>
      <c r="AU213" s="224" t="s">
        <v>78</v>
      </c>
      <c r="AY213" s="16" t="s">
        <v>120</v>
      </c>
      <c r="BE213" s="225">
        <f>IF(N213="základní",J213,0)</f>
        <v>0</v>
      </c>
      <c r="BF213" s="225">
        <f>IF(N213="snížená",J213,0)</f>
        <v>0</v>
      </c>
      <c r="BG213" s="225">
        <f>IF(N213="zákl. přenesená",J213,0)</f>
        <v>0</v>
      </c>
      <c r="BH213" s="225">
        <f>IF(N213="sníž. přenesená",J213,0)</f>
        <v>0</v>
      </c>
      <c r="BI213" s="225">
        <f>IF(N213="nulová",J213,0)</f>
        <v>0</v>
      </c>
      <c r="BJ213" s="16" t="s">
        <v>78</v>
      </c>
      <c r="BK213" s="225">
        <f>ROUND(I213*H213,2)</f>
        <v>0</v>
      </c>
      <c r="BL213" s="16" t="s">
        <v>126</v>
      </c>
      <c r="BM213" s="224" t="s">
        <v>389</v>
      </c>
    </row>
    <row r="214" spans="1:65" s="2" customFormat="1" ht="21.75" customHeight="1">
      <c r="A214" s="37"/>
      <c r="B214" s="38"/>
      <c r="C214" s="212" t="s">
        <v>390</v>
      </c>
      <c r="D214" s="212" t="s">
        <v>122</v>
      </c>
      <c r="E214" s="213" t="s">
        <v>391</v>
      </c>
      <c r="F214" s="214" t="s">
        <v>392</v>
      </c>
      <c r="G214" s="215" t="s">
        <v>336</v>
      </c>
      <c r="H214" s="216">
        <v>6</v>
      </c>
      <c r="I214" s="217"/>
      <c r="J214" s="218">
        <f>ROUND(I214*H214,2)</f>
        <v>0</v>
      </c>
      <c r="K214" s="219"/>
      <c r="L214" s="43"/>
      <c r="M214" s="220" t="s">
        <v>1</v>
      </c>
      <c r="N214" s="221" t="s">
        <v>38</v>
      </c>
      <c r="O214" s="90"/>
      <c r="P214" s="222">
        <f>O214*H214</f>
        <v>0</v>
      </c>
      <c r="Q214" s="222">
        <v>0</v>
      </c>
      <c r="R214" s="222">
        <f>Q214*H214</f>
        <v>0</v>
      </c>
      <c r="S214" s="222">
        <v>0</v>
      </c>
      <c r="T214" s="223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24" t="s">
        <v>126</v>
      </c>
      <c r="AT214" s="224" t="s">
        <v>122</v>
      </c>
      <c r="AU214" s="224" t="s">
        <v>78</v>
      </c>
      <c r="AY214" s="16" t="s">
        <v>120</v>
      </c>
      <c r="BE214" s="225">
        <f>IF(N214="základní",J214,0)</f>
        <v>0</v>
      </c>
      <c r="BF214" s="225">
        <f>IF(N214="snížená",J214,0)</f>
        <v>0</v>
      </c>
      <c r="BG214" s="225">
        <f>IF(N214="zákl. přenesená",J214,0)</f>
        <v>0</v>
      </c>
      <c r="BH214" s="225">
        <f>IF(N214="sníž. přenesená",J214,0)</f>
        <v>0</v>
      </c>
      <c r="BI214" s="225">
        <f>IF(N214="nulová",J214,0)</f>
        <v>0</v>
      </c>
      <c r="BJ214" s="16" t="s">
        <v>78</v>
      </c>
      <c r="BK214" s="225">
        <f>ROUND(I214*H214,2)</f>
        <v>0</v>
      </c>
      <c r="BL214" s="16" t="s">
        <v>126</v>
      </c>
      <c r="BM214" s="224" t="s">
        <v>393</v>
      </c>
    </row>
    <row r="215" spans="1:65" s="2" customFormat="1" ht="16.5" customHeight="1">
      <c r="A215" s="37"/>
      <c r="B215" s="38"/>
      <c r="C215" s="212" t="s">
        <v>394</v>
      </c>
      <c r="D215" s="212" t="s">
        <v>122</v>
      </c>
      <c r="E215" s="213" t="s">
        <v>395</v>
      </c>
      <c r="F215" s="214" t="s">
        <v>396</v>
      </c>
      <c r="G215" s="215" t="s">
        <v>336</v>
      </c>
      <c r="H215" s="216">
        <v>20</v>
      </c>
      <c r="I215" s="217"/>
      <c r="J215" s="218">
        <f>ROUND(I215*H215,2)</f>
        <v>0</v>
      </c>
      <c r="K215" s="219"/>
      <c r="L215" s="43"/>
      <c r="M215" s="220" t="s">
        <v>1</v>
      </c>
      <c r="N215" s="221" t="s">
        <v>38</v>
      </c>
      <c r="O215" s="90"/>
      <c r="P215" s="222">
        <f>O215*H215</f>
        <v>0</v>
      </c>
      <c r="Q215" s="222">
        <v>0</v>
      </c>
      <c r="R215" s="222">
        <f>Q215*H215</f>
        <v>0</v>
      </c>
      <c r="S215" s="222">
        <v>0</v>
      </c>
      <c r="T215" s="223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24" t="s">
        <v>126</v>
      </c>
      <c r="AT215" s="224" t="s">
        <v>122</v>
      </c>
      <c r="AU215" s="224" t="s">
        <v>78</v>
      </c>
      <c r="AY215" s="16" t="s">
        <v>120</v>
      </c>
      <c r="BE215" s="225">
        <f>IF(N215="základní",J215,0)</f>
        <v>0</v>
      </c>
      <c r="BF215" s="225">
        <f>IF(N215="snížená",J215,0)</f>
        <v>0</v>
      </c>
      <c r="BG215" s="225">
        <f>IF(N215="zákl. přenesená",J215,0)</f>
        <v>0</v>
      </c>
      <c r="BH215" s="225">
        <f>IF(N215="sníž. přenesená",J215,0)</f>
        <v>0</v>
      </c>
      <c r="BI215" s="225">
        <f>IF(N215="nulová",J215,0)</f>
        <v>0</v>
      </c>
      <c r="BJ215" s="16" t="s">
        <v>78</v>
      </c>
      <c r="BK215" s="225">
        <f>ROUND(I215*H215,2)</f>
        <v>0</v>
      </c>
      <c r="BL215" s="16" t="s">
        <v>126</v>
      </c>
      <c r="BM215" s="224" t="s">
        <v>397</v>
      </c>
    </row>
    <row r="216" spans="1:65" s="2" customFormat="1" ht="16.5" customHeight="1">
      <c r="A216" s="37"/>
      <c r="B216" s="38"/>
      <c r="C216" s="212" t="s">
        <v>398</v>
      </c>
      <c r="D216" s="212" t="s">
        <v>122</v>
      </c>
      <c r="E216" s="213" t="s">
        <v>399</v>
      </c>
      <c r="F216" s="214" t="s">
        <v>400</v>
      </c>
      <c r="G216" s="215" t="s">
        <v>401</v>
      </c>
      <c r="H216" s="216">
        <v>2</v>
      </c>
      <c r="I216" s="217"/>
      <c r="J216" s="218">
        <f>ROUND(I216*H216,2)</f>
        <v>0</v>
      </c>
      <c r="K216" s="219"/>
      <c r="L216" s="43"/>
      <c r="M216" s="220" t="s">
        <v>1</v>
      </c>
      <c r="N216" s="221" t="s">
        <v>38</v>
      </c>
      <c r="O216" s="90"/>
      <c r="P216" s="222">
        <f>O216*H216</f>
        <v>0</v>
      </c>
      <c r="Q216" s="222">
        <v>0</v>
      </c>
      <c r="R216" s="222">
        <f>Q216*H216</f>
        <v>0</v>
      </c>
      <c r="S216" s="222">
        <v>0</v>
      </c>
      <c r="T216" s="223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24" t="s">
        <v>126</v>
      </c>
      <c r="AT216" s="224" t="s">
        <v>122</v>
      </c>
      <c r="AU216" s="224" t="s">
        <v>78</v>
      </c>
      <c r="AY216" s="16" t="s">
        <v>120</v>
      </c>
      <c r="BE216" s="225">
        <f>IF(N216="základní",J216,0)</f>
        <v>0</v>
      </c>
      <c r="BF216" s="225">
        <f>IF(N216="snížená",J216,0)</f>
        <v>0</v>
      </c>
      <c r="BG216" s="225">
        <f>IF(N216="zákl. přenesená",J216,0)</f>
        <v>0</v>
      </c>
      <c r="BH216" s="225">
        <f>IF(N216="sníž. přenesená",J216,0)</f>
        <v>0</v>
      </c>
      <c r="BI216" s="225">
        <f>IF(N216="nulová",J216,0)</f>
        <v>0</v>
      </c>
      <c r="BJ216" s="16" t="s">
        <v>78</v>
      </c>
      <c r="BK216" s="225">
        <f>ROUND(I216*H216,2)</f>
        <v>0</v>
      </c>
      <c r="BL216" s="16" t="s">
        <v>126</v>
      </c>
      <c r="BM216" s="224" t="s">
        <v>402</v>
      </c>
    </row>
    <row r="217" spans="1:65" s="2" customFormat="1" ht="16.5" customHeight="1">
      <c r="A217" s="37"/>
      <c r="B217" s="38"/>
      <c r="C217" s="212" t="s">
        <v>403</v>
      </c>
      <c r="D217" s="212" t="s">
        <v>122</v>
      </c>
      <c r="E217" s="213" t="s">
        <v>404</v>
      </c>
      <c r="F217" s="214" t="s">
        <v>405</v>
      </c>
      <c r="G217" s="215" t="s">
        <v>401</v>
      </c>
      <c r="H217" s="216">
        <v>6</v>
      </c>
      <c r="I217" s="217"/>
      <c r="J217" s="218">
        <f>ROUND(I217*H217,2)</f>
        <v>0</v>
      </c>
      <c r="K217" s="219"/>
      <c r="L217" s="43"/>
      <c r="M217" s="220" t="s">
        <v>1</v>
      </c>
      <c r="N217" s="221" t="s">
        <v>38</v>
      </c>
      <c r="O217" s="90"/>
      <c r="P217" s="222">
        <f>O217*H217</f>
        <v>0</v>
      </c>
      <c r="Q217" s="222">
        <v>0</v>
      </c>
      <c r="R217" s="222">
        <f>Q217*H217</f>
        <v>0</v>
      </c>
      <c r="S217" s="222">
        <v>0</v>
      </c>
      <c r="T217" s="223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24" t="s">
        <v>126</v>
      </c>
      <c r="AT217" s="224" t="s">
        <v>122</v>
      </c>
      <c r="AU217" s="224" t="s">
        <v>78</v>
      </c>
      <c r="AY217" s="16" t="s">
        <v>120</v>
      </c>
      <c r="BE217" s="225">
        <f>IF(N217="základní",J217,0)</f>
        <v>0</v>
      </c>
      <c r="BF217" s="225">
        <f>IF(N217="snížená",J217,0)</f>
        <v>0</v>
      </c>
      <c r="BG217" s="225">
        <f>IF(N217="zákl. přenesená",J217,0)</f>
        <v>0</v>
      </c>
      <c r="BH217" s="225">
        <f>IF(N217="sníž. přenesená",J217,0)</f>
        <v>0</v>
      </c>
      <c r="BI217" s="225">
        <f>IF(N217="nulová",J217,0)</f>
        <v>0</v>
      </c>
      <c r="BJ217" s="16" t="s">
        <v>78</v>
      </c>
      <c r="BK217" s="225">
        <f>ROUND(I217*H217,2)</f>
        <v>0</v>
      </c>
      <c r="BL217" s="16" t="s">
        <v>126</v>
      </c>
      <c r="BM217" s="224" t="s">
        <v>406</v>
      </c>
    </row>
    <row r="218" spans="1:65" s="2" customFormat="1" ht="24.15" customHeight="1">
      <c r="A218" s="37"/>
      <c r="B218" s="38"/>
      <c r="C218" s="212" t="s">
        <v>407</v>
      </c>
      <c r="D218" s="212" t="s">
        <v>122</v>
      </c>
      <c r="E218" s="213" t="s">
        <v>408</v>
      </c>
      <c r="F218" s="214" t="s">
        <v>409</v>
      </c>
      <c r="G218" s="215" t="s">
        <v>401</v>
      </c>
      <c r="H218" s="216">
        <v>2</v>
      </c>
      <c r="I218" s="217"/>
      <c r="J218" s="218">
        <f>ROUND(I218*H218,2)</f>
        <v>0</v>
      </c>
      <c r="K218" s="219"/>
      <c r="L218" s="43"/>
      <c r="M218" s="220" t="s">
        <v>1</v>
      </c>
      <c r="N218" s="221" t="s">
        <v>38</v>
      </c>
      <c r="O218" s="90"/>
      <c r="P218" s="222">
        <f>O218*H218</f>
        <v>0</v>
      </c>
      <c r="Q218" s="222">
        <v>0</v>
      </c>
      <c r="R218" s="222">
        <f>Q218*H218</f>
        <v>0</v>
      </c>
      <c r="S218" s="222">
        <v>0</v>
      </c>
      <c r="T218" s="223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24" t="s">
        <v>126</v>
      </c>
      <c r="AT218" s="224" t="s">
        <v>122</v>
      </c>
      <c r="AU218" s="224" t="s">
        <v>78</v>
      </c>
      <c r="AY218" s="16" t="s">
        <v>120</v>
      </c>
      <c r="BE218" s="225">
        <f>IF(N218="základní",J218,0)</f>
        <v>0</v>
      </c>
      <c r="BF218" s="225">
        <f>IF(N218="snížená",J218,0)</f>
        <v>0</v>
      </c>
      <c r="BG218" s="225">
        <f>IF(N218="zákl. přenesená",J218,0)</f>
        <v>0</v>
      </c>
      <c r="BH218" s="225">
        <f>IF(N218="sníž. přenesená",J218,0)</f>
        <v>0</v>
      </c>
      <c r="BI218" s="225">
        <f>IF(N218="nulová",J218,0)</f>
        <v>0</v>
      </c>
      <c r="BJ218" s="16" t="s">
        <v>78</v>
      </c>
      <c r="BK218" s="225">
        <f>ROUND(I218*H218,2)</f>
        <v>0</v>
      </c>
      <c r="BL218" s="16" t="s">
        <v>126</v>
      </c>
      <c r="BM218" s="224" t="s">
        <v>410</v>
      </c>
    </row>
    <row r="219" spans="1:65" s="2" customFormat="1" ht="24.15" customHeight="1">
      <c r="A219" s="37"/>
      <c r="B219" s="38"/>
      <c r="C219" s="212" t="s">
        <v>411</v>
      </c>
      <c r="D219" s="212" t="s">
        <v>122</v>
      </c>
      <c r="E219" s="213" t="s">
        <v>412</v>
      </c>
      <c r="F219" s="214" t="s">
        <v>413</v>
      </c>
      <c r="G219" s="215" t="s">
        <v>401</v>
      </c>
      <c r="H219" s="216">
        <v>5</v>
      </c>
      <c r="I219" s="217"/>
      <c r="J219" s="218">
        <f>ROUND(I219*H219,2)</f>
        <v>0</v>
      </c>
      <c r="K219" s="219"/>
      <c r="L219" s="43"/>
      <c r="M219" s="220" t="s">
        <v>1</v>
      </c>
      <c r="N219" s="221" t="s">
        <v>38</v>
      </c>
      <c r="O219" s="90"/>
      <c r="P219" s="222">
        <f>O219*H219</f>
        <v>0</v>
      </c>
      <c r="Q219" s="222">
        <v>0</v>
      </c>
      <c r="R219" s="222">
        <f>Q219*H219</f>
        <v>0</v>
      </c>
      <c r="S219" s="222">
        <v>0</v>
      </c>
      <c r="T219" s="223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24" t="s">
        <v>126</v>
      </c>
      <c r="AT219" s="224" t="s">
        <v>122</v>
      </c>
      <c r="AU219" s="224" t="s">
        <v>78</v>
      </c>
      <c r="AY219" s="16" t="s">
        <v>120</v>
      </c>
      <c r="BE219" s="225">
        <f>IF(N219="základní",J219,0)</f>
        <v>0</v>
      </c>
      <c r="BF219" s="225">
        <f>IF(N219="snížená",J219,0)</f>
        <v>0</v>
      </c>
      <c r="BG219" s="225">
        <f>IF(N219="zákl. přenesená",J219,0)</f>
        <v>0</v>
      </c>
      <c r="BH219" s="225">
        <f>IF(N219="sníž. přenesená",J219,0)</f>
        <v>0</v>
      </c>
      <c r="BI219" s="225">
        <f>IF(N219="nulová",J219,0)</f>
        <v>0</v>
      </c>
      <c r="BJ219" s="16" t="s">
        <v>78</v>
      </c>
      <c r="BK219" s="225">
        <f>ROUND(I219*H219,2)</f>
        <v>0</v>
      </c>
      <c r="BL219" s="16" t="s">
        <v>126</v>
      </c>
      <c r="BM219" s="224" t="s">
        <v>414</v>
      </c>
    </row>
    <row r="220" spans="1:65" s="2" customFormat="1" ht="16.5" customHeight="1">
      <c r="A220" s="37"/>
      <c r="B220" s="38"/>
      <c r="C220" s="212" t="s">
        <v>415</v>
      </c>
      <c r="D220" s="212" t="s">
        <v>122</v>
      </c>
      <c r="E220" s="213" t="s">
        <v>416</v>
      </c>
      <c r="F220" s="214" t="s">
        <v>417</v>
      </c>
      <c r="G220" s="215" t="s">
        <v>336</v>
      </c>
      <c r="H220" s="216">
        <v>1</v>
      </c>
      <c r="I220" s="217"/>
      <c r="J220" s="218">
        <f>ROUND(I220*H220,2)</f>
        <v>0</v>
      </c>
      <c r="K220" s="219"/>
      <c r="L220" s="43"/>
      <c r="M220" s="220" t="s">
        <v>1</v>
      </c>
      <c r="N220" s="221" t="s">
        <v>38</v>
      </c>
      <c r="O220" s="90"/>
      <c r="P220" s="222">
        <f>O220*H220</f>
        <v>0</v>
      </c>
      <c r="Q220" s="222">
        <v>0</v>
      </c>
      <c r="R220" s="222">
        <f>Q220*H220</f>
        <v>0</v>
      </c>
      <c r="S220" s="222">
        <v>0</v>
      </c>
      <c r="T220" s="223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224" t="s">
        <v>126</v>
      </c>
      <c r="AT220" s="224" t="s">
        <v>122</v>
      </c>
      <c r="AU220" s="224" t="s">
        <v>78</v>
      </c>
      <c r="AY220" s="16" t="s">
        <v>120</v>
      </c>
      <c r="BE220" s="225">
        <f>IF(N220="základní",J220,0)</f>
        <v>0</v>
      </c>
      <c r="BF220" s="225">
        <f>IF(N220="snížená",J220,0)</f>
        <v>0</v>
      </c>
      <c r="BG220" s="225">
        <f>IF(N220="zákl. přenesená",J220,0)</f>
        <v>0</v>
      </c>
      <c r="BH220" s="225">
        <f>IF(N220="sníž. přenesená",J220,0)</f>
        <v>0</v>
      </c>
      <c r="BI220" s="225">
        <f>IF(N220="nulová",J220,0)</f>
        <v>0</v>
      </c>
      <c r="BJ220" s="16" t="s">
        <v>78</v>
      </c>
      <c r="BK220" s="225">
        <f>ROUND(I220*H220,2)</f>
        <v>0</v>
      </c>
      <c r="BL220" s="16" t="s">
        <v>126</v>
      </c>
      <c r="BM220" s="224" t="s">
        <v>418</v>
      </c>
    </row>
    <row r="221" spans="1:65" s="2" customFormat="1" ht="24.15" customHeight="1">
      <c r="A221" s="37"/>
      <c r="B221" s="38"/>
      <c r="C221" s="212" t="s">
        <v>419</v>
      </c>
      <c r="D221" s="212" t="s">
        <v>122</v>
      </c>
      <c r="E221" s="213" t="s">
        <v>420</v>
      </c>
      <c r="F221" s="214" t="s">
        <v>421</v>
      </c>
      <c r="G221" s="215" t="s">
        <v>143</v>
      </c>
      <c r="H221" s="216">
        <v>9</v>
      </c>
      <c r="I221" s="217"/>
      <c r="J221" s="218">
        <f>ROUND(I221*H221,2)</f>
        <v>0</v>
      </c>
      <c r="K221" s="219"/>
      <c r="L221" s="43"/>
      <c r="M221" s="220" t="s">
        <v>1</v>
      </c>
      <c r="N221" s="221" t="s">
        <v>38</v>
      </c>
      <c r="O221" s="90"/>
      <c r="P221" s="222">
        <f>O221*H221</f>
        <v>0</v>
      </c>
      <c r="Q221" s="222">
        <v>0</v>
      </c>
      <c r="R221" s="222">
        <f>Q221*H221</f>
        <v>0</v>
      </c>
      <c r="S221" s="222">
        <v>0</v>
      </c>
      <c r="T221" s="223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24" t="s">
        <v>126</v>
      </c>
      <c r="AT221" s="224" t="s">
        <v>122</v>
      </c>
      <c r="AU221" s="224" t="s">
        <v>78</v>
      </c>
      <c r="AY221" s="16" t="s">
        <v>120</v>
      </c>
      <c r="BE221" s="225">
        <f>IF(N221="základní",J221,0)</f>
        <v>0</v>
      </c>
      <c r="BF221" s="225">
        <f>IF(N221="snížená",J221,0)</f>
        <v>0</v>
      </c>
      <c r="BG221" s="225">
        <f>IF(N221="zákl. přenesená",J221,0)</f>
        <v>0</v>
      </c>
      <c r="BH221" s="225">
        <f>IF(N221="sníž. přenesená",J221,0)</f>
        <v>0</v>
      </c>
      <c r="BI221" s="225">
        <f>IF(N221="nulová",J221,0)</f>
        <v>0</v>
      </c>
      <c r="BJ221" s="16" t="s">
        <v>78</v>
      </c>
      <c r="BK221" s="225">
        <f>ROUND(I221*H221,2)</f>
        <v>0</v>
      </c>
      <c r="BL221" s="16" t="s">
        <v>126</v>
      </c>
      <c r="BM221" s="224" t="s">
        <v>422</v>
      </c>
    </row>
    <row r="222" spans="1:65" s="2" customFormat="1" ht="24.15" customHeight="1">
      <c r="A222" s="37"/>
      <c r="B222" s="38"/>
      <c r="C222" s="212" t="s">
        <v>423</v>
      </c>
      <c r="D222" s="212" t="s">
        <v>122</v>
      </c>
      <c r="E222" s="213" t="s">
        <v>424</v>
      </c>
      <c r="F222" s="214" t="s">
        <v>425</v>
      </c>
      <c r="G222" s="215" t="s">
        <v>143</v>
      </c>
      <c r="H222" s="216">
        <v>10</v>
      </c>
      <c r="I222" s="217"/>
      <c r="J222" s="218">
        <f>ROUND(I222*H222,2)</f>
        <v>0</v>
      </c>
      <c r="K222" s="219"/>
      <c r="L222" s="43"/>
      <c r="M222" s="220" t="s">
        <v>1</v>
      </c>
      <c r="N222" s="221" t="s">
        <v>38</v>
      </c>
      <c r="O222" s="90"/>
      <c r="P222" s="222">
        <f>O222*H222</f>
        <v>0</v>
      </c>
      <c r="Q222" s="222">
        <v>0</v>
      </c>
      <c r="R222" s="222">
        <f>Q222*H222</f>
        <v>0</v>
      </c>
      <c r="S222" s="222">
        <v>0</v>
      </c>
      <c r="T222" s="223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24" t="s">
        <v>126</v>
      </c>
      <c r="AT222" s="224" t="s">
        <v>122</v>
      </c>
      <c r="AU222" s="224" t="s">
        <v>78</v>
      </c>
      <c r="AY222" s="16" t="s">
        <v>120</v>
      </c>
      <c r="BE222" s="225">
        <f>IF(N222="základní",J222,0)</f>
        <v>0</v>
      </c>
      <c r="BF222" s="225">
        <f>IF(N222="snížená",J222,0)</f>
        <v>0</v>
      </c>
      <c r="BG222" s="225">
        <f>IF(N222="zákl. přenesená",J222,0)</f>
        <v>0</v>
      </c>
      <c r="BH222" s="225">
        <f>IF(N222="sníž. přenesená",J222,0)</f>
        <v>0</v>
      </c>
      <c r="BI222" s="225">
        <f>IF(N222="nulová",J222,0)</f>
        <v>0</v>
      </c>
      <c r="BJ222" s="16" t="s">
        <v>78</v>
      </c>
      <c r="BK222" s="225">
        <f>ROUND(I222*H222,2)</f>
        <v>0</v>
      </c>
      <c r="BL222" s="16" t="s">
        <v>126</v>
      </c>
      <c r="BM222" s="224" t="s">
        <v>426</v>
      </c>
    </row>
    <row r="223" spans="1:65" s="2" customFormat="1" ht="24.15" customHeight="1">
      <c r="A223" s="37"/>
      <c r="B223" s="38"/>
      <c r="C223" s="212" t="s">
        <v>427</v>
      </c>
      <c r="D223" s="212" t="s">
        <v>122</v>
      </c>
      <c r="E223" s="213" t="s">
        <v>428</v>
      </c>
      <c r="F223" s="214" t="s">
        <v>429</v>
      </c>
      <c r="G223" s="215" t="s">
        <v>143</v>
      </c>
      <c r="H223" s="216">
        <v>10</v>
      </c>
      <c r="I223" s="217"/>
      <c r="J223" s="218">
        <f>ROUND(I223*H223,2)</f>
        <v>0</v>
      </c>
      <c r="K223" s="219"/>
      <c r="L223" s="43"/>
      <c r="M223" s="220" t="s">
        <v>1</v>
      </c>
      <c r="N223" s="221" t="s">
        <v>38</v>
      </c>
      <c r="O223" s="90"/>
      <c r="P223" s="222">
        <f>O223*H223</f>
        <v>0</v>
      </c>
      <c r="Q223" s="222">
        <v>0</v>
      </c>
      <c r="R223" s="222">
        <f>Q223*H223</f>
        <v>0</v>
      </c>
      <c r="S223" s="222">
        <v>0</v>
      </c>
      <c r="T223" s="223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24" t="s">
        <v>126</v>
      </c>
      <c r="AT223" s="224" t="s">
        <v>122</v>
      </c>
      <c r="AU223" s="224" t="s">
        <v>78</v>
      </c>
      <c r="AY223" s="16" t="s">
        <v>120</v>
      </c>
      <c r="BE223" s="225">
        <f>IF(N223="základní",J223,0)</f>
        <v>0</v>
      </c>
      <c r="BF223" s="225">
        <f>IF(N223="snížená",J223,0)</f>
        <v>0</v>
      </c>
      <c r="BG223" s="225">
        <f>IF(N223="zákl. přenesená",J223,0)</f>
        <v>0</v>
      </c>
      <c r="BH223" s="225">
        <f>IF(N223="sníž. přenesená",J223,0)</f>
        <v>0</v>
      </c>
      <c r="BI223" s="225">
        <f>IF(N223="nulová",J223,0)</f>
        <v>0</v>
      </c>
      <c r="BJ223" s="16" t="s">
        <v>78</v>
      </c>
      <c r="BK223" s="225">
        <f>ROUND(I223*H223,2)</f>
        <v>0</v>
      </c>
      <c r="BL223" s="16" t="s">
        <v>126</v>
      </c>
      <c r="BM223" s="224" t="s">
        <v>430</v>
      </c>
    </row>
    <row r="224" spans="1:65" s="2" customFormat="1" ht="21.75" customHeight="1">
      <c r="A224" s="37"/>
      <c r="B224" s="38"/>
      <c r="C224" s="212" t="s">
        <v>431</v>
      </c>
      <c r="D224" s="212" t="s">
        <v>122</v>
      </c>
      <c r="E224" s="213" t="s">
        <v>432</v>
      </c>
      <c r="F224" s="214" t="s">
        <v>433</v>
      </c>
      <c r="G224" s="215" t="s">
        <v>148</v>
      </c>
      <c r="H224" s="216">
        <v>1.5</v>
      </c>
      <c r="I224" s="217"/>
      <c r="J224" s="218">
        <f>ROUND(I224*H224,2)</f>
        <v>0</v>
      </c>
      <c r="K224" s="219"/>
      <c r="L224" s="43"/>
      <c r="M224" s="220" t="s">
        <v>1</v>
      </c>
      <c r="N224" s="221" t="s">
        <v>38</v>
      </c>
      <c r="O224" s="90"/>
      <c r="P224" s="222">
        <f>O224*H224</f>
        <v>0</v>
      </c>
      <c r="Q224" s="222">
        <v>0</v>
      </c>
      <c r="R224" s="222">
        <f>Q224*H224</f>
        <v>0</v>
      </c>
      <c r="S224" s="222">
        <v>0</v>
      </c>
      <c r="T224" s="223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24" t="s">
        <v>126</v>
      </c>
      <c r="AT224" s="224" t="s">
        <v>122</v>
      </c>
      <c r="AU224" s="224" t="s">
        <v>78</v>
      </c>
      <c r="AY224" s="16" t="s">
        <v>120</v>
      </c>
      <c r="BE224" s="225">
        <f>IF(N224="základní",J224,0)</f>
        <v>0</v>
      </c>
      <c r="BF224" s="225">
        <f>IF(N224="snížená",J224,0)</f>
        <v>0</v>
      </c>
      <c r="BG224" s="225">
        <f>IF(N224="zákl. přenesená",J224,0)</f>
        <v>0</v>
      </c>
      <c r="BH224" s="225">
        <f>IF(N224="sníž. přenesená",J224,0)</f>
        <v>0</v>
      </c>
      <c r="BI224" s="225">
        <f>IF(N224="nulová",J224,0)</f>
        <v>0</v>
      </c>
      <c r="BJ224" s="16" t="s">
        <v>78</v>
      </c>
      <c r="BK224" s="225">
        <f>ROUND(I224*H224,2)</f>
        <v>0</v>
      </c>
      <c r="BL224" s="16" t="s">
        <v>126</v>
      </c>
      <c r="BM224" s="224" t="s">
        <v>434</v>
      </c>
    </row>
    <row r="225" spans="1:65" s="2" customFormat="1" ht="16.5" customHeight="1">
      <c r="A225" s="37"/>
      <c r="B225" s="38"/>
      <c r="C225" s="212" t="s">
        <v>435</v>
      </c>
      <c r="D225" s="212" t="s">
        <v>122</v>
      </c>
      <c r="E225" s="213" t="s">
        <v>436</v>
      </c>
      <c r="F225" s="214" t="s">
        <v>437</v>
      </c>
      <c r="G225" s="215" t="s">
        <v>336</v>
      </c>
      <c r="H225" s="216">
        <v>2</v>
      </c>
      <c r="I225" s="217"/>
      <c r="J225" s="218">
        <f>ROUND(I225*H225,2)</f>
        <v>0</v>
      </c>
      <c r="K225" s="219"/>
      <c r="L225" s="43"/>
      <c r="M225" s="220" t="s">
        <v>1</v>
      </c>
      <c r="N225" s="221" t="s">
        <v>38</v>
      </c>
      <c r="O225" s="90"/>
      <c r="P225" s="222">
        <f>O225*H225</f>
        <v>0</v>
      </c>
      <c r="Q225" s="222">
        <v>0</v>
      </c>
      <c r="R225" s="222">
        <f>Q225*H225</f>
        <v>0</v>
      </c>
      <c r="S225" s="222">
        <v>0</v>
      </c>
      <c r="T225" s="223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24" t="s">
        <v>126</v>
      </c>
      <c r="AT225" s="224" t="s">
        <v>122</v>
      </c>
      <c r="AU225" s="224" t="s">
        <v>78</v>
      </c>
      <c r="AY225" s="16" t="s">
        <v>120</v>
      </c>
      <c r="BE225" s="225">
        <f>IF(N225="základní",J225,0)</f>
        <v>0</v>
      </c>
      <c r="BF225" s="225">
        <f>IF(N225="snížená",J225,0)</f>
        <v>0</v>
      </c>
      <c r="BG225" s="225">
        <f>IF(N225="zákl. přenesená",J225,0)</f>
        <v>0</v>
      </c>
      <c r="BH225" s="225">
        <f>IF(N225="sníž. přenesená",J225,0)</f>
        <v>0</v>
      </c>
      <c r="BI225" s="225">
        <f>IF(N225="nulová",J225,0)</f>
        <v>0</v>
      </c>
      <c r="BJ225" s="16" t="s">
        <v>78</v>
      </c>
      <c r="BK225" s="225">
        <f>ROUND(I225*H225,2)</f>
        <v>0</v>
      </c>
      <c r="BL225" s="16" t="s">
        <v>126</v>
      </c>
      <c r="BM225" s="224" t="s">
        <v>438</v>
      </c>
    </row>
    <row r="226" spans="1:65" s="2" customFormat="1" ht="16.5" customHeight="1">
      <c r="A226" s="37"/>
      <c r="B226" s="38"/>
      <c r="C226" s="212" t="s">
        <v>439</v>
      </c>
      <c r="D226" s="212" t="s">
        <v>122</v>
      </c>
      <c r="E226" s="213" t="s">
        <v>440</v>
      </c>
      <c r="F226" s="214" t="s">
        <v>441</v>
      </c>
      <c r="G226" s="215" t="s">
        <v>148</v>
      </c>
      <c r="H226" s="216">
        <v>2</v>
      </c>
      <c r="I226" s="217"/>
      <c r="J226" s="218">
        <f>ROUND(I226*H226,2)</f>
        <v>0</v>
      </c>
      <c r="K226" s="219"/>
      <c r="L226" s="43"/>
      <c r="M226" s="220" t="s">
        <v>1</v>
      </c>
      <c r="N226" s="221" t="s">
        <v>38</v>
      </c>
      <c r="O226" s="90"/>
      <c r="P226" s="222">
        <f>O226*H226</f>
        <v>0</v>
      </c>
      <c r="Q226" s="222">
        <v>0</v>
      </c>
      <c r="R226" s="222">
        <f>Q226*H226</f>
        <v>0</v>
      </c>
      <c r="S226" s="222">
        <v>0</v>
      </c>
      <c r="T226" s="223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24" t="s">
        <v>126</v>
      </c>
      <c r="AT226" s="224" t="s">
        <v>122</v>
      </c>
      <c r="AU226" s="224" t="s">
        <v>78</v>
      </c>
      <c r="AY226" s="16" t="s">
        <v>120</v>
      </c>
      <c r="BE226" s="225">
        <f>IF(N226="základní",J226,0)</f>
        <v>0</v>
      </c>
      <c r="BF226" s="225">
        <f>IF(N226="snížená",J226,0)</f>
        <v>0</v>
      </c>
      <c r="BG226" s="225">
        <f>IF(N226="zákl. přenesená",J226,0)</f>
        <v>0</v>
      </c>
      <c r="BH226" s="225">
        <f>IF(N226="sníž. přenesená",J226,0)</f>
        <v>0</v>
      </c>
      <c r="BI226" s="225">
        <f>IF(N226="nulová",J226,0)</f>
        <v>0</v>
      </c>
      <c r="BJ226" s="16" t="s">
        <v>78</v>
      </c>
      <c r="BK226" s="225">
        <f>ROUND(I226*H226,2)</f>
        <v>0</v>
      </c>
      <c r="BL226" s="16" t="s">
        <v>126</v>
      </c>
      <c r="BM226" s="224" t="s">
        <v>442</v>
      </c>
    </row>
    <row r="227" spans="1:65" s="2" customFormat="1" ht="24.15" customHeight="1">
      <c r="A227" s="37"/>
      <c r="B227" s="38"/>
      <c r="C227" s="212" t="s">
        <v>443</v>
      </c>
      <c r="D227" s="212" t="s">
        <v>122</v>
      </c>
      <c r="E227" s="213" t="s">
        <v>444</v>
      </c>
      <c r="F227" s="214" t="s">
        <v>445</v>
      </c>
      <c r="G227" s="215" t="s">
        <v>148</v>
      </c>
      <c r="H227" s="216">
        <v>1</v>
      </c>
      <c r="I227" s="217"/>
      <c r="J227" s="218">
        <f>ROUND(I227*H227,2)</f>
        <v>0</v>
      </c>
      <c r="K227" s="219"/>
      <c r="L227" s="43"/>
      <c r="M227" s="220" t="s">
        <v>1</v>
      </c>
      <c r="N227" s="221" t="s">
        <v>38</v>
      </c>
      <c r="O227" s="90"/>
      <c r="P227" s="222">
        <f>O227*H227</f>
        <v>0</v>
      </c>
      <c r="Q227" s="222">
        <v>0</v>
      </c>
      <c r="R227" s="222">
        <f>Q227*H227</f>
        <v>0</v>
      </c>
      <c r="S227" s="222">
        <v>0</v>
      </c>
      <c r="T227" s="223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24" t="s">
        <v>126</v>
      </c>
      <c r="AT227" s="224" t="s">
        <v>122</v>
      </c>
      <c r="AU227" s="224" t="s">
        <v>78</v>
      </c>
      <c r="AY227" s="16" t="s">
        <v>120</v>
      </c>
      <c r="BE227" s="225">
        <f>IF(N227="základní",J227,0)</f>
        <v>0</v>
      </c>
      <c r="BF227" s="225">
        <f>IF(N227="snížená",J227,0)</f>
        <v>0</v>
      </c>
      <c r="BG227" s="225">
        <f>IF(N227="zákl. přenesená",J227,0)</f>
        <v>0</v>
      </c>
      <c r="BH227" s="225">
        <f>IF(N227="sníž. přenesená",J227,0)</f>
        <v>0</v>
      </c>
      <c r="BI227" s="225">
        <f>IF(N227="nulová",J227,0)</f>
        <v>0</v>
      </c>
      <c r="BJ227" s="16" t="s">
        <v>78</v>
      </c>
      <c r="BK227" s="225">
        <f>ROUND(I227*H227,2)</f>
        <v>0</v>
      </c>
      <c r="BL227" s="16" t="s">
        <v>126</v>
      </c>
      <c r="BM227" s="224" t="s">
        <v>446</v>
      </c>
    </row>
    <row r="228" spans="1:65" s="2" customFormat="1" ht="24.15" customHeight="1">
      <c r="A228" s="37"/>
      <c r="B228" s="38"/>
      <c r="C228" s="212" t="s">
        <v>447</v>
      </c>
      <c r="D228" s="212" t="s">
        <v>122</v>
      </c>
      <c r="E228" s="213" t="s">
        <v>448</v>
      </c>
      <c r="F228" s="214" t="s">
        <v>449</v>
      </c>
      <c r="G228" s="215" t="s">
        <v>143</v>
      </c>
      <c r="H228" s="216">
        <v>10</v>
      </c>
      <c r="I228" s="217"/>
      <c r="J228" s="218">
        <f>ROUND(I228*H228,2)</f>
        <v>0</v>
      </c>
      <c r="K228" s="219"/>
      <c r="L228" s="43"/>
      <c r="M228" s="220" t="s">
        <v>1</v>
      </c>
      <c r="N228" s="221" t="s">
        <v>38</v>
      </c>
      <c r="O228" s="90"/>
      <c r="P228" s="222">
        <f>O228*H228</f>
        <v>0</v>
      </c>
      <c r="Q228" s="222">
        <v>0</v>
      </c>
      <c r="R228" s="222">
        <f>Q228*H228</f>
        <v>0</v>
      </c>
      <c r="S228" s="222">
        <v>0</v>
      </c>
      <c r="T228" s="223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224" t="s">
        <v>126</v>
      </c>
      <c r="AT228" s="224" t="s">
        <v>122</v>
      </c>
      <c r="AU228" s="224" t="s">
        <v>78</v>
      </c>
      <c r="AY228" s="16" t="s">
        <v>120</v>
      </c>
      <c r="BE228" s="225">
        <f>IF(N228="základní",J228,0)</f>
        <v>0</v>
      </c>
      <c r="BF228" s="225">
        <f>IF(N228="snížená",J228,0)</f>
        <v>0</v>
      </c>
      <c r="BG228" s="225">
        <f>IF(N228="zákl. přenesená",J228,0)</f>
        <v>0</v>
      </c>
      <c r="BH228" s="225">
        <f>IF(N228="sníž. přenesená",J228,0)</f>
        <v>0</v>
      </c>
      <c r="BI228" s="225">
        <f>IF(N228="nulová",J228,0)</f>
        <v>0</v>
      </c>
      <c r="BJ228" s="16" t="s">
        <v>78</v>
      </c>
      <c r="BK228" s="225">
        <f>ROUND(I228*H228,2)</f>
        <v>0</v>
      </c>
      <c r="BL228" s="16" t="s">
        <v>126</v>
      </c>
      <c r="BM228" s="224" t="s">
        <v>450</v>
      </c>
    </row>
    <row r="229" spans="1:65" s="2" customFormat="1" ht="21.75" customHeight="1">
      <c r="A229" s="37"/>
      <c r="B229" s="38"/>
      <c r="C229" s="212" t="s">
        <v>451</v>
      </c>
      <c r="D229" s="212" t="s">
        <v>122</v>
      </c>
      <c r="E229" s="213" t="s">
        <v>452</v>
      </c>
      <c r="F229" s="214" t="s">
        <v>453</v>
      </c>
      <c r="G229" s="215" t="s">
        <v>401</v>
      </c>
      <c r="H229" s="216">
        <v>2</v>
      </c>
      <c r="I229" s="217"/>
      <c r="J229" s="218">
        <f>ROUND(I229*H229,2)</f>
        <v>0</v>
      </c>
      <c r="K229" s="219"/>
      <c r="L229" s="43"/>
      <c r="M229" s="220" t="s">
        <v>1</v>
      </c>
      <c r="N229" s="221" t="s">
        <v>38</v>
      </c>
      <c r="O229" s="90"/>
      <c r="P229" s="222">
        <f>O229*H229</f>
        <v>0</v>
      </c>
      <c r="Q229" s="222">
        <v>0</v>
      </c>
      <c r="R229" s="222">
        <f>Q229*H229</f>
        <v>0</v>
      </c>
      <c r="S229" s="222">
        <v>0</v>
      </c>
      <c r="T229" s="223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24" t="s">
        <v>126</v>
      </c>
      <c r="AT229" s="224" t="s">
        <v>122</v>
      </c>
      <c r="AU229" s="224" t="s">
        <v>78</v>
      </c>
      <c r="AY229" s="16" t="s">
        <v>120</v>
      </c>
      <c r="BE229" s="225">
        <f>IF(N229="základní",J229,0)</f>
        <v>0</v>
      </c>
      <c r="BF229" s="225">
        <f>IF(N229="snížená",J229,0)</f>
        <v>0</v>
      </c>
      <c r="BG229" s="225">
        <f>IF(N229="zákl. přenesená",J229,0)</f>
        <v>0</v>
      </c>
      <c r="BH229" s="225">
        <f>IF(N229="sníž. přenesená",J229,0)</f>
        <v>0</v>
      </c>
      <c r="BI229" s="225">
        <f>IF(N229="nulová",J229,0)</f>
        <v>0</v>
      </c>
      <c r="BJ229" s="16" t="s">
        <v>78</v>
      </c>
      <c r="BK229" s="225">
        <f>ROUND(I229*H229,2)</f>
        <v>0</v>
      </c>
      <c r="BL229" s="16" t="s">
        <v>126</v>
      </c>
      <c r="BM229" s="224" t="s">
        <v>454</v>
      </c>
    </row>
    <row r="230" spans="1:65" s="2" customFormat="1" ht="16.5" customHeight="1">
      <c r="A230" s="37"/>
      <c r="B230" s="38"/>
      <c r="C230" s="212" t="s">
        <v>455</v>
      </c>
      <c r="D230" s="212" t="s">
        <v>122</v>
      </c>
      <c r="E230" s="213" t="s">
        <v>456</v>
      </c>
      <c r="F230" s="214" t="s">
        <v>457</v>
      </c>
      <c r="G230" s="215" t="s">
        <v>458</v>
      </c>
      <c r="H230" s="216">
        <v>1</v>
      </c>
      <c r="I230" s="217"/>
      <c r="J230" s="218">
        <f>ROUND(I230*H230,2)</f>
        <v>0</v>
      </c>
      <c r="K230" s="219"/>
      <c r="L230" s="43"/>
      <c r="M230" s="220" t="s">
        <v>1</v>
      </c>
      <c r="N230" s="221" t="s">
        <v>38</v>
      </c>
      <c r="O230" s="90"/>
      <c r="P230" s="222">
        <f>O230*H230</f>
        <v>0</v>
      </c>
      <c r="Q230" s="222">
        <v>0</v>
      </c>
      <c r="R230" s="222">
        <f>Q230*H230</f>
        <v>0</v>
      </c>
      <c r="S230" s="222">
        <v>0</v>
      </c>
      <c r="T230" s="223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24" t="s">
        <v>126</v>
      </c>
      <c r="AT230" s="224" t="s">
        <v>122</v>
      </c>
      <c r="AU230" s="224" t="s">
        <v>78</v>
      </c>
      <c r="AY230" s="16" t="s">
        <v>120</v>
      </c>
      <c r="BE230" s="225">
        <f>IF(N230="základní",J230,0)</f>
        <v>0</v>
      </c>
      <c r="BF230" s="225">
        <f>IF(N230="snížená",J230,0)</f>
        <v>0</v>
      </c>
      <c r="BG230" s="225">
        <f>IF(N230="zákl. přenesená",J230,0)</f>
        <v>0</v>
      </c>
      <c r="BH230" s="225">
        <f>IF(N230="sníž. přenesená",J230,0)</f>
        <v>0</v>
      </c>
      <c r="BI230" s="225">
        <f>IF(N230="nulová",J230,0)</f>
        <v>0</v>
      </c>
      <c r="BJ230" s="16" t="s">
        <v>78</v>
      </c>
      <c r="BK230" s="225">
        <f>ROUND(I230*H230,2)</f>
        <v>0</v>
      </c>
      <c r="BL230" s="16" t="s">
        <v>126</v>
      </c>
      <c r="BM230" s="224" t="s">
        <v>459</v>
      </c>
    </row>
    <row r="231" spans="1:65" s="2" customFormat="1" ht="16.5" customHeight="1">
      <c r="A231" s="37"/>
      <c r="B231" s="38"/>
      <c r="C231" s="212" t="s">
        <v>460</v>
      </c>
      <c r="D231" s="212" t="s">
        <v>122</v>
      </c>
      <c r="E231" s="213" t="s">
        <v>461</v>
      </c>
      <c r="F231" s="214" t="s">
        <v>462</v>
      </c>
      <c r="G231" s="215" t="s">
        <v>458</v>
      </c>
      <c r="H231" s="216">
        <v>1</v>
      </c>
      <c r="I231" s="217"/>
      <c r="J231" s="218">
        <f>ROUND(I231*H231,2)</f>
        <v>0</v>
      </c>
      <c r="K231" s="219"/>
      <c r="L231" s="43"/>
      <c r="M231" s="220" t="s">
        <v>1</v>
      </c>
      <c r="N231" s="221" t="s">
        <v>38</v>
      </c>
      <c r="O231" s="90"/>
      <c r="P231" s="222">
        <f>O231*H231</f>
        <v>0</v>
      </c>
      <c r="Q231" s="222">
        <v>0</v>
      </c>
      <c r="R231" s="222">
        <f>Q231*H231</f>
        <v>0</v>
      </c>
      <c r="S231" s="222">
        <v>0</v>
      </c>
      <c r="T231" s="223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24" t="s">
        <v>126</v>
      </c>
      <c r="AT231" s="224" t="s">
        <v>122</v>
      </c>
      <c r="AU231" s="224" t="s">
        <v>78</v>
      </c>
      <c r="AY231" s="16" t="s">
        <v>120</v>
      </c>
      <c r="BE231" s="225">
        <f>IF(N231="základní",J231,0)</f>
        <v>0</v>
      </c>
      <c r="BF231" s="225">
        <f>IF(N231="snížená",J231,0)</f>
        <v>0</v>
      </c>
      <c r="BG231" s="225">
        <f>IF(N231="zákl. přenesená",J231,0)</f>
        <v>0</v>
      </c>
      <c r="BH231" s="225">
        <f>IF(N231="sníž. přenesená",J231,0)</f>
        <v>0</v>
      </c>
      <c r="BI231" s="225">
        <f>IF(N231="nulová",J231,0)</f>
        <v>0</v>
      </c>
      <c r="BJ231" s="16" t="s">
        <v>78</v>
      </c>
      <c r="BK231" s="225">
        <f>ROUND(I231*H231,2)</f>
        <v>0</v>
      </c>
      <c r="BL231" s="16" t="s">
        <v>126</v>
      </c>
      <c r="BM231" s="224" t="s">
        <v>463</v>
      </c>
    </row>
    <row r="232" spans="1:65" s="2" customFormat="1" ht="16.5" customHeight="1">
      <c r="A232" s="37"/>
      <c r="B232" s="38"/>
      <c r="C232" s="212" t="s">
        <v>464</v>
      </c>
      <c r="D232" s="212" t="s">
        <v>122</v>
      </c>
      <c r="E232" s="213" t="s">
        <v>465</v>
      </c>
      <c r="F232" s="214" t="s">
        <v>466</v>
      </c>
      <c r="G232" s="215" t="s">
        <v>458</v>
      </c>
      <c r="H232" s="216">
        <v>1</v>
      </c>
      <c r="I232" s="217"/>
      <c r="J232" s="218">
        <f>ROUND(I232*H232,2)</f>
        <v>0</v>
      </c>
      <c r="K232" s="219"/>
      <c r="L232" s="43"/>
      <c r="M232" s="220" t="s">
        <v>1</v>
      </c>
      <c r="N232" s="221" t="s">
        <v>38</v>
      </c>
      <c r="O232" s="90"/>
      <c r="P232" s="222">
        <f>O232*H232</f>
        <v>0</v>
      </c>
      <c r="Q232" s="222">
        <v>0</v>
      </c>
      <c r="R232" s="222">
        <f>Q232*H232</f>
        <v>0</v>
      </c>
      <c r="S232" s="222">
        <v>0</v>
      </c>
      <c r="T232" s="223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24" t="s">
        <v>126</v>
      </c>
      <c r="AT232" s="224" t="s">
        <v>122</v>
      </c>
      <c r="AU232" s="224" t="s">
        <v>78</v>
      </c>
      <c r="AY232" s="16" t="s">
        <v>120</v>
      </c>
      <c r="BE232" s="225">
        <f>IF(N232="základní",J232,0)</f>
        <v>0</v>
      </c>
      <c r="BF232" s="225">
        <f>IF(N232="snížená",J232,0)</f>
        <v>0</v>
      </c>
      <c r="BG232" s="225">
        <f>IF(N232="zákl. přenesená",J232,0)</f>
        <v>0</v>
      </c>
      <c r="BH232" s="225">
        <f>IF(N232="sníž. přenesená",J232,0)</f>
        <v>0</v>
      </c>
      <c r="BI232" s="225">
        <f>IF(N232="nulová",J232,0)</f>
        <v>0</v>
      </c>
      <c r="BJ232" s="16" t="s">
        <v>78</v>
      </c>
      <c r="BK232" s="225">
        <f>ROUND(I232*H232,2)</f>
        <v>0</v>
      </c>
      <c r="BL232" s="16" t="s">
        <v>126</v>
      </c>
      <c r="BM232" s="224" t="s">
        <v>467</v>
      </c>
    </row>
    <row r="233" spans="1:63" s="12" customFormat="1" ht="25.9" customHeight="1">
      <c r="A233" s="12"/>
      <c r="B233" s="196"/>
      <c r="C233" s="197"/>
      <c r="D233" s="198" t="s">
        <v>72</v>
      </c>
      <c r="E233" s="199" t="s">
        <v>468</v>
      </c>
      <c r="F233" s="199" t="s">
        <v>469</v>
      </c>
      <c r="G233" s="197"/>
      <c r="H233" s="197"/>
      <c r="I233" s="200"/>
      <c r="J233" s="201">
        <f>BK233</f>
        <v>0</v>
      </c>
      <c r="K233" s="197"/>
      <c r="L233" s="202"/>
      <c r="M233" s="203"/>
      <c r="N233" s="204"/>
      <c r="O233" s="204"/>
      <c r="P233" s="205">
        <f>SUM(P234:P242)</f>
        <v>0</v>
      </c>
      <c r="Q233" s="204"/>
      <c r="R233" s="205">
        <f>SUM(R234:R242)</f>
        <v>0</v>
      </c>
      <c r="S233" s="204"/>
      <c r="T233" s="206">
        <f>SUM(T234:T242)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07" t="s">
        <v>140</v>
      </c>
      <c r="AT233" s="208" t="s">
        <v>72</v>
      </c>
      <c r="AU233" s="208" t="s">
        <v>73</v>
      </c>
      <c r="AY233" s="207" t="s">
        <v>120</v>
      </c>
      <c r="BK233" s="209">
        <f>SUM(BK234:BK242)</f>
        <v>0</v>
      </c>
    </row>
    <row r="234" spans="1:65" s="2" customFormat="1" ht="16.5" customHeight="1">
      <c r="A234" s="37"/>
      <c r="B234" s="38"/>
      <c r="C234" s="212" t="s">
        <v>470</v>
      </c>
      <c r="D234" s="212" t="s">
        <v>122</v>
      </c>
      <c r="E234" s="213" t="s">
        <v>471</v>
      </c>
      <c r="F234" s="214" t="s">
        <v>472</v>
      </c>
      <c r="G234" s="215" t="s">
        <v>473</v>
      </c>
      <c r="H234" s="216">
        <v>1</v>
      </c>
      <c r="I234" s="217"/>
      <c r="J234" s="218">
        <f>ROUND(I234*H234,2)</f>
        <v>0</v>
      </c>
      <c r="K234" s="219"/>
      <c r="L234" s="43"/>
      <c r="M234" s="220" t="s">
        <v>1</v>
      </c>
      <c r="N234" s="221" t="s">
        <v>38</v>
      </c>
      <c r="O234" s="90"/>
      <c r="P234" s="222">
        <f>O234*H234</f>
        <v>0</v>
      </c>
      <c r="Q234" s="222">
        <v>0</v>
      </c>
      <c r="R234" s="222">
        <f>Q234*H234</f>
        <v>0</v>
      </c>
      <c r="S234" s="222">
        <v>0</v>
      </c>
      <c r="T234" s="223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24" t="s">
        <v>474</v>
      </c>
      <c r="AT234" s="224" t="s">
        <v>122</v>
      </c>
      <c r="AU234" s="224" t="s">
        <v>78</v>
      </c>
      <c r="AY234" s="16" t="s">
        <v>120</v>
      </c>
      <c r="BE234" s="225">
        <f>IF(N234="základní",J234,0)</f>
        <v>0</v>
      </c>
      <c r="BF234" s="225">
        <f>IF(N234="snížená",J234,0)</f>
        <v>0</v>
      </c>
      <c r="BG234" s="225">
        <f>IF(N234="zákl. přenesená",J234,0)</f>
        <v>0</v>
      </c>
      <c r="BH234" s="225">
        <f>IF(N234="sníž. přenesená",J234,0)</f>
        <v>0</v>
      </c>
      <c r="BI234" s="225">
        <f>IF(N234="nulová",J234,0)</f>
        <v>0</v>
      </c>
      <c r="BJ234" s="16" t="s">
        <v>78</v>
      </c>
      <c r="BK234" s="225">
        <f>ROUND(I234*H234,2)</f>
        <v>0</v>
      </c>
      <c r="BL234" s="16" t="s">
        <v>474</v>
      </c>
      <c r="BM234" s="224" t="s">
        <v>475</v>
      </c>
    </row>
    <row r="235" spans="1:65" s="2" customFormat="1" ht="24.15" customHeight="1">
      <c r="A235" s="37"/>
      <c r="B235" s="38"/>
      <c r="C235" s="212" t="s">
        <v>476</v>
      </c>
      <c r="D235" s="212" t="s">
        <v>122</v>
      </c>
      <c r="E235" s="213" t="s">
        <v>477</v>
      </c>
      <c r="F235" s="214" t="s">
        <v>478</v>
      </c>
      <c r="G235" s="215" t="s">
        <v>473</v>
      </c>
      <c r="H235" s="216">
        <v>1</v>
      </c>
      <c r="I235" s="217"/>
      <c r="J235" s="218">
        <f>ROUND(I235*H235,2)</f>
        <v>0</v>
      </c>
      <c r="K235" s="219"/>
      <c r="L235" s="43"/>
      <c r="M235" s="220" t="s">
        <v>1</v>
      </c>
      <c r="N235" s="221" t="s">
        <v>38</v>
      </c>
      <c r="O235" s="90"/>
      <c r="P235" s="222">
        <f>O235*H235</f>
        <v>0</v>
      </c>
      <c r="Q235" s="222">
        <v>0</v>
      </c>
      <c r="R235" s="222">
        <f>Q235*H235</f>
        <v>0</v>
      </c>
      <c r="S235" s="222">
        <v>0</v>
      </c>
      <c r="T235" s="223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24" t="s">
        <v>474</v>
      </c>
      <c r="AT235" s="224" t="s">
        <v>122</v>
      </c>
      <c r="AU235" s="224" t="s">
        <v>78</v>
      </c>
      <c r="AY235" s="16" t="s">
        <v>120</v>
      </c>
      <c r="BE235" s="225">
        <f>IF(N235="základní",J235,0)</f>
        <v>0</v>
      </c>
      <c r="BF235" s="225">
        <f>IF(N235="snížená",J235,0)</f>
        <v>0</v>
      </c>
      <c r="BG235" s="225">
        <f>IF(N235="zákl. přenesená",J235,0)</f>
        <v>0</v>
      </c>
      <c r="BH235" s="225">
        <f>IF(N235="sníž. přenesená",J235,0)</f>
        <v>0</v>
      </c>
      <c r="BI235" s="225">
        <f>IF(N235="nulová",J235,0)</f>
        <v>0</v>
      </c>
      <c r="BJ235" s="16" t="s">
        <v>78</v>
      </c>
      <c r="BK235" s="225">
        <f>ROUND(I235*H235,2)</f>
        <v>0</v>
      </c>
      <c r="BL235" s="16" t="s">
        <v>474</v>
      </c>
      <c r="BM235" s="224" t="s">
        <v>479</v>
      </c>
    </row>
    <row r="236" spans="1:65" s="2" customFormat="1" ht="24.15" customHeight="1">
      <c r="A236" s="37"/>
      <c r="B236" s="38"/>
      <c r="C236" s="212" t="s">
        <v>480</v>
      </c>
      <c r="D236" s="212" t="s">
        <v>122</v>
      </c>
      <c r="E236" s="213" t="s">
        <v>481</v>
      </c>
      <c r="F236" s="214" t="s">
        <v>482</v>
      </c>
      <c r="G236" s="215" t="s">
        <v>473</v>
      </c>
      <c r="H236" s="216">
        <v>1</v>
      </c>
      <c r="I236" s="217"/>
      <c r="J236" s="218">
        <f>ROUND(I236*H236,2)</f>
        <v>0</v>
      </c>
      <c r="K236" s="219"/>
      <c r="L236" s="43"/>
      <c r="M236" s="220" t="s">
        <v>1</v>
      </c>
      <c r="N236" s="221" t="s">
        <v>38</v>
      </c>
      <c r="O236" s="90"/>
      <c r="P236" s="222">
        <f>O236*H236</f>
        <v>0</v>
      </c>
      <c r="Q236" s="222">
        <v>0</v>
      </c>
      <c r="R236" s="222">
        <f>Q236*H236</f>
        <v>0</v>
      </c>
      <c r="S236" s="222">
        <v>0</v>
      </c>
      <c r="T236" s="223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24" t="s">
        <v>474</v>
      </c>
      <c r="AT236" s="224" t="s">
        <v>122</v>
      </c>
      <c r="AU236" s="224" t="s">
        <v>78</v>
      </c>
      <c r="AY236" s="16" t="s">
        <v>120</v>
      </c>
      <c r="BE236" s="225">
        <f>IF(N236="základní",J236,0)</f>
        <v>0</v>
      </c>
      <c r="BF236" s="225">
        <f>IF(N236="snížená",J236,0)</f>
        <v>0</v>
      </c>
      <c r="BG236" s="225">
        <f>IF(N236="zákl. přenesená",J236,0)</f>
        <v>0</v>
      </c>
      <c r="BH236" s="225">
        <f>IF(N236="sníž. přenesená",J236,0)</f>
        <v>0</v>
      </c>
      <c r="BI236" s="225">
        <f>IF(N236="nulová",J236,0)</f>
        <v>0</v>
      </c>
      <c r="BJ236" s="16" t="s">
        <v>78</v>
      </c>
      <c r="BK236" s="225">
        <f>ROUND(I236*H236,2)</f>
        <v>0</v>
      </c>
      <c r="BL236" s="16" t="s">
        <v>474</v>
      </c>
      <c r="BM236" s="224" t="s">
        <v>483</v>
      </c>
    </row>
    <row r="237" spans="1:65" s="2" customFormat="1" ht="16.5" customHeight="1">
      <c r="A237" s="37"/>
      <c r="B237" s="38"/>
      <c r="C237" s="212" t="s">
        <v>484</v>
      </c>
      <c r="D237" s="212" t="s">
        <v>122</v>
      </c>
      <c r="E237" s="213" t="s">
        <v>485</v>
      </c>
      <c r="F237" s="214" t="s">
        <v>486</v>
      </c>
      <c r="G237" s="215" t="s">
        <v>473</v>
      </c>
      <c r="H237" s="216">
        <v>1</v>
      </c>
      <c r="I237" s="217"/>
      <c r="J237" s="218">
        <f>ROUND(I237*H237,2)</f>
        <v>0</v>
      </c>
      <c r="K237" s="219"/>
      <c r="L237" s="43"/>
      <c r="M237" s="220" t="s">
        <v>1</v>
      </c>
      <c r="N237" s="221" t="s">
        <v>38</v>
      </c>
      <c r="O237" s="90"/>
      <c r="P237" s="222">
        <f>O237*H237</f>
        <v>0</v>
      </c>
      <c r="Q237" s="222">
        <v>0</v>
      </c>
      <c r="R237" s="222">
        <f>Q237*H237</f>
        <v>0</v>
      </c>
      <c r="S237" s="222">
        <v>0</v>
      </c>
      <c r="T237" s="223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24" t="s">
        <v>474</v>
      </c>
      <c r="AT237" s="224" t="s">
        <v>122</v>
      </c>
      <c r="AU237" s="224" t="s">
        <v>78</v>
      </c>
      <c r="AY237" s="16" t="s">
        <v>120</v>
      </c>
      <c r="BE237" s="225">
        <f>IF(N237="základní",J237,0)</f>
        <v>0</v>
      </c>
      <c r="BF237" s="225">
        <f>IF(N237="snížená",J237,0)</f>
        <v>0</v>
      </c>
      <c r="BG237" s="225">
        <f>IF(N237="zákl. přenesená",J237,0)</f>
        <v>0</v>
      </c>
      <c r="BH237" s="225">
        <f>IF(N237="sníž. přenesená",J237,0)</f>
        <v>0</v>
      </c>
      <c r="BI237" s="225">
        <f>IF(N237="nulová",J237,0)</f>
        <v>0</v>
      </c>
      <c r="BJ237" s="16" t="s">
        <v>78</v>
      </c>
      <c r="BK237" s="225">
        <f>ROUND(I237*H237,2)</f>
        <v>0</v>
      </c>
      <c r="BL237" s="16" t="s">
        <v>474</v>
      </c>
      <c r="BM237" s="224" t="s">
        <v>487</v>
      </c>
    </row>
    <row r="238" spans="1:65" s="2" customFormat="1" ht="24.15" customHeight="1">
      <c r="A238" s="37"/>
      <c r="B238" s="38"/>
      <c r="C238" s="212" t="s">
        <v>488</v>
      </c>
      <c r="D238" s="212" t="s">
        <v>122</v>
      </c>
      <c r="E238" s="213" t="s">
        <v>489</v>
      </c>
      <c r="F238" s="214" t="s">
        <v>490</v>
      </c>
      <c r="G238" s="215" t="s">
        <v>473</v>
      </c>
      <c r="H238" s="216">
        <v>1</v>
      </c>
      <c r="I238" s="217"/>
      <c r="J238" s="218">
        <f>ROUND(I238*H238,2)</f>
        <v>0</v>
      </c>
      <c r="K238" s="219"/>
      <c r="L238" s="43"/>
      <c r="M238" s="220" t="s">
        <v>1</v>
      </c>
      <c r="N238" s="221" t="s">
        <v>38</v>
      </c>
      <c r="O238" s="90"/>
      <c r="P238" s="222">
        <f>O238*H238</f>
        <v>0</v>
      </c>
      <c r="Q238" s="222">
        <v>0</v>
      </c>
      <c r="R238" s="222">
        <f>Q238*H238</f>
        <v>0</v>
      </c>
      <c r="S238" s="222">
        <v>0</v>
      </c>
      <c r="T238" s="223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24" t="s">
        <v>474</v>
      </c>
      <c r="AT238" s="224" t="s">
        <v>122</v>
      </c>
      <c r="AU238" s="224" t="s">
        <v>78</v>
      </c>
      <c r="AY238" s="16" t="s">
        <v>120</v>
      </c>
      <c r="BE238" s="225">
        <f>IF(N238="základní",J238,0)</f>
        <v>0</v>
      </c>
      <c r="BF238" s="225">
        <f>IF(N238="snížená",J238,0)</f>
        <v>0</v>
      </c>
      <c r="BG238" s="225">
        <f>IF(N238="zákl. přenesená",J238,0)</f>
        <v>0</v>
      </c>
      <c r="BH238" s="225">
        <f>IF(N238="sníž. přenesená",J238,0)</f>
        <v>0</v>
      </c>
      <c r="BI238" s="225">
        <f>IF(N238="nulová",J238,0)</f>
        <v>0</v>
      </c>
      <c r="BJ238" s="16" t="s">
        <v>78</v>
      </c>
      <c r="BK238" s="225">
        <f>ROUND(I238*H238,2)</f>
        <v>0</v>
      </c>
      <c r="BL238" s="16" t="s">
        <v>474</v>
      </c>
      <c r="BM238" s="224" t="s">
        <v>491</v>
      </c>
    </row>
    <row r="239" spans="1:65" s="2" customFormat="1" ht="16.5" customHeight="1">
      <c r="A239" s="37"/>
      <c r="B239" s="38"/>
      <c r="C239" s="212" t="s">
        <v>492</v>
      </c>
      <c r="D239" s="212" t="s">
        <v>122</v>
      </c>
      <c r="E239" s="213" t="s">
        <v>493</v>
      </c>
      <c r="F239" s="214" t="s">
        <v>494</v>
      </c>
      <c r="G239" s="215" t="s">
        <v>473</v>
      </c>
      <c r="H239" s="216">
        <v>1</v>
      </c>
      <c r="I239" s="217"/>
      <c r="J239" s="218">
        <f>ROUND(I239*H239,2)</f>
        <v>0</v>
      </c>
      <c r="K239" s="219"/>
      <c r="L239" s="43"/>
      <c r="M239" s="220" t="s">
        <v>1</v>
      </c>
      <c r="N239" s="221" t="s">
        <v>38</v>
      </c>
      <c r="O239" s="90"/>
      <c r="P239" s="222">
        <f>O239*H239</f>
        <v>0</v>
      </c>
      <c r="Q239" s="222">
        <v>0</v>
      </c>
      <c r="R239" s="222">
        <f>Q239*H239</f>
        <v>0</v>
      </c>
      <c r="S239" s="222">
        <v>0</v>
      </c>
      <c r="T239" s="223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24" t="s">
        <v>474</v>
      </c>
      <c r="AT239" s="224" t="s">
        <v>122</v>
      </c>
      <c r="AU239" s="224" t="s">
        <v>78</v>
      </c>
      <c r="AY239" s="16" t="s">
        <v>120</v>
      </c>
      <c r="BE239" s="225">
        <f>IF(N239="základní",J239,0)</f>
        <v>0</v>
      </c>
      <c r="BF239" s="225">
        <f>IF(N239="snížená",J239,0)</f>
        <v>0</v>
      </c>
      <c r="BG239" s="225">
        <f>IF(N239="zákl. přenesená",J239,0)</f>
        <v>0</v>
      </c>
      <c r="BH239" s="225">
        <f>IF(N239="sníž. přenesená",J239,0)</f>
        <v>0</v>
      </c>
      <c r="BI239" s="225">
        <f>IF(N239="nulová",J239,0)</f>
        <v>0</v>
      </c>
      <c r="BJ239" s="16" t="s">
        <v>78</v>
      </c>
      <c r="BK239" s="225">
        <f>ROUND(I239*H239,2)</f>
        <v>0</v>
      </c>
      <c r="BL239" s="16" t="s">
        <v>474</v>
      </c>
      <c r="BM239" s="224" t="s">
        <v>495</v>
      </c>
    </row>
    <row r="240" spans="1:65" s="2" customFormat="1" ht="24.15" customHeight="1">
      <c r="A240" s="37"/>
      <c r="B240" s="38"/>
      <c r="C240" s="212" t="s">
        <v>496</v>
      </c>
      <c r="D240" s="212" t="s">
        <v>122</v>
      </c>
      <c r="E240" s="213" t="s">
        <v>497</v>
      </c>
      <c r="F240" s="214" t="s">
        <v>498</v>
      </c>
      <c r="G240" s="215" t="s">
        <v>336</v>
      </c>
      <c r="H240" s="216">
        <v>20</v>
      </c>
      <c r="I240" s="217"/>
      <c r="J240" s="218">
        <f>ROUND(I240*H240,2)</f>
        <v>0</v>
      </c>
      <c r="K240" s="219"/>
      <c r="L240" s="43"/>
      <c r="M240" s="220" t="s">
        <v>1</v>
      </c>
      <c r="N240" s="221" t="s">
        <v>38</v>
      </c>
      <c r="O240" s="90"/>
      <c r="P240" s="222">
        <f>O240*H240</f>
        <v>0</v>
      </c>
      <c r="Q240" s="222">
        <v>0</v>
      </c>
      <c r="R240" s="222">
        <f>Q240*H240</f>
        <v>0</v>
      </c>
      <c r="S240" s="222">
        <v>0</v>
      </c>
      <c r="T240" s="223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224" t="s">
        <v>474</v>
      </c>
      <c r="AT240" s="224" t="s">
        <v>122</v>
      </c>
      <c r="AU240" s="224" t="s">
        <v>78</v>
      </c>
      <c r="AY240" s="16" t="s">
        <v>120</v>
      </c>
      <c r="BE240" s="225">
        <f>IF(N240="základní",J240,0)</f>
        <v>0</v>
      </c>
      <c r="BF240" s="225">
        <f>IF(N240="snížená",J240,0)</f>
        <v>0</v>
      </c>
      <c r="BG240" s="225">
        <f>IF(N240="zákl. přenesená",J240,0)</f>
        <v>0</v>
      </c>
      <c r="BH240" s="225">
        <f>IF(N240="sníž. přenesená",J240,0)</f>
        <v>0</v>
      </c>
      <c r="BI240" s="225">
        <f>IF(N240="nulová",J240,0)</f>
        <v>0</v>
      </c>
      <c r="BJ240" s="16" t="s">
        <v>78</v>
      </c>
      <c r="BK240" s="225">
        <f>ROUND(I240*H240,2)</f>
        <v>0</v>
      </c>
      <c r="BL240" s="16" t="s">
        <v>474</v>
      </c>
      <c r="BM240" s="224" t="s">
        <v>499</v>
      </c>
    </row>
    <row r="241" spans="1:65" s="2" customFormat="1" ht="24.15" customHeight="1">
      <c r="A241" s="37"/>
      <c r="B241" s="38"/>
      <c r="C241" s="212" t="s">
        <v>500</v>
      </c>
      <c r="D241" s="212" t="s">
        <v>122</v>
      </c>
      <c r="E241" s="213" t="s">
        <v>501</v>
      </c>
      <c r="F241" s="214" t="s">
        <v>502</v>
      </c>
      <c r="G241" s="215" t="s">
        <v>473</v>
      </c>
      <c r="H241" s="216">
        <v>1</v>
      </c>
      <c r="I241" s="217"/>
      <c r="J241" s="218">
        <f>ROUND(I241*H241,2)</f>
        <v>0</v>
      </c>
      <c r="K241" s="219"/>
      <c r="L241" s="43"/>
      <c r="M241" s="220" t="s">
        <v>1</v>
      </c>
      <c r="N241" s="221" t="s">
        <v>38</v>
      </c>
      <c r="O241" s="90"/>
      <c r="P241" s="222">
        <f>O241*H241</f>
        <v>0</v>
      </c>
      <c r="Q241" s="222">
        <v>0</v>
      </c>
      <c r="R241" s="222">
        <f>Q241*H241</f>
        <v>0</v>
      </c>
      <c r="S241" s="222">
        <v>0</v>
      </c>
      <c r="T241" s="223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224" t="s">
        <v>474</v>
      </c>
      <c r="AT241" s="224" t="s">
        <v>122</v>
      </c>
      <c r="AU241" s="224" t="s">
        <v>78</v>
      </c>
      <c r="AY241" s="16" t="s">
        <v>120</v>
      </c>
      <c r="BE241" s="225">
        <f>IF(N241="základní",J241,0)</f>
        <v>0</v>
      </c>
      <c r="BF241" s="225">
        <f>IF(N241="snížená",J241,0)</f>
        <v>0</v>
      </c>
      <c r="BG241" s="225">
        <f>IF(N241="zákl. přenesená",J241,0)</f>
        <v>0</v>
      </c>
      <c r="BH241" s="225">
        <f>IF(N241="sníž. přenesená",J241,0)</f>
        <v>0</v>
      </c>
      <c r="BI241" s="225">
        <f>IF(N241="nulová",J241,0)</f>
        <v>0</v>
      </c>
      <c r="BJ241" s="16" t="s">
        <v>78</v>
      </c>
      <c r="BK241" s="225">
        <f>ROUND(I241*H241,2)</f>
        <v>0</v>
      </c>
      <c r="BL241" s="16" t="s">
        <v>474</v>
      </c>
      <c r="BM241" s="224" t="s">
        <v>503</v>
      </c>
    </row>
    <row r="242" spans="1:65" s="2" customFormat="1" ht="21.75" customHeight="1">
      <c r="A242" s="37"/>
      <c r="B242" s="38"/>
      <c r="C242" s="212" t="s">
        <v>504</v>
      </c>
      <c r="D242" s="212" t="s">
        <v>122</v>
      </c>
      <c r="E242" s="213" t="s">
        <v>505</v>
      </c>
      <c r="F242" s="214" t="s">
        <v>506</v>
      </c>
      <c r="G242" s="215" t="s">
        <v>473</v>
      </c>
      <c r="H242" s="216">
        <v>1</v>
      </c>
      <c r="I242" s="217"/>
      <c r="J242" s="218">
        <f>ROUND(I242*H242,2)</f>
        <v>0</v>
      </c>
      <c r="K242" s="219"/>
      <c r="L242" s="43"/>
      <c r="M242" s="260" t="s">
        <v>1</v>
      </c>
      <c r="N242" s="261" t="s">
        <v>38</v>
      </c>
      <c r="O242" s="262"/>
      <c r="P242" s="263">
        <f>O242*H242</f>
        <v>0</v>
      </c>
      <c r="Q242" s="263">
        <v>0</v>
      </c>
      <c r="R242" s="263">
        <f>Q242*H242</f>
        <v>0</v>
      </c>
      <c r="S242" s="263">
        <v>0</v>
      </c>
      <c r="T242" s="264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24" t="s">
        <v>474</v>
      </c>
      <c r="AT242" s="224" t="s">
        <v>122</v>
      </c>
      <c r="AU242" s="224" t="s">
        <v>78</v>
      </c>
      <c r="AY242" s="16" t="s">
        <v>120</v>
      </c>
      <c r="BE242" s="225">
        <f>IF(N242="základní",J242,0)</f>
        <v>0</v>
      </c>
      <c r="BF242" s="225">
        <f>IF(N242="snížená",J242,0)</f>
        <v>0</v>
      </c>
      <c r="BG242" s="225">
        <f>IF(N242="zákl. přenesená",J242,0)</f>
        <v>0</v>
      </c>
      <c r="BH242" s="225">
        <f>IF(N242="sníž. přenesená",J242,0)</f>
        <v>0</v>
      </c>
      <c r="BI242" s="225">
        <f>IF(N242="nulová",J242,0)</f>
        <v>0</v>
      </c>
      <c r="BJ242" s="16" t="s">
        <v>78</v>
      </c>
      <c r="BK242" s="225">
        <f>ROUND(I242*H242,2)</f>
        <v>0</v>
      </c>
      <c r="BL242" s="16" t="s">
        <v>474</v>
      </c>
      <c r="BM242" s="224" t="s">
        <v>507</v>
      </c>
    </row>
    <row r="243" spans="1:31" s="2" customFormat="1" ht="6.95" customHeight="1">
      <c r="A243" s="37"/>
      <c r="B243" s="65"/>
      <c r="C243" s="66"/>
      <c r="D243" s="66"/>
      <c r="E243" s="66"/>
      <c r="F243" s="66"/>
      <c r="G243" s="66"/>
      <c r="H243" s="66"/>
      <c r="I243" s="66"/>
      <c r="J243" s="66"/>
      <c r="K243" s="66"/>
      <c r="L243" s="43"/>
      <c r="M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</row>
  </sheetData>
  <sheetProtection password="CFC9" sheet="1" objects="1" scenarios="1" formatColumns="0" formatRows="0" autoFilter="0"/>
  <autoFilter ref="C120:K242"/>
  <mergeCells count="6">
    <mergeCell ref="E7:H7"/>
    <mergeCell ref="E16:H16"/>
    <mergeCell ref="E25:H25"/>
    <mergeCell ref="E85:H85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1"/>
      <c r="C3" s="132"/>
      <c r="D3" s="132"/>
      <c r="E3" s="132"/>
      <c r="F3" s="132"/>
      <c r="G3" s="132"/>
      <c r="H3" s="19"/>
    </row>
    <row r="4" spans="2:8" s="1" customFormat="1" ht="24.95" customHeight="1">
      <c r="B4" s="19"/>
      <c r="C4" s="133" t="s">
        <v>508</v>
      </c>
      <c r="H4" s="19"/>
    </row>
    <row r="5" spans="2:8" s="1" customFormat="1" ht="12" customHeight="1">
      <c r="B5" s="19"/>
      <c r="C5" s="265" t="s">
        <v>13</v>
      </c>
      <c r="D5" s="141" t="s">
        <v>14</v>
      </c>
      <c r="E5" s="1"/>
      <c r="F5" s="1"/>
      <c r="H5" s="19"/>
    </row>
    <row r="6" spans="2:8" s="1" customFormat="1" ht="36.95" customHeight="1">
      <c r="B6" s="19"/>
      <c r="C6" s="266" t="s">
        <v>16</v>
      </c>
      <c r="D6" s="267" t="s">
        <v>17</v>
      </c>
      <c r="E6" s="1"/>
      <c r="F6" s="1"/>
      <c r="H6" s="19"/>
    </row>
    <row r="7" spans="2:8" s="1" customFormat="1" ht="16.5" customHeight="1">
      <c r="B7" s="19"/>
      <c r="C7" s="135" t="s">
        <v>22</v>
      </c>
      <c r="D7" s="138" t="str">
        <f>'Rekapitulace stavby'!AN8</f>
        <v>27. 6. 2022</v>
      </c>
      <c r="H7" s="19"/>
    </row>
    <row r="8" spans="1:8" s="2" customFormat="1" ht="10.8" customHeight="1">
      <c r="A8" s="37"/>
      <c r="B8" s="43"/>
      <c r="C8" s="37"/>
      <c r="D8" s="37"/>
      <c r="E8" s="37"/>
      <c r="F8" s="37"/>
      <c r="G8" s="37"/>
      <c r="H8" s="43"/>
    </row>
    <row r="9" spans="1:8" s="11" customFormat="1" ht="29.25" customHeight="1">
      <c r="A9" s="184"/>
      <c r="B9" s="268"/>
      <c r="C9" s="269" t="s">
        <v>54</v>
      </c>
      <c r="D9" s="270" t="s">
        <v>55</v>
      </c>
      <c r="E9" s="270" t="s">
        <v>107</v>
      </c>
      <c r="F9" s="271" t="s">
        <v>509</v>
      </c>
      <c r="G9" s="184"/>
      <c r="H9" s="268"/>
    </row>
    <row r="10" spans="1:8" s="2" customFormat="1" ht="26.4" customHeight="1">
      <c r="A10" s="37"/>
      <c r="B10" s="43"/>
      <c r="C10" s="272" t="s">
        <v>14</v>
      </c>
      <c r="D10" s="272" t="s">
        <v>17</v>
      </c>
      <c r="E10" s="37"/>
      <c r="F10" s="37"/>
      <c r="G10" s="37"/>
      <c r="H10" s="43"/>
    </row>
    <row r="11" spans="1:8" s="2" customFormat="1" ht="16.8" customHeight="1">
      <c r="A11" s="37"/>
      <c r="B11" s="43"/>
      <c r="C11" s="273" t="s">
        <v>88</v>
      </c>
      <c r="D11" s="274" t="s">
        <v>89</v>
      </c>
      <c r="E11" s="275" t="s">
        <v>1</v>
      </c>
      <c r="F11" s="276">
        <v>3.21</v>
      </c>
      <c r="G11" s="37"/>
      <c r="H11" s="43"/>
    </row>
    <row r="12" spans="1:8" s="2" customFormat="1" ht="16.8" customHeight="1">
      <c r="A12" s="37"/>
      <c r="B12" s="43"/>
      <c r="C12" s="277" t="s">
        <v>88</v>
      </c>
      <c r="D12" s="277" t="s">
        <v>324</v>
      </c>
      <c r="E12" s="16" t="s">
        <v>1</v>
      </c>
      <c r="F12" s="278">
        <v>3.21</v>
      </c>
      <c r="G12" s="37"/>
      <c r="H12" s="43"/>
    </row>
    <row r="13" spans="1:8" s="2" customFormat="1" ht="16.8" customHeight="1">
      <c r="A13" s="37"/>
      <c r="B13" s="43"/>
      <c r="C13" s="279" t="s">
        <v>510</v>
      </c>
      <c r="D13" s="37"/>
      <c r="E13" s="37"/>
      <c r="F13" s="37"/>
      <c r="G13" s="37"/>
      <c r="H13" s="43"/>
    </row>
    <row r="14" spans="1:8" s="2" customFormat="1" ht="12">
      <c r="A14" s="37"/>
      <c r="B14" s="43"/>
      <c r="C14" s="277" t="s">
        <v>321</v>
      </c>
      <c r="D14" s="277" t="s">
        <v>322</v>
      </c>
      <c r="E14" s="16" t="s">
        <v>158</v>
      </c>
      <c r="F14" s="278">
        <v>3.21</v>
      </c>
      <c r="G14" s="37"/>
      <c r="H14" s="43"/>
    </row>
    <row r="15" spans="1:8" s="2" customFormat="1" ht="16.8" customHeight="1">
      <c r="A15" s="37"/>
      <c r="B15" s="43"/>
      <c r="C15" s="277" t="s">
        <v>302</v>
      </c>
      <c r="D15" s="277" t="s">
        <v>303</v>
      </c>
      <c r="E15" s="16" t="s">
        <v>158</v>
      </c>
      <c r="F15" s="278">
        <v>4.565</v>
      </c>
      <c r="G15" s="37"/>
      <c r="H15" s="43"/>
    </row>
    <row r="16" spans="1:8" s="2" customFormat="1" ht="16.8" customHeight="1">
      <c r="A16" s="37"/>
      <c r="B16" s="43"/>
      <c r="C16" s="277" t="s">
        <v>307</v>
      </c>
      <c r="D16" s="277" t="s">
        <v>308</v>
      </c>
      <c r="E16" s="16" t="s">
        <v>158</v>
      </c>
      <c r="F16" s="278">
        <v>41.085</v>
      </c>
      <c r="G16" s="37"/>
      <c r="H16" s="43"/>
    </row>
    <row r="17" spans="1:8" s="2" customFormat="1" ht="16.8" customHeight="1">
      <c r="A17" s="37"/>
      <c r="B17" s="43"/>
      <c r="C17" s="273" t="s">
        <v>80</v>
      </c>
      <c r="D17" s="274" t="s">
        <v>81</v>
      </c>
      <c r="E17" s="275" t="s">
        <v>1</v>
      </c>
      <c r="F17" s="276">
        <v>1.355</v>
      </c>
      <c r="G17" s="37"/>
      <c r="H17" s="43"/>
    </row>
    <row r="18" spans="1:8" s="2" customFormat="1" ht="16.8" customHeight="1">
      <c r="A18" s="37"/>
      <c r="B18" s="43"/>
      <c r="C18" s="277" t="s">
        <v>80</v>
      </c>
      <c r="D18" s="277" t="s">
        <v>315</v>
      </c>
      <c r="E18" s="16" t="s">
        <v>1</v>
      </c>
      <c r="F18" s="278">
        <v>1.355</v>
      </c>
      <c r="G18" s="37"/>
      <c r="H18" s="43"/>
    </row>
    <row r="19" spans="1:8" s="2" customFormat="1" ht="16.8" customHeight="1">
      <c r="A19" s="37"/>
      <c r="B19" s="43"/>
      <c r="C19" s="279" t="s">
        <v>510</v>
      </c>
      <c r="D19" s="37"/>
      <c r="E19" s="37"/>
      <c r="F19" s="37"/>
      <c r="G19" s="37"/>
      <c r="H19" s="43"/>
    </row>
    <row r="20" spans="1:8" s="2" customFormat="1" ht="12">
      <c r="A20" s="37"/>
      <c r="B20" s="43"/>
      <c r="C20" s="277" t="s">
        <v>312</v>
      </c>
      <c r="D20" s="277" t="s">
        <v>313</v>
      </c>
      <c r="E20" s="16" t="s">
        <v>158</v>
      </c>
      <c r="F20" s="278">
        <v>1.355</v>
      </c>
      <c r="G20" s="37"/>
      <c r="H20" s="43"/>
    </row>
    <row r="21" spans="1:8" s="2" customFormat="1" ht="16.8" customHeight="1">
      <c r="A21" s="37"/>
      <c r="B21" s="43"/>
      <c r="C21" s="277" t="s">
        <v>302</v>
      </c>
      <c r="D21" s="277" t="s">
        <v>303</v>
      </c>
      <c r="E21" s="16" t="s">
        <v>158</v>
      </c>
      <c r="F21" s="278">
        <v>4.565</v>
      </c>
      <c r="G21" s="37"/>
      <c r="H21" s="43"/>
    </row>
    <row r="22" spans="1:8" s="2" customFormat="1" ht="16.8" customHeight="1">
      <c r="A22" s="37"/>
      <c r="B22" s="43"/>
      <c r="C22" s="277" t="s">
        <v>307</v>
      </c>
      <c r="D22" s="277" t="s">
        <v>308</v>
      </c>
      <c r="E22" s="16" t="s">
        <v>158</v>
      </c>
      <c r="F22" s="278">
        <v>41.085</v>
      </c>
      <c r="G22" s="37"/>
      <c r="H22" s="43"/>
    </row>
    <row r="23" spans="1:8" s="2" customFormat="1" ht="16.8" customHeight="1">
      <c r="A23" s="37"/>
      <c r="B23" s="43"/>
      <c r="C23" s="273" t="s">
        <v>84</v>
      </c>
      <c r="D23" s="274" t="s">
        <v>85</v>
      </c>
      <c r="E23" s="275" t="s">
        <v>1</v>
      </c>
      <c r="F23" s="276">
        <v>0.23</v>
      </c>
      <c r="G23" s="37"/>
      <c r="H23" s="43"/>
    </row>
    <row r="24" spans="1:8" s="2" customFormat="1" ht="16.8" customHeight="1">
      <c r="A24" s="37"/>
      <c r="B24" s="43"/>
      <c r="C24" s="277" t="s">
        <v>84</v>
      </c>
      <c r="D24" s="277" t="s">
        <v>86</v>
      </c>
      <c r="E24" s="16" t="s">
        <v>1</v>
      </c>
      <c r="F24" s="278">
        <v>0.23</v>
      </c>
      <c r="G24" s="37"/>
      <c r="H24" s="43"/>
    </row>
    <row r="25" spans="1:8" s="2" customFormat="1" ht="16.8" customHeight="1">
      <c r="A25" s="37"/>
      <c r="B25" s="43"/>
      <c r="C25" s="279" t="s">
        <v>510</v>
      </c>
      <c r="D25" s="37"/>
      <c r="E25" s="37"/>
      <c r="F25" s="37"/>
      <c r="G25" s="37"/>
      <c r="H25" s="43"/>
    </row>
    <row r="26" spans="1:8" s="2" customFormat="1" ht="12">
      <c r="A26" s="37"/>
      <c r="B26" s="43"/>
      <c r="C26" s="277" t="s">
        <v>317</v>
      </c>
      <c r="D26" s="277" t="s">
        <v>318</v>
      </c>
      <c r="E26" s="16" t="s">
        <v>158</v>
      </c>
      <c r="F26" s="278">
        <v>0.23</v>
      </c>
      <c r="G26" s="37"/>
      <c r="H26" s="43"/>
    </row>
    <row r="27" spans="1:8" s="2" customFormat="1" ht="16.8" customHeight="1">
      <c r="A27" s="37"/>
      <c r="B27" s="43"/>
      <c r="C27" s="277" t="s">
        <v>293</v>
      </c>
      <c r="D27" s="277" t="s">
        <v>294</v>
      </c>
      <c r="E27" s="16" t="s">
        <v>158</v>
      </c>
      <c r="F27" s="278">
        <v>0.23</v>
      </c>
      <c r="G27" s="37"/>
      <c r="H27" s="43"/>
    </row>
    <row r="28" spans="1:8" s="2" customFormat="1" ht="16.8" customHeight="1">
      <c r="A28" s="37"/>
      <c r="B28" s="43"/>
      <c r="C28" s="277" t="s">
        <v>297</v>
      </c>
      <c r="D28" s="277" t="s">
        <v>298</v>
      </c>
      <c r="E28" s="16" t="s">
        <v>158</v>
      </c>
      <c r="F28" s="278">
        <v>2.07</v>
      </c>
      <c r="G28" s="37"/>
      <c r="H28" s="43"/>
    </row>
    <row r="29" spans="1:8" s="2" customFormat="1" ht="7.4" customHeight="1">
      <c r="A29" s="37"/>
      <c r="B29" s="164"/>
      <c r="C29" s="165"/>
      <c r="D29" s="165"/>
      <c r="E29" s="165"/>
      <c r="F29" s="165"/>
      <c r="G29" s="165"/>
      <c r="H29" s="43"/>
    </row>
    <row r="30" spans="1:8" s="2" customFormat="1" ht="12">
      <c r="A30" s="37"/>
      <c r="B30" s="37"/>
      <c r="C30" s="37"/>
      <c r="D30" s="37"/>
      <c r="E30" s="37"/>
      <c r="F30" s="37"/>
      <c r="G30" s="37"/>
      <c r="H30" s="37"/>
    </row>
  </sheetData>
  <sheetProtection password="CFC9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PRACOVNA-2015\PRACOVNA</dc:creator>
  <cp:keywords/>
  <dc:description/>
  <cp:lastModifiedBy>PRACOVNA-2015\PRACOVNA</cp:lastModifiedBy>
  <dcterms:created xsi:type="dcterms:W3CDTF">2022-09-30T07:32:20Z</dcterms:created>
  <dcterms:modified xsi:type="dcterms:W3CDTF">2022-09-30T07:32:26Z</dcterms:modified>
  <cp:category/>
  <cp:version/>
  <cp:contentType/>
  <cp:contentStatus/>
</cp:coreProperties>
</file>