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:\PVZ_a_IP\VZ archiv\DNS E-ZAK 2021\DNS 03 -Drobné stavební práce\DNS03-12 rekonstrukce prostor RHB\02_ZD\"/>
    </mc:Choice>
  </mc:AlternateContent>
  <xr:revisionPtr revIDLastSave="0" documentId="13_ncr:1_{8D0672A4-7237-497A-8512-3231268D05B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1NP" sheetId="2" r:id="rId2"/>
  </sheets>
  <definedNames>
    <definedName name="_xlnm._FilterDatabase" localSheetId="1" hidden="1">'1NP'!$C$114:$K$166</definedName>
    <definedName name="_Hlk114209148" localSheetId="0">'Rekapitulace stavby'!$D$2</definedName>
    <definedName name="_xlnm.Print_Titles" localSheetId="1">'1NP'!$114:$114</definedName>
    <definedName name="_xlnm.Print_Titles" localSheetId="0">'Rekapitulace stavby'!$92:$92</definedName>
    <definedName name="_xlnm.Print_Area" localSheetId="1">'1NP'!$C$4:$J$76,'1NP'!$C$82:$J$96,'1NP'!$C$102:$K$166</definedName>
    <definedName name="_xlnm.Print_Area" localSheetId="0">'Rekapitulace stavby'!$D$4:$AO$76,'Rekapitulace stavby'!$C$82:$AQ$96</definedName>
  </definedNames>
  <calcPr calcId="181029"/>
</workbook>
</file>

<file path=xl/calcChain.xml><?xml version="1.0" encoding="utf-8"?>
<calcChain xmlns="http://schemas.openxmlformats.org/spreadsheetml/2006/main">
  <c r="J129" i="2" l="1"/>
  <c r="J188" i="2"/>
  <c r="J187" i="2"/>
  <c r="H159" i="2"/>
  <c r="J149" i="2"/>
  <c r="J148" i="2"/>
  <c r="J161" i="2"/>
  <c r="J160" i="2"/>
  <c r="J181" i="2"/>
  <c r="J175" i="2"/>
  <c r="J174" i="2"/>
  <c r="C169" i="2"/>
  <c r="C166" i="2"/>
  <c r="J165" i="2"/>
  <c r="J180" i="2"/>
  <c r="J179" i="2"/>
  <c r="J173" i="2"/>
  <c r="J172" i="2"/>
  <c r="J171" i="2"/>
  <c r="J166" i="2"/>
  <c r="BE166" i="2" s="1"/>
  <c r="P166" i="2"/>
  <c r="P164" i="2" s="1"/>
  <c r="R166" i="2"/>
  <c r="R164" i="2" s="1"/>
  <c r="T166" i="2"/>
  <c r="T164" i="2" s="1"/>
  <c r="BF166" i="2"/>
  <c r="BG166" i="2"/>
  <c r="BH166" i="2"/>
  <c r="BI166" i="2"/>
  <c r="BK166" i="2"/>
  <c r="BK164" i="2" s="1"/>
  <c r="J170" i="2"/>
  <c r="J169" i="2"/>
  <c r="J151" i="2"/>
  <c r="J185" i="2" l="1"/>
  <c r="J177" i="2"/>
  <c r="J168" i="2"/>
  <c r="J164" i="2"/>
  <c r="J37" i="2"/>
  <c r="J36" i="2"/>
  <c r="AY95" i="1" s="1"/>
  <c r="J35" i="2"/>
  <c r="AX95" i="1" s="1"/>
  <c r="BI163" i="2"/>
  <c r="BH163" i="2"/>
  <c r="BG163" i="2"/>
  <c r="BF163" i="2"/>
  <c r="T163" i="2"/>
  <c r="T162" i="2" s="1"/>
  <c r="R163" i="2"/>
  <c r="R162" i="2" s="1"/>
  <c r="P163" i="2"/>
  <c r="P162" i="2" s="1"/>
  <c r="BI159" i="2"/>
  <c r="BH159" i="2"/>
  <c r="BG159" i="2"/>
  <c r="BF159" i="2"/>
  <c r="T159" i="2"/>
  <c r="T158" i="2" s="1"/>
  <c r="R159" i="2"/>
  <c r="R158" i="2" s="1"/>
  <c r="P159" i="2"/>
  <c r="P158" i="2" s="1"/>
  <c r="BI157" i="2"/>
  <c r="BH157" i="2"/>
  <c r="BG157" i="2"/>
  <c r="BF157" i="2"/>
  <c r="T157" i="2"/>
  <c r="T156" i="2" s="1"/>
  <c r="R157" i="2"/>
  <c r="R156" i="2" s="1"/>
  <c r="P157" i="2"/>
  <c r="P156" i="2" s="1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T130" i="2" s="1"/>
  <c r="R131" i="2"/>
  <c r="R130" i="2" s="1"/>
  <c r="P131" i="2"/>
  <c r="P130" i="2" s="1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F109" i="2"/>
  <c r="F89" i="2"/>
  <c r="J24" i="2"/>
  <c r="E24" i="2"/>
  <c r="J112" i="2" s="1"/>
  <c r="J23" i="2"/>
  <c r="J21" i="2"/>
  <c r="E21" i="2"/>
  <c r="J111" i="2" s="1"/>
  <c r="J20" i="2"/>
  <c r="J18" i="2"/>
  <c r="E18" i="2"/>
  <c r="F112" i="2" s="1"/>
  <c r="J17" i="2"/>
  <c r="J15" i="2"/>
  <c r="E15" i="2"/>
  <c r="F111" i="2" s="1"/>
  <c r="J14" i="2"/>
  <c r="J109" i="2"/>
  <c r="E7" i="2"/>
  <c r="E105" i="2" s="1"/>
  <c r="L90" i="1"/>
  <c r="AM90" i="1"/>
  <c r="AM89" i="1"/>
  <c r="L89" i="1"/>
  <c r="L87" i="1"/>
  <c r="L85" i="1"/>
  <c r="L84" i="1"/>
  <c r="J152" i="2"/>
  <c r="J141" i="2"/>
  <c r="J134" i="2"/>
  <c r="BK121" i="2"/>
  <c r="J119" i="2"/>
  <c r="BK139" i="2"/>
  <c r="BK127" i="2"/>
  <c r="BK125" i="2"/>
  <c r="BK120" i="2"/>
  <c r="BK154" i="2"/>
  <c r="J157" i="2"/>
  <c r="J156" i="2" s="1"/>
  <c r="J146" i="2"/>
  <c r="BK138" i="2"/>
  <c r="J133" i="2"/>
  <c r="J121" i="2"/>
  <c r="J154" i="2"/>
  <c r="J163" i="2"/>
  <c r="J162" i="2" s="1"/>
  <c r="BK147" i="2"/>
  <c r="BK142" i="2"/>
  <c r="J136" i="2"/>
  <c r="J131" i="2"/>
  <c r="J130" i="2" s="1"/>
  <c r="BK122" i="2"/>
  <c r="AS94" i="1"/>
  <c r="BK146" i="2"/>
  <c r="J142" i="2"/>
  <c r="BK129" i="2"/>
  <c r="J122" i="2"/>
  <c r="BK145" i="2"/>
  <c r="J135" i="2"/>
  <c r="BK155" i="2"/>
  <c r="BK144" i="2"/>
  <c r="J138" i="2"/>
  <c r="J128" i="2"/>
  <c r="J124" i="2"/>
  <c r="J117" i="2"/>
  <c r="J116" i="2" s="1"/>
  <c r="BK157" i="2"/>
  <c r="BK151" i="2"/>
  <c r="J144" i="2"/>
  <c r="BK135" i="2"/>
  <c r="J126" i="2"/>
  <c r="J120" i="2"/>
  <c r="BK153" i="2"/>
  <c r="J159" i="2"/>
  <c r="J158" i="2" s="1"/>
  <c r="J153" i="2"/>
  <c r="J147" i="2"/>
  <c r="J139" i="2"/>
  <c r="BK133" i="2"/>
  <c r="J127" i="2"/>
  <c r="BK124" i="2"/>
  <c r="BK119" i="2"/>
  <c r="J155" i="2"/>
  <c r="BK159" i="2"/>
  <c r="BK152" i="2"/>
  <c r="J145" i="2"/>
  <c r="BK136" i="2"/>
  <c r="BK131" i="2"/>
  <c r="BK126" i="2"/>
  <c r="BK117" i="2"/>
  <c r="BK163" i="2"/>
  <c r="BK141" i="2"/>
  <c r="BK134" i="2"/>
  <c r="BK128" i="2"/>
  <c r="J125" i="2"/>
  <c r="J143" i="2" l="1"/>
  <c r="J123" i="2"/>
  <c r="J118" i="2"/>
  <c r="J137" i="2"/>
  <c r="J140" i="2"/>
  <c r="J132" i="2"/>
  <c r="J150" i="2"/>
  <c r="P123" i="2"/>
  <c r="T123" i="2"/>
  <c r="R123" i="2"/>
  <c r="R116" i="2"/>
  <c r="T132" i="2"/>
  <c r="P140" i="2"/>
  <c r="R143" i="2"/>
  <c r="T118" i="2"/>
  <c r="BK132" i="2"/>
  <c r="BK140" i="2"/>
  <c r="T150" i="2"/>
  <c r="BK116" i="2"/>
  <c r="T116" i="2"/>
  <c r="P132" i="2"/>
  <c r="R137" i="2"/>
  <c r="P143" i="2"/>
  <c r="T143" i="2"/>
  <c r="BK118" i="2"/>
  <c r="BK137" i="2"/>
  <c r="T140" i="2"/>
  <c r="BK150" i="2"/>
  <c r="P116" i="2"/>
  <c r="R118" i="2"/>
  <c r="P137" i="2"/>
  <c r="R140" i="2"/>
  <c r="R150" i="2"/>
  <c r="P118" i="2"/>
  <c r="R132" i="2"/>
  <c r="T137" i="2"/>
  <c r="BK143" i="2"/>
  <c r="P150" i="2"/>
  <c r="BK158" i="2"/>
  <c r="BK130" i="2"/>
  <c r="BK123" i="2" s="1"/>
  <c r="BK156" i="2"/>
  <c r="BK162" i="2"/>
  <c r="E85" i="2"/>
  <c r="J89" i="2"/>
  <c r="F91" i="2"/>
  <c r="J91" i="2"/>
  <c r="F92" i="2"/>
  <c r="J92" i="2"/>
  <c r="BE117" i="2"/>
  <c r="BE119" i="2"/>
  <c r="BE120" i="2"/>
  <c r="BE121" i="2"/>
  <c r="BE122" i="2"/>
  <c r="BE124" i="2"/>
  <c r="BE125" i="2"/>
  <c r="BE126" i="2"/>
  <c r="BE127" i="2"/>
  <c r="BE128" i="2"/>
  <c r="BE129" i="2"/>
  <c r="BE131" i="2"/>
  <c r="BE133" i="2"/>
  <c r="BE134" i="2"/>
  <c r="BE135" i="2"/>
  <c r="BE136" i="2"/>
  <c r="BE138" i="2"/>
  <c r="BE139" i="2"/>
  <c r="BE141" i="2"/>
  <c r="BE142" i="2"/>
  <c r="BE144" i="2"/>
  <c r="BE145" i="2"/>
  <c r="BE146" i="2"/>
  <c r="BE147" i="2"/>
  <c r="BE151" i="2"/>
  <c r="BE152" i="2"/>
  <c r="BE155" i="2"/>
  <c r="BE157" i="2"/>
  <c r="BE163" i="2"/>
  <c r="BE153" i="2"/>
  <c r="BE154" i="2"/>
  <c r="BE159" i="2"/>
  <c r="F35" i="2"/>
  <c r="BB95" i="1" s="1"/>
  <c r="J34" i="2"/>
  <c r="AW95" i="1" s="1"/>
  <c r="F34" i="2"/>
  <c r="BA95" i="1" s="1"/>
  <c r="F36" i="2"/>
  <c r="BC95" i="1" s="1"/>
  <c r="F37" i="2"/>
  <c r="BD95" i="1" s="1"/>
  <c r="J115" i="2" l="1"/>
  <c r="J96" i="2" s="1"/>
  <c r="J30" i="2" s="1"/>
  <c r="J39" i="2" s="1"/>
  <c r="AK35" i="1" s="1"/>
  <c r="F33" i="2"/>
  <c r="AZ95" i="1" s="1"/>
  <c r="J33" i="2"/>
  <c r="AV95" i="1" s="1"/>
  <c r="AT95" i="1" s="1"/>
  <c r="BB94" i="1"/>
  <c r="W31" i="1" s="1"/>
  <c r="BD94" i="1"/>
  <c r="W33" i="1" s="1"/>
  <c r="BA94" i="1"/>
  <c r="W30" i="1" s="1"/>
  <c r="BC94" i="1"/>
  <c r="W32" i="1" s="1"/>
  <c r="T115" i="2" l="1"/>
  <c r="BK115" i="2"/>
  <c r="R115" i="2"/>
  <c r="P115" i="2"/>
  <c r="AU95" i="1" s="1"/>
  <c r="AZ94" i="1"/>
  <c r="W29" i="1" s="1"/>
  <c r="AW94" i="1"/>
  <c r="AK30" i="1" s="1"/>
  <c r="AY94" i="1"/>
  <c r="AX94" i="1"/>
  <c r="AG95" i="1" l="1"/>
  <c r="AN95" i="1" s="1"/>
  <c r="AU94" i="1"/>
  <c r="AV94" i="1"/>
  <c r="AK29" i="1" s="1"/>
  <c r="AG94" i="1" l="1"/>
  <c r="AK26" i="1" s="1"/>
  <c r="AT94" i="1"/>
  <c r="AN94" i="1" l="1"/>
</calcChain>
</file>

<file path=xl/sharedStrings.xml><?xml version="1.0" encoding="utf-8"?>
<sst xmlns="http://schemas.openxmlformats.org/spreadsheetml/2006/main" count="891" uniqueCount="289">
  <si>
    <t>Export Komplet</t>
  </si>
  <si>
    <t/>
  </si>
  <si>
    <t>2.0</t>
  </si>
  <si>
    <t>False</t>
  </si>
  <si>
    <t>{bb624135-b0f3-4b54-b08a-354e361e9b2c}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</si>
  <si>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</si>
  <si>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</si>
  <si>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</si>
  <si>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</si>
  <si>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</si>
  <si>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</si>
  <si>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</si>
  <si>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</si>
  <si>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22122022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</si>
  <si>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</si>
  <si>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</si>
  <si>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</si>
  <si>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</si>
  <si>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</si>
  <si>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</si>
  <si>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</si>
  <si>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</si>
  <si>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</si>
  <si>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</si>
  <si>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</si>
  <si>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</si>
  <si>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</si>
  <si>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</si>
  <si>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</si>
  <si>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</si>
  <si>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</si>
  <si>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</si>
  <si>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</si>
  <si>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</si>
  <si>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</si>
  <si>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</si>
  <si>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</si>
  <si>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</si>
  <si>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</si>
  <si>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</si>
  <si>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</si>
  <si>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</si>
  <si>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</si>
  <si>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</si>
  <si>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</si>
  <si>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</si>
  <si>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</si>
  <si>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</si>
  <si>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</si>
  <si>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</si>
  <si>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</si>
  <si>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</si>
  <si>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</si>
  <si>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</si>
  <si>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</si>
  <si>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</si>
  <si>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</si>
  <si>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</si>
  <si>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</si>
  <si>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</si>
  <si>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</si>
  <si>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</si>
  <si>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</si>
  <si>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</si>
  <si>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</si>
  <si>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</si>
  <si>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</si>
  <si>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</si>
  <si>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</si>
  <si>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</si>
  <si>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</si>
  <si>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</si>
  <si>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</si>
  <si>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</si>
  <si>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</si>
  <si>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</si>
  <si>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{9839e0aa-7998-4c3a-aff4-54a89fcbaea0}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</si>
  <si>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</si>
  <si>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</si>
  <si>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</si>
  <si>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</si>
  <si>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</si>
  <si>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</si>
  <si>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</si>
  <si>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</si>
  <si>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</si>
  <si>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</si>
  <si>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</si>
  <si>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</si>
  <si>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</si>
  <si>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</si>
  <si>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</si>
  <si>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</si>
  <si>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</si>
  <si>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</si>
  <si>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</si>
  <si>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</si>
  <si>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</si>
  <si>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</si>
  <si>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3</t>
  </si>
  <si>
    <t>Svislé a kompletní konstrukce</t>
  </si>
  <si>
    <t>R</t>
  </si>
  <si>
    <t>m3</t>
  </si>
  <si>
    <t>ÚRS RYRO 2022 02</t>
  </si>
  <si>
    <t>4</t>
  </si>
  <si>
    <t>K</t>
  </si>
  <si>
    <t>340A1124</t>
  </si>
  <si>
    <t>m2</t>
  </si>
  <si>
    <t>-51479221</t>
  </si>
  <si>
    <t>6</t>
  </si>
  <si>
    <t>Úpravy povrchů, podlahy a osazování výplní</t>
  </si>
  <si>
    <t>610A0202</t>
  </si>
  <si>
    <t>Potažení vnitřních stěn pletivem</t>
  </si>
  <si>
    <t>-102220221</t>
  </si>
  <si>
    <t>610A1022</t>
  </si>
  <si>
    <t>Vnitřní omítka stěn a zdiva vápenná nebo vápenocementová štuková</t>
  </si>
  <si>
    <t>968643719</t>
  </si>
  <si>
    <t>CS ÚRS 2022 02</t>
  </si>
  <si>
    <t>630A2012</t>
  </si>
  <si>
    <t>-424980071</t>
  </si>
  <si>
    <t>7</t>
  </si>
  <si>
    <t>630A3001</t>
  </si>
  <si>
    <t>Potěr podkladní nebo vyrovnávací cementový tl do 30 mm</t>
  </si>
  <si>
    <t>-1519304987</t>
  </si>
  <si>
    <t>9</t>
  </si>
  <si>
    <t>Ostatní konstrukce a práce, bourání</t>
  </si>
  <si>
    <t>8</t>
  </si>
  <si>
    <t>962041315</t>
  </si>
  <si>
    <t>Bourání příček z betonu prostého tl do 150 mm</t>
  </si>
  <si>
    <t>1967581105</t>
  </si>
  <si>
    <t>965043341</t>
  </si>
  <si>
    <t>Bourání podkladů pod dlažby betonových s potěrem nebo teracem tl do 100 mm pl přes 4 m2</t>
  </si>
  <si>
    <t>-452523079</t>
  </si>
  <si>
    <t>10</t>
  </si>
  <si>
    <t>965045113</t>
  </si>
  <si>
    <t>Bourání potěrů cementových nebo pískocementových tl do 50 mm pl přes 4 m2</t>
  </si>
  <si>
    <t>-1064441207</t>
  </si>
  <si>
    <t>13</t>
  </si>
  <si>
    <t>978013161</t>
  </si>
  <si>
    <t>Otlučení (osekání) vnitřní vápenné nebo vápenocementové omítky stěn v rozsahu přes 30 do 50 %</t>
  </si>
  <si>
    <t>281956144</t>
  </si>
  <si>
    <t>14</t>
  </si>
  <si>
    <t>978059511</t>
  </si>
  <si>
    <t>Odsekání a odebrání obkladů stěn z vnitřních obkládaček plochy do 1 m2</t>
  </si>
  <si>
    <t>1231333595</t>
  </si>
  <si>
    <t>R000</t>
  </si>
  <si>
    <t>1929458284</t>
  </si>
  <si>
    <t>99</t>
  </si>
  <si>
    <t>Přesun hmot a manipulace se sutí</t>
  </si>
  <si>
    <t>16</t>
  </si>
  <si>
    <t>990A0301</t>
  </si>
  <si>
    <t>Přesun hmot pro administrativní budovy výšky do 6 m</t>
  </si>
  <si>
    <t>%</t>
  </si>
  <si>
    <t>-2112470906</t>
  </si>
  <si>
    <t>997</t>
  </si>
  <si>
    <t>Přesun sutě</t>
  </si>
  <si>
    <t>17</t>
  </si>
  <si>
    <t>997013111</t>
  </si>
  <si>
    <t>Vnitrostaveništní doprava suti a vybouraných hmot pro budovy v do 6 m s použitím mechanizace</t>
  </si>
  <si>
    <t>t</t>
  </si>
  <si>
    <t>-73400477</t>
  </si>
  <si>
    <t>18</t>
  </si>
  <si>
    <t>997013501</t>
  </si>
  <si>
    <t>Odvoz suti a vybouraných hmot na skládku nebo meziskládku do 1 km se složením</t>
  </si>
  <si>
    <t>766208188</t>
  </si>
  <si>
    <t>19</t>
  </si>
  <si>
    <t>997013509</t>
  </si>
  <si>
    <t>Příplatek k odvozu suti a vybouraných hmot na skládku ZKD 1 km přes 1 km</t>
  </si>
  <si>
    <t>1387349714</t>
  </si>
  <si>
    <t>20</t>
  </si>
  <si>
    <t>997013631</t>
  </si>
  <si>
    <t>Poplatek za uložení na skládce (skládkovné) stavebního odpadu směsného kód odpadu 17 09 04</t>
  </si>
  <si>
    <t>1214926320</t>
  </si>
  <si>
    <t>721</t>
  </si>
  <si>
    <t>Zdravotechnika - vnitřní kanalizace</t>
  </si>
  <si>
    <t>721A1001</t>
  </si>
  <si>
    <t>Kanalizace vodorovná do DN 150 mm délky do 20 m</t>
  </si>
  <si>
    <t>komplet</t>
  </si>
  <si>
    <t>-956664307</t>
  </si>
  <si>
    <t>22</t>
  </si>
  <si>
    <t>721A1101</t>
  </si>
  <si>
    <t>Kanalizace svislá do DN 100 mm</t>
  </si>
  <si>
    <t>m</t>
  </si>
  <si>
    <t>1986265213</t>
  </si>
  <si>
    <t>722</t>
  </si>
  <si>
    <t>Zdravotechnika - vnitřní vodovod</t>
  </si>
  <si>
    <t>23</t>
  </si>
  <si>
    <t>722A1111</t>
  </si>
  <si>
    <t>Voda studená vodorovná i stoupačka do DN 32</t>
  </si>
  <si>
    <t>193477459</t>
  </si>
  <si>
    <t>24</t>
  </si>
  <si>
    <t>722A1112</t>
  </si>
  <si>
    <t>Voda teplá vodorovná i stoupačka do DN 32</t>
  </si>
  <si>
    <t>770499599</t>
  </si>
  <si>
    <t>725</t>
  </si>
  <si>
    <t>25</t>
  </si>
  <si>
    <t>725A2002</t>
  </si>
  <si>
    <t>43460335</t>
  </si>
  <si>
    <t>26</t>
  </si>
  <si>
    <t>725A2004</t>
  </si>
  <si>
    <t>WC kombi včetně přípojných potrubí a armatur</t>
  </si>
  <si>
    <t>-498575471</t>
  </si>
  <si>
    <t>27</t>
  </si>
  <si>
    <t>725A2006</t>
  </si>
  <si>
    <t>Umyvadlo včetně přípojných potrubí a armatur</t>
  </si>
  <si>
    <t>470819291</t>
  </si>
  <si>
    <t>29</t>
  </si>
  <si>
    <t>725A2009</t>
  </si>
  <si>
    <t>Napojení kuchyňské linky k domovním rozvodům včetně přípojných potrubí a armatur</t>
  </si>
  <si>
    <t>1318861497</t>
  </si>
  <si>
    <t>741</t>
  </si>
  <si>
    <t>30</t>
  </si>
  <si>
    <t>741A1011</t>
  </si>
  <si>
    <t>soubor</t>
  </si>
  <si>
    <t>-1548235636</t>
  </si>
  <si>
    <t>32</t>
  </si>
  <si>
    <t>741A1013</t>
  </si>
  <si>
    <t>1626127300</t>
  </si>
  <si>
    <t>33</t>
  </si>
  <si>
    <t>741A1021</t>
  </si>
  <si>
    <t>495375888</t>
  </si>
  <si>
    <t>34</t>
  </si>
  <si>
    <t>741A1022</t>
  </si>
  <si>
    <t>-973682589</t>
  </si>
  <si>
    <t>35</t>
  </si>
  <si>
    <t>741A2011</t>
  </si>
  <si>
    <t>kus</t>
  </si>
  <si>
    <t>-1384556533</t>
  </si>
  <si>
    <t>763</t>
  </si>
  <si>
    <t>Konstrukce suché výstavby</t>
  </si>
  <si>
    <t>36</t>
  </si>
  <si>
    <t>763A7022</t>
  </si>
  <si>
    <t>Sádrokartonový podhled z kazet (600x600 mm) s hladkým povrchem</t>
  </si>
  <si>
    <t>1217873765</t>
  </si>
  <si>
    <t>771</t>
  </si>
  <si>
    <t>37</t>
  </si>
  <si>
    <t>771A0001</t>
  </si>
  <si>
    <t>1222411475</t>
  </si>
  <si>
    <t>781</t>
  </si>
  <si>
    <t>Dokončovací práce - obklady</t>
  </si>
  <si>
    <t>39</t>
  </si>
  <si>
    <t>781A1001</t>
  </si>
  <si>
    <t>-916180879</t>
  </si>
  <si>
    <t>782</t>
  </si>
  <si>
    <t>40</t>
  </si>
  <si>
    <t>782A0001</t>
  </si>
  <si>
    <t>-1509306319</t>
  </si>
  <si>
    <t>Elektroinstalace - silnoproud a slaboproud. Včetně svítidel</t>
  </si>
  <si>
    <t xml:space="preserve">Podlaha z dlaždic keramických kladených do malty. </t>
  </si>
  <si>
    <t>kpl</t>
  </si>
  <si>
    <t>Ing. arch. Jan Ságl / Ing. Vobořil</t>
  </si>
  <si>
    <t>Dokončovací práce - omítky a malby</t>
  </si>
  <si>
    <t xml:space="preserve">Obnova povrchů stěn  (omítky a malby) viz technická specifikace </t>
  </si>
  <si>
    <t>Výplně otvorů</t>
  </si>
  <si>
    <t>Výměna vyzdívek za dveřní výplně viz technická specifikace</t>
  </si>
  <si>
    <t>Výměna elektroinstalace kuchyně dle technické specifikace</t>
  </si>
  <si>
    <t>Výměna elektroinstalace pracovišť dle technické specifikace</t>
  </si>
  <si>
    <t>Výměna el. rozvaděče dle technické specifikace</t>
  </si>
  <si>
    <t>Požární ochrana</t>
  </si>
  <si>
    <t>ks</t>
  </si>
  <si>
    <t>výměna třech PHP</t>
  </si>
  <si>
    <t>Obnova požárního prostupu</t>
  </si>
  <si>
    <t>Podlahové plochy</t>
  </si>
  <si>
    <t>Podlaha z PVC včetně podkladových vrstev viz technická specifikace, vč. soklu</t>
  </si>
  <si>
    <t>Podlaha z antistatického PVC včetně podkladových vrstev viz technická specifikace, vč. soklu</t>
  </si>
  <si>
    <t>Instalace úklidové m. vč. výlevky</t>
  </si>
  <si>
    <t>Zdravotechnika - zařizovací předměty a VZT</t>
  </si>
  <si>
    <t>Výměna elektroinstalace chodby a vstupů  vč. vyvolávacího systému  dle technické specifikace</t>
  </si>
  <si>
    <t xml:space="preserve">Ostatní </t>
  </si>
  <si>
    <t>Dokumentace skutečného provedení</t>
  </si>
  <si>
    <t>Revize elektroinstalace, zkoušky těsnosti</t>
  </si>
  <si>
    <t>Stěny a příčky tl 100 mm z pórobetonových přesných příčkovek hladkých</t>
  </si>
  <si>
    <t>Mazanina tl přes 80 do 120 mm z betonu prostého tř. C 16/20 vč. karisítí</t>
  </si>
  <si>
    <t>Výměna elektroinstalace WC a skladů dle technické specifikace</t>
  </si>
  <si>
    <t>Obklad vnitřní z obkladaček keramických kladených do malty dle technické specifikace</t>
  </si>
  <si>
    <t>Výměna stávajících dveřních výplní za vyzdívky viz. technická specifikace</t>
  </si>
  <si>
    <t>Obnova stávajících dveří viz. technická specifikace</t>
  </si>
  <si>
    <t>Vyjmutí nepůvodních dveřních výplní viz. technická specifikace</t>
  </si>
  <si>
    <t>Obnova skleněné výplně v místnosti pro laser viz technická specifikace</t>
  </si>
  <si>
    <t>Napojení kuchyňské linky</t>
  </si>
  <si>
    <t>Obnova odvětrávání místnosti s laserem, obnova digestoře v kuchyni</t>
  </si>
  <si>
    <t>Obnova hygienického zázemí a skladů</t>
  </si>
  <si>
    <t xml:space="preserve">Lokání obnova obvodového pláště ETICS </t>
  </si>
  <si>
    <t xml:space="preserve">Výměna vstupních dveří - portál do exteriéru/ požární únikový východ vč. panikového kování. Bude realizováno dle stávajícího členění. Izolační dvojsklo </t>
  </si>
  <si>
    <t>Obnova dveří do hygienického zázemí , kuchyňky a skladu viz. technická specifikace</t>
  </si>
  <si>
    <t>Obnova nouzových svítidel viz. technická specifikace</t>
  </si>
  <si>
    <t>Veřejná zakázka : DNS03-12 Obnova prostor pro rehabilitační oddělení v 1.NP pavilonu O Nemocnice Nymburk s.r.o.</t>
  </si>
  <si>
    <t>Velké Valy 237/6, p.č.st. 318/1 KÚ Nymburk</t>
  </si>
  <si>
    <t>Příloha č. 4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</si>
</sst>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  <font>
      <sz val="12"/>
      <name val="Arial CE"/>
      <family val="2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4" fontId="18" fillId="0" borderId="0" xfId="0" applyNumberFormat="1" applyFont="1"/>
    <xf numFmtId="166" fontId="26" fillId="0" borderId="12" xfId="0" applyNumberFormat="1" applyFont="1" applyBorder="1"/>
    <xf numFmtId="166" fontId="26" fillId="0" borderId="13" xfId="0" applyNumberFormat="1" applyFont="1" applyBorder="1"/>
    <xf numFmtId="4" fontId="27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Border="1" applyAlignment="1" applyProtection="1">
      <alignment vertical="center"/>
      <protection locked="0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30" fillId="0" borderId="0" xfId="0" applyFont="1"/>
    <xf numFmtId="0" fontId="29" fillId="0" borderId="10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" fontId="16" fillId="5" borderId="22" xfId="0" applyNumberFormat="1" applyFont="1" applyFill="1" applyBorder="1" applyAlignment="1" applyProtection="1">
      <alignment vertical="center"/>
      <protection locked="0"/>
    </xf>
    <xf numFmtId="167" fontId="16" fillId="0" borderId="22" xfId="0" applyNumberFormat="1" applyFont="1" applyBorder="1" applyAlignment="1" applyProtection="1">
      <alignment vertical="center"/>
    </xf>
    <xf numFmtId="0" fontId="7" fillId="0" borderId="0" xfId="0" applyFont="1" applyProtection="1"/>
    <xf numFmtId="0" fontId="0" fillId="0" borderId="10" xfId="0" applyBorder="1" applyAlignment="1" applyProtection="1">
      <alignment vertical="center"/>
    </xf>
    <xf numFmtId="0" fontId="0" fillId="0" borderId="0" xfId="0" applyProtection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B91" workbookViewId="0">
      <selection activeCell="AL11" sqref="AL1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4.25" customHeight="1">
      <c r="A1" s="10" t="s">
        <v>0</v>
      </c>
      <c r="AN1" s="124" t="s">
        <v>288</v>
      </c>
      <c r="AZ1" s="10" t="s">
        <v>1</v>
      </c>
      <c r="BA1" s="10" t="s">
        <v>2</v>
      </c>
      <c r="BB1" s="10" t="s">
        <v>1</v>
      </c>
      <c r="BT1" s="10" t="s">
        <v>3</v>
      </c>
      <c r="BU1" s="10" t="s">
        <v>3</v>
      </c>
      <c r="BV1" s="10" t="s">
        <v>4</v>
      </c>
    </row>
    <row r="2" spans="1:74" ht="24" customHeight="1">
      <c r="B2" s="125" t="s">
        <v>286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R2" s="136" t="s">
        <v>5</v>
      </c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S2" s="11" t="s">
        <v>6</v>
      </c>
      <c r="BT2" s="11" t="s">
        <v>7</v>
      </c>
    </row>
    <row r="3" spans="1:74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ht="24.95" customHeight="1">
      <c r="B4" s="14"/>
      <c r="D4" s="15" t="s">
        <v>9</v>
      </c>
      <c r="AR4" s="14"/>
      <c r="AS4" s="16" t="s">
        <v>10</v>
      </c>
      <c r="BS4" s="11" t="s">
        <v>11</v>
      </c>
    </row>
    <row r="5" spans="1:74" ht="12" customHeight="1">
      <c r="B5" s="14"/>
      <c r="D5" s="17" t="s">
        <v>12</v>
      </c>
      <c r="K5" s="126" t="s">
        <v>13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R5" s="14"/>
      <c r="BS5" s="11" t="s">
        <v>6</v>
      </c>
    </row>
    <row r="6" spans="1:74" ht="36.950000000000003" customHeight="1">
      <c r="B6" s="14"/>
      <c r="D6" s="19" t="s">
        <v>14</v>
      </c>
      <c r="K6" s="128" t="s">
        <v>287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R6" s="14"/>
      <c r="BS6" s="11" t="s">
        <v>6</v>
      </c>
    </row>
    <row r="7" spans="1:74" ht="12" customHeight="1">
      <c r="B7" s="14"/>
      <c r="D7" s="20" t="s">
        <v>15</v>
      </c>
      <c r="K7" s="18" t="s">
        <v>1</v>
      </c>
      <c r="AK7" s="20" t="s">
        <v>16</v>
      </c>
      <c r="AN7" s="18" t="s">
        <v>1</v>
      </c>
      <c r="AR7" s="14"/>
      <c r="BS7" s="11" t="s">
        <v>6</v>
      </c>
    </row>
    <row r="8" spans="1:74" ht="12" customHeight="1">
      <c r="B8" s="14"/>
      <c r="D8" s="20" t="s">
        <v>17</v>
      </c>
      <c r="K8" s="18" t="s">
        <v>18</v>
      </c>
      <c r="AK8" s="20" t="s">
        <v>19</v>
      </c>
      <c r="AN8" s="18"/>
      <c r="AR8" s="14"/>
      <c r="BS8" s="11" t="s">
        <v>6</v>
      </c>
    </row>
    <row r="9" spans="1:74" ht="14.45" customHeight="1">
      <c r="B9" s="14"/>
      <c r="AR9" s="14"/>
      <c r="BS9" s="11" t="s">
        <v>6</v>
      </c>
    </row>
    <row r="10" spans="1:74" ht="12" customHeight="1">
      <c r="B10" s="14"/>
      <c r="D10" s="20" t="s">
        <v>20</v>
      </c>
      <c r="AK10" s="20" t="s">
        <v>21</v>
      </c>
      <c r="AN10" s="18" t="s">
        <v>1</v>
      </c>
      <c r="AR10" s="14"/>
      <c r="BS10" s="11" t="s">
        <v>6</v>
      </c>
    </row>
    <row r="11" spans="1:74" ht="18.399999999999999" customHeight="1">
      <c r="B11" s="14"/>
      <c r="E11" s="18" t="s">
        <v>18</v>
      </c>
      <c r="AK11" s="20" t="s">
        <v>22</v>
      </c>
      <c r="AN11" s="18" t="s">
        <v>1</v>
      </c>
      <c r="AR11" s="14"/>
      <c r="BS11" s="11" t="s">
        <v>6</v>
      </c>
    </row>
    <row r="12" spans="1:74" ht="27" customHeight="1">
      <c r="B12" s="14"/>
      <c r="J12" t="s">
        <v>250</v>
      </c>
      <c r="AR12" s="14"/>
      <c r="BS12" s="11" t="s">
        <v>6</v>
      </c>
    </row>
    <row r="13" spans="1:74" ht="12" customHeight="1">
      <c r="B13" s="14"/>
      <c r="D13" s="20" t="s">
        <v>23</v>
      </c>
      <c r="AK13" s="20" t="s">
        <v>21</v>
      </c>
      <c r="AN13" s="18" t="s">
        <v>1</v>
      </c>
      <c r="AR13" s="14"/>
      <c r="BS13" s="11" t="s">
        <v>6</v>
      </c>
    </row>
    <row r="14" spans="1:74" ht="12.75">
      <c r="B14" s="14"/>
      <c r="E14" s="18" t="s">
        <v>18</v>
      </c>
      <c r="AK14" s="20" t="s">
        <v>22</v>
      </c>
      <c r="AN14" s="18" t="s">
        <v>1</v>
      </c>
      <c r="AR14" s="14"/>
      <c r="BS14" s="11" t="s">
        <v>6</v>
      </c>
    </row>
    <row r="15" spans="1:74" ht="6.95" customHeight="1">
      <c r="B15" s="14"/>
      <c r="AR15" s="14"/>
      <c r="BS15" s="11" t="s">
        <v>3</v>
      </c>
    </row>
    <row r="16" spans="1:74" ht="12" customHeight="1">
      <c r="B16" s="14"/>
      <c r="D16" s="20" t="s">
        <v>24</v>
      </c>
      <c r="AK16" s="20" t="s">
        <v>21</v>
      </c>
      <c r="AN16" s="18" t="s">
        <v>1</v>
      </c>
      <c r="AR16" s="14"/>
      <c r="BS16" s="11" t="s">
        <v>3</v>
      </c>
    </row>
    <row r="17" spans="2:71" ht="18.399999999999999" customHeight="1">
      <c r="B17" s="14"/>
      <c r="E17" s="18" t="s">
        <v>18</v>
      </c>
      <c r="AK17" s="20" t="s">
        <v>22</v>
      </c>
      <c r="AN17" s="18" t="s">
        <v>1</v>
      </c>
      <c r="AR17" s="14"/>
      <c r="BS17" s="11" t="s">
        <v>25</v>
      </c>
    </row>
    <row r="18" spans="2:71" ht="6.95" customHeight="1">
      <c r="B18" s="14"/>
      <c r="AR18" s="14"/>
      <c r="BS18" s="11" t="s">
        <v>6</v>
      </c>
    </row>
    <row r="19" spans="2:71" ht="12" customHeight="1">
      <c r="B19" s="14"/>
      <c r="D19" s="20" t="s">
        <v>26</v>
      </c>
      <c r="AK19" s="20" t="s">
        <v>21</v>
      </c>
      <c r="AN19" s="18" t="s">
        <v>1</v>
      </c>
      <c r="AR19" s="14"/>
      <c r="BS19" s="11" t="s">
        <v>6</v>
      </c>
    </row>
    <row r="20" spans="2:71" ht="18.399999999999999" customHeight="1">
      <c r="B20" s="14"/>
      <c r="E20" s="18" t="s">
        <v>18</v>
      </c>
      <c r="AK20" s="20" t="s">
        <v>22</v>
      </c>
      <c r="AN20" s="18" t="s">
        <v>1</v>
      </c>
      <c r="AR20" s="14"/>
      <c r="BS20" s="11" t="s">
        <v>25</v>
      </c>
    </row>
    <row r="21" spans="2:71" ht="6.95" customHeight="1">
      <c r="B21" s="14"/>
      <c r="AR21" s="14"/>
    </row>
    <row r="22" spans="2:71" ht="12" customHeight="1">
      <c r="B22" s="14"/>
      <c r="D22" s="20" t="s">
        <v>27</v>
      </c>
      <c r="AR22" s="14"/>
    </row>
    <row r="23" spans="2:71" ht="16.5" customHeight="1">
      <c r="B23" s="14"/>
      <c r="E23" s="129" t="s">
        <v>1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R23" s="14"/>
    </row>
    <row r="24" spans="2:71" ht="6.95" customHeight="1">
      <c r="B24" s="14"/>
      <c r="AR24" s="14"/>
    </row>
    <row r="25" spans="2:71" ht="6.95" customHeight="1">
      <c r="B25" s="1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4"/>
    </row>
    <row r="26" spans="2:71" s="1" customFormat="1" ht="25.9" customHeight="1">
      <c r="B26" s="23"/>
      <c r="D26" s="24" t="s">
        <v>28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30">
        <f>ROUND(AG94,2)</f>
        <v>0</v>
      </c>
      <c r="AL26" s="131"/>
      <c r="AM26" s="131"/>
      <c r="AN26" s="131"/>
      <c r="AO26" s="131"/>
      <c r="AR26" s="23"/>
    </row>
    <row r="27" spans="2:71" s="1" customFormat="1" ht="6.95" customHeight="1">
      <c r="B27" s="23"/>
      <c r="AR27" s="23"/>
    </row>
    <row r="28" spans="2:71" s="1" customFormat="1" ht="12.75">
      <c r="B28" s="23"/>
      <c r="L28" s="135" t="s">
        <v>29</v>
      </c>
      <c r="M28" s="135"/>
      <c r="N28" s="135"/>
      <c r="O28" s="135"/>
      <c r="P28" s="135"/>
      <c r="W28" s="135" t="s">
        <v>30</v>
      </c>
      <c r="X28" s="135"/>
      <c r="Y28" s="135"/>
      <c r="Z28" s="135"/>
      <c r="AA28" s="135"/>
      <c r="AB28" s="135"/>
      <c r="AC28" s="135"/>
      <c r="AD28" s="135"/>
      <c r="AE28" s="135"/>
      <c r="AK28" s="135" t="s">
        <v>31</v>
      </c>
      <c r="AL28" s="135"/>
      <c r="AM28" s="135"/>
      <c r="AN28" s="135"/>
      <c r="AO28" s="135"/>
      <c r="AR28" s="23"/>
    </row>
    <row r="29" spans="2:71" s="2" customFormat="1" ht="14.45" customHeight="1">
      <c r="B29" s="27"/>
      <c r="D29" s="20" t="s">
        <v>32</v>
      </c>
      <c r="F29" s="20" t="s">
        <v>33</v>
      </c>
      <c r="L29" s="134">
        <v>0.21</v>
      </c>
      <c r="M29" s="133"/>
      <c r="N29" s="133"/>
      <c r="O29" s="133"/>
      <c r="P29" s="133"/>
      <c r="W29" s="132">
        <f>ROUND(AZ94, 2)</f>
        <v>0</v>
      </c>
      <c r="X29" s="133"/>
      <c r="Y29" s="133"/>
      <c r="Z29" s="133"/>
      <c r="AA29" s="133"/>
      <c r="AB29" s="133"/>
      <c r="AC29" s="133"/>
      <c r="AD29" s="133"/>
      <c r="AE29" s="133"/>
      <c r="AK29" s="132">
        <f>ROUND(AV94, 2)</f>
        <v>0</v>
      </c>
      <c r="AL29" s="133"/>
      <c r="AM29" s="133"/>
      <c r="AN29" s="133"/>
      <c r="AO29" s="133"/>
      <c r="AR29" s="27"/>
    </row>
    <row r="30" spans="2:71" s="2" customFormat="1" ht="14.45" customHeight="1">
      <c r="B30" s="27"/>
      <c r="F30" s="20" t="s">
        <v>34</v>
      </c>
      <c r="L30" s="134">
        <v>0.15</v>
      </c>
      <c r="M30" s="133"/>
      <c r="N30" s="133"/>
      <c r="O30" s="133"/>
      <c r="P30" s="133"/>
      <c r="W30" s="132">
        <f>ROUND(BA94, 2)</f>
        <v>0</v>
      </c>
      <c r="X30" s="133"/>
      <c r="Y30" s="133"/>
      <c r="Z30" s="133"/>
      <c r="AA30" s="133"/>
      <c r="AB30" s="133"/>
      <c r="AC30" s="133"/>
      <c r="AD30" s="133"/>
      <c r="AE30" s="133"/>
      <c r="AK30" s="132">
        <f>ROUND(AW94, 2)</f>
        <v>0</v>
      </c>
      <c r="AL30" s="133"/>
      <c r="AM30" s="133"/>
      <c r="AN30" s="133"/>
      <c r="AO30" s="133"/>
      <c r="AR30" s="27"/>
    </row>
    <row r="31" spans="2:71" s="2" customFormat="1" ht="14.45" hidden="1" customHeight="1">
      <c r="B31" s="27"/>
      <c r="F31" s="20" t="s">
        <v>35</v>
      </c>
      <c r="L31" s="134">
        <v>0.21</v>
      </c>
      <c r="M31" s="133"/>
      <c r="N31" s="133"/>
      <c r="O31" s="133"/>
      <c r="P31" s="133"/>
      <c r="W31" s="132">
        <f>ROUND(BB94, 2)</f>
        <v>0</v>
      </c>
      <c r="X31" s="133"/>
      <c r="Y31" s="133"/>
      <c r="Z31" s="133"/>
      <c r="AA31" s="133"/>
      <c r="AB31" s="133"/>
      <c r="AC31" s="133"/>
      <c r="AD31" s="133"/>
      <c r="AE31" s="133"/>
      <c r="AK31" s="132">
        <v>0</v>
      </c>
      <c r="AL31" s="133"/>
      <c r="AM31" s="133"/>
      <c r="AN31" s="133"/>
      <c r="AO31" s="133"/>
      <c r="AR31" s="27"/>
    </row>
    <row r="32" spans="2:71" s="2" customFormat="1" ht="14.45" hidden="1" customHeight="1">
      <c r="B32" s="27"/>
      <c r="F32" s="20" t="s">
        <v>36</v>
      </c>
      <c r="L32" s="134">
        <v>0.15</v>
      </c>
      <c r="M32" s="133"/>
      <c r="N32" s="133"/>
      <c r="O32" s="133"/>
      <c r="P32" s="133"/>
      <c r="W32" s="132">
        <f>ROUND(BC94, 2)</f>
        <v>0</v>
      </c>
      <c r="X32" s="133"/>
      <c r="Y32" s="133"/>
      <c r="Z32" s="133"/>
      <c r="AA32" s="133"/>
      <c r="AB32" s="133"/>
      <c r="AC32" s="133"/>
      <c r="AD32" s="133"/>
      <c r="AE32" s="133"/>
      <c r="AK32" s="132">
        <v>0</v>
      </c>
      <c r="AL32" s="133"/>
      <c r="AM32" s="133"/>
      <c r="AN32" s="133"/>
      <c r="AO32" s="133"/>
      <c r="AR32" s="27"/>
    </row>
    <row r="33" spans="2:44" s="2" customFormat="1" ht="14.45" hidden="1" customHeight="1">
      <c r="B33" s="27"/>
      <c r="F33" s="20" t="s">
        <v>37</v>
      </c>
      <c r="L33" s="134">
        <v>0</v>
      </c>
      <c r="M33" s="133"/>
      <c r="N33" s="133"/>
      <c r="O33" s="133"/>
      <c r="P33" s="133"/>
      <c r="W33" s="132">
        <f>ROUND(BD94, 2)</f>
        <v>0</v>
      </c>
      <c r="X33" s="133"/>
      <c r="Y33" s="133"/>
      <c r="Z33" s="133"/>
      <c r="AA33" s="133"/>
      <c r="AB33" s="133"/>
      <c r="AC33" s="133"/>
      <c r="AD33" s="133"/>
      <c r="AE33" s="133"/>
      <c r="AK33" s="132">
        <v>0</v>
      </c>
      <c r="AL33" s="133"/>
      <c r="AM33" s="133"/>
      <c r="AN33" s="133"/>
      <c r="AO33" s="133"/>
      <c r="AR33" s="27"/>
    </row>
    <row r="34" spans="2:44" s="1" customFormat="1" ht="6.95" customHeight="1">
      <c r="B34" s="23"/>
      <c r="AR34" s="23"/>
    </row>
    <row r="35" spans="2:44" s="1" customFormat="1" ht="25.9" customHeight="1">
      <c r="B35" s="23"/>
      <c r="C35" s="28"/>
      <c r="D35" s="29" t="s">
        <v>38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 t="s">
        <v>39</v>
      </c>
      <c r="U35" s="30"/>
      <c r="V35" s="30"/>
      <c r="W35" s="30"/>
      <c r="X35" s="143" t="s">
        <v>40</v>
      </c>
      <c r="Y35" s="144"/>
      <c r="Z35" s="144"/>
      <c r="AA35" s="144"/>
      <c r="AB35" s="144"/>
      <c r="AC35" s="30"/>
      <c r="AD35" s="30"/>
      <c r="AE35" s="30"/>
      <c r="AF35" s="30"/>
      <c r="AG35" s="30"/>
      <c r="AH35" s="30"/>
      <c r="AI35" s="30"/>
      <c r="AJ35" s="30"/>
      <c r="AK35" s="145">
        <f>'1NP'!J39</f>
        <v>0</v>
      </c>
      <c r="AL35" s="144"/>
      <c r="AM35" s="144"/>
      <c r="AN35" s="144"/>
      <c r="AO35" s="146"/>
      <c r="AP35" s="28"/>
      <c r="AQ35" s="28"/>
      <c r="AR35" s="23"/>
    </row>
    <row r="36" spans="2:44" s="1" customFormat="1" ht="6.95" customHeight="1">
      <c r="B36" s="23"/>
      <c r="AR36" s="23"/>
    </row>
    <row r="37" spans="2:44" s="1" customFormat="1" ht="14.45" customHeight="1">
      <c r="B37" s="23"/>
      <c r="AR37" s="23"/>
    </row>
    <row r="38" spans="2:44" ht="14.45" customHeight="1">
      <c r="B38" s="14"/>
      <c r="AR38" s="14"/>
    </row>
    <row r="39" spans="2:44" ht="14.45" customHeight="1">
      <c r="B39" s="14"/>
      <c r="AR39" s="14"/>
    </row>
    <row r="40" spans="2:44" ht="14.45" customHeight="1">
      <c r="B40" s="14"/>
      <c r="AR40" s="14"/>
    </row>
    <row r="41" spans="2:44" ht="14.45" customHeight="1">
      <c r="B41" s="14"/>
      <c r="AR41" s="14"/>
    </row>
    <row r="42" spans="2:44" ht="14.45" customHeight="1">
      <c r="B42" s="14"/>
      <c r="AR42" s="14"/>
    </row>
    <row r="43" spans="2:44" ht="14.45" customHeight="1">
      <c r="B43" s="14"/>
      <c r="AR43" s="14"/>
    </row>
    <row r="44" spans="2:44" ht="14.45" customHeight="1">
      <c r="B44" s="14"/>
      <c r="AR44" s="14"/>
    </row>
    <row r="45" spans="2:44" ht="14.45" customHeight="1">
      <c r="B45" s="14"/>
      <c r="AR45" s="14"/>
    </row>
    <row r="46" spans="2:44" ht="14.45" customHeight="1">
      <c r="B46" s="14"/>
      <c r="AR46" s="14"/>
    </row>
    <row r="47" spans="2:44" ht="14.45" customHeight="1">
      <c r="B47" s="14"/>
      <c r="AR47" s="14"/>
    </row>
    <row r="48" spans="2:44" ht="14.45" customHeight="1">
      <c r="B48" s="14"/>
      <c r="AR48" s="14"/>
    </row>
    <row r="49" spans="2:44" s="1" customFormat="1" ht="14.45" customHeight="1">
      <c r="B49" s="23"/>
      <c r="D49" s="32" t="s">
        <v>41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2" t="s">
        <v>42</v>
      </c>
      <c r="AI49" s="33"/>
      <c r="AJ49" s="33"/>
      <c r="AK49" s="33"/>
      <c r="AL49" s="33"/>
      <c r="AM49" s="33"/>
      <c r="AN49" s="33"/>
      <c r="AO49" s="33"/>
      <c r="AR49" s="23"/>
    </row>
    <row r="50" spans="2:44">
      <c r="B50" s="14"/>
      <c r="AR50" s="14"/>
    </row>
    <row r="51" spans="2:44">
      <c r="B51" s="14"/>
      <c r="AR51" s="14"/>
    </row>
    <row r="52" spans="2:44">
      <c r="B52" s="14"/>
      <c r="AR52" s="14"/>
    </row>
    <row r="53" spans="2:44">
      <c r="B53" s="14"/>
      <c r="AR53" s="14"/>
    </row>
    <row r="54" spans="2:44">
      <c r="B54" s="14"/>
      <c r="AR54" s="14"/>
    </row>
    <row r="55" spans="2:44">
      <c r="B55" s="14"/>
      <c r="AR55" s="14"/>
    </row>
    <row r="56" spans="2:44">
      <c r="B56" s="14"/>
      <c r="AR56" s="14"/>
    </row>
    <row r="57" spans="2:44">
      <c r="B57" s="14"/>
      <c r="AR57" s="14"/>
    </row>
    <row r="58" spans="2:44">
      <c r="B58" s="14"/>
      <c r="AR58" s="14"/>
    </row>
    <row r="59" spans="2:44">
      <c r="B59" s="14"/>
      <c r="AR59" s="14"/>
    </row>
    <row r="60" spans="2:44" s="1" customFormat="1" ht="12.75">
      <c r="B60" s="23"/>
      <c r="D60" s="34" t="s">
        <v>43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4" t="s">
        <v>44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34" t="s">
        <v>43</v>
      </c>
      <c r="AI60" s="25"/>
      <c r="AJ60" s="25"/>
      <c r="AK60" s="25"/>
      <c r="AL60" s="25"/>
      <c r="AM60" s="34" t="s">
        <v>44</v>
      </c>
      <c r="AN60" s="25"/>
      <c r="AO60" s="25"/>
      <c r="AR60" s="23"/>
    </row>
    <row r="61" spans="2:44">
      <c r="B61" s="14"/>
      <c r="AR61" s="14"/>
    </row>
    <row r="62" spans="2:44">
      <c r="B62" s="14"/>
      <c r="AR62" s="14"/>
    </row>
    <row r="63" spans="2:44">
      <c r="B63" s="14"/>
      <c r="AR63" s="14"/>
    </row>
    <row r="64" spans="2:44" s="1" customFormat="1" ht="12.75">
      <c r="B64" s="23"/>
      <c r="D64" s="32" t="s">
        <v>45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2" t="s">
        <v>46</v>
      </c>
      <c r="AI64" s="33"/>
      <c r="AJ64" s="33"/>
      <c r="AK64" s="33"/>
      <c r="AL64" s="33"/>
      <c r="AM64" s="33"/>
      <c r="AN64" s="33"/>
      <c r="AO64" s="33"/>
      <c r="AR64" s="23"/>
    </row>
    <row r="65" spans="2:44">
      <c r="B65" s="14"/>
      <c r="AR65" s="14"/>
    </row>
    <row r="66" spans="2:44">
      <c r="B66" s="14"/>
      <c r="AR66" s="14"/>
    </row>
    <row r="67" spans="2:44">
      <c r="B67" s="14"/>
      <c r="AR67" s="14"/>
    </row>
    <row r="68" spans="2:44">
      <c r="B68" s="14"/>
      <c r="AR68" s="14"/>
    </row>
    <row r="69" spans="2:44">
      <c r="B69" s="14"/>
      <c r="AR69" s="14"/>
    </row>
    <row r="70" spans="2:44">
      <c r="B70" s="14"/>
      <c r="AR70" s="14"/>
    </row>
    <row r="71" spans="2:44">
      <c r="B71" s="14"/>
      <c r="AR71" s="14"/>
    </row>
    <row r="72" spans="2:44">
      <c r="B72" s="14"/>
      <c r="AR72" s="14"/>
    </row>
    <row r="73" spans="2:44">
      <c r="B73" s="14"/>
      <c r="AR73" s="14"/>
    </row>
    <row r="74" spans="2:44">
      <c r="B74" s="14"/>
      <c r="AR74" s="14"/>
    </row>
    <row r="75" spans="2:44" s="1" customFormat="1" ht="12.75">
      <c r="B75" s="23"/>
      <c r="D75" s="34" t="s">
        <v>43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34" t="s">
        <v>44</v>
      </c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34" t="s">
        <v>43</v>
      </c>
      <c r="AI75" s="25"/>
      <c r="AJ75" s="25"/>
      <c r="AK75" s="25"/>
      <c r="AL75" s="25"/>
      <c r="AM75" s="34" t="s">
        <v>44</v>
      </c>
      <c r="AN75" s="25"/>
      <c r="AO75" s="25"/>
      <c r="AR75" s="23"/>
    </row>
    <row r="76" spans="2:44" s="1" customFormat="1">
      <c r="B76" s="23"/>
      <c r="AR76" s="23"/>
    </row>
    <row r="77" spans="2:44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23"/>
    </row>
    <row r="81" spans="1:91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23"/>
    </row>
    <row r="82" spans="1:91" s="1" customFormat="1" ht="24.95" customHeight="1">
      <c r="B82" s="23"/>
      <c r="C82" s="15" t="s">
        <v>47</v>
      </c>
      <c r="AR82" s="23"/>
    </row>
    <row r="83" spans="1:91" s="1" customFormat="1" ht="6.95" customHeight="1">
      <c r="B83" s="23"/>
      <c r="AR83" s="23"/>
    </row>
    <row r="84" spans="1:91" s="3" customFormat="1" ht="12" customHeight="1">
      <c r="B84" s="39"/>
      <c r="C84" s="20" t="s">
        <v>12</v>
      </c>
      <c r="L84" s="3" t="str">
        <f>K5</f>
        <v>22122022</v>
      </c>
      <c r="AR84" s="39"/>
    </row>
    <row r="85" spans="1:91" s="4" customFormat="1" ht="36.950000000000003" customHeight="1">
      <c r="B85" s="40"/>
      <c r="C85" s="41" t="s">
        <v>14</v>
      </c>
      <c r="L85" s="150" t="str">
        <f>K6</f>
        <v>Velké Valy 237/6, p.č.st. 318/1 KÚ Nymburk</v>
      </c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R85" s="40"/>
    </row>
    <row r="86" spans="1:91" s="1" customFormat="1" ht="6.95" customHeight="1">
      <c r="B86" s="23"/>
      <c r="AR86" s="23"/>
    </row>
    <row r="87" spans="1:91" s="1" customFormat="1" ht="12" customHeight="1">
      <c r="B87" s="23"/>
      <c r="C87" s="20" t="s">
        <v>17</v>
      </c>
      <c r="L87" s="42" t="str">
        <f>IF(K8="","",K8)</f>
        <v xml:space="preserve"> </v>
      </c>
      <c r="AI87" s="20" t="s">
        <v>19</v>
      </c>
      <c r="AM87" s="157"/>
      <c r="AN87" s="157"/>
      <c r="AR87" s="23"/>
    </row>
    <row r="88" spans="1:91" s="1" customFormat="1" ht="6.95" customHeight="1">
      <c r="B88" s="23"/>
      <c r="AR88" s="23"/>
    </row>
    <row r="89" spans="1:91" s="1" customFormat="1" ht="15.2" customHeight="1">
      <c r="B89" s="23"/>
      <c r="C89" s="20" t="s">
        <v>20</v>
      </c>
      <c r="L89" s="3" t="str">
        <f>IF(E11= "","",E11)</f>
        <v xml:space="preserve"> </v>
      </c>
      <c r="AI89" s="20" t="s">
        <v>24</v>
      </c>
      <c r="AM89" s="158" t="str">
        <f>IF(E17="","",E17)</f>
        <v xml:space="preserve"> </v>
      </c>
      <c r="AN89" s="159"/>
      <c r="AO89" s="159"/>
      <c r="AP89" s="159"/>
      <c r="AR89" s="23"/>
      <c r="AS89" s="139" t="s">
        <v>48</v>
      </c>
      <c r="AT89" s="140"/>
      <c r="AU89" s="44"/>
      <c r="AV89" s="44"/>
      <c r="AW89" s="44"/>
      <c r="AX89" s="44"/>
      <c r="AY89" s="44"/>
      <c r="AZ89" s="44"/>
      <c r="BA89" s="44"/>
      <c r="BB89" s="44"/>
      <c r="BC89" s="44"/>
      <c r="BD89" s="45"/>
    </row>
    <row r="90" spans="1:91" s="1" customFormat="1" ht="15.2" customHeight="1">
      <c r="B90" s="23"/>
      <c r="C90" s="20" t="s">
        <v>23</v>
      </c>
      <c r="L90" s="3" t="str">
        <f>IF(E14="","",E14)</f>
        <v xml:space="preserve"> </v>
      </c>
      <c r="AI90" s="20" t="s">
        <v>26</v>
      </c>
      <c r="AM90" s="158" t="str">
        <f>IF(E20="","",E20)</f>
        <v xml:space="preserve"> </v>
      </c>
      <c r="AN90" s="159"/>
      <c r="AO90" s="159"/>
      <c r="AP90" s="159"/>
      <c r="AR90" s="23"/>
      <c r="AS90" s="141"/>
      <c r="AT90" s="142"/>
      <c r="BD90" s="46"/>
    </row>
    <row r="91" spans="1:91" s="1" customFormat="1" ht="10.9" customHeight="1">
      <c r="B91" s="23"/>
      <c r="AR91" s="23"/>
      <c r="AS91" s="141"/>
      <c r="AT91" s="142"/>
      <c r="BD91" s="46"/>
    </row>
    <row r="92" spans="1:91" s="1" customFormat="1" ht="29.25" customHeight="1">
      <c r="B92" s="23"/>
      <c r="C92" s="152" t="s">
        <v>49</v>
      </c>
      <c r="D92" s="153"/>
      <c r="E92" s="153"/>
      <c r="F92" s="153"/>
      <c r="G92" s="153"/>
      <c r="H92" s="47"/>
      <c r="I92" s="154" t="s">
        <v>50</v>
      </c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5" t="s">
        <v>51</v>
      </c>
      <c r="AH92" s="153"/>
      <c r="AI92" s="153"/>
      <c r="AJ92" s="153"/>
      <c r="AK92" s="153"/>
      <c r="AL92" s="153"/>
      <c r="AM92" s="153"/>
      <c r="AN92" s="154" t="s">
        <v>52</v>
      </c>
      <c r="AO92" s="153"/>
      <c r="AP92" s="156"/>
      <c r="AQ92" s="48" t="s">
        <v>53</v>
      </c>
      <c r="AR92" s="23"/>
      <c r="AS92" s="49" t="s">
        <v>54</v>
      </c>
      <c r="AT92" s="50" t="s">
        <v>55</v>
      </c>
      <c r="AU92" s="50" t="s">
        <v>56</v>
      </c>
      <c r="AV92" s="50" t="s">
        <v>57</v>
      </c>
      <c r="AW92" s="50" t="s">
        <v>58</v>
      </c>
      <c r="AX92" s="50" t="s">
        <v>59</v>
      </c>
      <c r="AY92" s="50" t="s">
        <v>60</v>
      </c>
      <c r="AZ92" s="50" t="s">
        <v>61</v>
      </c>
      <c r="BA92" s="50" t="s">
        <v>62</v>
      </c>
      <c r="BB92" s="50" t="s">
        <v>63</v>
      </c>
      <c r="BC92" s="50" t="s">
        <v>64</v>
      </c>
      <c r="BD92" s="51" t="s">
        <v>65</v>
      </c>
    </row>
    <row r="93" spans="1:91" s="1" customFormat="1" ht="10.9" customHeight="1">
      <c r="B93" s="23"/>
      <c r="AR93" s="23"/>
      <c r="AS93" s="52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5"/>
    </row>
    <row r="94" spans="1:91" s="5" customFormat="1" ht="32.450000000000003" customHeight="1">
      <c r="B94" s="53"/>
      <c r="C94" s="54" t="s">
        <v>66</v>
      </c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137">
        <f>ROUND(SUM(AG95:AG95),2)</f>
        <v>0</v>
      </c>
      <c r="AH94" s="137"/>
      <c r="AI94" s="137"/>
      <c r="AJ94" s="137"/>
      <c r="AK94" s="137"/>
      <c r="AL94" s="137"/>
      <c r="AM94" s="137"/>
      <c r="AN94" s="138">
        <f>SUM(AG94,AT94)</f>
        <v>0</v>
      </c>
      <c r="AO94" s="138"/>
      <c r="AP94" s="138"/>
      <c r="AQ94" s="57" t="s">
        <v>1</v>
      </c>
      <c r="AR94" s="53"/>
      <c r="AS94" s="58">
        <f>ROUND(SUM(AS95:AS95),2)</f>
        <v>0</v>
      </c>
      <c r="AT94" s="59">
        <f>ROUND(SUM(AV94:AW94),2)</f>
        <v>0</v>
      </c>
      <c r="AU94" s="60" t="e">
        <f>ROUND(SUM(AU95:AU95),5)</f>
        <v>#REF!</v>
      </c>
      <c r="AV94" s="59">
        <f>ROUND(AZ94*L29,2)</f>
        <v>0</v>
      </c>
      <c r="AW94" s="59">
        <f>ROUND(BA94*L30,2)</f>
        <v>0</v>
      </c>
      <c r="AX94" s="59">
        <f>ROUND(BB94*L29,2)</f>
        <v>0</v>
      </c>
      <c r="AY94" s="59">
        <f>ROUND(BC94*L30,2)</f>
        <v>0</v>
      </c>
      <c r="AZ94" s="59">
        <f>ROUND(SUM(AZ95:AZ95),2)</f>
        <v>0</v>
      </c>
      <c r="BA94" s="59">
        <f>ROUND(SUM(BA95:BA95),2)</f>
        <v>0</v>
      </c>
      <c r="BB94" s="59">
        <f>ROUND(SUM(BB95:BB95),2)</f>
        <v>0</v>
      </c>
      <c r="BC94" s="59">
        <f>ROUND(SUM(BC95:BC95),2)</f>
        <v>0</v>
      </c>
      <c r="BD94" s="61">
        <f>ROUND(SUM(BD95:BD95),2)</f>
        <v>0</v>
      </c>
      <c r="BS94" s="62" t="s">
        <v>67</v>
      </c>
      <c r="BT94" s="62" t="s">
        <v>68</v>
      </c>
      <c r="BU94" s="63" t="s">
        <v>69</v>
      </c>
      <c r="BV94" s="62" t="s">
        <v>70</v>
      </c>
      <c r="BW94" s="62" t="s">
        <v>4</v>
      </c>
      <c r="BX94" s="62" t="s">
        <v>71</v>
      </c>
      <c r="CL94" s="62" t="s">
        <v>1</v>
      </c>
    </row>
    <row r="95" spans="1:91" s="6" customFormat="1" ht="16.5" customHeight="1">
      <c r="A95" s="64" t="s">
        <v>72</v>
      </c>
      <c r="B95" s="65"/>
      <c r="C95" s="66"/>
      <c r="D95" s="149" t="s">
        <v>73</v>
      </c>
      <c r="E95" s="149"/>
      <c r="F95" s="149"/>
      <c r="G95" s="149"/>
      <c r="H95" s="149"/>
      <c r="I95" s="67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7">
        <f>'1NP'!J30</f>
        <v>0</v>
      </c>
      <c r="AH95" s="148"/>
      <c r="AI95" s="148"/>
      <c r="AJ95" s="148"/>
      <c r="AK95" s="148"/>
      <c r="AL95" s="148"/>
      <c r="AM95" s="148"/>
      <c r="AN95" s="147">
        <f>SUM(AG95,AT95)</f>
        <v>0</v>
      </c>
      <c r="AO95" s="148"/>
      <c r="AP95" s="148"/>
      <c r="AQ95" s="68" t="s">
        <v>74</v>
      </c>
      <c r="AR95" s="65"/>
      <c r="AS95" s="69">
        <v>0</v>
      </c>
      <c r="AT95" s="70">
        <f>ROUND(SUM(AV95:AW95),2)</f>
        <v>0</v>
      </c>
      <c r="AU95" s="71" t="e">
        <f>'1NP'!P115</f>
        <v>#REF!</v>
      </c>
      <c r="AV95" s="70">
        <f>'1NP'!J33</f>
        <v>0</v>
      </c>
      <c r="AW95" s="70">
        <f>'1NP'!J34</f>
        <v>0</v>
      </c>
      <c r="AX95" s="70">
        <f>'1NP'!J35</f>
        <v>0</v>
      </c>
      <c r="AY95" s="70">
        <f>'1NP'!J36</f>
        <v>0</v>
      </c>
      <c r="AZ95" s="70">
        <f>'1NP'!F33</f>
        <v>0</v>
      </c>
      <c r="BA95" s="70">
        <f>'1NP'!F34</f>
        <v>0</v>
      </c>
      <c r="BB95" s="70">
        <f>'1NP'!F35</f>
        <v>0</v>
      </c>
      <c r="BC95" s="70">
        <f>'1NP'!F36</f>
        <v>0</v>
      </c>
      <c r="BD95" s="72">
        <f>'1NP'!F37</f>
        <v>0</v>
      </c>
      <c r="BT95" s="73" t="s">
        <v>75</v>
      </c>
      <c r="BV95" s="73" t="s">
        <v>70</v>
      </c>
      <c r="BW95" s="73" t="s">
        <v>76</v>
      </c>
      <c r="BX95" s="73" t="s">
        <v>4</v>
      </c>
      <c r="CL95" s="73" t="s">
        <v>1</v>
      </c>
      <c r="CM95" s="73" t="s">
        <v>77</v>
      </c>
    </row>
    <row r="96" spans="1:91" s="1" customFormat="1" ht="30" customHeight="1">
      <c r="B96" s="23"/>
      <c r="AR96" s="23"/>
    </row>
    <row r="97" spans="2:44" s="1" customFormat="1" ht="6.95" customHeight="1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23"/>
    </row>
  </sheetData>
  <sheetProtection algorithmName="SHA-512" hashValue="LClnMV63hA1hPDGf5+Q1/csGRdrIXFhrYA9W1jYrUEowGx13fcek78d6300OsFFKJhfkxxn1Qq7zrqsISP35ew==" saltValue="iyOnD7YxZtIl1tEjU5NBVA==" spinCount="100000" sheet="1" objects="1" scenarios="1"/>
  <mergeCells count="41">
    <mergeCell ref="AN95:AP95"/>
    <mergeCell ref="AG95:AM95"/>
    <mergeCell ref="D95:H95"/>
    <mergeCell ref="J95:AF95"/>
    <mergeCell ref="L85:AO85"/>
    <mergeCell ref="C92:G92"/>
    <mergeCell ref="I92:AF92"/>
    <mergeCell ref="AG92:AM92"/>
    <mergeCell ref="AN92:AP92"/>
    <mergeCell ref="AM87:AN87"/>
    <mergeCell ref="AM89:AP89"/>
    <mergeCell ref="AM90:AP90"/>
    <mergeCell ref="W32:AE32"/>
    <mergeCell ref="AK32:AO32"/>
    <mergeCell ref="L32:P32"/>
    <mergeCell ref="AR2:BE2"/>
    <mergeCell ref="AG94:AM94"/>
    <mergeCell ref="AN94:AP94"/>
    <mergeCell ref="AS89:AT91"/>
    <mergeCell ref="W33:AE33"/>
    <mergeCell ref="AK33:AO33"/>
    <mergeCell ref="L33:P33"/>
    <mergeCell ref="X35:AB35"/>
    <mergeCell ref="AK35:AO35"/>
    <mergeCell ref="W30:AE30"/>
    <mergeCell ref="AK30:AO30"/>
    <mergeCell ref="L30:P30"/>
    <mergeCell ref="W31:AE31"/>
    <mergeCell ref="AK31:AO31"/>
    <mergeCell ref="L31:P31"/>
    <mergeCell ref="L28:P28"/>
    <mergeCell ref="W28:AE28"/>
    <mergeCell ref="AK28:AO28"/>
    <mergeCell ref="W29:AE29"/>
    <mergeCell ref="AK29:AO29"/>
    <mergeCell ref="L29:P29"/>
    <mergeCell ref="B2:AP2"/>
    <mergeCell ref="K5:AO5"/>
    <mergeCell ref="K6:AO6"/>
    <mergeCell ref="E23:AN23"/>
    <mergeCell ref="AK26:AO26"/>
  </mergeCells>
  <hyperlinks>
    <hyperlink ref="A95" location="'01 - Celková rekonstrukce 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8"/>
  <sheetViews>
    <sheetView showGridLines="0" tabSelected="1" topLeftCell="A113" zoomScale="142" zoomScaleNormal="142" workbookViewId="0">
      <selection activeCell="F117" sqref="F11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9.8320312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36" t="s">
        <v>5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AT2" s="11" t="s">
        <v>76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77</v>
      </c>
    </row>
    <row r="4" spans="2:46" ht="24.95" customHeight="1">
      <c r="B4" s="14"/>
      <c r="D4" s="15" t="s">
        <v>78</v>
      </c>
      <c r="L4" s="14"/>
      <c r="M4" s="74" t="s">
        <v>10</v>
      </c>
      <c r="AT4" s="11" t="s">
        <v>3</v>
      </c>
    </row>
    <row r="5" spans="2:46" ht="6.95" customHeight="1">
      <c r="B5" s="14"/>
      <c r="L5" s="14"/>
    </row>
    <row r="6" spans="2:46" ht="12" customHeight="1">
      <c r="B6" s="14"/>
      <c r="D6" s="20" t="s">
        <v>14</v>
      </c>
      <c r="L6" s="14"/>
    </row>
    <row r="7" spans="2:46" ht="16.5" customHeight="1">
      <c r="B7" s="14"/>
      <c r="E7" s="161" t="str">
        <f>'Rekapitulace stavby'!K6</f>
        <v>Velké Valy 237/6, p.č.st. 318/1 KÚ Nymburk</v>
      </c>
      <c r="F7" s="162"/>
      <c r="G7" s="162"/>
      <c r="H7" s="162"/>
      <c r="L7" s="14"/>
    </row>
    <row r="8" spans="2:46" s="1" customFormat="1" ht="12" customHeight="1">
      <c r="B8" s="23"/>
      <c r="D8" s="20" t="s">
        <v>79</v>
      </c>
      <c r="L8" s="23"/>
    </row>
    <row r="9" spans="2:46" s="1" customFormat="1" ht="16.5" customHeight="1">
      <c r="B9" s="23"/>
      <c r="E9" s="150"/>
      <c r="F9" s="160"/>
      <c r="G9" s="160"/>
      <c r="H9" s="160"/>
      <c r="L9" s="23"/>
    </row>
    <row r="10" spans="2:46" s="1" customFormat="1">
      <c r="B10" s="23"/>
      <c r="L10" s="23"/>
    </row>
    <row r="11" spans="2:46" s="1" customFormat="1" ht="12" customHeight="1">
      <c r="B11" s="23"/>
      <c r="D11" s="20" t="s">
        <v>15</v>
      </c>
      <c r="F11" s="18" t="s">
        <v>1</v>
      </c>
      <c r="I11" s="20" t="s">
        <v>16</v>
      </c>
      <c r="J11" s="18" t="s">
        <v>1</v>
      </c>
      <c r="L11" s="23"/>
    </row>
    <row r="12" spans="2:46" s="1" customFormat="1" ht="12" customHeight="1">
      <c r="B12" s="23"/>
      <c r="D12" s="20" t="s">
        <v>17</v>
      </c>
      <c r="F12" s="18" t="s">
        <v>18</v>
      </c>
      <c r="I12" s="20" t="s">
        <v>19</v>
      </c>
      <c r="J12" s="43">
        <v>45002</v>
      </c>
      <c r="L12" s="23"/>
    </row>
    <row r="13" spans="2:46" s="1" customFormat="1" ht="10.9" customHeight="1">
      <c r="B13" s="23"/>
      <c r="L13" s="23"/>
    </row>
    <row r="14" spans="2:46" s="1" customFormat="1" ht="12" customHeight="1">
      <c r="B14" s="23"/>
      <c r="D14" s="20" t="s">
        <v>20</v>
      </c>
      <c r="I14" s="20" t="s">
        <v>21</v>
      </c>
      <c r="J14" s="18" t="str">
        <f>IF('Rekapitulace stavby'!AN10="","",'Rekapitulace stavby'!AN10)</f>
        <v/>
      </c>
      <c r="L14" s="23"/>
    </row>
    <row r="15" spans="2:46" s="1" customFormat="1" ht="18" customHeight="1">
      <c r="B15" s="23"/>
      <c r="E15" s="18" t="str">
        <f>IF('Rekapitulace stavby'!E11="","",'Rekapitulace stavby'!E11)</f>
        <v xml:space="preserve"> </v>
      </c>
      <c r="I15" s="20" t="s">
        <v>22</v>
      </c>
      <c r="J15" s="18" t="str">
        <f>IF('Rekapitulace stavby'!AN11="","",'Rekapitulace stavby'!AN11)</f>
        <v/>
      </c>
      <c r="L15" s="23"/>
    </row>
    <row r="16" spans="2:46" s="1" customFormat="1" ht="6.95" customHeight="1">
      <c r="B16" s="23"/>
      <c r="L16" s="23"/>
    </row>
    <row r="17" spans="2:12" s="1" customFormat="1" ht="12" customHeight="1">
      <c r="B17" s="23"/>
      <c r="D17" s="20" t="s">
        <v>23</v>
      </c>
      <c r="I17" s="20" t="s">
        <v>21</v>
      </c>
      <c r="J17" s="18" t="str">
        <f>'Rekapitulace stavby'!AN13</f>
        <v/>
      </c>
      <c r="L17" s="23"/>
    </row>
    <row r="18" spans="2:12" s="1" customFormat="1" ht="18" customHeight="1">
      <c r="B18" s="23"/>
      <c r="E18" s="126" t="str">
        <f>'Rekapitulace stavby'!E14</f>
        <v xml:space="preserve"> </v>
      </c>
      <c r="F18" s="126"/>
      <c r="G18" s="126"/>
      <c r="H18" s="126"/>
      <c r="I18" s="20" t="s">
        <v>22</v>
      </c>
      <c r="J18" s="18" t="str">
        <f>'Rekapitulace stavby'!AN14</f>
        <v/>
      </c>
      <c r="L18" s="23"/>
    </row>
    <row r="19" spans="2:12" s="1" customFormat="1" ht="6.95" customHeight="1">
      <c r="B19" s="23"/>
      <c r="L19" s="23"/>
    </row>
    <row r="20" spans="2:12" s="1" customFormat="1" ht="12" customHeight="1">
      <c r="B20" s="23"/>
      <c r="D20" s="20" t="s">
        <v>24</v>
      </c>
      <c r="I20" s="20" t="s">
        <v>21</v>
      </c>
      <c r="J20" s="18" t="str">
        <f>IF('Rekapitulace stavby'!AN16="","",'Rekapitulace stavby'!AN16)</f>
        <v/>
      </c>
      <c r="L20" s="23"/>
    </row>
    <row r="21" spans="2:12" s="1" customFormat="1" ht="18" customHeight="1">
      <c r="B21" s="23"/>
      <c r="E21" s="18" t="str">
        <f>IF('Rekapitulace stavby'!E17="","",'Rekapitulace stavby'!E17)</f>
        <v xml:space="preserve"> </v>
      </c>
      <c r="I21" s="20" t="s">
        <v>22</v>
      </c>
      <c r="J21" s="18" t="str">
        <f>IF('Rekapitulace stavby'!AN17="","",'Rekapitulace stavby'!AN17)</f>
        <v/>
      </c>
      <c r="L21" s="23"/>
    </row>
    <row r="22" spans="2:12" s="1" customFormat="1" ht="6.95" customHeight="1">
      <c r="B22" s="23"/>
      <c r="L22" s="23"/>
    </row>
    <row r="23" spans="2:12" s="1" customFormat="1" ht="12" customHeight="1">
      <c r="B23" s="23"/>
      <c r="D23" s="20" t="s">
        <v>26</v>
      </c>
      <c r="I23" s="20" t="s">
        <v>21</v>
      </c>
      <c r="J23" s="18" t="str">
        <f>IF('Rekapitulace stavby'!AN19="","",'Rekapitulace stavby'!AN19)</f>
        <v/>
      </c>
      <c r="L23" s="23"/>
    </row>
    <row r="24" spans="2:12" s="1" customFormat="1" ht="18" customHeight="1">
      <c r="B24" s="23"/>
      <c r="E24" s="18" t="str">
        <f>IF('Rekapitulace stavby'!E20="","",'Rekapitulace stavby'!E20)</f>
        <v xml:space="preserve"> </v>
      </c>
      <c r="I24" s="20" t="s">
        <v>22</v>
      </c>
      <c r="J24" s="18" t="str">
        <f>IF('Rekapitulace stavby'!AN20="","",'Rekapitulace stavby'!AN20)</f>
        <v/>
      </c>
      <c r="L24" s="23"/>
    </row>
    <row r="25" spans="2:12" s="1" customFormat="1" ht="6.95" customHeight="1">
      <c r="B25" s="23"/>
      <c r="L25" s="23"/>
    </row>
    <row r="26" spans="2:12" s="1" customFormat="1" ht="12" customHeight="1">
      <c r="B26" s="23"/>
      <c r="D26" s="20" t="s">
        <v>27</v>
      </c>
      <c r="L26" s="23"/>
    </row>
    <row r="27" spans="2:12" s="7" customFormat="1" ht="16.5" customHeight="1">
      <c r="B27" s="75"/>
      <c r="E27" s="129" t="s">
        <v>1</v>
      </c>
      <c r="F27" s="129"/>
      <c r="G27" s="129"/>
      <c r="H27" s="129"/>
      <c r="L27" s="75"/>
    </row>
    <row r="28" spans="2:12" s="1" customFormat="1" ht="6.95" customHeight="1">
      <c r="B28" s="23"/>
      <c r="L28" s="23"/>
    </row>
    <row r="29" spans="2:12" s="1" customFormat="1" ht="6.95" customHeight="1">
      <c r="B29" s="23"/>
      <c r="D29" s="44"/>
      <c r="E29" s="44"/>
      <c r="F29" s="44"/>
      <c r="G29" s="44"/>
      <c r="H29" s="44"/>
      <c r="I29" s="44"/>
      <c r="J29" s="44"/>
      <c r="K29" s="44"/>
      <c r="L29" s="23"/>
    </row>
    <row r="30" spans="2:12" s="1" customFormat="1" ht="25.35" customHeight="1">
      <c r="B30" s="23"/>
      <c r="D30" s="76" t="s">
        <v>28</v>
      </c>
      <c r="J30" s="56">
        <f>J96</f>
        <v>0</v>
      </c>
      <c r="L30" s="23"/>
    </row>
    <row r="31" spans="2:12" s="1" customFormat="1" ht="6.95" customHeight="1">
      <c r="B31" s="23"/>
      <c r="D31" s="44"/>
      <c r="E31" s="44"/>
      <c r="F31" s="44"/>
      <c r="G31" s="44"/>
      <c r="H31" s="44"/>
      <c r="I31" s="44"/>
      <c r="J31" s="44"/>
      <c r="K31" s="44"/>
      <c r="L31" s="23"/>
    </row>
    <row r="32" spans="2:12" s="1" customFormat="1" ht="14.45" customHeight="1">
      <c r="B32" s="23"/>
      <c r="F32" s="26" t="s">
        <v>30</v>
      </c>
      <c r="I32" s="26" t="s">
        <v>29</v>
      </c>
      <c r="J32" s="26" t="s">
        <v>31</v>
      </c>
      <c r="L32" s="23"/>
    </row>
    <row r="33" spans="2:12" s="1" customFormat="1" ht="14.45" customHeight="1">
      <c r="B33" s="23"/>
      <c r="D33" s="77" t="s">
        <v>32</v>
      </c>
      <c r="E33" s="20" t="s">
        <v>33</v>
      </c>
      <c r="F33" s="78">
        <f>ROUND((SUM(BE115:BE166)),  2)</f>
        <v>0</v>
      </c>
      <c r="I33" s="79">
        <v>0.21</v>
      </c>
      <c r="J33" s="78">
        <f>ROUND(((SUM(BE115:BE166))*I33),  2)</f>
        <v>0</v>
      </c>
      <c r="L33" s="23"/>
    </row>
    <row r="34" spans="2:12" s="1" customFormat="1" ht="14.45" customHeight="1">
      <c r="B34" s="23"/>
      <c r="E34" s="20" t="s">
        <v>34</v>
      </c>
      <c r="F34" s="78">
        <f>ROUND((SUM(BF115:BF166)),  2)</f>
        <v>0</v>
      </c>
      <c r="I34" s="79">
        <v>0.15</v>
      </c>
      <c r="J34" s="78">
        <f>ROUND(((SUM(BF115:BF166))*I34),  2)</f>
        <v>0</v>
      </c>
      <c r="L34" s="23"/>
    </row>
    <row r="35" spans="2:12" s="1" customFormat="1" ht="14.45" hidden="1" customHeight="1">
      <c r="B35" s="23"/>
      <c r="E35" s="20" t="s">
        <v>35</v>
      </c>
      <c r="F35" s="78">
        <f>ROUND((SUM(BG115:BG166)),  2)</f>
        <v>0</v>
      </c>
      <c r="I35" s="79">
        <v>0.21</v>
      </c>
      <c r="J35" s="78">
        <f>0</f>
        <v>0</v>
      </c>
      <c r="L35" s="23"/>
    </row>
    <row r="36" spans="2:12" s="1" customFormat="1" ht="14.45" hidden="1" customHeight="1">
      <c r="B36" s="23"/>
      <c r="E36" s="20" t="s">
        <v>36</v>
      </c>
      <c r="F36" s="78">
        <f>ROUND((SUM(BH115:BH166)),  2)</f>
        <v>0</v>
      </c>
      <c r="I36" s="79">
        <v>0.15</v>
      </c>
      <c r="J36" s="78">
        <f>0</f>
        <v>0</v>
      </c>
      <c r="L36" s="23"/>
    </row>
    <row r="37" spans="2:12" s="1" customFormat="1" ht="14.45" hidden="1" customHeight="1">
      <c r="B37" s="23"/>
      <c r="E37" s="20" t="s">
        <v>37</v>
      </c>
      <c r="F37" s="78">
        <f>ROUND((SUM(BI115:BI166)),  2)</f>
        <v>0</v>
      </c>
      <c r="I37" s="79">
        <v>0</v>
      </c>
      <c r="J37" s="78">
        <f>0</f>
        <v>0</v>
      </c>
      <c r="L37" s="23"/>
    </row>
    <row r="38" spans="2:12" s="1" customFormat="1" ht="6.95" customHeight="1">
      <c r="B38" s="23"/>
      <c r="L38" s="23"/>
    </row>
    <row r="39" spans="2:12" s="1" customFormat="1" ht="25.35" customHeight="1">
      <c r="B39" s="23"/>
      <c r="C39" s="80"/>
      <c r="D39" s="81" t="s">
        <v>38</v>
      </c>
      <c r="E39" s="47"/>
      <c r="F39" s="47"/>
      <c r="G39" s="82" t="s">
        <v>39</v>
      </c>
      <c r="H39" s="83" t="s">
        <v>40</v>
      </c>
      <c r="I39" s="47"/>
      <c r="J39" s="84">
        <f>1.21*J30</f>
        <v>0</v>
      </c>
      <c r="K39" s="85"/>
      <c r="L39" s="23"/>
    </row>
    <row r="40" spans="2:12" s="1" customFormat="1" ht="14.45" customHeight="1">
      <c r="B40" s="23"/>
      <c r="L40" s="23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" customFormat="1" ht="14.45" customHeight="1">
      <c r="B50" s="23"/>
      <c r="D50" s="32" t="s">
        <v>41</v>
      </c>
      <c r="E50" s="33"/>
      <c r="F50" s="33"/>
      <c r="G50" s="32" t="s">
        <v>42</v>
      </c>
      <c r="H50" s="33"/>
      <c r="I50" s="33"/>
      <c r="J50" s="33"/>
      <c r="K50" s="33"/>
      <c r="L50" s="23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" customFormat="1" ht="12.75">
      <c r="B61" s="23"/>
      <c r="D61" s="34" t="s">
        <v>43</v>
      </c>
      <c r="E61" s="25"/>
      <c r="F61" s="86" t="s">
        <v>44</v>
      </c>
      <c r="G61" s="34" t="s">
        <v>43</v>
      </c>
      <c r="H61" s="25"/>
      <c r="I61" s="25"/>
      <c r="J61" s="87" t="s">
        <v>44</v>
      </c>
      <c r="K61" s="25"/>
      <c r="L61" s="23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" customFormat="1" ht="12.75">
      <c r="B65" s="23"/>
      <c r="D65" s="32" t="s">
        <v>45</v>
      </c>
      <c r="E65" s="33"/>
      <c r="F65" s="33"/>
      <c r="G65" s="32" t="s">
        <v>46</v>
      </c>
      <c r="H65" s="33"/>
      <c r="I65" s="33"/>
      <c r="J65" s="33"/>
      <c r="K65" s="33"/>
      <c r="L65" s="23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" customFormat="1" ht="12.75">
      <c r="B76" s="23"/>
      <c r="D76" s="34" t="s">
        <v>43</v>
      </c>
      <c r="E76" s="25"/>
      <c r="F76" s="86" t="s">
        <v>44</v>
      </c>
      <c r="G76" s="34" t="s">
        <v>43</v>
      </c>
      <c r="H76" s="25"/>
      <c r="I76" s="25"/>
      <c r="J76" s="87" t="s">
        <v>44</v>
      </c>
      <c r="K76" s="25"/>
      <c r="L76" s="23"/>
    </row>
    <row r="77" spans="2:12" s="1" customFormat="1" ht="14.4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23"/>
    </row>
    <row r="81" spans="2:47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23"/>
    </row>
    <row r="82" spans="2:47" s="1" customFormat="1" ht="24.95" customHeight="1">
      <c r="B82" s="23"/>
      <c r="C82" s="15" t="s">
        <v>80</v>
      </c>
      <c r="L82" s="23"/>
    </row>
    <row r="83" spans="2:47" s="1" customFormat="1" ht="6.95" customHeight="1">
      <c r="B83" s="23"/>
      <c r="L83" s="23"/>
    </row>
    <row r="84" spans="2:47" s="1" customFormat="1" ht="12" customHeight="1">
      <c r="B84" s="23"/>
      <c r="C84" s="20" t="s">
        <v>14</v>
      </c>
      <c r="L84" s="23"/>
    </row>
    <row r="85" spans="2:47" s="1" customFormat="1" ht="16.5" customHeight="1">
      <c r="B85" s="23"/>
      <c r="E85" s="161" t="str">
        <f>E7</f>
        <v>Velké Valy 237/6, p.č.st. 318/1 KÚ Nymburk</v>
      </c>
      <c r="F85" s="162"/>
      <c r="G85" s="162"/>
      <c r="H85" s="162"/>
      <c r="L85" s="23"/>
    </row>
    <row r="86" spans="2:47" s="1" customFormat="1" ht="12" customHeight="1">
      <c r="B86" s="23"/>
      <c r="C86" s="20" t="s">
        <v>79</v>
      </c>
      <c r="L86" s="23"/>
    </row>
    <row r="87" spans="2:47" s="1" customFormat="1" ht="16.5" customHeight="1">
      <c r="B87" s="23"/>
      <c r="E87" s="150"/>
      <c r="F87" s="160"/>
      <c r="G87" s="160"/>
      <c r="H87" s="160"/>
      <c r="L87" s="23"/>
    </row>
    <row r="88" spans="2:47" s="1" customFormat="1" ht="6.95" customHeight="1">
      <c r="B88" s="23"/>
      <c r="L88" s="23"/>
    </row>
    <row r="89" spans="2:47" s="1" customFormat="1" ht="12" customHeight="1">
      <c r="B89" s="23"/>
      <c r="C89" s="20" t="s">
        <v>17</v>
      </c>
      <c r="F89" s="18" t="str">
        <f>F12</f>
        <v xml:space="preserve"> </v>
      </c>
      <c r="I89" s="20" t="s">
        <v>19</v>
      </c>
      <c r="J89" s="43">
        <f>IF(J12="","",J12)</f>
        <v>45002</v>
      </c>
      <c r="L89" s="23"/>
    </row>
    <row r="90" spans="2:47" s="1" customFormat="1" ht="6.95" customHeight="1">
      <c r="B90" s="23"/>
      <c r="L90" s="23"/>
    </row>
    <row r="91" spans="2:47" s="1" customFormat="1" ht="15.2" customHeight="1">
      <c r="B91" s="23"/>
      <c r="C91" s="20" t="s">
        <v>20</v>
      </c>
      <c r="F91" s="18" t="str">
        <f>E15</f>
        <v xml:space="preserve"> </v>
      </c>
      <c r="I91" s="20" t="s">
        <v>24</v>
      </c>
      <c r="J91" s="21" t="str">
        <f>E21</f>
        <v xml:space="preserve"> </v>
      </c>
      <c r="L91" s="23"/>
    </row>
    <row r="92" spans="2:47" s="1" customFormat="1" ht="15.2" customHeight="1">
      <c r="B92" s="23"/>
      <c r="C92" s="20" t="s">
        <v>23</v>
      </c>
      <c r="F92" s="18" t="str">
        <f>IF(E18="","",E18)</f>
        <v xml:space="preserve"> </v>
      </c>
      <c r="I92" s="20" t="s">
        <v>26</v>
      </c>
      <c r="J92" s="21" t="str">
        <f>E24</f>
        <v xml:space="preserve"> </v>
      </c>
      <c r="L92" s="23"/>
    </row>
    <row r="93" spans="2:47" s="1" customFormat="1" ht="10.35" customHeight="1">
      <c r="B93" s="23"/>
      <c r="L93" s="23"/>
    </row>
    <row r="94" spans="2:47" s="1" customFormat="1" ht="29.25" customHeight="1">
      <c r="B94" s="23"/>
      <c r="C94" s="88" t="s">
        <v>81</v>
      </c>
      <c r="D94" s="80"/>
      <c r="E94" s="80"/>
      <c r="F94" s="80"/>
      <c r="G94" s="80"/>
      <c r="H94" s="80"/>
      <c r="I94" s="80"/>
      <c r="J94" s="89" t="s">
        <v>82</v>
      </c>
      <c r="K94" s="80"/>
      <c r="L94" s="23"/>
    </row>
    <row r="95" spans="2:47" s="1" customFormat="1" ht="10.35" customHeight="1">
      <c r="B95" s="23"/>
      <c r="L95" s="23"/>
    </row>
    <row r="96" spans="2:47" s="1" customFormat="1" ht="22.9" customHeight="1">
      <c r="B96" s="23"/>
      <c r="C96" s="90" t="s">
        <v>83</v>
      </c>
      <c r="J96" s="56">
        <f>J115</f>
        <v>0</v>
      </c>
      <c r="L96" s="23"/>
      <c r="AU96" s="11" t="s">
        <v>84</v>
      </c>
    </row>
    <row r="97" spans="2:12" s="1" customFormat="1" ht="6.95" customHeight="1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23"/>
    </row>
    <row r="101" spans="2:12" s="1" customFormat="1" ht="6.95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23"/>
    </row>
    <row r="102" spans="2:12" s="1" customFormat="1" ht="24.95" customHeight="1">
      <c r="B102" s="23"/>
      <c r="C102" s="15" t="s">
        <v>85</v>
      </c>
      <c r="L102" s="23"/>
    </row>
    <row r="103" spans="2:12" s="1" customFormat="1" ht="6.95" customHeight="1">
      <c r="B103" s="23"/>
      <c r="L103" s="23"/>
    </row>
    <row r="104" spans="2:12" s="1" customFormat="1" ht="12" customHeight="1">
      <c r="B104" s="23"/>
      <c r="C104" s="20" t="s">
        <v>14</v>
      </c>
      <c r="L104" s="23"/>
    </row>
    <row r="105" spans="2:12" s="1" customFormat="1" ht="16.5" customHeight="1">
      <c r="B105" s="23"/>
      <c r="E105" s="161" t="str">
        <f>E7</f>
        <v>Velké Valy 237/6, p.č.st. 318/1 KÚ Nymburk</v>
      </c>
      <c r="F105" s="162"/>
      <c r="G105" s="162"/>
      <c r="H105" s="162"/>
      <c r="L105" s="23"/>
    </row>
    <row r="106" spans="2:12" s="1" customFormat="1" ht="12" customHeight="1">
      <c r="B106" s="23"/>
      <c r="C106" s="20" t="s">
        <v>79</v>
      </c>
      <c r="L106" s="23"/>
    </row>
    <row r="107" spans="2:12" s="1" customFormat="1" ht="16.5" customHeight="1">
      <c r="B107" s="23"/>
      <c r="E107" s="150"/>
      <c r="F107" s="160"/>
      <c r="G107" s="160"/>
      <c r="H107" s="160"/>
      <c r="L107" s="23"/>
    </row>
    <row r="108" spans="2:12" s="1" customFormat="1" ht="6.95" customHeight="1">
      <c r="B108" s="23"/>
      <c r="L108" s="23"/>
    </row>
    <row r="109" spans="2:12" s="1" customFormat="1" ht="12" customHeight="1">
      <c r="B109" s="23"/>
      <c r="C109" s="20" t="s">
        <v>17</v>
      </c>
      <c r="F109" s="18" t="str">
        <f>F12</f>
        <v xml:space="preserve"> </v>
      </c>
      <c r="I109" s="20" t="s">
        <v>19</v>
      </c>
      <c r="J109" s="43">
        <f>IF(J12="","",J12)</f>
        <v>45002</v>
      </c>
      <c r="L109" s="23"/>
    </row>
    <row r="110" spans="2:12" s="1" customFormat="1" ht="6.95" customHeight="1">
      <c r="B110" s="23"/>
      <c r="L110" s="23"/>
    </row>
    <row r="111" spans="2:12" s="1" customFormat="1" ht="15.2" customHeight="1">
      <c r="B111" s="23"/>
      <c r="C111" s="20" t="s">
        <v>20</v>
      </c>
      <c r="F111" s="18" t="str">
        <f>E15</f>
        <v xml:space="preserve"> </v>
      </c>
      <c r="I111" s="20" t="s">
        <v>24</v>
      </c>
      <c r="J111" s="21" t="str">
        <f>E21</f>
        <v xml:space="preserve"> </v>
      </c>
      <c r="L111" s="23"/>
    </row>
    <row r="112" spans="2:12" s="1" customFormat="1" ht="15.2" customHeight="1">
      <c r="B112" s="23"/>
      <c r="C112" s="20" t="s">
        <v>23</v>
      </c>
      <c r="F112" s="18" t="str">
        <f>IF(E18="","",E18)</f>
        <v xml:space="preserve"> </v>
      </c>
      <c r="I112" s="20" t="s">
        <v>26</v>
      </c>
      <c r="J112" s="21" t="str">
        <f>E24</f>
        <v xml:space="preserve"> </v>
      </c>
      <c r="L112" s="23"/>
    </row>
    <row r="113" spans="2:65" s="1" customFormat="1" ht="10.35" customHeight="1">
      <c r="B113" s="23"/>
      <c r="L113" s="23"/>
    </row>
    <row r="114" spans="2:65" s="8" customFormat="1" ht="29.25" customHeight="1">
      <c r="B114" s="91"/>
      <c r="C114" s="92" t="s">
        <v>86</v>
      </c>
      <c r="D114" s="93" t="s">
        <v>53</v>
      </c>
      <c r="E114" s="93" t="s">
        <v>49</v>
      </c>
      <c r="F114" s="93" t="s">
        <v>50</v>
      </c>
      <c r="G114" s="93" t="s">
        <v>87</v>
      </c>
      <c r="H114" s="93" t="s">
        <v>88</v>
      </c>
      <c r="I114" s="93" t="s">
        <v>89</v>
      </c>
      <c r="J114" s="93" t="s">
        <v>82</v>
      </c>
      <c r="K114" s="94" t="s">
        <v>90</v>
      </c>
      <c r="L114" s="91"/>
      <c r="M114" s="49" t="s">
        <v>1</v>
      </c>
      <c r="N114" s="50" t="s">
        <v>32</v>
      </c>
      <c r="O114" s="50" t="s">
        <v>91</v>
      </c>
      <c r="P114" s="50" t="s">
        <v>92</v>
      </c>
      <c r="Q114" s="50" t="s">
        <v>93</v>
      </c>
      <c r="R114" s="50" t="s">
        <v>94</v>
      </c>
      <c r="S114" s="50" t="s">
        <v>95</v>
      </c>
      <c r="T114" s="51" t="s">
        <v>96</v>
      </c>
    </row>
    <row r="115" spans="2:65" s="1" customFormat="1" ht="22.9" customHeight="1">
      <c r="B115" s="23"/>
      <c r="C115" s="54" t="s">
        <v>97</v>
      </c>
      <c r="J115" s="95">
        <f>J116+J118+J123+J130+J132+J137+J140+J143+J150+J156+J158+J162+J164+J168+J177+J185</f>
        <v>0</v>
      </c>
      <c r="L115" s="23"/>
      <c r="M115" s="52"/>
      <c r="N115" s="44"/>
      <c r="O115" s="44"/>
      <c r="P115" s="96" t="e">
        <f>#REF!+#REF!</f>
        <v>#REF!</v>
      </c>
      <c r="Q115" s="44"/>
      <c r="R115" s="96" t="e">
        <f>#REF!+#REF!</f>
        <v>#REF!</v>
      </c>
      <c r="S115" s="44"/>
      <c r="T115" s="97" t="e">
        <f>#REF!+#REF!</f>
        <v>#REF!</v>
      </c>
      <c r="AT115" s="11" t="s">
        <v>67</v>
      </c>
      <c r="AU115" s="11" t="s">
        <v>84</v>
      </c>
      <c r="BK115" s="98" t="e">
        <f>#REF!+#REF!</f>
        <v>#REF!</v>
      </c>
    </row>
    <row r="116" spans="2:65" s="9" customFormat="1" ht="22.9" customHeight="1">
      <c r="B116" s="99"/>
      <c r="D116" s="100" t="s">
        <v>67</v>
      </c>
      <c r="E116" s="106" t="s">
        <v>99</v>
      </c>
      <c r="F116" s="106" t="s">
        <v>100</v>
      </c>
      <c r="J116" s="107">
        <f>J117</f>
        <v>0</v>
      </c>
      <c r="L116" s="99"/>
      <c r="M116" s="101"/>
      <c r="P116" s="102">
        <f>SUM(P117:P117)</f>
        <v>154.44</v>
      </c>
      <c r="R116" s="102">
        <f>SUM(R117:R117)</f>
        <v>0</v>
      </c>
      <c r="T116" s="103">
        <f>SUM(T117:T117)</f>
        <v>0</v>
      </c>
      <c r="AR116" s="100" t="s">
        <v>75</v>
      </c>
      <c r="AT116" s="104" t="s">
        <v>67</v>
      </c>
      <c r="AU116" s="104" t="s">
        <v>75</v>
      </c>
      <c r="AY116" s="100" t="s">
        <v>98</v>
      </c>
      <c r="BK116" s="105">
        <f>SUM(BK117:BK117)</f>
        <v>0</v>
      </c>
    </row>
    <row r="117" spans="2:65" s="1" customFormat="1" ht="24.2" customHeight="1">
      <c r="B117" s="108"/>
      <c r="C117" s="109" t="s">
        <v>77</v>
      </c>
      <c r="D117" s="109" t="s">
        <v>101</v>
      </c>
      <c r="E117" s="110" t="s">
        <v>106</v>
      </c>
      <c r="F117" s="111" t="s">
        <v>271</v>
      </c>
      <c r="G117" s="112" t="s">
        <v>249</v>
      </c>
      <c r="H117" s="164">
        <v>1</v>
      </c>
      <c r="I117" s="163">
        <v>0</v>
      </c>
      <c r="J117" s="113">
        <f>ROUND(I117*H117,2)</f>
        <v>0</v>
      </c>
      <c r="K117" s="111" t="s">
        <v>103</v>
      </c>
      <c r="L117" s="23"/>
      <c r="M117" s="114" t="s">
        <v>1</v>
      </c>
      <c r="N117" s="115" t="s">
        <v>33</v>
      </c>
      <c r="O117" s="116">
        <v>154.44</v>
      </c>
      <c r="P117" s="116">
        <f>O117*H117</f>
        <v>154.44</v>
      </c>
      <c r="Q117" s="116">
        <v>0</v>
      </c>
      <c r="R117" s="116">
        <f>Q117*H117</f>
        <v>0</v>
      </c>
      <c r="S117" s="116">
        <v>0</v>
      </c>
      <c r="T117" s="117">
        <f>S117*H117</f>
        <v>0</v>
      </c>
      <c r="AR117" s="118" t="s">
        <v>104</v>
      </c>
      <c r="AT117" s="118" t="s">
        <v>105</v>
      </c>
      <c r="AU117" s="118" t="s">
        <v>77</v>
      </c>
      <c r="AY117" s="11" t="s">
        <v>98</v>
      </c>
      <c r="BE117" s="119">
        <f>IF(N117="základní",J117,0)</f>
        <v>0</v>
      </c>
      <c r="BF117" s="119">
        <f>IF(N117="snížená",J117,0)</f>
        <v>0</v>
      </c>
      <c r="BG117" s="119">
        <f>IF(N117="zákl. přenesená",J117,0)</f>
        <v>0</v>
      </c>
      <c r="BH117" s="119">
        <f>IF(N117="sníž. přenesená",J117,0)</f>
        <v>0</v>
      </c>
      <c r="BI117" s="119">
        <f>IF(N117="nulová",J117,0)</f>
        <v>0</v>
      </c>
      <c r="BJ117" s="11" t="s">
        <v>75</v>
      </c>
      <c r="BK117" s="119">
        <f>ROUND(I117*H117,2)</f>
        <v>0</v>
      </c>
      <c r="BL117" s="11" t="s">
        <v>104</v>
      </c>
      <c r="BM117" s="118" t="s">
        <v>108</v>
      </c>
    </row>
    <row r="118" spans="2:65" s="9" customFormat="1" ht="22.9" customHeight="1">
      <c r="B118" s="99"/>
      <c r="D118" s="100" t="s">
        <v>67</v>
      </c>
      <c r="E118" s="106" t="s">
        <v>109</v>
      </c>
      <c r="F118" s="106" t="s">
        <v>110</v>
      </c>
      <c r="H118" s="165"/>
      <c r="J118" s="107">
        <f>J119+J120+J121+J122</f>
        <v>0</v>
      </c>
      <c r="L118" s="99"/>
      <c r="M118" s="101"/>
      <c r="P118" s="102">
        <f>SUM(P119:P122)</f>
        <v>104421.94000000002</v>
      </c>
      <c r="R118" s="102">
        <f>SUM(R119:R122)</f>
        <v>0</v>
      </c>
      <c r="T118" s="103">
        <f>SUM(T119:T122)</f>
        <v>0</v>
      </c>
      <c r="AR118" s="100" t="s">
        <v>75</v>
      </c>
      <c r="AT118" s="104" t="s">
        <v>67</v>
      </c>
      <c r="AU118" s="104" t="s">
        <v>75</v>
      </c>
      <c r="AY118" s="100" t="s">
        <v>98</v>
      </c>
      <c r="BK118" s="105">
        <f>SUM(BK119:BK122)</f>
        <v>0</v>
      </c>
    </row>
    <row r="119" spans="2:65" s="1" customFormat="1" ht="16.5" customHeight="1">
      <c r="B119" s="108"/>
      <c r="C119" s="109" t="s">
        <v>99</v>
      </c>
      <c r="D119" s="109" t="s">
        <v>101</v>
      </c>
      <c r="E119" s="110" t="s">
        <v>111</v>
      </c>
      <c r="F119" s="111" t="s">
        <v>112</v>
      </c>
      <c r="G119" s="112" t="s">
        <v>107</v>
      </c>
      <c r="H119" s="164">
        <v>489</v>
      </c>
      <c r="I119" s="163">
        <v>0</v>
      </c>
      <c r="J119" s="113">
        <f>ROUND(I119*H119,2)</f>
        <v>0</v>
      </c>
      <c r="K119" s="111" t="s">
        <v>103</v>
      </c>
      <c r="L119" s="23"/>
      <c r="M119" s="114" t="s">
        <v>1</v>
      </c>
      <c r="N119" s="115" t="s">
        <v>33</v>
      </c>
      <c r="O119" s="116">
        <v>59.11</v>
      </c>
      <c r="P119" s="116">
        <f>O119*H119</f>
        <v>28904.79</v>
      </c>
      <c r="Q119" s="116">
        <v>0</v>
      </c>
      <c r="R119" s="116">
        <f>Q119*H119</f>
        <v>0</v>
      </c>
      <c r="S119" s="116">
        <v>0</v>
      </c>
      <c r="T119" s="117">
        <f>S119*H119</f>
        <v>0</v>
      </c>
      <c r="AR119" s="118" t="s">
        <v>104</v>
      </c>
      <c r="AT119" s="118" t="s">
        <v>105</v>
      </c>
      <c r="AU119" s="118" t="s">
        <v>77</v>
      </c>
      <c r="AY119" s="11" t="s">
        <v>98</v>
      </c>
      <c r="BE119" s="119">
        <f>IF(N119="základní",J119,0)</f>
        <v>0</v>
      </c>
      <c r="BF119" s="119">
        <f>IF(N119="snížená",J119,0)</f>
        <v>0</v>
      </c>
      <c r="BG119" s="119">
        <f>IF(N119="zákl. přenesená",J119,0)</f>
        <v>0</v>
      </c>
      <c r="BH119" s="119">
        <f>IF(N119="sníž. přenesená",J119,0)</f>
        <v>0</v>
      </c>
      <c r="BI119" s="119">
        <f>IF(N119="nulová",J119,0)</f>
        <v>0</v>
      </c>
      <c r="BJ119" s="11" t="s">
        <v>75</v>
      </c>
      <c r="BK119" s="119">
        <f>ROUND(I119*H119,2)</f>
        <v>0</v>
      </c>
      <c r="BL119" s="11" t="s">
        <v>104</v>
      </c>
      <c r="BM119" s="118" t="s">
        <v>113</v>
      </c>
    </row>
    <row r="120" spans="2:65" s="1" customFormat="1" ht="24.2" customHeight="1">
      <c r="B120" s="108"/>
      <c r="C120" s="109" t="s">
        <v>104</v>
      </c>
      <c r="D120" s="109" t="s">
        <v>101</v>
      </c>
      <c r="E120" s="110" t="s">
        <v>114</v>
      </c>
      <c r="F120" s="111" t="s">
        <v>115</v>
      </c>
      <c r="G120" s="112" t="s">
        <v>107</v>
      </c>
      <c r="H120" s="164">
        <v>489</v>
      </c>
      <c r="I120" s="163">
        <v>0</v>
      </c>
      <c r="J120" s="113">
        <f>ROUND(I120*H120,2)</f>
        <v>0</v>
      </c>
      <c r="K120" s="111" t="s">
        <v>103</v>
      </c>
      <c r="L120" s="23"/>
      <c r="M120" s="114" t="s">
        <v>1</v>
      </c>
      <c r="N120" s="115" t="s">
        <v>33</v>
      </c>
      <c r="O120" s="116">
        <v>109.15</v>
      </c>
      <c r="P120" s="116">
        <f>O120*H120</f>
        <v>53374.350000000006</v>
      </c>
      <c r="Q120" s="116">
        <v>0</v>
      </c>
      <c r="R120" s="116">
        <f>Q120*H120</f>
        <v>0</v>
      </c>
      <c r="S120" s="116">
        <v>0</v>
      </c>
      <c r="T120" s="117">
        <f>S120*H120</f>
        <v>0</v>
      </c>
      <c r="AR120" s="118" t="s">
        <v>104</v>
      </c>
      <c r="AT120" s="118" t="s">
        <v>105</v>
      </c>
      <c r="AU120" s="118" t="s">
        <v>77</v>
      </c>
      <c r="AY120" s="11" t="s">
        <v>98</v>
      </c>
      <c r="BE120" s="119">
        <f>IF(N120="základní",J120,0)</f>
        <v>0</v>
      </c>
      <c r="BF120" s="119">
        <f>IF(N120="snížená",J120,0)</f>
        <v>0</v>
      </c>
      <c r="BG120" s="119">
        <f>IF(N120="zákl. přenesená",J120,0)</f>
        <v>0</v>
      </c>
      <c r="BH120" s="119">
        <f>IF(N120="sníž. přenesená",J120,0)</f>
        <v>0</v>
      </c>
      <c r="BI120" s="119">
        <f>IF(N120="nulová",J120,0)</f>
        <v>0</v>
      </c>
      <c r="BJ120" s="11" t="s">
        <v>75</v>
      </c>
      <c r="BK120" s="119">
        <f>ROUND(I120*H120,2)</f>
        <v>0</v>
      </c>
      <c r="BL120" s="11" t="s">
        <v>104</v>
      </c>
      <c r="BM120" s="118" t="s">
        <v>116</v>
      </c>
    </row>
    <row r="121" spans="2:65" s="1" customFormat="1" ht="24.2" customHeight="1">
      <c r="B121" s="108"/>
      <c r="C121" s="109" t="s">
        <v>109</v>
      </c>
      <c r="D121" s="109" t="s">
        <v>101</v>
      </c>
      <c r="E121" s="110" t="s">
        <v>118</v>
      </c>
      <c r="F121" s="111" t="s">
        <v>272</v>
      </c>
      <c r="G121" s="112" t="s">
        <v>102</v>
      </c>
      <c r="H121" s="164">
        <v>30</v>
      </c>
      <c r="I121" s="163">
        <v>0</v>
      </c>
      <c r="J121" s="113">
        <f>ROUND(I121*H121,2)</f>
        <v>0</v>
      </c>
      <c r="K121" s="111" t="s">
        <v>103</v>
      </c>
      <c r="L121" s="23"/>
      <c r="M121" s="114" t="s">
        <v>1</v>
      </c>
      <c r="N121" s="115" t="s">
        <v>33</v>
      </c>
      <c r="O121" s="116">
        <v>410.44</v>
      </c>
      <c r="P121" s="116">
        <f>O121*H121</f>
        <v>12313.2</v>
      </c>
      <c r="Q121" s="116">
        <v>0</v>
      </c>
      <c r="R121" s="116">
        <f>Q121*H121</f>
        <v>0</v>
      </c>
      <c r="S121" s="116">
        <v>0</v>
      </c>
      <c r="T121" s="117">
        <f>S121*H121</f>
        <v>0</v>
      </c>
      <c r="AR121" s="118" t="s">
        <v>104</v>
      </c>
      <c r="AT121" s="118" t="s">
        <v>105</v>
      </c>
      <c r="AU121" s="118" t="s">
        <v>77</v>
      </c>
      <c r="AY121" s="11" t="s">
        <v>98</v>
      </c>
      <c r="BE121" s="119">
        <f>IF(N121="základní",J121,0)</f>
        <v>0</v>
      </c>
      <c r="BF121" s="119">
        <f>IF(N121="snížená",J121,0)</f>
        <v>0</v>
      </c>
      <c r="BG121" s="119">
        <f>IF(N121="zákl. přenesená",J121,0)</f>
        <v>0</v>
      </c>
      <c r="BH121" s="119">
        <f>IF(N121="sníž. přenesená",J121,0)</f>
        <v>0</v>
      </c>
      <c r="BI121" s="119">
        <f>IF(N121="nulová",J121,0)</f>
        <v>0</v>
      </c>
      <c r="BJ121" s="11" t="s">
        <v>75</v>
      </c>
      <c r="BK121" s="119">
        <f>ROUND(I121*H121,2)</f>
        <v>0</v>
      </c>
      <c r="BL121" s="11" t="s">
        <v>104</v>
      </c>
      <c r="BM121" s="118" t="s">
        <v>119</v>
      </c>
    </row>
    <row r="122" spans="2:65" s="1" customFormat="1" ht="24.2" customHeight="1">
      <c r="B122" s="108"/>
      <c r="C122" s="109" t="s">
        <v>120</v>
      </c>
      <c r="D122" s="109" t="s">
        <v>101</v>
      </c>
      <c r="E122" s="110" t="s">
        <v>121</v>
      </c>
      <c r="F122" s="111" t="s">
        <v>122</v>
      </c>
      <c r="G122" s="112" t="s">
        <v>107</v>
      </c>
      <c r="H122" s="164">
        <v>220</v>
      </c>
      <c r="I122" s="163">
        <v>0</v>
      </c>
      <c r="J122" s="113">
        <f>ROUND(I122*H122,2)</f>
        <v>0</v>
      </c>
      <c r="K122" s="111" t="s">
        <v>103</v>
      </c>
      <c r="L122" s="23"/>
      <c r="M122" s="114" t="s">
        <v>1</v>
      </c>
      <c r="N122" s="115" t="s">
        <v>33</v>
      </c>
      <c r="O122" s="116">
        <v>44.68</v>
      </c>
      <c r="P122" s="116">
        <f>O122*H122</f>
        <v>9829.6</v>
      </c>
      <c r="Q122" s="116">
        <v>0</v>
      </c>
      <c r="R122" s="116">
        <f>Q122*H122</f>
        <v>0</v>
      </c>
      <c r="S122" s="116">
        <v>0</v>
      </c>
      <c r="T122" s="117">
        <f>S122*H122</f>
        <v>0</v>
      </c>
      <c r="AR122" s="118" t="s">
        <v>104</v>
      </c>
      <c r="AT122" s="118" t="s">
        <v>105</v>
      </c>
      <c r="AU122" s="118" t="s">
        <v>77</v>
      </c>
      <c r="AY122" s="11" t="s">
        <v>98</v>
      </c>
      <c r="BE122" s="119">
        <f>IF(N122="základní",J122,0)</f>
        <v>0</v>
      </c>
      <c r="BF122" s="119">
        <f>IF(N122="snížená",J122,0)</f>
        <v>0</v>
      </c>
      <c r="BG122" s="119">
        <f>IF(N122="zákl. přenesená",J122,0)</f>
        <v>0</v>
      </c>
      <c r="BH122" s="119">
        <f>IF(N122="sníž. přenesená",J122,0)</f>
        <v>0</v>
      </c>
      <c r="BI122" s="119">
        <f>IF(N122="nulová",J122,0)</f>
        <v>0</v>
      </c>
      <c r="BJ122" s="11" t="s">
        <v>75</v>
      </c>
      <c r="BK122" s="119">
        <f>ROUND(I122*H122,2)</f>
        <v>0</v>
      </c>
      <c r="BL122" s="11" t="s">
        <v>104</v>
      </c>
      <c r="BM122" s="118" t="s">
        <v>123</v>
      </c>
    </row>
    <row r="123" spans="2:65" s="9" customFormat="1" ht="22.9" customHeight="1">
      <c r="B123" s="99"/>
      <c r="D123" s="100" t="s">
        <v>67</v>
      </c>
      <c r="E123" s="106" t="s">
        <v>124</v>
      </c>
      <c r="F123" s="106" t="s">
        <v>125</v>
      </c>
      <c r="H123" s="165"/>
      <c r="J123" s="107">
        <f>J124+J125+J126+J127+J128+J129</f>
        <v>0</v>
      </c>
      <c r="L123" s="99"/>
      <c r="M123" s="101"/>
      <c r="P123" s="102">
        <f>P124+SUM(P125:P130)</f>
        <v>519.83799999999997</v>
      </c>
      <c r="R123" s="102">
        <f>R124+SUM(R125:R130)</f>
        <v>0</v>
      </c>
      <c r="T123" s="103">
        <f>T124+SUM(T125:T130)</f>
        <v>134.2758</v>
      </c>
      <c r="AR123" s="100" t="s">
        <v>75</v>
      </c>
      <c r="AT123" s="104" t="s">
        <v>67</v>
      </c>
      <c r="AU123" s="104" t="s">
        <v>75</v>
      </c>
      <c r="AY123" s="100" t="s">
        <v>98</v>
      </c>
      <c r="BK123" s="105">
        <f>BK124+SUM(BK125:BK130)</f>
        <v>0</v>
      </c>
    </row>
    <row r="124" spans="2:65" s="1" customFormat="1" ht="21.75" customHeight="1">
      <c r="B124" s="108"/>
      <c r="C124" s="109" t="s">
        <v>126</v>
      </c>
      <c r="D124" s="109" t="s">
        <v>105</v>
      </c>
      <c r="E124" s="110" t="s">
        <v>127</v>
      </c>
      <c r="F124" s="111" t="s">
        <v>128</v>
      </c>
      <c r="G124" s="112" t="s">
        <v>107</v>
      </c>
      <c r="H124" s="164">
        <v>115</v>
      </c>
      <c r="I124" s="163">
        <v>0</v>
      </c>
      <c r="J124" s="113">
        <f t="shared" ref="J124:J128" si="0">ROUND(I124*H124,2)</f>
        <v>0</v>
      </c>
      <c r="K124" s="111" t="s">
        <v>117</v>
      </c>
      <c r="L124" s="23"/>
      <c r="M124" s="114" t="s">
        <v>1</v>
      </c>
      <c r="N124" s="115" t="s">
        <v>33</v>
      </c>
      <c r="O124" s="116">
        <v>0.59599999999999997</v>
      </c>
      <c r="P124" s="116">
        <f t="shared" ref="P124:P129" si="1">O124*H124</f>
        <v>68.539999999999992</v>
      </c>
      <c r="Q124" s="116">
        <v>0</v>
      </c>
      <c r="R124" s="116">
        <f t="shared" ref="R124:R129" si="2">Q124*H124</f>
        <v>0</v>
      </c>
      <c r="S124" s="116">
        <v>0.29699999999999999</v>
      </c>
      <c r="T124" s="117">
        <f t="shared" ref="T124:T129" si="3">S124*H124</f>
        <v>34.155000000000001</v>
      </c>
      <c r="AR124" s="118" t="s">
        <v>104</v>
      </c>
      <c r="AT124" s="118" t="s">
        <v>105</v>
      </c>
      <c r="AU124" s="118" t="s">
        <v>77</v>
      </c>
      <c r="AY124" s="11" t="s">
        <v>98</v>
      </c>
      <c r="BE124" s="119">
        <f t="shared" ref="BE124:BE129" si="4">IF(N124="základní",J124,0)</f>
        <v>0</v>
      </c>
      <c r="BF124" s="119">
        <f t="shared" ref="BF124:BF129" si="5">IF(N124="snížená",J124,0)</f>
        <v>0</v>
      </c>
      <c r="BG124" s="119">
        <f t="shared" ref="BG124:BG129" si="6">IF(N124="zákl. přenesená",J124,0)</f>
        <v>0</v>
      </c>
      <c r="BH124" s="119">
        <f t="shared" ref="BH124:BH129" si="7">IF(N124="sníž. přenesená",J124,0)</f>
        <v>0</v>
      </c>
      <c r="BI124" s="119">
        <f t="shared" ref="BI124:BI129" si="8">IF(N124="nulová",J124,0)</f>
        <v>0</v>
      </c>
      <c r="BJ124" s="11" t="s">
        <v>75</v>
      </c>
      <c r="BK124" s="119">
        <f t="shared" ref="BK124:BK129" si="9">ROUND(I124*H124,2)</f>
        <v>0</v>
      </c>
      <c r="BL124" s="11" t="s">
        <v>104</v>
      </c>
      <c r="BM124" s="118" t="s">
        <v>129</v>
      </c>
    </row>
    <row r="125" spans="2:65" s="1" customFormat="1" ht="33" customHeight="1">
      <c r="B125" s="108"/>
      <c r="C125" s="109" t="s">
        <v>124</v>
      </c>
      <c r="D125" s="109" t="s">
        <v>105</v>
      </c>
      <c r="E125" s="110" t="s">
        <v>130</v>
      </c>
      <c r="F125" s="111" t="s">
        <v>131</v>
      </c>
      <c r="G125" s="112" t="s">
        <v>102</v>
      </c>
      <c r="H125" s="164">
        <v>22</v>
      </c>
      <c r="I125" s="163">
        <v>0</v>
      </c>
      <c r="J125" s="113">
        <f t="shared" si="0"/>
        <v>0</v>
      </c>
      <c r="K125" s="111" t="s">
        <v>117</v>
      </c>
      <c r="L125" s="23"/>
      <c r="M125" s="114" t="s">
        <v>1</v>
      </c>
      <c r="N125" s="115" t="s">
        <v>33</v>
      </c>
      <c r="O125" s="116">
        <v>7.51</v>
      </c>
      <c r="P125" s="116">
        <f t="shared" si="1"/>
        <v>165.22</v>
      </c>
      <c r="Q125" s="116">
        <v>0</v>
      </c>
      <c r="R125" s="116">
        <f t="shared" si="2"/>
        <v>0</v>
      </c>
      <c r="S125" s="116">
        <v>2.2000000000000002</v>
      </c>
      <c r="T125" s="117">
        <f t="shared" si="3"/>
        <v>48.400000000000006</v>
      </c>
      <c r="AR125" s="118" t="s">
        <v>104</v>
      </c>
      <c r="AT125" s="118" t="s">
        <v>105</v>
      </c>
      <c r="AU125" s="118" t="s">
        <v>77</v>
      </c>
      <c r="AY125" s="11" t="s">
        <v>98</v>
      </c>
      <c r="BE125" s="119">
        <f t="shared" si="4"/>
        <v>0</v>
      </c>
      <c r="BF125" s="119">
        <f t="shared" si="5"/>
        <v>0</v>
      </c>
      <c r="BG125" s="119">
        <f t="shared" si="6"/>
        <v>0</v>
      </c>
      <c r="BH125" s="119">
        <f t="shared" si="7"/>
        <v>0</v>
      </c>
      <c r="BI125" s="119">
        <f t="shared" si="8"/>
        <v>0</v>
      </c>
      <c r="BJ125" s="11" t="s">
        <v>75</v>
      </c>
      <c r="BK125" s="119">
        <f t="shared" si="9"/>
        <v>0</v>
      </c>
      <c r="BL125" s="11" t="s">
        <v>104</v>
      </c>
      <c r="BM125" s="118" t="s">
        <v>132</v>
      </c>
    </row>
    <row r="126" spans="2:65" s="1" customFormat="1" ht="24.2" customHeight="1">
      <c r="B126" s="108"/>
      <c r="C126" s="109" t="s">
        <v>133</v>
      </c>
      <c r="D126" s="109" t="s">
        <v>105</v>
      </c>
      <c r="E126" s="110" t="s">
        <v>134</v>
      </c>
      <c r="F126" s="111" t="s">
        <v>135</v>
      </c>
      <c r="G126" s="112" t="s">
        <v>107</v>
      </c>
      <c r="H126" s="164">
        <v>220</v>
      </c>
      <c r="I126" s="163">
        <v>0</v>
      </c>
      <c r="J126" s="113">
        <f t="shared" si="0"/>
        <v>0</v>
      </c>
      <c r="K126" s="111" t="s">
        <v>117</v>
      </c>
      <c r="L126" s="23"/>
      <c r="M126" s="114" t="s">
        <v>1</v>
      </c>
      <c r="N126" s="115" t="s">
        <v>33</v>
      </c>
      <c r="O126" s="116">
        <v>0.30099999999999999</v>
      </c>
      <c r="P126" s="116">
        <f t="shared" si="1"/>
        <v>66.22</v>
      </c>
      <c r="Q126" s="116">
        <v>0</v>
      </c>
      <c r="R126" s="116">
        <f t="shared" si="2"/>
        <v>0</v>
      </c>
      <c r="S126" s="116">
        <v>0.09</v>
      </c>
      <c r="T126" s="117">
        <f t="shared" si="3"/>
        <v>19.8</v>
      </c>
      <c r="AR126" s="118" t="s">
        <v>104</v>
      </c>
      <c r="AT126" s="118" t="s">
        <v>105</v>
      </c>
      <c r="AU126" s="118" t="s">
        <v>77</v>
      </c>
      <c r="AY126" s="11" t="s">
        <v>98</v>
      </c>
      <c r="BE126" s="119">
        <f t="shared" si="4"/>
        <v>0</v>
      </c>
      <c r="BF126" s="119">
        <f t="shared" si="5"/>
        <v>0</v>
      </c>
      <c r="BG126" s="119">
        <f t="shared" si="6"/>
        <v>0</v>
      </c>
      <c r="BH126" s="119">
        <f t="shared" si="7"/>
        <v>0</v>
      </c>
      <c r="BI126" s="119">
        <f t="shared" si="8"/>
        <v>0</v>
      </c>
      <c r="BJ126" s="11" t="s">
        <v>75</v>
      </c>
      <c r="BK126" s="119">
        <f t="shared" si="9"/>
        <v>0</v>
      </c>
      <c r="BL126" s="11" t="s">
        <v>104</v>
      </c>
      <c r="BM126" s="118" t="s">
        <v>136</v>
      </c>
    </row>
    <row r="127" spans="2:65" s="1" customFormat="1" ht="37.9" customHeight="1">
      <c r="B127" s="108"/>
      <c r="C127" s="109" t="s">
        <v>137</v>
      </c>
      <c r="D127" s="109" t="s">
        <v>105</v>
      </c>
      <c r="E127" s="110" t="s">
        <v>138</v>
      </c>
      <c r="F127" s="111" t="s">
        <v>139</v>
      </c>
      <c r="G127" s="112" t="s">
        <v>107</v>
      </c>
      <c r="H127" s="164">
        <v>489</v>
      </c>
      <c r="I127" s="163">
        <v>0</v>
      </c>
      <c r="J127" s="113">
        <f t="shared" si="0"/>
        <v>0</v>
      </c>
      <c r="K127" s="111" t="s">
        <v>117</v>
      </c>
      <c r="L127" s="23"/>
      <c r="M127" s="114" t="s">
        <v>1</v>
      </c>
      <c r="N127" s="115" t="s">
        <v>33</v>
      </c>
      <c r="O127" s="116">
        <v>0.13</v>
      </c>
      <c r="P127" s="116">
        <f t="shared" si="1"/>
        <v>63.57</v>
      </c>
      <c r="Q127" s="116">
        <v>0</v>
      </c>
      <c r="R127" s="116">
        <f t="shared" si="2"/>
        <v>0</v>
      </c>
      <c r="S127" s="116">
        <v>0.02</v>
      </c>
      <c r="T127" s="117">
        <f t="shared" si="3"/>
        <v>9.7799999999999994</v>
      </c>
      <c r="AR127" s="118" t="s">
        <v>104</v>
      </c>
      <c r="AT127" s="118" t="s">
        <v>105</v>
      </c>
      <c r="AU127" s="118" t="s">
        <v>77</v>
      </c>
      <c r="AY127" s="11" t="s">
        <v>98</v>
      </c>
      <c r="BE127" s="119">
        <f t="shared" si="4"/>
        <v>0</v>
      </c>
      <c r="BF127" s="119">
        <f t="shared" si="5"/>
        <v>0</v>
      </c>
      <c r="BG127" s="119">
        <f t="shared" si="6"/>
        <v>0</v>
      </c>
      <c r="BH127" s="119">
        <f t="shared" si="7"/>
        <v>0</v>
      </c>
      <c r="BI127" s="119">
        <f t="shared" si="8"/>
        <v>0</v>
      </c>
      <c r="BJ127" s="11" t="s">
        <v>75</v>
      </c>
      <c r="BK127" s="119">
        <f t="shared" si="9"/>
        <v>0</v>
      </c>
      <c r="BL127" s="11" t="s">
        <v>104</v>
      </c>
      <c r="BM127" s="118" t="s">
        <v>140</v>
      </c>
    </row>
    <row r="128" spans="2:65" s="1" customFormat="1" ht="24.2" customHeight="1">
      <c r="B128" s="108"/>
      <c r="C128" s="109" t="s">
        <v>141</v>
      </c>
      <c r="D128" s="109" t="s">
        <v>105</v>
      </c>
      <c r="E128" s="110" t="s">
        <v>142</v>
      </c>
      <c r="F128" s="111" t="s">
        <v>143</v>
      </c>
      <c r="G128" s="112" t="s">
        <v>107</v>
      </c>
      <c r="H128" s="164">
        <v>240.6</v>
      </c>
      <c r="I128" s="163">
        <v>0</v>
      </c>
      <c r="J128" s="113">
        <f t="shared" si="0"/>
        <v>0</v>
      </c>
      <c r="K128" s="111" t="s">
        <v>117</v>
      </c>
      <c r="L128" s="23"/>
      <c r="M128" s="114" t="s">
        <v>1</v>
      </c>
      <c r="N128" s="115" t="s">
        <v>33</v>
      </c>
      <c r="O128" s="116">
        <v>0.48</v>
      </c>
      <c r="P128" s="116">
        <f t="shared" si="1"/>
        <v>115.488</v>
      </c>
      <c r="Q128" s="116">
        <v>0</v>
      </c>
      <c r="R128" s="116">
        <f t="shared" si="2"/>
        <v>0</v>
      </c>
      <c r="S128" s="116">
        <v>6.8000000000000005E-2</v>
      </c>
      <c r="T128" s="117">
        <f t="shared" si="3"/>
        <v>16.360800000000001</v>
      </c>
      <c r="AR128" s="118" t="s">
        <v>104</v>
      </c>
      <c r="AT128" s="118" t="s">
        <v>105</v>
      </c>
      <c r="AU128" s="118" t="s">
        <v>77</v>
      </c>
      <c r="AY128" s="11" t="s">
        <v>98</v>
      </c>
      <c r="BE128" s="119">
        <f t="shared" si="4"/>
        <v>0</v>
      </c>
      <c r="BF128" s="119">
        <f t="shared" si="5"/>
        <v>0</v>
      </c>
      <c r="BG128" s="119">
        <f t="shared" si="6"/>
        <v>0</v>
      </c>
      <c r="BH128" s="119">
        <f t="shared" si="7"/>
        <v>0</v>
      </c>
      <c r="BI128" s="119">
        <f t="shared" si="8"/>
        <v>0</v>
      </c>
      <c r="BJ128" s="11" t="s">
        <v>75</v>
      </c>
      <c r="BK128" s="119">
        <f t="shared" si="9"/>
        <v>0</v>
      </c>
      <c r="BL128" s="11" t="s">
        <v>104</v>
      </c>
      <c r="BM128" s="118" t="s">
        <v>144</v>
      </c>
    </row>
    <row r="129" spans="2:65" s="1" customFormat="1" ht="16.5" customHeight="1">
      <c r="B129" s="108"/>
      <c r="C129" s="109" t="s">
        <v>8</v>
      </c>
      <c r="D129" s="109" t="s">
        <v>105</v>
      </c>
      <c r="E129" s="110" t="s">
        <v>145</v>
      </c>
      <c r="F129" s="111" t="s">
        <v>281</v>
      </c>
      <c r="G129" s="112" t="s">
        <v>102</v>
      </c>
      <c r="H129" s="164">
        <v>85</v>
      </c>
      <c r="I129" s="163">
        <v>0</v>
      </c>
      <c r="J129" s="113">
        <f>ROUND(I129*H129,2)</f>
        <v>0</v>
      </c>
      <c r="K129" s="111" t="s">
        <v>1</v>
      </c>
      <c r="L129" s="23"/>
      <c r="M129" s="114" t="s">
        <v>1</v>
      </c>
      <c r="N129" s="115" t="s">
        <v>33</v>
      </c>
      <c r="O129" s="116">
        <v>0.48</v>
      </c>
      <c r="P129" s="116">
        <f t="shared" si="1"/>
        <v>40.799999999999997</v>
      </c>
      <c r="Q129" s="116">
        <v>0</v>
      </c>
      <c r="R129" s="116">
        <f t="shared" si="2"/>
        <v>0</v>
      </c>
      <c r="S129" s="116">
        <v>6.8000000000000005E-2</v>
      </c>
      <c r="T129" s="117">
        <f t="shared" si="3"/>
        <v>5.78</v>
      </c>
      <c r="AR129" s="118" t="s">
        <v>104</v>
      </c>
      <c r="AT129" s="118" t="s">
        <v>105</v>
      </c>
      <c r="AU129" s="118" t="s">
        <v>77</v>
      </c>
      <c r="AY129" s="11" t="s">
        <v>98</v>
      </c>
      <c r="BE129" s="119">
        <f t="shared" si="4"/>
        <v>0</v>
      </c>
      <c r="BF129" s="119">
        <f t="shared" si="5"/>
        <v>0</v>
      </c>
      <c r="BG129" s="119">
        <f t="shared" si="6"/>
        <v>0</v>
      </c>
      <c r="BH129" s="119">
        <f t="shared" si="7"/>
        <v>0</v>
      </c>
      <c r="BI129" s="119">
        <f t="shared" si="8"/>
        <v>0</v>
      </c>
      <c r="BJ129" s="11" t="s">
        <v>75</v>
      </c>
      <c r="BK129" s="119">
        <f t="shared" si="9"/>
        <v>0</v>
      </c>
      <c r="BL129" s="11" t="s">
        <v>104</v>
      </c>
      <c r="BM129" s="118" t="s">
        <v>146</v>
      </c>
    </row>
    <row r="130" spans="2:65" s="9" customFormat="1" ht="20.85" customHeight="1">
      <c r="B130" s="99"/>
      <c r="D130" s="100" t="s">
        <v>67</v>
      </c>
      <c r="E130" s="106" t="s">
        <v>147</v>
      </c>
      <c r="F130" s="106" t="s">
        <v>148</v>
      </c>
      <c r="H130" s="165"/>
      <c r="J130" s="107">
        <f>J131</f>
        <v>0</v>
      </c>
      <c r="L130" s="99"/>
      <c r="M130" s="101"/>
      <c r="P130" s="102">
        <f>P131</f>
        <v>0</v>
      </c>
      <c r="R130" s="102">
        <f>R131</f>
        <v>0</v>
      </c>
      <c r="T130" s="103">
        <f>T131</f>
        <v>0</v>
      </c>
      <c r="AR130" s="100" t="s">
        <v>75</v>
      </c>
      <c r="AT130" s="104" t="s">
        <v>67</v>
      </c>
      <c r="AU130" s="104" t="s">
        <v>77</v>
      </c>
      <c r="AY130" s="100" t="s">
        <v>98</v>
      </c>
      <c r="BK130" s="105">
        <f>BK131</f>
        <v>0</v>
      </c>
    </row>
    <row r="131" spans="2:65" s="1" customFormat="1" ht="21.75" customHeight="1">
      <c r="B131" s="108"/>
      <c r="C131" s="109" t="s">
        <v>149</v>
      </c>
      <c r="D131" s="109" t="s">
        <v>101</v>
      </c>
      <c r="E131" s="110" t="s">
        <v>150</v>
      </c>
      <c r="F131" s="111" t="s">
        <v>151</v>
      </c>
      <c r="G131" s="112" t="s">
        <v>152</v>
      </c>
      <c r="H131" s="164">
        <v>31102.666000000001</v>
      </c>
      <c r="I131" s="163">
        <v>0</v>
      </c>
      <c r="J131" s="113">
        <f>ROUND(I131*H131,2)</f>
        <v>0</v>
      </c>
      <c r="K131" s="111" t="s">
        <v>103</v>
      </c>
      <c r="L131" s="23"/>
      <c r="M131" s="114" t="s">
        <v>1</v>
      </c>
      <c r="N131" s="115" t="s">
        <v>33</v>
      </c>
      <c r="O131" s="116">
        <v>0</v>
      </c>
      <c r="P131" s="116">
        <f>O131*H131</f>
        <v>0</v>
      </c>
      <c r="Q131" s="116">
        <v>0</v>
      </c>
      <c r="R131" s="116">
        <f>Q131*H131</f>
        <v>0</v>
      </c>
      <c r="S131" s="116">
        <v>0</v>
      </c>
      <c r="T131" s="117">
        <f>S131*H131</f>
        <v>0</v>
      </c>
      <c r="AR131" s="118" t="s">
        <v>104</v>
      </c>
      <c r="AT131" s="118" t="s">
        <v>105</v>
      </c>
      <c r="AU131" s="118" t="s">
        <v>99</v>
      </c>
      <c r="AY131" s="11" t="s">
        <v>98</v>
      </c>
      <c r="BE131" s="119">
        <f>IF(N131="základní",J131,0)</f>
        <v>0</v>
      </c>
      <c r="BF131" s="119">
        <f>IF(N131="snížená",J131,0)</f>
        <v>0</v>
      </c>
      <c r="BG131" s="119">
        <f>IF(N131="zákl. přenesená",J131,0)</f>
        <v>0</v>
      </c>
      <c r="BH131" s="119">
        <f>IF(N131="sníž. přenesená",J131,0)</f>
        <v>0</v>
      </c>
      <c r="BI131" s="119">
        <f>IF(N131="nulová",J131,0)</f>
        <v>0</v>
      </c>
      <c r="BJ131" s="11" t="s">
        <v>75</v>
      </c>
      <c r="BK131" s="119">
        <f>ROUND(I131*H131,2)</f>
        <v>0</v>
      </c>
      <c r="BL131" s="11" t="s">
        <v>104</v>
      </c>
      <c r="BM131" s="118" t="s">
        <v>153</v>
      </c>
    </row>
    <row r="132" spans="2:65" s="9" customFormat="1" ht="22.9" customHeight="1">
      <c r="B132" s="99"/>
      <c r="D132" s="100" t="s">
        <v>67</v>
      </c>
      <c r="E132" s="106" t="s">
        <v>154</v>
      </c>
      <c r="F132" s="106" t="s">
        <v>155</v>
      </c>
      <c r="H132" s="165"/>
      <c r="J132" s="107">
        <f>J133+J134+J135+J136</f>
        <v>0</v>
      </c>
      <c r="L132" s="99"/>
      <c r="M132" s="101"/>
      <c r="P132" s="102">
        <f>SUM(P133:P136)</f>
        <v>223.52624000000003</v>
      </c>
      <c r="R132" s="102">
        <f>SUM(R133:R136)</f>
        <v>0</v>
      </c>
      <c r="T132" s="103">
        <f>SUM(T133:T136)</f>
        <v>0</v>
      </c>
      <c r="AR132" s="100" t="s">
        <v>75</v>
      </c>
      <c r="AT132" s="104" t="s">
        <v>67</v>
      </c>
      <c r="AU132" s="104" t="s">
        <v>75</v>
      </c>
      <c r="AY132" s="100" t="s">
        <v>98</v>
      </c>
      <c r="BK132" s="105">
        <f>SUM(BK133:BK136)</f>
        <v>0</v>
      </c>
    </row>
    <row r="133" spans="2:65" s="1" customFormat="1" ht="24.2" customHeight="1">
      <c r="B133" s="108"/>
      <c r="C133" s="109" t="s">
        <v>156</v>
      </c>
      <c r="D133" s="109" t="s">
        <v>105</v>
      </c>
      <c r="E133" s="110" t="s">
        <v>157</v>
      </c>
      <c r="F133" s="111" t="s">
        <v>158</v>
      </c>
      <c r="G133" s="112" t="s">
        <v>159</v>
      </c>
      <c r="H133" s="164">
        <v>130.33600000000001</v>
      </c>
      <c r="I133" s="163">
        <v>0</v>
      </c>
      <c r="J133" s="113">
        <f>ROUND(I133*H133,2)</f>
        <v>0</v>
      </c>
      <c r="K133" s="111" t="s">
        <v>117</v>
      </c>
      <c r="L133" s="23"/>
      <c r="M133" s="114" t="s">
        <v>1</v>
      </c>
      <c r="N133" s="115" t="s">
        <v>33</v>
      </c>
      <c r="O133" s="116">
        <v>1.47</v>
      </c>
      <c r="P133" s="116">
        <f>O133*H133</f>
        <v>191.59392000000003</v>
      </c>
      <c r="Q133" s="116">
        <v>0</v>
      </c>
      <c r="R133" s="116">
        <f>Q133*H133</f>
        <v>0</v>
      </c>
      <c r="S133" s="116">
        <v>0</v>
      </c>
      <c r="T133" s="117">
        <f>S133*H133</f>
        <v>0</v>
      </c>
      <c r="AR133" s="118" t="s">
        <v>104</v>
      </c>
      <c r="AT133" s="118" t="s">
        <v>105</v>
      </c>
      <c r="AU133" s="118" t="s">
        <v>77</v>
      </c>
      <c r="AY133" s="11" t="s">
        <v>98</v>
      </c>
      <c r="BE133" s="119">
        <f>IF(N133="základní",J133,0)</f>
        <v>0</v>
      </c>
      <c r="BF133" s="119">
        <f>IF(N133="snížená",J133,0)</f>
        <v>0</v>
      </c>
      <c r="BG133" s="119">
        <f>IF(N133="zákl. přenesená",J133,0)</f>
        <v>0</v>
      </c>
      <c r="BH133" s="119">
        <f>IF(N133="sníž. přenesená",J133,0)</f>
        <v>0</v>
      </c>
      <c r="BI133" s="119">
        <f>IF(N133="nulová",J133,0)</f>
        <v>0</v>
      </c>
      <c r="BJ133" s="11" t="s">
        <v>75</v>
      </c>
      <c r="BK133" s="119">
        <f>ROUND(I133*H133,2)</f>
        <v>0</v>
      </c>
      <c r="BL133" s="11" t="s">
        <v>104</v>
      </c>
      <c r="BM133" s="118" t="s">
        <v>160</v>
      </c>
    </row>
    <row r="134" spans="2:65" s="1" customFormat="1" ht="24.2" customHeight="1">
      <c r="B134" s="108"/>
      <c r="C134" s="109" t="s">
        <v>161</v>
      </c>
      <c r="D134" s="109" t="s">
        <v>105</v>
      </c>
      <c r="E134" s="110" t="s">
        <v>162</v>
      </c>
      <c r="F134" s="111" t="s">
        <v>163</v>
      </c>
      <c r="G134" s="112" t="s">
        <v>159</v>
      </c>
      <c r="H134" s="164">
        <v>130.33600000000001</v>
      </c>
      <c r="I134" s="163">
        <v>0</v>
      </c>
      <c r="J134" s="113">
        <f>ROUND(I134*H134,2)</f>
        <v>0</v>
      </c>
      <c r="K134" s="111" t="s">
        <v>117</v>
      </c>
      <c r="L134" s="23"/>
      <c r="M134" s="114" t="s">
        <v>1</v>
      </c>
      <c r="N134" s="115" t="s">
        <v>33</v>
      </c>
      <c r="O134" s="116">
        <v>0.125</v>
      </c>
      <c r="P134" s="116">
        <f>O134*H134</f>
        <v>16.292000000000002</v>
      </c>
      <c r="Q134" s="116">
        <v>0</v>
      </c>
      <c r="R134" s="116">
        <f>Q134*H134</f>
        <v>0</v>
      </c>
      <c r="S134" s="116">
        <v>0</v>
      </c>
      <c r="T134" s="117">
        <f>S134*H134</f>
        <v>0</v>
      </c>
      <c r="AR134" s="118" t="s">
        <v>104</v>
      </c>
      <c r="AT134" s="118" t="s">
        <v>105</v>
      </c>
      <c r="AU134" s="118" t="s">
        <v>77</v>
      </c>
      <c r="AY134" s="11" t="s">
        <v>98</v>
      </c>
      <c r="BE134" s="119">
        <f>IF(N134="základní",J134,0)</f>
        <v>0</v>
      </c>
      <c r="BF134" s="119">
        <f>IF(N134="snížená",J134,0)</f>
        <v>0</v>
      </c>
      <c r="BG134" s="119">
        <f>IF(N134="zákl. přenesená",J134,0)</f>
        <v>0</v>
      </c>
      <c r="BH134" s="119">
        <f>IF(N134="sníž. přenesená",J134,0)</f>
        <v>0</v>
      </c>
      <c r="BI134" s="119">
        <f>IF(N134="nulová",J134,0)</f>
        <v>0</v>
      </c>
      <c r="BJ134" s="11" t="s">
        <v>75</v>
      </c>
      <c r="BK134" s="119">
        <f>ROUND(I134*H134,2)</f>
        <v>0</v>
      </c>
      <c r="BL134" s="11" t="s">
        <v>104</v>
      </c>
      <c r="BM134" s="118" t="s">
        <v>164</v>
      </c>
    </row>
    <row r="135" spans="2:65" s="1" customFormat="1" ht="24.2" customHeight="1">
      <c r="B135" s="108"/>
      <c r="C135" s="109" t="s">
        <v>165</v>
      </c>
      <c r="D135" s="109" t="s">
        <v>105</v>
      </c>
      <c r="E135" s="110" t="s">
        <v>166</v>
      </c>
      <c r="F135" s="111" t="s">
        <v>167</v>
      </c>
      <c r="G135" s="112" t="s">
        <v>159</v>
      </c>
      <c r="H135" s="164">
        <v>2606.7199999999998</v>
      </c>
      <c r="I135" s="163">
        <v>0</v>
      </c>
      <c r="J135" s="113">
        <f>ROUND(I135*H135,2)</f>
        <v>0</v>
      </c>
      <c r="K135" s="111" t="s">
        <v>117</v>
      </c>
      <c r="L135" s="23"/>
      <c r="M135" s="114" t="s">
        <v>1</v>
      </c>
      <c r="N135" s="115" t="s">
        <v>33</v>
      </c>
      <c r="O135" s="116">
        <v>6.0000000000000001E-3</v>
      </c>
      <c r="P135" s="116">
        <f>O135*H135</f>
        <v>15.640319999999999</v>
      </c>
      <c r="Q135" s="116">
        <v>0</v>
      </c>
      <c r="R135" s="116">
        <f>Q135*H135</f>
        <v>0</v>
      </c>
      <c r="S135" s="116">
        <v>0</v>
      </c>
      <c r="T135" s="117">
        <f>S135*H135</f>
        <v>0</v>
      </c>
      <c r="AR135" s="118" t="s">
        <v>104</v>
      </c>
      <c r="AT135" s="118" t="s">
        <v>105</v>
      </c>
      <c r="AU135" s="118" t="s">
        <v>77</v>
      </c>
      <c r="AY135" s="11" t="s">
        <v>98</v>
      </c>
      <c r="BE135" s="119">
        <f>IF(N135="základní",J135,0)</f>
        <v>0</v>
      </c>
      <c r="BF135" s="119">
        <f>IF(N135="snížená",J135,0)</f>
        <v>0</v>
      </c>
      <c r="BG135" s="119">
        <f>IF(N135="zákl. přenesená",J135,0)</f>
        <v>0</v>
      </c>
      <c r="BH135" s="119">
        <f>IF(N135="sníž. přenesená",J135,0)</f>
        <v>0</v>
      </c>
      <c r="BI135" s="119">
        <f>IF(N135="nulová",J135,0)</f>
        <v>0</v>
      </c>
      <c r="BJ135" s="11" t="s">
        <v>75</v>
      </c>
      <c r="BK135" s="119">
        <f>ROUND(I135*H135,2)</f>
        <v>0</v>
      </c>
      <c r="BL135" s="11" t="s">
        <v>104</v>
      </c>
      <c r="BM135" s="118" t="s">
        <v>168</v>
      </c>
    </row>
    <row r="136" spans="2:65" s="1" customFormat="1" ht="33" customHeight="1">
      <c r="B136" s="108"/>
      <c r="C136" s="109" t="s">
        <v>169</v>
      </c>
      <c r="D136" s="109" t="s">
        <v>105</v>
      </c>
      <c r="E136" s="110" t="s">
        <v>170</v>
      </c>
      <c r="F136" s="111" t="s">
        <v>171</v>
      </c>
      <c r="G136" s="112" t="s">
        <v>159</v>
      </c>
      <c r="H136" s="164">
        <v>81.936000000000007</v>
      </c>
      <c r="I136" s="163">
        <v>0</v>
      </c>
      <c r="J136" s="113">
        <f>ROUND(I136*H136,2)</f>
        <v>0</v>
      </c>
      <c r="K136" s="111" t="s">
        <v>117</v>
      </c>
      <c r="L136" s="23"/>
      <c r="M136" s="114" t="s">
        <v>1</v>
      </c>
      <c r="N136" s="115" t="s">
        <v>33</v>
      </c>
      <c r="O136" s="116">
        <v>0</v>
      </c>
      <c r="P136" s="116">
        <f>O136*H136</f>
        <v>0</v>
      </c>
      <c r="Q136" s="116">
        <v>0</v>
      </c>
      <c r="R136" s="116">
        <f>Q136*H136</f>
        <v>0</v>
      </c>
      <c r="S136" s="116">
        <v>0</v>
      </c>
      <c r="T136" s="117">
        <f>S136*H136</f>
        <v>0</v>
      </c>
      <c r="AR136" s="118" t="s">
        <v>104</v>
      </c>
      <c r="AT136" s="118" t="s">
        <v>105</v>
      </c>
      <c r="AU136" s="118" t="s">
        <v>77</v>
      </c>
      <c r="AY136" s="11" t="s">
        <v>98</v>
      </c>
      <c r="BE136" s="119">
        <f>IF(N136="základní",J136,0)</f>
        <v>0</v>
      </c>
      <c r="BF136" s="119">
        <f>IF(N136="snížená",J136,0)</f>
        <v>0</v>
      </c>
      <c r="BG136" s="119">
        <f>IF(N136="zákl. přenesená",J136,0)</f>
        <v>0</v>
      </c>
      <c r="BH136" s="119">
        <f>IF(N136="sníž. přenesená",J136,0)</f>
        <v>0</v>
      </c>
      <c r="BI136" s="119">
        <f>IF(N136="nulová",J136,0)</f>
        <v>0</v>
      </c>
      <c r="BJ136" s="11" t="s">
        <v>75</v>
      </c>
      <c r="BK136" s="119">
        <f>ROUND(I136*H136,2)</f>
        <v>0</v>
      </c>
      <c r="BL136" s="11" t="s">
        <v>104</v>
      </c>
      <c r="BM136" s="118" t="s">
        <v>172</v>
      </c>
    </row>
    <row r="137" spans="2:65" s="9" customFormat="1" ht="22.9" customHeight="1">
      <c r="B137" s="99"/>
      <c r="D137" s="100" t="s">
        <v>67</v>
      </c>
      <c r="E137" s="106" t="s">
        <v>173</v>
      </c>
      <c r="F137" s="106" t="s">
        <v>174</v>
      </c>
      <c r="H137" s="165"/>
      <c r="J137" s="107">
        <f>J138+J139</f>
        <v>0</v>
      </c>
      <c r="L137" s="99"/>
      <c r="M137" s="101"/>
      <c r="P137" s="102">
        <f>SUM(P138:P139)</f>
        <v>8028.21</v>
      </c>
      <c r="R137" s="102">
        <f>SUM(R138:R139)</f>
        <v>0</v>
      </c>
      <c r="T137" s="103">
        <f>SUM(T138:T139)</f>
        <v>0</v>
      </c>
      <c r="AR137" s="100" t="s">
        <v>77</v>
      </c>
      <c r="AT137" s="104" t="s">
        <v>67</v>
      </c>
      <c r="AU137" s="104" t="s">
        <v>75</v>
      </c>
      <c r="AY137" s="100" t="s">
        <v>98</v>
      </c>
      <c r="BK137" s="105">
        <f>SUM(BK138:BK139)</f>
        <v>0</v>
      </c>
    </row>
    <row r="138" spans="2:65" s="1" customFormat="1" ht="12">
      <c r="B138" s="108"/>
      <c r="C138" s="109" t="s">
        <v>7</v>
      </c>
      <c r="D138" s="109" t="s">
        <v>101</v>
      </c>
      <c r="E138" s="110" t="s">
        <v>175</v>
      </c>
      <c r="F138" s="111" t="s">
        <v>176</v>
      </c>
      <c r="G138" s="112" t="s">
        <v>177</v>
      </c>
      <c r="H138" s="164">
        <v>1</v>
      </c>
      <c r="I138" s="163">
        <v>0</v>
      </c>
      <c r="J138" s="113">
        <f>ROUND(I138*H138,2)</f>
        <v>0</v>
      </c>
      <c r="K138" s="111" t="s">
        <v>103</v>
      </c>
      <c r="L138" s="23"/>
      <c r="M138" s="114" t="s">
        <v>1</v>
      </c>
      <c r="N138" s="115" t="s">
        <v>33</v>
      </c>
      <c r="O138" s="116">
        <v>4091.25</v>
      </c>
      <c r="P138" s="116">
        <f>O138*H138</f>
        <v>4091.25</v>
      </c>
      <c r="Q138" s="116">
        <v>0</v>
      </c>
      <c r="R138" s="116">
        <f>Q138*H138</f>
        <v>0</v>
      </c>
      <c r="S138" s="116">
        <v>0</v>
      </c>
      <c r="T138" s="117">
        <f>S138*H138</f>
        <v>0</v>
      </c>
      <c r="AR138" s="118" t="s">
        <v>149</v>
      </c>
      <c r="AT138" s="118" t="s">
        <v>105</v>
      </c>
      <c r="AU138" s="118" t="s">
        <v>77</v>
      </c>
      <c r="AY138" s="11" t="s">
        <v>98</v>
      </c>
      <c r="BE138" s="119">
        <f>IF(N138="základní",J138,0)</f>
        <v>0</v>
      </c>
      <c r="BF138" s="119">
        <f>IF(N138="snížená",J138,0)</f>
        <v>0</v>
      </c>
      <c r="BG138" s="119">
        <f>IF(N138="zákl. přenesená",J138,0)</f>
        <v>0</v>
      </c>
      <c r="BH138" s="119">
        <f>IF(N138="sníž. přenesená",J138,0)</f>
        <v>0</v>
      </c>
      <c r="BI138" s="119">
        <f>IF(N138="nulová",J138,0)</f>
        <v>0</v>
      </c>
      <c r="BJ138" s="11" t="s">
        <v>75</v>
      </c>
      <c r="BK138" s="119">
        <f>ROUND(I138*H138,2)</f>
        <v>0</v>
      </c>
      <c r="BL138" s="11" t="s">
        <v>149</v>
      </c>
      <c r="BM138" s="118" t="s">
        <v>178</v>
      </c>
    </row>
    <row r="139" spans="2:65" s="1" customFormat="1" ht="16.5" customHeight="1">
      <c r="B139" s="108"/>
      <c r="C139" s="109" t="s">
        <v>179</v>
      </c>
      <c r="D139" s="109" t="s">
        <v>101</v>
      </c>
      <c r="E139" s="110" t="s">
        <v>180</v>
      </c>
      <c r="F139" s="111" t="s">
        <v>181</v>
      </c>
      <c r="G139" s="112" t="s">
        <v>182</v>
      </c>
      <c r="H139" s="164">
        <v>18</v>
      </c>
      <c r="I139" s="163">
        <v>0</v>
      </c>
      <c r="J139" s="113">
        <f>ROUND(I139*H139,2)</f>
        <v>0</v>
      </c>
      <c r="K139" s="111" t="s">
        <v>103</v>
      </c>
      <c r="L139" s="23"/>
      <c r="M139" s="114" t="s">
        <v>1</v>
      </c>
      <c r="N139" s="115" t="s">
        <v>33</v>
      </c>
      <c r="O139" s="116">
        <v>218.72</v>
      </c>
      <c r="P139" s="116">
        <f>O139*H139</f>
        <v>3936.96</v>
      </c>
      <c r="Q139" s="116">
        <v>0</v>
      </c>
      <c r="R139" s="116">
        <f>Q139*H139</f>
        <v>0</v>
      </c>
      <c r="S139" s="116">
        <v>0</v>
      </c>
      <c r="T139" s="117">
        <f>S139*H139</f>
        <v>0</v>
      </c>
      <c r="AR139" s="118" t="s">
        <v>149</v>
      </c>
      <c r="AT139" s="118" t="s">
        <v>105</v>
      </c>
      <c r="AU139" s="118" t="s">
        <v>77</v>
      </c>
      <c r="AY139" s="11" t="s">
        <v>98</v>
      </c>
      <c r="BE139" s="119">
        <f>IF(N139="základní",J139,0)</f>
        <v>0</v>
      </c>
      <c r="BF139" s="119">
        <f>IF(N139="snížená",J139,0)</f>
        <v>0</v>
      </c>
      <c r="BG139" s="119">
        <f>IF(N139="zákl. přenesená",J139,0)</f>
        <v>0</v>
      </c>
      <c r="BH139" s="119">
        <f>IF(N139="sníž. přenesená",J139,0)</f>
        <v>0</v>
      </c>
      <c r="BI139" s="119">
        <f>IF(N139="nulová",J139,0)</f>
        <v>0</v>
      </c>
      <c r="BJ139" s="11" t="s">
        <v>75</v>
      </c>
      <c r="BK139" s="119">
        <f>ROUND(I139*H139,2)</f>
        <v>0</v>
      </c>
      <c r="BL139" s="11" t="s">
        <v>149</v>
      </c>
      <c r="BM139" s="118" t="s">
        <v>183</v>
      </c>
    </row>
    <row r="140" spans="2:65" s="9" customFormat="1" ht="22.9" customHeight="1">
      <c r="B140" s="99"/>
      <c r="D140" s="100" t="s">
        <v>67</v>
      </c>
      <c r="E140" s="106" t="s">
        <v>184</v>
      </c>
      <c r="F140" s="106" t="s">
        <v>185</v>
      </c>
      <c r="H140" s="165"/>
      <c r="J140" s="107">
        <f>J141+J142</f>
        <v>0</v>
      </c>
      <c r="L140" s="99"/>
      <c r="M140" s="101"/>
      <c r="P140" s="102">
        <f>SUM(P141:P142)</f>
        <v>24809.4</v>
      </c>
      <c r="R140" s="102">
        <f>SUM(R141:R142)</f>
        <v>0</v>
      </c>
      <c r="T140" s="103">
        <f>SUM(T141:T142)</f>
        <v>0</v>
      </c>
      <c r="AR140" s="100" t="s">
        <v>77</v>
      </c>
      <c r="AT140" s="104" t="s">
        <v>67</v>
      </c>
      <c r="AU140" s="104" t="s">
        <v>75</v>
      </c>
      <c r="AY140" s="100" t="s">
        <v>98</v>
      </c>
      <c r="BK140" s="105">
        <f>SUM(BK141:BK142)</f>
        <v>0</v>
      </c>
    </row>
    <row r="141" spans="2:65" s="1" customFormat="1" ht="16.5" customHeight="1">
      <c r="B141" s="108"/>
      <c r="C141" s="109" t="s">
        <v>186</v>
      </c>
      <c r="D141" s="109" t="s">
        <v>101</v>
      </c>
      <c r="E141" s="110" t="s">
        <v>187</v>
      </c>
      <c r="F141" s="111" t="s">
        <v>188</v>
      </c>
      <c r="G141" s="112" t="s">
        <v>182</v>
      </c>
      <c r="H141" s="164">
        <v>70</v>
      </c>
      <c r="I141" s="163">
        <v>0</v>
      </c>
      <c r="J141" s="113">
        <f>ROUND(I141*H141,2)</f>
        <v>0</v>
      </c>
      <c r="K141" s="111" t="s">
        <v>103</v>
      </c>
      <c r="L141" s="23"/>
      <c r="M141" s="114" t="s">
        <v>1</v>
      </c>
      <c r="N141" s="115" t="s">
        <v>33</v>
      </c>
      <c r="O141" s="116">
        <v>177.21</v>
      </c>
      <c r="P141" s="116">
        <f>O141*H141</f>
        <v>12404.7</v>
      </c>
      <c r="Q141" s="116">
        <v>0</v>
      </c>
      <c r="R141" s="116">
        <f>Q141*H141</f>
        <v>0</v>
      </c>
      <c r="S141" s="116">
        <v>0</v>
      </c>
      <c r="T141" s="117">
        <f>S141*H141</f>
        <v>0</v>
      </c>
      <c r="AR141" s="118" t="s">
        <v>149</v>
      </c>
      <c r="AT141" s="118" t="s">
        <v>105</v>
      </c>
      <c r="AU141" s="118" t="s">
        <v>77</v>
      </c>
      <c r="AY141" s="11" t="s">
        <v>98</v>
      </c>
      <c r="BE141" s="119">
        <f>IF(N141="základní",J141,0)</f>
        <v>0</v>
      </c>
      <c r="BF141" s="119">
        <f>IF(N141="snížená",J141,0)</f>
        <v>0</v>
      </c>
      <c r="BG141" s="119">
        <f>IF(N141="zákl. přenesená",J141,0)</f>
        <v>0</v>
      </c>
      <c r="BH141" s="119">
        <f>IF(N141="sníž. přenesená",J141,0)</f>
        <v>0</v>
      </c>
      <c r="BI141" s="119">
        <f>IF(N141="nulová",J141,0)</f>
        <v>0</v>
      </c>
      <c r="BJ141" s="11" t="s">
        <v>75</v>
      </c>
      <c r="BK141" s="119">
        <f>ROUND(I141*H141,2)</f>
        <v>0</v>
      </c>
      <c r="BL141" s="11" t="s">
        <v>149</v>
      </c>
      <c r="BM141" s="118" t="s">
        <v>189</v>
      </c>
    </row>
    <row r="142" spans="2:65" s="1" customFormat="1" ht="16.5" customHeight="1">
      <c r="B142" s="108"/>
      <c r="C142" s="109" t="s">
        <v>190</v>
      </c>
      <c r="D142" s="109" t="s">
        <v>101</v>
      </c>
      <c r="E142" s="110" t="s">
        <v>191</v>
      </c>
      <c r="F142" s="111" t="s">
        <v>192</v>
      </c>
      <c r="G142" s="112" t="s">
        <v>182</v>
      </c>
      <c r="H142" s="164">
        <v>70</v>
      </c>
      <c r="I142" s="163">
        <v>0</v>
      </c>
      <c r="J142" s="113">
        <f>ROUND(I142*H142,2)</f>
        <v>0</v>
      </c>
      <c r="K142" s="111" t="s">
        <v>103</v>
      </c>
      <c r="L142" s="23"/>
      <c r="M142" s="114" t="s">
        <v>1</v>
      </c>
      <c r="N142" s="115" t="s">
        <v>33</v>
      </c>
      <c r="O142" s="116">
        <v>177.21</v>
      </c>
      <c r="P142" s="116">
        <f>O142*H142</f>
        <v>12404.7</v>
      </c>
      <c r="Q142" s="116">
        <v>0</v>
      </c>
      <c r="R142" s="116">
        <f>Q142*H142</f>
        <v>0</v>
      </c>
      <c r="S142" s="116">
        <v>0</v>
      </c>
      <c r="T142" s="117">
        <f>S142*H142</f>
        <v>0</v>
      </c>
      <c r="AR142" s="118" t="s">
        <v>149</v>
      </c>
      <c r="AT142" s="118" t="s">
        <v>105</v>
      </c>
      <c r="AU142" s="118" t="s">
        <v>77</v>
      </c>
      <c r="AY142" s="11" t="s">
        <v>98</v>
      </c>
      <c r="BE142" s="119">
        <f>IF(N142="základní",J142,0)</f>
        <v>0</v>
      </c>
      <c r="BF142" s="119">
        <f>IF(N142="snížená",J142,0)</f>
        <v>0</v>
      </c>
      <c r="BG142" s="119">
        <f>IF(N142="zákl. přenesená",J142,0)</f>
        <v>0</v>
      </c>
      <c r="BH142" s="119">
        <f>IF(N142="sníž. přenesená",J142,0)</f>
        <v>0</v>
      </c>
      <c r="BI142" s="119">
        <f>IF(N142="nulová",J142,0)</f>
        <v>0</v>
      </c>
      <c r="BJ142" s="11" t="s">
        <v>75</v>
      </c>
      <c r="BK142" s="119">
        <f>ROUND(I142*H142,2)</f>
        <v>0</v>
      </c>
      <c r="BL142" s="11" t="s">
        <v>149</v>
      </c>
      <c r="BM142" s="118" t="s">
        <v>193</v>
      </c>
    </row>
    <row r="143" spans="2:65" s="9" customFormat="1" ht="22.9" customHeight="1">
      <c r="B143" s="99"/>
      <c r="D143" s="100" t="s">
        <v>67</v>
      </c>
      <c r="E143" s="106" t="s">
        <v>194</v>
      </c>
      <c r="F143" s="106" t="s">
        <v>266</v>
      </c>
      <c r="H143" s="165"/>
      <c r="J143" s="107">
        <f>J144+J145+J146++J147+J148+J149</f>
        <v>0</v>
      </c>
      <c r="L143" s="99"/>
      <c r="M143" s="101"/>
      <c r="P143" s="102">
        <f>SUM(P144:P147)</f>
        <v>23835.780000000002</v>
      </c>
      <c r="R143" s="102">
        <f>SUM(R144:R147)</f>
        <v>0</v>
      </c>
      <c r="T143" s="103">
        <f>SUM(T144:T147)</f>
        <v>0</v>
      </c>
      <c r="AR143" s="100" t="s">
        <v>77</v>
      </c>
      <c r="AT143" s="104" t="s">
        <v>67</v>
      </c>
      <c r="AU143" s="104" t="s">
        <v>75</v>
      </c>
      <c r="AY143" s="100" t="s">
        <v>98</v>
      </c>
      <c r="BK143" s="105">
        <f>SUM(BK144:BK147)</f>
        <v>0</v>
      </c>
    </row>
    <row r="144" spans="2:65" s="1" customFormat="1" ht="24.2" customHeight="1">
      <c r="B144" s="108"/>
      <c r="C144" s="109" t="s">
        <v>195</v>
      </c>
      <c r="D144" s="109" t="s">
        <v>101</v>
      </c>
      <c r="E144" s="110" t="s">
        <v>196</v>
      </c>
      <c r="F144" s="111" t="s">
        <v>265</v>
      </c>
      <c r="G144" s="112" t="s">
        <v>177</v>
      </c>
      <c r="H144" s="164">
        <v>1</v>
      </c>
      <c r="I144" s="163">
        <v>0</v>
      </c>
      <c r="J144" s="113">
        <f t="shared" ref="J144:J149" si="10">ROUND(I144*H144,2)</f>
        <v>0</v>
      </c>
      <c r="K144" s="111" t="s">
        <v>103</v>
      </c>
      <c r="L144" s="23"/>
      <c r="M144" s="114" t="s">
        <v>1</v>
      </c>
      <c r="N144" s="115" t="s">
        <v>33</v>
      </c>
      <c r="O144" s="116">
        <v>2066.62</v>
      </c>
      <c r="P144" s="116">
        <f>O144*H144</f>
        <v>2066.62</v>
      </c>
      <c r="Q144" s="116">
        <v>0</v>
      </c>
      <c r="R144" s="116">
        <f>Q144*H144</f>
        <v>0</v>
      </c>
      <c r="S144" s="116">
        <v>0</v>
      </c>
      <c r="T144" s="117">
        <f>S144*H144</f>
        <v>0</v>
      </c>
      <c r="AR144" s="118" t="s">
        <v>149</v>
      </c>
      <c r="AT144" s="118" t="s">
        <v>105</v>
      </c>
      <c r="AU144" s="118" t="s">
        <v>77</v>
      </c>
      <c r="AY144" s="11" t="s">
        <v>98</v>
      </c>
      <c r="BE144" s="119">
        <f>IF(N144="základní",J144,0)</f>
        <v>0</v>
      </c>
      <c r="BF144" s="119">
        <f>IF(N144="snížená",J144,0)</f>
        <v>0</v>
      </c>
      <c r="BG144" s="119">
        <f>IF(N144="zákl. přenesená",J144,0)</f>
        <v>0</v>
      </c>
      <c r="BH144" s="119">
        <f>IF(N144="sníž. přenesená",J144,0)</f>
        <v>0</v>
      </c>
      <c r="BI144" s="119">
        <f>IF(N144="nulová",J144,0)</f>
        <v>0</v>
      </c>
      <c r="BJ144" s="11" t="s">
        <v>75</v>
      </c>
      <c r="BK144" s="119">
        <f>ROUND(I144*H144,2)</f>
        <v>0</v>
      </c>
      <c r="BL144" s="11" t="s">
        <v>149</v>
      </c>
      <c r="BM144" s="118" t="s">
        <v>197</v>
      </c>
    </row>
    <row r="145" spans="2:65" s="1" customFormat="1" ht="24.2" customHeight="1">
      <c r="B145" s="108"/>
      <c r="C145" s="109" t="s">
        <v>198</v>
      </c>
      <c r="D145" s="109" t="s">
        <v>101</v>
      </c>
      <c r="E145" s="110" t="s">
        <v>199</v>
      </c>
      <c r="F145" s="111" t="s">
        <v>200</v>
      </c>
      <c r="G145" s="112" t="s">
        <v>177</v>
      </c>
      <c r="H145" s="164">
        <v>4</v>
      </c>
      <c r="I145" s="163">
        <v>0</v>
      </c>
      <c r="J145" s="113">
        <f t="shared" si="10"/>
        <v>0</v>
      </c>
      <c r="K145" s="111" t="s">
        <v>103</v>
      </c>
      <c r="L145" s="23"/>
      <c r="M145" s="114" t="s">
        <v>1</v>
      </c>
      <c r="N145" s="115" t="s">
        <v>33</v>
      </c>
      <c r="O145" s="116">
        <v>611.45000000000005</v>
      </c>
      <c r="P145" s="116">
        <f>O145*H145</f>
        <v>2445.8000000000002</v>
      </c>
      <c r="Q145" s="116">
        <v>0</v>
      </c>
      <c r="R145" s="116">
        <f>Q145*H145</f>
        <v>0</v>
      </c>
      <c r="S145" s="116">
        <v>0</v>
      </c>
      <c r="T145" s="117">
        <f>S145*H145</f>
        <v>0</v>
      </c>
      <c r="AR145" s="118" t="s">
        <v>149</v>
      </c>
      <c r="AT145" s="118" t="s">
        <v>105</v>
      </c>
      <c r="AU145" s="118" t="s">
        <v>77</v>
      </c>
      <c r="AY145" s="11" t="s">
        <v>98</v>
      </c>
      <c r="BE145" s="119">
        <f>IF(N145="základní",J145,0)</f>
        <v>0</v>
      </c>
      <c r="BF145" s="119">
        <f>IF(N145="snížená",J145,0)</f>
        <v>0</v>
      </c>
      <c r="BG145" s="119">
        <f>IF(N145="zákl. přenesená",J145,0)</f>
        <v>0</v>
      </c>
      <c r="BH145" s="119">
        <f>IF(N145="sníž. přenesená",J145,0)</f>
        <v>0</v>
      </c>
      <c r="BI145" s="119">
        <f>IF(N145="nulová",J145,0)</f>
        <v>0</v>
      </c>
      <c r="BJ145" s="11" t="s">
        <v>75</v>
      </c>
      <c r="BK145" s="119">
        <f>ROUND(I145*H145,2)</f>
        <v>0</v>
      </c>
      <c r="BL145" s="11" t="s">
        <v>149</v>
      </c>
      <c r="BM145" s="118" t="s">
        <v>201</v>
      </c>
    </row>
    <row r="146" spans="2:65" s="1" customFormat="1" ht="24.2" customHeight="1">
      <c r="B146" s="108"/>
      <c r="C146" s="109" t="s">
        <v>202</v>
      </c>
      <c r="D146" s="109" t="s">
        <v>101</v>
      </c>
      <c r="E146" s="110" t="s">
        <v>203</v>
      </c>
      <c r="F146" s="111" t="s">
        <v>204</v>
      </c>
      <c r="G146" s="112" t="s">
        <v>177</v>
      </c>
      <c r="H146" s="164">
        <v>12</v>
      </c>
      <c r="I146" s="163">
        <v>0</v>
      </c>
      <c r="J146" s="113">
        <f t="shared" si="10"/>
        <v>0</v>
      </c>
      <c r="K146" s="111" t="s">
        <v>103</v>
      </c>
      <c r="L146" s="23"/>
      <c r="M146" s="114" t="s">
        <v>1</v>
      </c>
      <c r="N146" s="115" t="s">
        <v>33</v>
      </c>
      <c r="O146" s="116">
        <v>1349.54</v>
      </c>
      <c r="P146" s="116">
        <f>O146*H146</f>
        <v>16194.48</v>
      </c>
      <c r="Q146" s="116">
        <v>0</v>
      </c>
      <c r="R146" s="116">
        <f>Q146*H146</f>
        <v>0</v>
      </c>
      <c r="S146" s="116">
        <v>0</v>
      </c>
      <c r="T146" s="117">
        <f>S146*H146</f>
        <v>0</v>
      </c>
      <c r="AR146" s="118" t="s">
        <v>149</v>
      </c>
      <c r="AT146" s="118" t="s">
        <v>105</v>
      </c>
      <c r="AU146" s="118" t="s">
        <v>77</v>
      </c>
      <c r="AY146" s="11" t="s">
        <v>98</v>
      </c>
      <c r="BE146" s="119">
        <f>IF(N146="základní",J146,0)</f>
        <v>0</v>
      </c>
      <c r="BF146" s="119">
        <f>IF(N146="snížená",J146,0)</f>
        <v>0</v>
      </c>
      <c r="BG146" s="119">
        <f>IF(N146="zákl. přenesená",J146,0)</f>
        <v>0</v>
      </c>
      <c r="BH146" s="119">
        <f>IF(N146="sníž. přenesená",J146,0)</f>
        <v>0</v>
      </c>
      <c r="BI146" s="119">
        <f>IF(N146="nulová",J146,0)</f>
        <v>0</v>
      </c>
      <c r="BJ146" s="11" t="s">
        <v>75</v>
      </c>
      <c r="BK146" s="119">
        <f>ROUND(I146*H146,2)</f>
        <v>0</v>
      </c>
      <c r="BL146" s="11" t="s">
        <v>149</v>
      </c>
      <c r="BM146" s="118" t="s">
        <v>205</v>
      </c>
    </row>
    <row r="147" spans="2:65" s="1" customFormat="1" ht="24.2" customHeight="1">
      <c r="B147" s="108"/>
      <c r="C147" s="109" t="s">
        <v>206</v>
      </c>
      <c r="D147" s="109" t="s">
        <v>101</v>
      </c>
      <c r="E147" s="110" t="s">
        <v>207</v>
      </c>
      <c r="F147" s="111" t="s">
        <v>208</v>
      </c>
      <c r="G147" s="112" t="s">
        <v>177</v>
      </c>
      <c r="H147" s="164">
        <v>2</v>
      </c>
      <c r="I147" s="163">
        <v>0</v>
      </c>
      <c r="J147" s="113">
        <f t="shared" si="10"/>
        <v>0</v>
      </c>
      <c r="K147" s="111" t="s">
        <v>103</v>
      </c>
      <c r="L147" s="23"/>
      <c r="M147" s="114" t="s">
        <v>1</v>
      </c>
      <c r="N147" s="115" t="s">
        <v>33</v>
      </c>
      <c r="O147" s="116">
        <v>1564.44</v>
      </c>
      <c r="P147" s="116">
        <f>O147*H147</f>
        <v>3128.88</v>
      </c>
      <c r="Q147" s="116">
        <v>0</v>
      </c>
      <c r="R147" s="116">
        <f>Q147*H147</f>
        <v>0</v>
      </c>
      <c r="S147" s="116">
        <v>0</v>
      </c>
      <c r="T147" s="117">
        <f>S147*H147</f>
        <v>0</v>
      </c>
      <c r="AR147" s="118" t="s">
        <v>149</v>
      </c>
      <c r="AT147" s="118" t="s">
        <v>105</v>
      </c>
      <c r="AU147" s="118" t="s">
        <v>77</v>
      </c>
      <c r="AY147" s="11" t="s">
        <v>98</v>
      </c>
      <c r="BE147" s="119">
        <f>IF(N147="základní",J147,0)</f>
        <v>0</v>
      </c>
      <c r="BF147" s="119">
        <f>IF(N147="snížená",J147,0)</f>
        <v>0</v>
      </c>
      <c r="BG147" s="119">
        <f>IF(N147="zákl. přenesená",J147,0)</f>
        <v>0</v>
      </c>
      <c r="BH147" s="119">
        <f>IF(N147="sníž. přenesená",J147,0)</f>
        <v>0</v>
      </c>
      <c r="BI147" s="119">
        <f>IF(N147="nulová",J147,0)</f>
        <v>0</v>
      </c>
      <c r="BJ147" s="11" t="s">
        <v>75</v>
      </c>
      <c r="BK147" s="119">
        <f>ROUND(I147*H147,2)</f>
        <v>0</v>
      </c>
      <c r="BL147" s="11" t="s">
        <v>149</v>
      </c>
      <c r="BM147" s="118" t="s">
        <v>209</v>
      </c>
    </row>
    <row r="148" spans="2:65" s="1" customFormat="1" ht="24.2" customHeight="1">
      <c r="B148" s="108"/>
      <c r="C148" s="109" t="s">
        <v>206</v>
      </c>
      <c r="D148" s="109" t="s">
        <v>101</v>
      </c>
      <c r="E148" s="110" t="s">
        <v>207</v>
      </c>
      <c r="F148" s="111" t="s">
        <v>279</v>
      </c>
      <c r="G148" s="112" t="s">
        <v>177</v>
      </c>
      <c r="H148" s="164">
        <v>1</v>
      </c>
      <c r="I148" s="163">
        <v>0</v>
      </c>
      <c r="J148" s="113">
        <f t="shared" si="10"/>
        <v>0</v>
      </c>
      <c r="K148" s="111" t="s">
        <v>103</v>
      </c>
      <c r="L148" s="23"/>
      <c r="M148" s="114"/>
      <c r="N148" s="115"/>
      <c r="O148" s="116"/>
      <c r="P148" s="116"/>
      <c r="Q148" s="116"/>
      <c r="R148" s="116"/>
      <c r="S148" s="116"/>
      <c r="T148" s="117"/>
      <c r="AR148" s="118"/>
      <c r="AT148" s="118"/>
      <c r="AU148" s="118"/>
      <c r="AY148" s="11"/>
      <c r="BE148" s="119"/>
      <c r="BF148" s="119"/>
      <c r="BG148" s="119"/>
      <c r="BH148" s="119"/>
      <c r="BI148" s="119"/>
      <c r="BJ148" s="11"/>
      <c r="BK148" s="119"/>
      <c r="BL148" s="11"/>
      <c r="BM148" s="118"/>
    </row>
    <row r="149" spans="2:65" s="1" customFormat="1" ht="24.2" customHeight="1">
      <c r="B149" s="108"/>
      <c r="C149" s="109" t="s">
        <v>206</v>
      </c>
      <c r="D149" s="109" t="s">
        <v>101</v>
      </c>
      <c r="E149" s="110" t="s">
        <v>207</v>
      </c>
      <c r="F149" s="111" t="s">
        <v>280</v>
      </c>
      <c r="G149" s="112" t="s">
        <v>177</v>
      </c>
      <c r="H149" s="164">
        <v>1</v>
      </c>
      <c r="I149" s="163">
        <v>0</v>
      </c>
      <c r="J149" s="113">
        <f t="shared" si="10"/>
        <v>0</v>
      </c>
      <c r="K149" s="111" t="s">
        <v>103</v>
      </c>
      <c r="L149" s="23"/>
      <c r="M149" s="114"/>
      <c r="N149" s="115"/>
      <c r="O149" s="116"/>
      <c r="P149" s="116"/>
      <c r="Q149" s="116"/>
      <c r="R149" s="116"/>
      <c r="S149" s="116"/>
      <c r="T149" s="117"/>
      <c r="AR149" s="118"/>
      <c r="AT149" s="118"/>
      <c r="AU149" s="118"/>
      <c r="AY149" s="11"/>
      <c r="BE149" s="119"/>
      <c r="BF149" s="119"/>
      <c r="BG149" s="119"/>
      <c r="BH149" s="119"/>
      <c r="BI149" s="119"/>
      <c r="BJ149" s="11"/>
      <c r="BK149" s="119"/>
      <c r="BL149" s="11"/>
      <c r="BM149" s="118"/>
    </row>
    <row r="150" spans="2:65" s="9" customFormat="1" ht="22.9" customHeight="1">
      <c r="B150" s="99"/>
      <c r="D150" s="100" t="s">
        <v>67</v>
      </c>
      <c r="E150" s="106" t="s">
        <v>210</v>
      </c>
      <c r="F150" s="106" t="s">
        <v>247</v>
      </c>
      <c r="H150" s="165"/>
      <c r="J150" s="107">
        <f>J151+J152+J153+J154+J155</f>
        <v>0</v>
      </c>
      <c r="L150" s="99"/>
      <c r="M150" s="101"/>
      <c r="P150" s="102">
        <f>SUM(P151:P155)</f>
        <v>13350.08</v>
      </c>
      <c r="R150" s="102">
        <f>SUM(R151:R155)</f>
        <v>0</v>
      </c>
      <c r="T150" s="103">
        <f>SUM(T151:T155)</f>
        <v>0</v>
      </c>
      <c r="AR150" s="100" t="s">
        <v>77</v>
      </c>
      <c r="AT150" s="104" t="s">
        <v>67</v>
      </c>
      <c r="AU150" s="104" t="s">
        <v>75</v>
      </c>
      <c r="AY150" s="100" t="s">
        <v>98</v>
      </c>
      <c r="BK150" s="105">
        <f>SUM(BK151:BK155)</f>
        <v>0</v>
      </c>
    </row>
    <row r="151" spans="2:65" s="1" customFormat="1" ht="36.75" customHeight="1">
      <c r="B151" s="108"/>
      <c r="C151" s="109" t="s">
        <v>211</v>
      </c>
      <c r="D151" s="109" t="s">
        <v>101</v>
      </c>
      <c r="E151" s="110" t="s">
        <v>212</v>
      </c>
      <c r="F151" s="111" t="s">
        <v>255</v>
      </c>
      <c r="G151" s="112" t="s">
        <v>213</v>
      </c>
      <c r="H151" s="164">
        <v>1</v>
      </c>
      <c r="I151" s="163">
        <v>0</v>
      </c>
      <c r="J151" s="113">
        <f t="shared" ref="J151:J155" si="11">ROUND(I151*H151,2)</f>
        <v>0</v>
      </c>
      <c r="K151" s="111" t="s">
        <v>103</v>
      </c>
      <c r="L151" s="23"/>
      <c r="M151" s="114" t="s">
        <v>1</v>
      </c>
      <c r="N151" s="115" t="s">
        <v>33</v>
      </c>
      <c r="O151" s="116">
        <v>2244.75</v>
      </c>
      <c r="P151" s="116">
        <f t="shared" ref="P151:P155" si="12">O151*H151</f>
        <v>2244.75</v>
      </c>
      <c r="Q151" s="116">
        <v>0</v>
      </c>
      <c r="R151" s="116">
        <f t="shared" ref="R151:R155" si="13">Q151*H151</f>
        <v>0</v>
      </c>
      <c r="S151" s="116">
        <v>0</v>
      </c>
      <c r="T151" s="117">
        <f t="shared" ref="T151:T155" si="14">S151*H151</f>
        <v>0</v>
      </c>
      <c r="AR151" s="118" t="s">
        <v>149</v>
      </c>
      <c r="AT151" s="118" t="s">
        <v>105</v>
      </c>
      <c r="AU151" s="118" t="s">
        <v>77</v>
      </c>
      <c r="AY151" s="11" t="s">
        <v>98</v>
      </c>
      <c r="BE151" s="119">
        <f t="shared" ref="BE151:BE155" si="15">IF(N151="základní",J151,0)</f>
        <v>0</v>
      </c>
      <c r="BF151" s="119">
        <f t="shared" ref="BF151:BF155" si="16">IF(N151="snížená",J151,0)</f>
        <v>0</v>
      </c>
      <c r="BG151" s="119">
        <f t="shared" ref="BG151:BG155" si="17">IF(N151="zákl. přenesená",J151,0)</f>
        <v>0</v>
      </c>
      <c r="BH151" s="119">
        <f t="shared" ref="BH151:BH155" si="18">IF(N151="sníž. přenesená",J151,0)</f>
        <v>0</v>
      </c>
      <c r="BI151" s="119">
        <f t="shared" ref="BI151:BI155" si="19">IF(N151="nulová",J151,0)</f>
        <v>0</v>
      </c>
      <c r="BJ151" s="11" t="s">
        <v>75</v>
      </c>
      <c r="BK151" s="119">
        <f t="shared" ref="BK151:BK155" si="20">ROUND(I151*H151,2)</f>
        <v>0</v>
      </c>
      <c r="BL151" s="11" t="s">
        <v>149</v>
      </c>
      <c r="BM151" s="118" t="s">
        <v>214</v>
      </c>
    </row>
    <row r="152" spans="2:65" s="1" customFormat="1" ht="30.75" customHeight="1">
      <c r="B152" s="108"/>
      <c r="C152" s="109" t="s">
        <v>215</v>
      </c>
      <c r="D152" s="109" t="s">
        <v>101</v>
      </c>
      <c r="E152" s="110" t="s">
        <v>216</v>
      </c>
      <c r="F152" s="111" t="s">
        <v>273</v>
      </c>
      <c r="G152" s="112" t="s">
        <v>213</v>
      </c>
      <c r="H152" s="164">
        <v>1</v>
      </c>
      <c r="I152" s="163">
        <v>0</v>
      </c>
      <c r="J152" s="113">
        <f t="shared" si="11"/>
        <v>0</v>
      </c>
      <c r="K152" s="111" t="s">
        <v>103</v>
      </c>
      <c r="L152" s="23"/>
      <c r="M152" s="114" t="s">
        <v>1</v>
      </c>
      <c r="N152" s="115" t="s">
        <v>33</v>
      </c>
      <c r="O152" s="116">
        <v>288.31</v>
      </c>
      <c r="P152" s="116">
        <f t="shared" si="12"/>
        <v>288.31</v>
      </c>
      <c r="Q152" s="116">
        <v>0</v>
      </c>
      <c r="R152" s="116">
        <f t="shared" si="13"/>
        <v>0</v>
      </c>
      <c r="S152" s="116">
        <v>0</v>
      </c>
      <c r="T152" s="117">
        <f t="shared" si="14"/>
        <v>0</v>
      </c>
      <c r="AR152" s="118" t="s">
        <v>149</v>
      </c>
      <c r="AT152" s="118" t="s">
        <v>105</v>
      </c>
      <c r="AU152" s="118" t="s">
        <v>77</v>
      </c>
      <c r="AY152" s="11" t="s">
        <v>98</v>
      </c>
      <c r="BE152" s="119">
        <f t="shared" si="15"/>
        <v>0</v>
      </c>
      <c r="BF152" s="119">
        <f t="shared" si="16"/>
        <v>0</v>
      </c>
      <c r="BG152" s="119">
        <f t="shared" si="17"/>
        <v>0</v>
      </c>
      <c r="BH152" s="119">
        <f t="shared" si="18"/>
        <v>0</v>
      </c>
      <c r="BI152" s="119">
        <f t="shared" si="19"/>
        <v>0</v>
      </c>
      <c r="BJ152" s="11" t="s">
        <v>75</v>
      </c>
      <c r="BK152" s="119">
        <f t="shared" si="20"/>
        <v>0</v>
      </c>
      <c r="BL152" s="11" t="s">
        <v>149</v>
      </c>
      <c r="BM152" s="118" t="s">
        <v>217</v>
      </c>
    </row>
    <row r="153" spans="2:65" s="1" customFormat="1" ht="33" customHeight="1">
      <c r="B153" s="108"/>
      <c r="C153" s="109" t="s">
        <v>218</v>
      </c>
      <c r="D153" s="109" t="s">
        <v>101</v>
      </c>
      <c r="E153" s="110" t="s">
        <v>219</v>
      </c>
      <c r="F153" s="111" t="s">
        <v>256</v>
      </c>
      <c r="G153" s="112" t="s">
        <v>213</v>
      </c>
      <c r="H153" s="164">
        <v>1</v>
      </c>
      <c r="I153" s="163">
        <v>0</v>
      </c>
      <c r="J153" s="113">
        <f t="shared" si="11"/>
        <v>0</v>
      </c>
      <c r="K153" s="111" t="s">
        <v>103</v>
      </c>
      <c r="L153" s="23"/>
      <c r="M153" s="114" t="s">
        <v>1</v>
      </c>
      <c r="N153" s="115" t="s">
        <v>33</v>
      </c>
      <c r="O153" s="116">
        <v>7577.84</v>
      </c>
      <c r="P153" s="116">
        <f t="shared" si="12"/>
        <v>7577.84</v>
      </c>
      <c r="Q153" s="116">
        <v>0</v>
      </c>
      <c r="R153" s="116">
        <f t="shared" si="13"/>
        <v>0</v>
      </c>
      <c r="S153" s="116">
        <v>0</v>
      </c>
      <c r="T153" s="117">
        <f t="shared" si="14"/>
        <v>0</v>
      </c>
      <c r="AR153" s="118" t="s">
        <v>149</v>
      </c>
      <c r="AT153" s="118" t="s">
        <v>105</v>
      </c>
      <c r="AU153" s="118" t="s">
        <v>77</v>
      </c>
      <c r="AY153" s="11" t="s">
        <v>98</v>
      </c>
      <c r="BE153" s="119">
        <f t="shared" si="15"/>
        <v>0</v>
      </c>
      <c r="BF153" s="119">
        <f t="shared" si="16"/>
        <v>0</v>
      </c>
      <c r="BG153" s="119">
        <f t="shared" si="17"/>
        <v>0</v>
      </c>
      <c r="BH153" s="119">
        <f t="shared" si="18"/>
        <v>0</v>
      </c>
      <c r="BI153" s="119">
        <f t="shared" si="19"/>
        <v>0</v>
      </c>
      <c r="BJ153" s="11" t="s">
        <v>75</v>
      </c>
      <c r="BK153" s="119">
        <f t="shared" si="20"/>
        <v>0</v>
      </c>
      <c r="BL153" s="11" t="s">
        <v>149</v>
      </c>
      <c r="BM153" s="118" t="s">
        <v>220</v>
      </c>
    </row>
    <row r="154" spans="2:65" s="1" customFormat="1" ht="33" customHeight="1">
      <c r="B154" s="108"/>
      <c r="C154" s="109" t="s">
        <v>221</v>
      </c>
      <c r="D154" s="109" t="s">
        <v>101</v>
      </c>
      <c r="E154" s="110" t="s">
        <v>222</v>
      </c>
      <c r="F154" s="111" t="s">
        <v>267</v>
      </c>
      <c r="G154" s="112" t="s">
        <v>213</v>
      </c>
      <c r="H154" s="164">
        <v>1</v>
      </c>
      <c r="I154" s="163">
        <v>0</v>
      </c>
      <c r="J154" s="113">
        <f t="shared" si="11"/>
        <v>0</v>
      </c>
      <c r="K154" s="111" t="s">
        <v>103</v>
      </c>
      <c r="L154" s="23"/>
      <c r="M154" s="114" t="s">
        <v>1</v>
      </c>
      <c r="N154" s="115" t="s">
        <v>33</v>
      </c>
      <c r="O154" s="116">
        <v>1042.68</v>
      </c>
      <c r="P154" s="116">
        <f t="shared" si="12"/>
        <v>1042.68</v>
      </c>
      <c r="Q154" s="116">
        <v>0</v>
      </c>
      <c r="R154" s="116">
        <f t="shared" si="13"/>
        <v>0</v>
      </c>
      <c r="S154" s="116">
        <v>0</v>
      </c>
      <c r="T154" s="117">
        <f t="shared" si="14"/>
        <v>0</v>
      </c>
      <c r="AR154" s="118" t="s">
        <v>149</v>
      </c>
      <c r="AT154" s="118" t="s">
        <v>105</v>
      </c>
      <c r="AU154" s="118" t="s">
        <v>77</v>
      </c>
      <c r="AY154" s="11" t="s">
        <v>98</v>
      </c>
      <c r="BE154" s="119">
        <f t="shared" si="15"/>
        <v>0</v>
      </c>
      <c r="BF154" s="119">
        <f t="shared" si="16"/>
        <v>0</v>
      </c>
      <c r="BG154" s="119">
        <f t="shared" si="17"/>
        <v>0</v>
      </c>
      <c r="BH154" s="119">
        <f t="shared" si="18"/>
        <v>0</v>
      </c>
      <c r="BI154" s="119">
        <f t="shared" si="19"/>
        <v>0</v>
      </c>
      <c r="BJ154" s="11" t="s">
        <v>75</v>
      </c>
      <c r="BK154" s="119">
        <f t="shared" si="20"/>
        <v>0</v>
      </c>
      <c r="BL154" s="11" t="s">
        <v>149</v>
      </c>
      <c r="BM154" s="118" t="s">
        <v>223</v>
      </c>
    </row>
    <row r="155" spans="2:65" s="1" customFormat="1" ht="24.2" customHeight="1">
      <c r="B155" s="108"/>
      <c r="C155" s="109" t="s">
        <v>224</v>
      </c>
      <c r="D155" s="109" t="s">
        <v>101</v>
      </c>
      <c r="E155" s="110" t="s">
        <v>225</v>
      </c>
      <c r="F155" s="111" t="s">
        <v>257</v>
      </c>
      <c r="G155" s="112" t="s">
        <v>226</v>
      </c>
      <c r="H155" s="164">
        <v>1</v>
      </c>
      <c r="I155" s="163">
        <v>0</v>
      </c>
      <c r="J155" s="113">
        <f t="shared" si="11"/>
        <v>0</v>
      </c>
      <c r="K155" s="111" t="s">
        <v>103</v>
      </c>
      <c r="L155" s="23"/>
      <c r="M155" s="114" t="s">
        <v>1</v>
      </c>
      <c r="N155" s="115" t="s">
        <v>33</v>
      </c>
      <c r="O155" s="116">
        <v>2196.5</v>
      </c>
      <c r="P155" s="116">
        <f t="shared" si="12"/>
        <v>2196.5</v>
      </c>
      <c r="Q155" s="116">
        <v>0</v>
      </c>
      <c r="R155" s="116">
        <f t="shared" si="13"/>
        <v>0</v>
      </c>
      <c r="S155" s="116">
        <v>0</v>
      </c>
      <c r="T155" s="117">
        <f t="shared" si="14"/>
        <v>0</v>
      </c>
      <c r="AR155" s="118" t="s">
        <v>149</v>
      </c>
      <c r="AT155" s="118" t="s">
        <v>105</v>
      </c>
      <c r="AU155" s="118" t="s">
        <v>77</v>
      </c>
      <c r="AY155" s="11" t="s">
        <v>98</v>
      </c>
      <c r="BE155" s="119">
        <f t="shared" si="15"/>
        <v>0</v>
      </c>
      <c r="BF155" s="119">
        <f t="shared" si="16"/>
        <v>0</v>
      </c>
      <c r="BG155" s="119">
        <f t="shared" si="17"/>
        <v>0</v>
      </c>
      <c r="BH155" s="119">
        <f t="shared" si="18"/>
        <v>0</v>
      </c>
      <c r="BI155" s="119">
        <f t="shared" si="19"/>
        <v>0</v>
      </c>
      <c r="BJ155" s="11" t="s">
        <v>75</v>
      </c>
      <c r="BK155" s="119">
        <f t="shared" si="20"/>
        <v>0</v>
      </c>
      <c r="BL155" s="11" t="s">
        <v>149</v>
      </c>
      <c r="BM155" s="118" t="s">
        <v>227</v>
      </c>
    </row>
    <row r="156" spans="2:65" s="9" customFormat="1" ht="22.9" customHeight="1">
      <c r="B156" s="99"/>
      <c r="D156" s="100" t="s">
        <v>67</v>
      </c>
      <c r="E156" s="106" t="s">
        <v>228</v>
      </c>
      <c r="F156" s="106" t="s">
        <v>229</v>
      </c>
      <c r="H156" s="165"/>
      <c r="J156" s="107">
        <f>J157</f>
        <v>0</v>
      </c>
      <c r="L156" s="99"/>
      <c r="M156" s="101"/>
      <c r="P156" s="102">
        <f>P157</f>
        <v>21489.600000000002</v>
      </c>
      <c r="R156" s="102">
        <f>R157</f>
        <v>0</v>
      </c>
      <c r="T156" s="103">
        <f>T157</f>
        <v>0</v>
      </c>
      <c r="AR156" s="100" t="s">
        <v>77</v>
      </c>
      <c r="AT156" s="104" t="s">
        <v>67</v>
      </c>
      <c r="AU156" s="104" t="s">
        <v>75</v>
      </c>
      <c r="AY156" s="100" t="s">
        <v>98</v>
      </c>
      <c r="BK156" s="105">
        <f>BK157</f>
        <v>0</v>
      </c>
    </row>
    <row r="157" spans="2:65" s="1" customFormat="1" ht="24.2" customHeight="1">
      <c r="B157" s="108"/>
      <c r="C157" s="109" t="s">
        <v>230</v>
      </c>
      <c r="D157" s="109" t="s">
        <v>101</v>
      </c>
      <c r="E157" s="110" t="s">
        <v>231</v>
      </c>
      <c r="F157" s="111" t="s">
        <v>232</v>
      </c>
      <c r="G157" s="112" t="s">
        <v>107</v>
      </c>
      <c r="H157" s="164">
        <v>220</v>
      </c>
      <c r="I157" s="163">
        <v>0</v>
      </c>
      <c r="J157" s="113">
        <f>ROUND(I157*H157,2)</f>
        <v>0</v>
      </c>
      <c r="K157" s="111" t="s">
        <v>103</v>
      </c>
      <c r="L157" s="23"/>
      <c r="M157" s="114" t="s">
        <v>1</v>
      </c>
      <c r="N157" s="115" t="s">
        <v>33</v>
      </c>
      <c r="O157" s="116">
        <v>97.68</v>
      </c>
      <c r="P157" s="116">
        <f>O157*H157</f>
        <v>21489.600000000002</v>
      </c>
      <c r="Q157" s="116">
        <v>0</v>
      </c>
      <c r="R157" s="116">
        <f>Q157*H157</f>
        <v>0</v>
      </c>
      <c r="S157" s="116">
        <v>0</v>
      </c>
      <c r="T157" s="117">
        <f>S157*H157</f>
        <v>0</v>
      </c>
      <c r="AR157" s="118" t="s">
        <v>149</v>
      </c>
      <c r="AT157" s="118" t="s">
        <v>105</v>
      </c>
      <c r="AU157" s="118" t="s">
        <v>77</v>
      </c>
      <c r="AY157" s="11" t="s">
        <v>98</v>
      </c>
      <c r="BE157" s="119">
        <f>IF(N157="základní",J157,0)</f>
        <v>0</v>
      </c>
      <c r="BF157" s="119">
        <f>IF(N157="snížená",J157,0)</f>
        <v>0</v>
      </c>
      <c r="BG157" s="119">
        <f>IF(N157="zákl. přenesená",J157,0)</f>
        <v>0</v>
      </c>
      <c r="BH157" s="119">
        <f>IF(N157="sníž. přenesená",J157,0)</f>
        <v>0</v>
      </c>
      <c r="BI157" s="119">
        <f>IF(N157="nulová",J157,0)</f>
        <v>0</v>
      </c>
      <c r="BJ157" s="11" t="s">
        <v>75</v>
      </c>
      <c r="BK157" s="119">
        <f>ROUND(I157*H157,2)</f>
        <v>0</v>
      </c>
      <c r="BL157" s="11" t="s">
        <v>149</v>
      </c>
      <c r="BM157" s="118" t="s">
        <v>233</v>
      </c>
    </row>
    <row r="158" spans="2:65" s="9" customFormat="1" ht="22.9" customHeight="1">
      <c r="B158" s="99"/>
      <c r="D158" s="100" t="s">
        <v>67</v>
      </c>
      <c r="E158" s="106" t="s">
        <v>234</v>
      </c>
      <c r="F158" s="106" t="s">
        <v>262</v>
      </c>
      <c r="H158" s="165"/>
      <c r="J158" s="107">
        <f>J159+J160+J161</f>
        <v>0</v>
      </c>
      <c r="L158" s="99"/>
      <c r="M158" s="101"/>
      <c r="P158" s="102">
        <f>P159</f>
        <v>12726</v>
      </c>
      <c r="R158" s="102">
        <f>R159</f>
        <v>0</v>
      </c>
      <c r="T158" s="103">
        <f>T159</f>
        <v>0</v>
      </c>
      <c r="AR158" s="100" t="s">
        <v>77</v>
      </c>
      <c r="AT158" s="104" t="s">
        <v>67</v>
      </c>
      <c r="AU158" s="104" t="s">
        <v>75</v>
      </c>
      <c r="AY158" s="100" t="s">
        <v>98</v>
      </c>
      <c r="BK158" s="105">
        <f>BK159</f>
        <v>0</v>
      </c>
    </row>
    <row r="159" spans="2:65" s="1" customFormat="1" ht="21.75" customHeight="1">
      <c r="B159" s="108"/>
      <c r="C159" s="109" t="s">
        <v>235</v>
      </c>
      <c r="D159" s="109" t="s">
        <v>101</v>
      </c>
      <c r="E159" s="110" t="s">
        <v>236</v>
      </c>
      <c r="F159" s="111" t="s">
        <v>248</v>
      </c>
      <c r="G159" s="112" t="s">
        <v>107</v>
      </c>
      <c r="H159" s="164">
        <f>220-120-50</f>
        <v>50</v>
      </c>
      <c r="I159" s="163">
        <v>0</v>
      </c>
      <c r="J159" s="113">
        <f>ROUND(I159*H159,2)</f>
        <v>0</v>
      </c>
      <c r="K159" s="111" t="s">
        <v>103</v>
      </c>
      <c r="L159" s="23"/>
      <c r="M159" s="114" t="s">
        <v>1</v>
      </c>
      <c r="N159" s="115" t="s">
        <v>33</v>
      </c>
      <c r="O159" s="116">
        <v>254.52</v>
      </c>
      <c r="P159" s="116">
        <f>O159*H159</f>
        <v>12726</v>
      </c>
      <c r="Q159" s="116">
        <v>0</v>
      </c>
      <c r="R159" s="116">
        <f>Q159*H159</f>
        <v>0</v>
      </c>
      <c r="S159" s="116">
        <v>0</v>
      </c>
      <c r="T159" s="117">
        <f>S159*H159</f>
        <v>0</v>
      </c>
      <c r="AR159" s="118" t="s">
        <v>149</v>
      </c>
      <c r="AT159" s="118" t="s">
        <v>105</v>
      </c>
      <c r="AU159" s="118" t="s">
        <v>77</v>
      </c>
      <c r="AY159" s="11" t="s">
        <v>98</v>
      </c>
      <c r="BE159" s="119">
        <f>IF(N159="základní",J159,0)</f>
        <v>0</v>
      </c>
      <c r="BF159" s="119">
        <f>IF(N159="snížená",J159,0)</f>
        <v>0</v>
      </c>
      <c r="BG159" s="119">
        <f>IF(N159="zákl. přenesená",J159,0)</f>
        <v>0</v>
      </c>
      <c r="BH159" s="119">
        <f>IF(N159="sníž. přenesená",J159,0)</f>
        <v>0</v>
      </c>
      <c r="BI159" s="119">
        <f>IF(N159="nulová",J159,0)</f>
        <v>0</v>
      </c>
      <c r="BJ159" s="11" t="s">
        <v>75</v>
      </c>
      <c r="BK159" s="119">
        <f>ROUND(I159*H159,2)</f>
        <v>0</v>
      </c>
      <c r="BL159" s="11" t="s">
        <v>149</v>
      </c>
      <c r="BM159" s="118" t="s">
        <v>237</v>
      </c>
    </row>
    <row r="160" spans="2:65" s="1" customFormat="1" ht="28.5" customHeight="1">
      <c r="B160" s="108"/>
      <c r="C160" s="109" t="s">
        <v>235</v>
      </c>
      <c r="D160" s="109" t="s">
        <v>101</v>
      </c>
      <c r="E160" s="110" t="s">
        <v>236</v>
      </c>
      <c r="F160" s="111" t="s">
        <v>263</v>
      </c>
      <c r="G160" s="112" t="s">
        <v>107</v>
      </c>
      <c r="H160" s="164">
        <v>120</v>
      </c>
      <c r="I160" s="163">
        <v>0</v>
      </c>
      <c r="J160" s="113">
        <f>ROUND(I160*H160,2)</f>
        <v>0</v>
      </c>
      <c r="K160" s="111" t="s">
        <v>103</v>
      </c>
      <c r="L160" s="23"/>
      <c r="M160" s="114"/>
      <c r="N160" s="115"/>
      <c r="O160" s="116"/>
      <c r="P160" s="116"/>
      <c r="Q160" s="116"/>
      <c r="R160" s="116"/>
      <c r="S160" s="116"/>
      <c r="T160" s="117"/>
      <c r="AR160" s="118"/>
      <c r="AT160" s="118"/>
      <c r="AU160" s="118"/>
      <c r="AY160" s="11"/>
      <c r="BE160" s="119"/>
      <c r="BF160" s="119"/>
      <c r="BG160" s="119"/>
      <c r="BH160" s="119"/>
      <c r="BI160" s="119"/>
      <c r="BJ160" s="11"/>
      <c r="BK160" s="119"/>
      <c r="BL160" s="11"/>
      <c r="BM160" s="118"/>
    </row>
    <row r="161" spans="2:65" s="1" customFormat="1" ht="28.5" customHeight="1">
      <c r="B161" s="108"/>
      <c r="C161" s="109" t="s">
        <v>235</v>
      </c>
      <c r="D161" s="109" t="s">
        <v>101</v>
      </c>
      <c r="E161" s="110" t="s">
        <v>236</v>
      </c>
      <c r="F161" s="111" t="s">
        <v>264</v>
      </c>
      <c r="G161" s="112" t="s">
        <v>107</v>
      </c>
      <c r="H161" s="164">
        <v>50</v>
      </c>
      <c r="I161" s="163">
        <v>0</v>
      </c>
      <c r="J161" s="113">
        <f>ROUND(I161*H161,2)</f>
        <v>0</v>
      </c>
      <c r="K161" s="111" t="s">
        <v>103</v>
      </c>
      <c r="L161" s="23"/>
      <c r="M161" s="114"/>
      <c r="N161" s="115"/>
      <c r="O161" s="116"/>
      <c r="P161" s="116"/>
      <c r="Q161" s="116"/>
      <c r="R161" s="116"/>
      <c r="S161" s="116"/>
      <c r="T161" s="117"/>
      <c r="AR161" s="118"/>
      <c r="AT161" s="118"/>
      <c r="AU161" s="118"/>
      <c r="AY161" s="11"/>
      <c r="BE161" s="119"/>
      <c r="BF161" s="119"/>
      <c r="BG161" s="119"/>
      <c r="BH161" s="119"/>
      <c r="BI161" s="119"/>
      <c r="BJ161" s="11"/>
      <c r="BK161" s="119"/>
      <c r="BL161" s="11"/>
      <c r="BM161" s="118"/>
    </row>
    <row r="162" spans="2:65" s="9" customFormat="1" ht="22.9" customHeight="1">
      <c r="B162" s="99"/>
      <c r="D162" s="100" t="s">
        <v>67</v>
      </c>
      <c r="E162" s="106" t="s">
        <v>238</v>
      </c>
      <c r="F162" s="106" t="s">
        <v>239</v>
      </c>
      <c r="H162" s="165"/>
      <c r="J162" s="107">
        <f>J163</f>
        <v>0</v>
      </c>
      <c r="L162" s="99"/>
      <c r="M162" s="101"/>
      <c r="P162" s="102">
        <f>P163</f>
        <v>321.08999999999997</v>
      </c>
      <c r="R162" s="102">
        <f>R163</f>
        <v>0</v>
      </c>
      <c r="T162" s="103">
        <f>T163</f>
        <v>0</v>
      </c>
      <c r="AR162" s="100" t="s">
        <v>77</v>
      </c>
      <c r="AT162" s="104" t="s">
        <v>67</v>
      </c>
      <c r="AU162" s="104" t="s">
        <v>75</v>
      </c>
      <c r="AY162" s="100" t="s">
        <v>98</v>
      </c>
      <c r="BK162" s="105">
        <f>BK163</f>
        <v>0</v>
      </c>
    </row>
    <row r="163" spans="2:65" s="1" customFormat="1" ht="24.2" customHeight="1">
      <c r="B163" s="108"/>
      <c r="C163" s="109" t="s">
        <v>240</v>
      </c>
      <c r="D163" s="109" t="s">
        <v>101</v>
      </c>
      <c r="E163" s="110" t="s">
        <v>241</v>
      </c>
      <c r="F163" s="111" t="s">
        <v>274</v>
      </c>
      <c r="G163" s="112" t="s">
        <v>249</v>
      </c>
      <c r="H163" s="164">
        <v>1</v>
      </c>
      <c r="I163" s="163">
        <v>0</v>
      </c>
      <c r="J163" s="113">
        <f>ROUND(I163*H163,2)</f>
        <v>0</v>
      </c>
      <c r="K163" s="111" t="s">
        <v>103</v>
      </c>
      <c r="L163" s="23"/>
      <c r="M163" s="114" t="s">
        <v>1</v>
      </c>
      <c r="N163" s="115" t="s">
        <v>33</v>
      </c>
      <c r="O163" s="116">
        <v>321.08999999999997</v>
      </c>
      <c r="P163" s="116">
        <f>O163*H163</f>
        <v>321.08999999999997</v>
      </c>
      <c r="Q163" s="116">
        <v>0</v>
      </c>
      <c r="R163" s="116">
        <f>Q163*H163</f>
        <v>0</v>
      </c>
      <c r="S163" s="116">
        <v>0</v>
      </c>
      <c r="T163" s="117">
        <f>S163*H163</f>
        <v>0</v>
      </c>
      <c r="AR163" s="118" t="s">
        <v>149</v>
      </c>
      <c r="AT163" s="118" t="s">
        <v>105</v>
      </c>
      <c r="AU163" s="118" t="s">
        <v>77</v>
      </c>
      <c r="AY163" s="11" t="s">
        <v>98</v>
      </c>
      <c r="BE163" s="119">
        <f>IF(N163="základní",J163,0)</f>
        <v>0</v>
      </c>
      <c r="BF163" s="119">
        <f>IF(N163="snížená",J163,0)</f>
        <v>0</v>
      </c>
      <c r="BG163" s="119">
        <f>IF(N163="zákl. přenesená",J163,0)</f>
        <v>0</v>
      </c>
      <c r="BH163" s="119">
        <f>IF(N163="sníž. přenesená",J163,0)</f>
        <v>0</v>
      </c>
      <c r="BI163" s="119">
        <f>IF(N163="nulová",J163,0)</f>
        <v>0</v>
      </c>
      <c r="BJ163" s="11" t="s">
        <v>75</v>
      </c>
      <c r="BK163" s="119">
        <f>ROUND(I163*H163,2)</f>
        <v>0</v>
      </c>
      <c r="BL163" s="11" t="s">
        <v>149</v>
      </c>
      <c r="BM163" s="118" t="s">
        <v>242</v>
      </c>
    </row>
    <row r="164" spans="2:65" s="9" customFormat="1" ht="22.9" customHeight="1">
      <c r="B164" s="99"/>
      <c r="D164" s="100" t="s">
        <v>67</v>
      </c>
      <c r="E164" s="106" t="s">
        <v>243</v>
      </c>
      <c r="F164" s="106" t="s">
        <v>251</v>
      </c>
      <c r="H164" s="165"/>
      <c r="J164" s="107">
        <f>J166+J165</f>
        <v>0</v>
      </c>
      <c r="L164" s="99"/>
      <c r="M164" s="101"/>
      <c r="P164" s="102">
        <f>P166</f>
        <v>386.86</v>
      </c>
      <c r="R164" s="102">
        <f>R166</f>
        <v>0</v>
      </c>
      <c r="T164" s="103">
        <f>T166</f>
        <v>0</v>
      </c>
      <c r="AR164" s="100" t="s">
        <v>77</v>
      </c>
      <c r="AT164" s="104" t="s">
        <v>67</v>
      </c>
      <c r="AU164" s="104" t="s">
        <v>75</v>
      </c>
      <c r="AY164" s="100" t="s">
        <v>98</v>
      </c>
      <c r="BK164" s="105">
        <f>BK166</f>
        <v>0</v>
      </c>
    </row>
    <row r="165" spans="2:65" s="9" customFormat="1" ht="22.9" customHeight="1">
      <c r="B165" s="99"/>
      <c r="C165" s="109" t="s">
        <v>244</v>
      </c>
      <c r="D165" s="109" t="s">
        <v>101</v>
      </c>
      <c r="E165" s="110" t="s">
        <v>245</v>
      </c>
      <c r="F165" s="111" t="s">
        <v>282</v>
      </c>
      <c r="G165" s="112" t="s">
        <v>249</v>
      </c>
      <c r="H165" s="164">
        <v>1</v>
      </c>
      <c r="I165" s="163">
        <v>0</v>
      </c>
      <c r="J165" s="113">
        <f>ROUND(I165*H165,2)</f>
        <v>0</v>
      </c>
      <c r="K165" s="111" t="s">
        <v>103</v>
      </c>
      <c r="L165" s="99"/>
      <c r="M165" s="101"/>
      <c r="P165" s="102"/>
      <c r="R165" s="102"/>
      <c r="T165" s="103"/>
      <c r="AR165" s="100"/>
      <c r="AT165" s="104"/>
      <c r="AU165" s="104"/>
      <c r="AY165" s="100"/>
      <c r="BK165" s="105"/>
    </row>
    <row r="166" spans="2:65" s="1" customFormat="1" ht="45.75" customHeight="1">
      <c r="B166" s="108"/>
      <c r="C166" s="109">
        <f>40+1</f>
        <v>41</v>
      </c>
      <c r="D166" s="109" t="s">
        <v>101</v>
      </c>
      <c r="E166" s="110" t="s">
        <v>245</v>
      </c>
      <c r="F166" s="111" t="s">
        <v>252</v>
      </c>
      <c r="G166" s="112" t="s">
        <v>249</v>
      </c>
      <c r="H166" s="164">
        <v>1</v>
      </c>
      <c r="I166" s="163">
        <v>0</v>
      </c>
      <c r="J166" s="113">
        <f>ROUND(I166*H166,2)</f>
        <v>0</v>
      </c>
      <c r="K166" s="111" t="s">
        <v>103</v>
      </c>
      <c r="L166" s="23"/>
      <c r="M166" s="120" t="s">
        <v>1</v>
      </c>
      <c r="N166" s="121" t="s">
        <v>33</v>
      </c>
      <c r="O166" s="122">
        <v>386.86</v>
      </c>
      <c r="P166" s="122">
        <f>O166*H166</f>
        <v>386.86</v>
      </c>
      <c r="Q166" s="122">
        <v>0</v>
      </c>
      <c r="R166" s="122">
        <f>Q166*H166</f>
        <v>0</v>
      </c>
      <c r="S166" s="122">
        <v>0</v>
      </c>
      <c r="T166" s="123">
        <f>S166*H166</f>
        <v>0</v>
      </c>
      <c r="AR166" s="118" t="s">
        <v>149</v>
      </c>
      <c r="AT166" s="118" t="s">
        <v>105</v>
      </c>
      <c r="AU166" s="118" t="s">
        <v>77</v>
      </c>
      <c r="AY166" s="11" t="s">
        <v>98</v>
      </c>
      <c r="BE166" s="119">
        <f>IF(N166="základní",J166,0)</f>
        <v>0</v>
      </c>
      <c r="BF166" s="119">
        <f>IF(N166="snížená",J166,0)</f>
        <v>0</v>
      </c>
      <c r="BG166" s="119">
        <f>IF(N166="zákl. přenesená",J166,0)</f>
        <v>0</v>
      </c>
      <c r="BH166" s="119">
        <f>IF(N166="sníž. přenesená",J166,0)</f>
        <v>0</v>
      </c>
      <c r="BI166" s="119">
        <f>IF(N166="nulová",J166,0)</f>
        <v>0</v>
      </c>
      <c r="BJ166" s="11" t="s">
        <v>75</v>
      </c>
      <c r="BK166" s="119">
        <f>ROUND(I166*H166,2)</f>
        <v>0</v>
      </c>
      <c r="BL166" s="11" t="s">
        <v>149</v>
      </c>
      <c r="BM166" s="118" t="s">
        <v>246</v>
      </c>
    </row>
    <row r="167" spans="2:65" s="1" customFormat="1" ht="6.95" customHeight="1">
      <c r="B167" s="35"/>
      <c r="C167" s="36"/>
      <c r="D167" s="36"/>
      <c r="E167" s="36"/>
      <c r="F167" s="36"/>
      <c r="G167" s="36"/>
      <c r="H167" s="166"/>
      <c r="I167" s="36"/>
      <c r="J167" s="36"/>
      <c r="K167" s="36"/>
      <c r="L167" s="23"/>
    </row>
    <row r="168" spans="2:65" ht="12.75">
      <c r="C168" s="9"/>
      <c r="D168" s="100"/>
      <c r="E168" s="106"/>
      <c r="F168" s="106" t="s">
        <v>253</v>
      </c>
      <c r="G168" s="9"/>
      <c r="H168" s="165"/>
      <c r="I168" s="9"/>
      <c r="J168" s="107">
        <f>J169+J170+J171+J172+J173+J174+J175</f>
        <v>0</v>
      </c>
      <c r="K168" s="9"/>
    </row>
    <row r="169" spans="2:65" ht="36">
      <c r="C169" s="109">
        <f>40+2</f>
        <v>42</v>
      </c>
      <c r="D169" s="109"/>
      <c r="E169" s="110"/>
      <c r="F169" s="111" t="s">
        <v>283</v>
      </c>
      <c r="G169" s="112" t="s">
        <v>259</v>
      </c>
      <c r="H169" s="164">
        <v>1</v>
      </c>
      <c r="I169" s="163">
        <v>0</v>
      </c>
      <c r="J169" s="113">
        <f t="shared" ref="J169:J175" si="21">ROUND(I169*H169,2)</f>
        <v>0</v>
      </c>
      <c r="K169" s="111" t="s">
        <v>103</v>
      </c>
    </row>
    <row r="170" spans="2:65" ht="12">
      <c r="C170" s="109">
        <v>43</v>
      </c>
      <c r="D170" s="109"/>
      <c r="E170" s="110"/>
      <c r="F170" s="111" t="s">
        <v>276</v>
      </c>
      <c r="G170" s="112" t="s">
        <v>259</v>
      </c>
      <c r="H170" s="164">
        <v>11</v>
      </c>
      <c r="I170" s="163">
        <v>0</v>
      </c>
      <c r="J170" s="113">
        <f t="shared" si="21"/>
        <v>0</v>
      </c>
      <c r="K170" s="111" t="s">
        <v>103</v>
      </c>
    </row>
    <row r="171" spans="2:65" ht="24">
      <c r="C171" s="109">
        <v>44</v>
      </c>
      <c r="D171" s="109"/>
      <c r="E171" s="110"/>
      <c r="F171" s="111" t="s">
        <v>275</v>
      </c>
      <c r="G171" s="112" t="s">
        <v>259</v>
      </c>
      <c r="H171" s="164">
        <v>3</v>
      </c>
      <c r="I171" s="163">
        <v>0</v>
      </c>
      <c r="J171" s="113">
        <f t="shared" si="21"/>
        <v>0</v>
      </c>
      <c r="K171" s="111" t="s">
        <v>103</v>
      </c>
    </row>
    <row r="172" spans="2:65" ht="24">
      <c r="C172" s="109">
        <v>45</v>
      </c>
      <c r="D172" s="109"/>
      <c r="E172" s="110"/>
      <c r="F172" s="111" t="s">
        <v>254</v>
      </c>
      <c r="G172" s="112" t="s">
        <v>259</v>
      </c>
      <c r="H172" s="164">
        <v>2</v>
      </c>
      <c r="I172" s="163">
        <v>0</v>
      </c>
      <c r="J172" s="113">
        <f t="shared" si="21"/>
        <v>0</v>
      </c>
      <c r="K172" s="111" t="s">
        <v>103</v>
      </c>
    </row>
    <row r="173" spans="2:65" ht="24">
      <c r="C173" s="109">
        <v>46</v>
      </c>
      <c r="D173" s="109"/>
      <c r="E173" s="110"/>
      <c r="F173" s="111" t="s">
        <v>277</v>
      </c>
      <c r="G173" s="112" t="s">
        <v>259</v>
      </c>
      <c r="H173" s="164">
        <v>1</v>
      </c>
      <c r="I173" s="163">
        <v>0</v>
      </c>
      <c r="J173" s="113">
        <f t="shared" si="21"/>
        <v>0</v>
      </c>
      <c r="K173" s="111" t="s">
        <v>103</v>
      </c>
    </row>
    <row r="174" spans="2:65" ht="24">
      <c r="C174" s="109">
        <v>47</v>
      </c>
      <c r="D174" s="109"/>
      <c r="E174" s="110"/>
      <c r="F174" s="111" t="s">
        <v>284</v>
      </c>
      <c r="G174" s="112" t="s">
        <v>259</v>
      </c>
      <c r="H174" s="164">
        <v>10</v>
      </c>
      <c r="I174" s="163">
        <v>0</v>
      </c>
      <c r="J174" s="113">
        <f t="shared" si="21"/>
        <v>0</v>
      </c>
      <c r="K174" s="111" t="s">
        <v>103</v>
      </c>
    </row>
    <row r="175" spans="2:65" ht="24">
      <c r="C175" s="109">
        <v>48</v>
      </c>
      <c r="D175" s="109"/>
      <c r="E175" s="110"/>
      <c r="F175" s="111" t="s">
        <v>278</v>
      </c>
      <c r="G175" s="112" t="s">
        <v>259</v>
      </c>
      <c r="H175" s="164">
        <v>1</v>
      </c>
      <c r="I175" s="163">
        <v>0</v>
      </c>
      <c r="J175" s="113">
        <f t="shared" si="21"/>
        <v>0</v>
      </c>
      <c r="K175" s="111" t="s">
        <v>103</v>
      </c>
    </row>
    <row r="176" spans="2:65">
      <c r="H176" s="167"/>
    </row>
    <row r="177" spans="3:11" ht="12.75">
      <c r="C177" s="9"/>
      <c r="D177" s="100"/>
      <c r="E177" s="106"/>
      <c r="F177" s="106" t="s">
        <v>258</v>
      </c>
      <c r="G177" s="9"/>
      <c r="H177" s="165"/>
      <c r="I177" s="9"/>
      <c r="J177" s="107">
        <f>J179+J180+J181</f>
        <v>0</v>
      </c>
      <c r="K177" s="9"/>
    </row>
    <row r="178" spans="3:11">
      <c r="H178" s="167"/>
    </row>
    <row r="179" spans="3:11" ht="12">
      <c r="C179" s="109"/>
      <c r="D179" s="109"/>
      <c r="E179" s="110"/>
      <c r="F179" s="111" t="s">
        <v>285</v>
      </c>
      <c r="G179" s="112" t="s">
        <v>249</v>
      </c>
      <c r="H179" s="164">
        <v>1</v>
      </c>
      <c r="I179" s="163">
        <v>0</v>
      </c>
      <c r="J179" s="113">
        <f>ROUND(I179*H179,2)</f>
        <v>0</v>
      </c>
      <c r="K179" s="111" t="s">
        <v>103</v>
      </c>
    </row>
    <row r="180" spans="3:11" ht="12">
      <c r="C180" s="109"/>
      <c r="D180" s="109"/>
      <c r="E180" s="110"/>
      <c r="F180" s="111" t="s">
        <v>260</v>
      </c>
      <c r="G180" s="112" t="s">
        <v>259</v>
      </c>
      <c r="H180" s="164">
        <v>3</v>
      </c>
      <c r="I180" s="163">
        <v>0</v>
      </c>
      <c r="J180" s="113">
        <f>ROUND(I180*H180,2)</f>
        <v>0</v>
      </c>
      <c r="K180" s="111" t="s">
        <v>103</v>
      </c>
    </row>
    <row r="181" spans="3:11" ht="12">
      <c r="C181" s="109"/>
      <c r="D181" s="109"/>
      <c r="E181" s="110"/>
      <c r="F181" s="111" t="s">
        <v>261</v>
      </c>
      <c r="G181" s="112" t="s">
        <v>259</v>
      </c>
      <c r="H181" s="164">
        <v>1</v>
      </c>
      <c r="I181" s="163">
        <v>0</v>
      </c>
      <c r="J181" s="113">
        <f>ROUND(I181*H181,2)</f>
        <v>0</v>
      </c>
      <c r="K181" s="111" t="s">
        <v>103</v>
      </c>
    </row>
    <row r="182" spans="3:11">
      <c r="H182" s="167"/>
    </row>
    <row r="183" spans="3:11">
      <c r="H183" s="167"/>
    </row>
    <row r="184" spans="3:11">
      <c r="H184" s="167"/>
    </row>
    <row r="185" spans="3:11" ht="12.75">
      <c r="C185" s="9"/>
      <c r="D185" s="100"/>
      <c r="E185" s="106"/>
      <c r="F185" s="106" t="s">
        <v>268</v>
      </c>
      <c r="G185" s="9"/>
      <c r="H185" s="165"/>
      <c r="I185" s="9"/>
      <c r="J185" s="107">
        <f>J187+J188</f>
        <v>0</v>
      </c>
      <c r="K185" s="9"/>
    </row>
    <row r="186" spans="3:11">
      <c r="H186" s="167"/>
    </row>
    <row r="187" spans="3:11" ht="12">
      <c r="C187" s="109"/>
      <c r="D187" s="109"/>
      <c r="E187" s="110"/>
      <c r="F187" s="111" t="s">
        <v>269</v>
      </c>
      <c r="G187" s="112" t="s">
        <v>249</v>
      </c>
      <c r="H187" s="164">
        <v>1</v>
      </c>
      <c r="I187" s="163">
        <v>0</v>
      </c>
      <c r="J187" s="113">
        <f>ROUND(I187*H187,2)</f>
        <v>0</v>
      </c>
      <c r="K187" s="111" t="s">
        <v>103</v>
      </c>
    </row>
    <row r="188" spans="3:11" ht="12">
      <c r="C188" s="109"/>
      <c r="D188" s="109"/>
      <c r="E188" s="110"/>
      <c r="F188" s="111" t="s">
        <v>270</v>
      </c>
      <c r="G188" s="112" t="s">
        <v>249</v>
      </c>
      <c r="H188" s="164">
        <v>1</v>
      </c>
      <c r="I188" s="163">
        <v>0</v>
      </c>
      <c r="J188" s="113">
        <f>ROUND(I188*H188,2)</f>
        <v>0</v>
      </c>
      <c r="K188" s="111" t="s">
        <v>103</v>
      </c>
    </row>
  </sheetData>
  <sheetProtection algorithmName="SHA-512" hashValue="gE9gYD/nBE18Ojb1xo9i/AuNzN9rEIWJ0U0jCpTc/7do2fAbYEAC0F30mPDpoIiSLzDbQMZzaF3m/Ob578SiBg==" saltValue="gMh9vN46fPkv+o5sIAtGXg==" spinCount="100000" sheet="1" objects="1" scenarios="1"/>
  <autoFilter ref="C114:K166" xr:uid="{00000000-0009-0000-0000-000001000000}"/>
  <mergeCells count="9">
    <mergeCell ref="E87:H87"/>
    <mergeCell ref="E105:H105"/>
    <mergeCell ref="E107:H10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Rekapitulace stavby</vt:lpstr>
      <vt:lpstr>1NP</vt:lpstr>
      <vt:lpstr>'Rekapitulace stavby'!_Hlk114209148</vt:lpstr>
      <vt:lpstr>'1NP'!Názvy_tisku</vt:lpstr>
      <vt:lpstr>'Rekapitulace stavby'!Názvy_tisku</vt:lpstr>
      <vt:lpstr>'1NP'!Oblast_tisku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LAPTOP-R3519A97\PC01</dc:creator>
  <cp:lastModifiedBy>Jana Ďuranová</cp:lastModifiedBy>
  <dcterms:created xsi:type="dcterms:W3CDTF">2023-01-12T10:01:58Z</dcterms:created>
  <dcterms:modified xsi:type="dcterms:W3CDTF">2023-03-24T07:48:41Z</dcterms:modified>
</cp:coreProperties>
</file>